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211742_isep_ipp_pt/Documents/"/>
    </mc:Choice>
  </mc:AlternateContent>
  <xr:revisionPtr revIDLastSave="0" documentId="8_{0F609B34-DA7A-40EB-B66F-27C270E37E8C}" xr6:coauthVersionLast="47" xr6:coauthVersionMax="47" xr10:uidLastSave="{00000000-0000-0000-0000-000000000000}"/>
  <bookViews>
    <workbookView xWindow="-108" yWindow="-108" windowWidth="23256" windowHeight="12456" firstSheet="12" activeTab="12" xr2:uid="{ACBD79A1-D35B-4D3E-A78E-4F35CA726952}"/>
  </bookViews>
  <sheets>
    <sheet name="Plantas" sheetId="1" r:id="rId1"/>
    <sheet name="Fator Produção" sheetId="4" r:id="rId2"/>
    <sheet name="INSERTS TIPOS-FP" sheetId="8" r:id="rId3"/>
    <sheet name="INSERTS FORMULAÇAO-FP" sheetId="7" r:id="rId4"/>
    <sheet name="INSERTS METODO-APLICACAO-FP" sheetId="9" r:id="rId5"/>
    <sheet name="INSERTS C-QUIMICOS" sheetId="10" r:id="rId6"/>
    <sheet name="INSERTS F-PRODUCAO" sheetId="16" r:id="rId7"/>
    <sheet name="INSERTS FP-M.APLICAÇAO" sheetId="18" r:id="rId8"/>
    <sheet name="INSERTS FICHA-TECNICA" sheetId="19" r:id="rId9"/>
    <sheet name="Exploração agrícola" sheetId="2" r:id="rId10"/>
    <sheet name="INSERTS TIPO-EDIFICIO" sheetId="20" r:id="rId11"/>
    <sheet name="INSERTS OPERACOES" sheetId="3" r:id="rId12"/>
    <sheet name="Culturas" sheetId="5" r:id="rId13"/>
    <sheet name="INSERT TIPO_OPERACAO" sheetId="17" r:id="rId14"/>
    <sheet name="Inserts" sheetId="6" r:id="rId15"/>
  </sheets>
  <definedNames>
    <definedName name="_xlnm._FilterDatabase" localSheetId="11" hidden="1">'INSERTS OPERACOES'!$A$1:$I$209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5" l="1"/>
  <c r="K16" i="5"/>
  <c r="K17" i="5"/>
  <c r="K18" i="5"/>
  <c r="K19" i="5"/>
  <c r="K20" i="5"/>
  <c r="K21" i="5"/>
  <c r="K22" i="5"/>
  <c r="K14" i="5"/>
  <c r="K3" i="5"/>
  <c r="K4" i="5"/>
  <c r="K5" i="5"/>
  <c r="K6" i="5"/>
  <c r="K7" i="5"/>
  <c r="K8" i="5"/>
  <c r="K9" i="5"/>
  <c r="K10" i="5"/>
  <c r="K11" i="5"/>
  <c r="K2" i="5"/>
  <c r="K13" i="5"/>
  <c r="K12" i="5"/>
  <c r="J15" i="5"/>
  <c r="J16" i="5"/>
  <c r="J17" i="5"/>
  <c r="J18" i="5"/>
  <c r="J19" i="5"/>
  <c r="J20" i="5"/>
  <c r="J21" i="5"/>
  <c r="J22" i="5"/>
  <c r="J14" i="5"/>
  <c r="J3" i="5"/>
  <c r="J4" i="5"/>
  <c r="J5" i="5"/>
  <c r="J6" i="5"/>
  <c r="J7" i="5"/>
  <c r="J8" i="5"/>
  <c r="J9" i="5"/>
  <c r="J10" i="5"/>
  <c r="J11" i="5"/>
  <c r="J12" i="5"/>
  <c r="J13" i="5"/>
  <c r="J23" i="5"/>
  <c r="J24" i="5"/>
  <c r="J25" i="5"/>
  <c r="J26" i="5"/>
  <c r="J27" i="5"/>
  <c r="J28" i="5"/>
  <c r="J2" i="5"/>
  <c r="AB2" i="3" a="1"/>
  <c r="AB2" i="3" s="1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8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29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1" i="3"/>
  <c r="AA162" i="3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2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2" i="3"/>
  <c r="E2" i="17"/>
  <c r="L2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5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7" i="3"/>
  <c r="Z118" i="3"/>
  <c r="Z119" i="3"/>
  <c r="Z120" i="3"/>
  <c r="Z121" i="3"/>
  <c r="Z122" i="3"/>
  <c r="Z123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2" i="3"/>
  <c r="J2" i="3" l="1"/>
  <c r="H3" i="16"/>
  <c r="H4" i="16"/>
  <c r="H5" i="16"/>
  <c r="H6" i="16"/>
  <c r="H7" i="16"/>
  <c r="H8" i="16"/>
  <c r="H9" i="16"/>
  <c r="H10" i="16"/>
  <c r="H11" i="16"/>
  <c r="H12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H2" i="16"/>
  <c r="E3" i="16"/>
  <c r="E4" i="16"/>
  <c r="E5" i="16"/>
  <c r="E6" i="16"/>
  <c r="E7" i="16"/>
  <c r="E8" i="16"/>
  <c r="E9" i="16"/>
  <c r="E10" i="16"/>
  <c r="E11" i="16"/>
  <c r="E12" i="16"/>
  <c r="E2" i="16"/>
  <c r="E3" i="17"/>
  <c r="E4" i="17"/>
  <c r="E5" i="17"/>
  <c r="E6" i="17"/>
  <c r="E7" i="17"/>
  <c r="E8" i="17"/>
  <c r="E9" i="17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3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10" i="2" a="1"/>
  <c r="H10" i="2" s="1"/>
  <c r="I10" i="2" s="1"/>
  <c r="H11" i="2" a="1"/>
  <c r="H11" i="2" s="1"/>
  <c r="I11" i="2" s="1"/>
  <c r="H12" i="2" a="1"/>
  <c r="H12" i="2" s="1"/>
  <c r="I12" i="2" s="1"/>
  <c r="H13" i="2" a="1"/>
  <c r="H13" i="2" s="1"/>
  <c r="I13" i="2" s="1"/>
  <c r="H14" i="2" a="1"/>
  <c r="H14" i="2" s="1"/>
  <c r="I14" i="2" s="1"/>
  <c r="H9" i="2" a="1"/>
  <c r="H9" i="2" s="1"/>
  <c r="I9" i="2" s="1"/>
  <c r="G3" i="2"/>
  <c r="I3" i="2" s="1"/>
  <c r="G4" i="2"/>
  <c r="I4" i="2" s="1"/>
  <c r="G5" i="2"/>
  <c r="G6" i="2"/>
  <c r="G7" i="2"/>
  <c r="I7" i="2" s="1"/>
  <c r="G8" i="2"/>
  <c r="G9" i="2"/>
  <c r="G10" i="2"/>
  <c r="G11" i="2"/>
  <c r="G12" i="2"/>
  <c r="G13" i="2"/>
  <c r="G14" i="2"/>
  <c r="G2" i="2"/>
  <c r="I2" i="2" s="1"/>
  <c r="I5" i="2"/>
  <c r="I6" i="2"/>
  <c r="I8" i="2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H3" i="20"/>
  <c r="H4" i="20" s="1"/>
  <c r="H5" i="20" s="1"/>
  <c r="A2" i="20" a="1"/>
  <c r="B6" i="20" s="1" a="1"/>
  <c r="B6" i="20" s="1"/>
  <c r="K3" i="19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2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J31" i="19"/>
  <c r="J32" i="19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2" i="19"/>
  <c r="N3" i="4"/>
  <c r="N4" i="4" s="1"/>
  <c r="N5" i="4" s="1"/>
  <c r="N6" i="4" s="1"/>
  <c r="N7" i="4" s="1"/>
  <c r="N8" i="4" s="1"/>
  <c r="N9" i="4" s="1"/>
  <c r="N10" i="4" s="1"/>
  <c r="N11" i="4" s="1"/>
  <c r="N12" i="4" s="1"/>
  <c r="D3" i="19"/>
  <c r="C3" i="19"/>
  <c r="A3" i="19"/>
  <c r="D2" i="19"/>
  <c r="C2" i="19"/>
  <c r="B2" i="19"/>
  <c r="A2" i="19"/>
  <c r="E7" i="9"/>
  <c r="E3" i="9"/>
  <c r="E4" i="9" s="1"/>
  <c r="E5" i="9" s="1"/>
  <c r="E6" i="9" s="1"/>
  <c r="E2" i="9"/>
  <c r="B5" i="7"/>
  <c r="B6" i="7" s="1"/>
  <c r="B2" i="7"/>
  <c r="B3" i="7" s="1"/>
  <c r="B4" i="7" s="1"/>
  <c r="B4" i="8"/>
  <c r="B3" i="8"/>
  <c r="B2" i="8"/>
  <c r="E3" i="10"/>
  <c r="D12" i="18"/>
  <c r="D11" i="18"/>
  <c r="D10" i="18"/>
  <c r="D9" i="18"/>
  <c r="D8" i="18"/>
  <c r="D7" i="18"/>
  <c r="D5" i="18"/>
  <c r="D4" i="18"/>
  <c r="D3" i="18"/>
  <c r="B3" i="18"/>
  <c r="D2" i="18"/>
  <c r="B2" i="18"/>
  <c r="A2" i="8" a="1"/>
  <c r="A2" i="8" s="1"/>
  <c r="C2" i="8" s="1"/>
  <c r="D3" i="16"/>
  <c r="D4" i="16" s="1"/>
  <c r="A12" i="10"/>
  <c r="A11" i="10"/>
  <c r="A10" i="10"/>
  <c r="A9" i="10"/>
  <c r="A8" i="10"/>
  <c r="A7" i="10"/>
  <c r="A6" i="10"/>
  <c r="A5" i="10"/>
  <c r="A4" i="10"/>
  <c r="A3" i="10"/>
  <c r="A2" i="10"/>
  <c r="A12" i="9"/>
  <c r="A11" i="9"/>
  <c r="A10" i="9"/>
  <c r="A9" i="9"/>
  <c r="A8" i="9"/>
  <c r="A7" i="9"/>
  <c r="A6" i="9"/>
  <c r="A5" i="9"/>
  <c r="A4" i="9"/>
  <c r="A3" i="9"/>
  <c r="A2" i="9"/>
  <c r="A2" i="7" a="1"/>
  <c r="A2" i="7" s="1"/>
  <c r="B1" i="16" s="1" a="1"/>
  <c r="B1" i="16" s="1"/>
  <c r="K24" i="5"/>
  <c r="K25" i="5"/>
  <c r="K26" i="5"/>
  <c r="K27" i="5"/>
  <c r="K28" i="5"/>
  <c r="K23" i="5"/>
  <c r="C5" i="20" l="1"/>
  <c r="D5" i="20" s="1"/>
  <c r="C4" i="20"/>
  <c r="D4" i="20" s="1"/>
  <c r="C3" i="20"/>
  <c r="D3" i="20" s="1"/>
  <c r="C6" i="20"/>
  <c r="D6" i="20" s="1"/>
  <c r="B3" i="20" a="1"/>
  <c r="B3" i="20" s="1"/>
  <c r="B4" i="20" a="1"/>
  <c r="B4" i="20" s="1"/>
  <c r="A2" i="20"/>
  <c r="C2" i="20" s="1"/>
  <c r="D2" i="20" s="1"/>
  <c r="B5" i="20" a="1"/>
  <c r="B5" i="20" s="1"/>
  <c r="C5" i="7"/>
  <c r="A4" i="19"/>
  <c r="D4" i="19"/>
  <c r="C4" i="19"/>
  <c r="B4" i="19"/>
  <c r="C4" i="7"/>
  <c r="B3" i="19"/>
  <c r="C4" i="8"/>
  <c r="C2" i="7"/>
  <c r="C3" i="7"/>
  <c r="C3" i="8"/>
  <c r="C6" i="7"/>
  <c r="F2" i="18"/>
  <c r="E4" i="10"/>
  <c r="B4" i="18"/>
  <c r="F3" i="18"/>
  <c r="G9" i="16"/>
  <c r="G7" i="16"/>
  <c r="G5" i="16"/>
  <c r="G3" i="16"/>
  <c r="G8" i="16"/>
  <c r="G6" i="16"/>
  <c r="G4" i="16"/>
  <c r="G2" i="16"/>
  <c r="D5" i="16"/>
  <c r="G12" i="16" s="1"/>
  <c r="A1" i="16" a="1"/>
  <c r="A1" i="16" s="1"/>
  <c r="B2" i="9"/>
  <c r="C2" i="9" s="1" a="1"/>
  <c r="C2" i="9" s="1"/>
  <c r="D2" i="9" s="1" a="1"/>
  <c r="B2" i="10"/>
  <c r="C2" i="10" s="1" a="1"/>
  <c r="C2" i="10" s="1"/>
  <c r="D2" i="10" s="1" a="1"/>
  <c r="D2" i="10" s="1"/>
  <c r="F2" i="10" s="1"/>
  <c r="E2" i="20" l="1"/>
  <c r="F2" i="20" s="1" a="1"/>
  <c r="B2" i="20" a="1"/>
  <c r="B2" i="20" s="1"/>
  <c r="D5" i="19"/>
  <c r="C5" i="19"/>
  <c r="B5" i="19"/>
  <c r="A5" i="19"/>
  <c r="F3" i="9"/>
  <c r="F7" i="9"/>
  <c r="F4" i="9"/>
  <c r="F5" i="9"/>
  <c r="F6" i="9"/>
  <c r="E5" i="10"/>
  <c r="F4" i="10"/>
  <c r="F3" i="10"/>
  <c r="B5" i="18"/>
  <c r="F4" i="18"/>
  <c r="D2" i="9"/>
  <c r="G10" i="16"/>
  <c r="F12" i="16"/>
  <c r="F11" i="16"/>
  <c r="F10" i="16"/>
  <c r="F9" i="16"/>
  <c r="F8" i="16"/>
  <c r="F7" i="16"/>
  <c r="F6" i="16"/>
  <c r="F5" i="16"/>
  <c r="F4" i="16"/>
  <c r="F3" i="16"/>
  <c r="F2" i="16"/>
  <c r="D6" i="16"/>
  <c r="F2" i="20" l="1"/>
  <c r="G5" i="20" a="1"/>
  <c r="G5" i="20" s="1"/>
  <c r="G3" i="20" a="1"/>
  <c r="G3" i="20" s="1"/>
  <c r="G4" i="20" a="1"/>
  <c r="G4" i="20" s="1"/>
  <c r="I4" i="20" s="1"/>
  <c r="I3" i="20"/>
  <c r="I5" i="20"/>
  <c r="C6" i="19"/>
  <c r="B6" i="19"/>
  <c r="D6" i="19"/>
  <c r="A6" i="19"/>
  <c r="A1" i="18" a="1"/>
  <c r="C3" i="18" s="1"/>
  <c r="E3" i="18" s="1"/>
  <c r="F2" i="9"/>
  <c r="E6" i="10"/>
  <c r="F5" i="10"/>
  <c r="C5" i="18"/>
  <c r="E5" i="18" s="1"/>
  <c r="D6" i="18"/>
  <c r="C6" i="18"/>
  <c r="C2" i="18"/>
  <c r="E2" i="18" s="1"/>
  <c r="A1" i="18"/>
  <c r="B6" i="18"/>
  <c r="F5" i="18"/>
  <c r="C1" i="16" a="1"/>
  <c r="C1" i="16" s="1"/>
  <c r="D7" i="16"/>
  <c r="G11" i="16"/>
  <c r="G2" i="20" l="1" a="1"/>
  <c r="G2" i="20" s="1"/>
  <c r="I2" i="20" s="1"/>
  <c r="B7" i="19"/>
  <c r="A7" i="19"/>
  <c r="D7" i="19"/>
  <c r="C7" i="19"/>
  <c r="C7" i="18"/>
  <c r="C10" i="18"/>
  <c r="C4" i="18"/>
  <c r="E4" i="18" s="1"/>
  <c r="E7" i="10"/>
  <c r="F6" i="10"/>
  <c r="F6" i="18"/>
  <c r="B7" i="18"/>
  <c r="E6" i="18"/>
  <c r="C8" i="18"/>
  <c r="C9" i="18"/>
  <c r="D8" i="16"/>
  <c r="A8" i="19" l="1"/>
  <c r="D8" i="19"/>
  <c r="C8" i="19"/>
  <c r="B8" i="19"/>
  <c r="E8" i="10"/>
  <c r="F7" i="10"/>
  <c r="E7" i="18"/>
  <c r="B8" i="18"/>
  <c r="F7" i="18"/>
  <c r="C11" i="18"/>
  <c r="C12" i="18"/>
  <c r="D9" i="16"/>
  <c r="D9" i="19" l="1"/>
  <c r="C9" i="19"/>
  <c r="B9" i="19"/>
  <c r="A9" i="19"/>
  <c r="E9" i="10"/>
  <c r="F8" i="10"/>
  <c r="E8" i="18"/>
  <c r="B9" i="18"/>
  <c r="F8" i="18"/>
  <c r="D10" i="16"/>
  <c r="C10" i="19" l="1"/>
  <c r="A10" i="19"/>
  <c r="D10" i="19"/>
  <c r="B10" i="19"/>
  <c r="E10" i="10"/>
  <c r="F9" i="10"/>
  <c r="B10" i="18"/>
  <c r="F9" i="18"/>
  <c r="E9" i="18"/>
  <c r="D11" i="16"/>
  <c r="B11" i="19" l="1"/>
  <c r="A11" i="19"/>
  <c r="D11" i="19"/>
  <c r="C11" i="19"/>
  <c r="E11" i="10"/>
  <c r="F10" i="10"/>
  <c r="F10" i="18"/>
  <c r="B11" i="18"/>
  <c r="E10" i="18"/>
  <c r="D12" i="16"/>
  <c r="A12" i="19" l="1"/>
  <c r="D12" i="19"/>
  <c r="C12" i="19"/>
  <c r="B12" i="19"/>
  <c r="E12" i="10"/>
  <c r="F11" i="10"/>
  <c r="E11" i="18"/>
  <c r="B12" i="18"/>
  <c r="F11" i="18"/>
  <c r="D13" i="16"/>
  <c r="D14" i="16" s="1"/>
  <c r="E2" i="19" l="1"/>
  <c r="F2" i="19" s="1" a="1"/>
  <c r="E13" i="10"/>
  <c r="F13" i="10" s="1"/>
  <c r="F12" i="10"/>
  <c r="E12" i="18"/>
  <c r="B13" i="18"/>
  <c r="B14" i="18" s="1"/>
  <c r="F12" i="18"/>
  <c r="F2" i="19" l="1"/>
  <c r="I7" i="19" a="1"/>
  <c r="I7" i="19" s="1"/>
  <c r="I10" i="19" a="1"/>
  <c r="I10" i="19" s="1"/>
  <c r="I13" i="19" a="1"/>
  <c r="I13" i="19" s="1"/>
  <c r="I16" i="19" a="1"/>
  <c r="I16" i="19" s="1"/>
  <c r="I21" i="19" a="1"/>
  <c r="I21" i="19" s="1"/>
  <c r="I24" i="19" a="1"/>
  <c r="I24" i="19" s="1"/>
  <c r="I29" i="19" a="1"/>
  <c r="I29" i="19" s="1"/>
  <c r="I32" i="19" a="1"/>
  <c r="I32" i="19" s="1"/>
  <c r="I37" i="19" a="1"/>
  <c r="I37" i="19" s="1"/>
  <c r="I40" i="19" a="1"/>
  <c r="I40" i="19" s="1"/>
  <c r="I45" i="19" a="1"/>
  <c r="I45" i="19" s="1"/>
  <c r="I5" i="19" a="1"/>
  <c r="I5" i="19" s="1"/>
  <c r="I8" i="19" a="1"/>
  <c r="I8" i="19" s="1"/>
  <c r="I11" i="19" a="1"/>
  <c r="I11" i="19" s="1"/>
  <c r="I14" i="19" a="1"/>
  <c r="I14" i="19" s="1"/>
  <c r="I19" i="19" a="1"/>
  <c r="I19" i="19" s="1"/>
  <c r="I22" i="19" a="1"/>
  <c r="I22" i="19" s="1"/>
  <c r="I27" i="19" a="1"/>
  <c r="I27" i="19" s="1"/>
  <c r="I30" i="19" a="1"/>
  <c r="I30" i="19" s="1"/>
  <c r="I35" i="19" a="1"/>
  <c r="I35" i="19" s="1"/>
  <c r="I38" i="19" a="1"/>
  <c r="I38" i="19" s="1"/>
  <c r="I43" i="19" a="1"/>
  <c r="I43" i="19" s="1"/>
  <c r="I2" i="19" a="1"/>
  <c r="I2" i="19" s="1"/>
  <c r="I3" i="19" a="1"/>
  <c r="I3" i="19" s="1"/>
  <c r="I6" i="19" a="1"/>
  <c r="I6" i="19" s="1"/>
  <c r="I12" i="19" a="1"/>
  <c r="I12" i="19" s="1"/>
  <c r="I17" i="19" a="1"/>
  <c r="I17" i="19" s="1"/>
  <c r="I20" i="19" a="1"/>
  <c r="I20" i="19" s="1"/>
  <c r="I25" i="19" a="1"/>
  <c r="I25" i="19" s="1"/>
  <c r="I28" i="19" a="1"/>
  <c r="I28" i="19" s="1"/>
  <c r="I33" i="19" a="1"/>
  <c r="I33" i="19" s="1"/>
  <c r="I36" i="19" a="1"/>
  <c r="I36" i="19" s="1"/>
  <c r="I41" i="19" a="1"/>
  <c r="I41" i="19" s="1"/>
  <c r="I44" i="19" a="1"/>
  <c r="I44" i="19" s="1"/>
  <c r="I4" i="19" a="1"/>
  <c r="I4" i="19" s="1"/>
  <c r="I9" i="19" a="1"/>
  <c r="I9" i="19" s="1"/>
  <c r="I15" i="19" a="1"/>
  <c r="I15" i="19" s="1"/>
  <c r="I18" i="19" a="1"/>
  <c r="I18" i="19" s="1"/>
  <c r="I23" i="19" a="1"/>
  <c r="I23" i="19" s="1"/>
  <c r="I26" i="19" a="1"/>
  <c r="I26" i="19" s="1"/>
  <c r="I31" i="19" a="1"/>
  <c r="I31" i="19" s="1"/>
  <c r="I34" i="19" a="1"/>
  <c r="I34" i="19" s="1"/>
  <c r="I39" i="19" a="1"/>
  <c r="I39" i="19" s="1"/>
  <c r="I42" i="19" a="1"/>
  <c r="I42" i="19" s="1"/>
  <c r="L2" i="19" l="1" a="1"/>
  <c r="L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<sst xmlns="http://schemas.openxmlformats.org/spreadsheetml/2006/main" count="2278" uniqueCount="703">
  <si>
    <t>Espécie</t>
  </si>
  <si>
    <t>Nome comum</t>
  </si>
  <si>
    <t>Variedade</t>
  </si>
  <si>
    <t>Tipo Plantação</t>
  </si>
  <si>
    <t>Sementeira/Plantação</t>
  </si>
  <si>
    <t>Poda</t>
  </si>
  <si>
    <t>Floração</t>
  </si>
  <si>
    <t>Colheita</t>
  </si>
  <si>
    <t>Prunus domestica</t>
  </si>
  <si>
    <t>Ameixoeira</t>
  </si>
  <si>
    <t>RAINHA CLAUDIA CARANGUEJEIRA</t>
  </si>
  <si>
    <t>Permanente</t>
  </si>
  <si>
    <t>Novembro a dezembro</t>
  </si>
  <si>
    <t>Fevereiro a março</t>
  </si>
  <si>
    <t>Julho a agosto</t>
  </si>
  <si>
    <t>PRESIDENT</t>
  </si>
  <si>
    <t>STANLEY</t>
  </si>
  <si>
    <t>ANGELENO</t>
  </si>
  <si>
    <t>BLACK BEAUTY</t>
  </si>
  <si>
    <t>BLACK STAR</t>
  </si>
  <si>
    <t>BLACK GOLD</t>
  </si>
  <si>
    <t>BLACK DIAMOND</t>
  </si>
  <si>
    <t>BLACK AMBER</t>
  </si>
  <si>
    <t>BLACK SPLENDOR</t>
  </si>
  <si>
    <t>FORTUNA</t>
  </si>
  <si>
    <t>FRIAR</t>
  </si>
  <si>
    <t>EL DORADO</t>
  </si>
  <si>
    <t>ELEPHANT HEART</t>
  </si>
  <si>
    <t>GOLDEN JAPAN</t>
  </si>
  <si>
    <t>HARRY PITCHON</t>
  </si>
  <si>
    <t>LAETITIA</t>
  </si>
  <si>
    <t>METLEY</t>
  </si>
  <si>
    <t>MIRABELLE DE NANCY</t>
  </si>
  <si>
    <t>QUEEN ROSE</t>
  </si>
  <si>
    <t>RED BEAUT</t>
  </si>
  <si>
    <t>SANTA ROSA</t>
  </si>
  <si>
    <t>SHIRO</t>
  </si>
  <si>
    <t>SUNGOLD</t>
  </si>
  <si>
    <t>WILSON PERFECTION</t>
  </si>
  <si>
    <t>AUTUMN GIANT</t>
  </si>
  <si>
    <t>Prunus armeniaca</t>
  </si>
  <si>
    <t>Damasqueiro</t>
  </si>
  <si>
    <t>BULIDA</t>
  </si>
  <si>
    <t>CANINO</t>
  </si>
  <si>
    <t>LIABAUD</t>
  </si>
  <si>
    <t>MAILLOT JAUNE</t>
  </si>
  <si>
    <t>POLONAIS</t>
  </si>
  <si>
    <t>Malus domestica</t>
  </si>
  <si>
    <t>Macieira</t>
  </si>
  <si>
    <t>AKANE</t>
  </si>
  <si>
    <t>Março a abril</t>
  </si>
  <si>
    <t>Agosto a setembro</t>
  </si>
  <si>
    <t>BELGOLDEN</t>
  </si>
  <si>
    <t>BRAVO DE ESMOLFE</t>
  </si>
  <si>
    <t>CASA NOVA DE ALCOBAÇA</t>
  </si>
  <si>
    <t>EROVAN</t>
  </si>
  <si>
    <t>FUJI</t>
  </si>
  <si>
    <t>GRANNY SMITH</t>
  </si>
  <si>
    <t>GOLDEN DELICIOUS</t>
  </si>
  <si>
    <t>HI-EARLY</t>
  </si>
  <si>
    <t>JONAGORED</t>
  </si>
  <si>
    <t>LYSGOLDEN</t>
  </si>
  <si>
    <t>MUTSU</t>
  </si>
  <si>
    <t>PORTA DA LOJA</t>
  </si>
  <si>
    <t>Janeiro</t>
  </si>
  <si>
    <t>Abril a maio</t>
  </si>
  <si>
    <t>REINETTE OU CANADA</t>
  </si>
  <si>
    <t>REINETTE OU GRAND FAY</t>
  </si>
  <si>
    <t>RISCADINHA DE PALMELA</t>
  </si>
  <si>
    <t>ROYAL GALA</t>
  </si>
  <si>
    <t>REDCHIEF</t>
  </si>
  <si>
    <t>STARKING</t>
  </si>
  <si>
    <t>SUMMER RED</t>
  </si>
  <si>
    <t>WELL'SPUR DELICIOUS</t>
  </si>
  <si>
    <t>NOIVA</t>
  </si>
  <si>
    <t>OLHO ABERTO</t>
  </si>
  <si>
    <t>CAMOESA ROSA</t>
  </si>
  <si>
    <t>MALÁPIO</t>
  </si>
  <si>
    <t>GRONHO DOCE</t>
  </si>
  <si>
    <t>PÉ DE BOI </t>
  </si>
  <si>
    <t>PINOVA</t>
  </si>
  <si>
    <t>PARDO LINDO</t>
  </si>
  <si>
    <t>PIPO DE BASTO</t>
  </si>
  <si>
    <t>PRIMA</t>
  </si>
  <si>
    <t>QUERINA</t>
  </si>
  <si>
    <t>VISTA BELLA</t>
  </si>
  <si>
    <t>GOLDEN SMOOTHEE</t>
  </si>
  <si>
    <t>GOLDEN SUPREMA</t>
  </si>
  <si>
    <t>GLOSTER 69</t>
  </si>
  <si>
    <t>FREEDOM</t>
  </si>
  <si>
    <t>Pyrus pyrifolia</t>
  </si>
  <si>
    <t>Pera Nashi</t>
  </si>
  <si>
    <t>SNINSEIKI</t>
  </si>
  <si>
    <t>KUMOI</t>
  </si>
  <si>
    <t>HOSUI</t>
  </si>
  <si>
    <t>NIJISSEIKI</t>
  </si>
  <si>
    <t>Daucus carota subsp. Sativus</t>
  </si>
  <si>
    <t>Cenoura</t>
  </si>
  <si>
    <t>Carson Hybrid</t>
  </si>
  <si>
    <t>Temporária</t>
  </si>
  <si>
    <t>80 dias</t>
  </si>
  <si>
    <t>Red Cored Chantenay</t>
  </si>
  <si>
    <t>Danvers Half Long</t>
  </si>
  <si>
    <t>Imperator 58</t>
  </si>
  <si>
    <t>Sugarsnax Hybrid</t>
  </si>
  <si>
    <t>Nelson Hybrid</t>
  </si>
  <si>
    <t>Scarlet Nantes</t>
  </si>
  <si>
    <t>Lupinus luteus</t>
  </si>
  <si>
    <t>Tremoço</t>
  </si>
  <si>
    <t>Amarelo</t>
  </si>
  <si>
    <t>Lupinus albus</t>
  </si>
  <si>
    <t>Branco</t>
  </si>
  <si>
    <t>Zea mays</t>
  </si>
  <si>
    <t>Milho</t>
  </si>
  <si>
    <t>MAS 24.C</t>
  </si>
  <si>
    <t>Abril a junho</t>
  </si>
  <si>
    <t>Julho a setembro</t>
  </si>
  <si>
    <t>Doce Golden Bantam</t>
  </si>
  <si>
    <t>Brassica rapa</t>
  </si>
  <si>
    <t>Nabo greleiro</t>
  </si>
  <si>
    <t>Senhora Conceição</t>
  </si>
  <si>
    <t>Março a setembro</t>
  </si>
  <si>
    <t>Junho a fevereiro</t>
  </si>
  <si>
    <t>Olea europaea</t>
  </si>
  <si>
    <t>Oliveira</t>
  </si>
  <si>
    <t>COBRANÇOSA</t>
  </si>
  <si>
    <t>Outubro a novembro</t>
  </si>
  <si>
    <t>ARBEQUINA</t>
  </si>
  <si>
    <t>HOJIBLANCA</t>
  </si>
  <si>
    <t>NEGRINHA DO FREIXO</t>
  </si>
  <si>
    <t>PICUAL</t>
  </si>
  <si>
    <t>MAÇANILHA</t>
  </si>
  <si>
    <t>CONSERVA DE ELVAS</t>
  </si>
  <si>
    <t>Galega </t>
  </si>
  <si>
    <t>Nabo</t>
  </si>
  <si>
    <t>S. Cosme</t>
  </si>
  <si>
    <t>Fevereiro a abril, agosto a outubro</t>
  </si>
  <si>
    <t>90 dias</t>
  </si>
  <si>
    <t>Vitis vinifera</t>
  </si>
  <si>
    <t>Videira</t>
  </si>
  <si>
    <t>Dona Maria</t>
  </si>
  <si>
    <t>Dezembro a janeiro</t>
  </si>
  <si>
    <t>Maio</t>
  </si>
  <si>
    <t>Junho a agosto</t>
  </si>
  <si>
    <t>Cardinal</t>
  </si>
  <si>
    <t>Designação</t>
  </si>
  <si>
    <t>Fabricante</t>
  </si>
  <si>
    <t>Formato</t>
  </si>
  <si>
    <t>Tipo</t>
  </si>
  <si>
    <t>Aplicação</t>
  </si>
  <si>
    <t>C1</t>
  </si>
  <si>
    <t>Perc.</t>
  </si>
  <si>
    <t>C2</t>
  </si>
  <si>
    <t>C3</t>
  </si>
  <si>
    <t>C4</t>
  </si>
  <si>
    <t>ID</t>
  </si>
  <si>
    <t> </t>
  </si>
  <si>
    <t>Calda Bordalesa ASCENZA</t>
  </si>
  <si>
    <t>ASCENZA</t>
  </si>
  <si>
    <t>Pó molhável</t>
  </si>
  <si>
    <t>Fitofármaco</t>
  </si>
  <si>
    <t>Fungicida</t>
  </si>
  <si>
    <t>CU</t>
  </si>
  <si>
    <t>Enxofre Bayer 80 WG</t>
  </si>
  <si>
    <t>Bayer</t>
  </si>
  <si>
    <t>S</t>
  </si>
  <si>
    <t>Patentkali</t>
  </si>
  <si>
    <t>K+S</t>
  </si>
  <si>
    <t>Granulado</t>
  </si>
  <si>
    <t>Adubo</t>
  </si>
  <si>
    <t>Adubo solo</t>
  </si>
  <si>
    <t>K</t>
  </si>
  <si>
    <t>Mg</t>
  </si>
  <si>
    <t>ESTA Kieserit</t>
  </si>
  <si>
    <t>EPSO Microtop</t>
  </si>
  <si>
    <t>Adubo foliar+Fertirrega</t>
  </si>
  <si>
    <t>B</t>
  </si>
  <si>
    <t>Mn</t>
  </si>
  <si>
    <t>EPSO Top</t>
  </si>
  <si>
    <t>Adubo foliar</t>
  </si>
  <si>
    <t>Biocal CaCo3</t>
  </si>
  <si>
    <t>Biocal</t>
  </si>
  <si>
    <t>Corretor</t>
  </si>
  <si>
    <t>Correção solo</t>
  </si>
  <si>
    <t>CaCO3</t>
  </si>
  <si>
    <t>MgCO3</t>
  </si>
  <si>
    <t>Biocal Composto</t>
  </si>
  <si>
    <t>Pó</t>
  </si>
  <si>
    <t>MgO</t>
  </si>
  <si>
    <t>Sonata</t>
  </si>
  <si>
    <t>Líquido</t>
  </si>
  <si>
    <t>Bacillus pumilus</t>
  </si>
  <si>
    <t xml:space="preserve">FLiPPER </t>
  </si>
  <si>
    <t>Emulsão de óleo em água</t>
  </si>
  <si>
    <t>Insecticida</t>
  </si>
  <si>
    <t>Ácidos gordos (na forma de sais de potássio)</t>
  </si>
  <si>
    <t>Requiem Prime</t>
  </si>
  <si>
    <t>Terpenóides</t>
  </si>
  <si>
    <t>+</t>
  </si>
  <si>
    <t>;</t>
  </si>
  <si>
    <t>TIPOS</t>
  </si>
  <si>
    <t>INSERT Tipo_FP</t>
  </si>
  <si>
    <t>FORMATOS</t>
  </si>
  <si>
    <t>INSERT Formulacao_FP</t>
  </si>
  <si>
    <t>PASSO 1</t>
  </si>
  <si>
    <t>PASSO 2</t>
  </si>
  <si>
    <t>PASSO 3</t>
  </si>
  <si>
    <t>METODO APLICAÇAO</t>
  </si>
  <si>
    <t>INSERT Metodo_Aplicacao</t>
  </si>
  <si>
    <t>COMPOSTOS 1</t>
  </si>
  <si>
    <t>COMPOSTOS 2</t>
  </si>
  <si>
    <t>COMPOSTOS 3</t>
  </si>
  <si>
    <t>COMPOSTOS 4</t>
  </si>
  <si>
    <t>INSERT Composto_Quimico</t>
  </si>
  <si>
    <t>id</t>
  </si>
  <si>
    <t>NOME FP</t>
  </si>
  <si>
    <t>TIPOS_ID</t>
  </si>
  <si>
    <t>FORMATOS_ID</t>
  </si>
  <si>
    <t>INSERTS F-PRODUÇAO</t>
  </si>
  <si>
    <t>ID1</t>
  </si>
  <si>
    <t>METODOS-APLICAÇAO_ID1</t>
  </si>
  <si>
    <t>METODOS-APLICAÇAO_ID2</t>
  </si>
  <si>
    <t>INSERTS FP_M_Aplicacao</t>
  </si>
  <si>
    <t>ID-FP</t>
  </si>
  <si>
    <t>COMPOSTO</t>
  </si>
  <si>
    <t>PERCENTAGEM</t>
  </si>
  <si>
    <t>ID-COMPOSTO</t>
  </si>
  <si>
    <t>PERCENTAGEM CORRIGIDA</t>
  </si>
  <si>
    <t>INSERTS Ficha_Tecnica</t>
  </si>
  <si>
    <t>Dimensão</t>
  </si>
  <si>
    <t>Unidade</t>
  </si>
  <si>
    <t>Parcela</t>
  </si>
  <si>
    <t>Campo da bouça</t>
  </si>
  <si>
    <t>ha</t>
  </si>
  <si>
    <t>Campo grande</t>
  </si>
  <si>
    <t>Campo do poço</t>
  </si>
  <si>
    <t>Lameiro da ponte</t>
  </si>
  <si>
    <t>Lameiro do moinho</t>
  </si>
  <si>
    <t>Vinha</t>
  </si>
  <si>
    <t>Armazém</t>
  </si>
  <si>
    <t>Espigueiro</t>
  </si>
  <si>
    <t>m2</t>
  </si>
  <si>
    <t>Armazém novo</t>
  </si>
  <si>
    <t>Garagem</t>
  </si>
  <si>
    <t>Armazém grande</t>
  </si>
  <si>
    <t>Moinho</t>
  </si>
  <si>
    <t>Rega</t>
  </si>
  <si>
    <t>Tanque do campo grande</t>
  </si>
  <si>
    <t>m3</t>
  </si>
  <si>
    <t>Poço da bouça</t>
  </si>
  <si>
    <t>TIPOS EDIFICIO</t>
  </si>
  <si>
    <t>UNIDADE</t>
  </si>
  <si>
    <t>INSERT</t>
  </si>
  <si>
    <t>Plantacao_ID</t>
  </si>
  <si>
    <t>Operação</t>
  </si>
  <si>
    <t>Modo</t>
  </si>
  <si>
    <t>Cultura</t>
  </si>
  <si>
    <t>Data</t>
  </si>
  <si>
    <t>Quantidade</t>
  </si>
  <si>
    <t>Fator de produção</t>
  </si>
  <si>
    <t>Tipo_Operacao_ID</t>
  </si>
  <si>
    <t>Operacao</t>
  </si>
  <si>
    <t>Fator Producao ID</t>
  </si>
  <si>
    <t>Aplicacao_FP</t>
  </si>
  <si>
    <t>Campo Grande</t>
  </si>
  <si>
    <t>Plantação</t>
  </si>
  <si>
    <t>Oliveira Galega</t>
  </si>
  <si>
    <t>un</t>
  </si>
  <si>
    <t>Oliveira Picual</t>
  </si>
  <si>
    <t>Macieira Jonagored</t>
  </si>
  <si>
    <t>Macieira Fuji</t>
  </si>
  <si>
    <t>Macieira Royal Gala</t>
  </si>
  <si>
    <t>Fertilização</t>
  </si>
  <si>
    <t>Solo</t>
  </si>
  <si>
    <t>kg</t>
  </si>
  <si>
    <t>Videira Dona Maria</t>
  </si>
  <si>
    <t>Videira Cardinal</t>
  </si>
  <si>
    <t>Aplicação fitofármaco</t>
  </si>
  <si>
    <t>Horta Nova</t>
  </si>
  <si>
    <t>Sementeira</t>
  </si>
  <si>
    <t>Cenoura Scarlet Nantes</t>
  </si>
  <si>
    <t>Milho MAS 24.C</t>
  </si>
  <si>
    <t>Cenoura Nelson Hybrid</t>
  </si>
  <si>
    <t>Nabo S. Cosme</t>
  </si>
  <si>
    <t>Tremoço Amarelo</t>
  </si>
  <si>
    <t>Cenoura Sugarsnax Hybrid</t>
  </si>
  <si>
    <t>Incorporação no solo</t>
  </si>
  <si>
    <t>Milho Doce Golden Bantam</t>
  </si>
  <si>
    <t>Foliar</t>
  </si>
  <si>
    <t>Cenoura Danvers Half Long</t>
  </si>
  <si>
    <t>Nabo greleiro Senhora Conceição</t>
  </si>
  <si>
    <t>Data Inicial</t>
  </si>
  <si>
    <t>Data Final</t>
  </si>
  <si>
    <t>Unidades</t>
  </si>
  <si>
    <t>sql</t>
  </si>
  <si>
    <t>INSERT INTO Plantacao(id, parcela_id, data_inicio) VALUES (101, NULL, NULL);</t>
  </si>
  <si>
    <t>INSERT INTO Plantacao(id, parcela_id, data_inicio) VALUES (102, NULL, NULL);</t>
  </si>
  <si>
    <t>INSERT INTO Plantacao(id, parcela_id, data_inicio) VALUES (103, NULL, NULL);</t>
  </si>
  <si>
    <t>INSERT INTO Plantacao(id, parcela_id, data_inicio) VALUES (104, NULL, NULL);</t>
  </si>
  <si>
    <t>INSERT INTO Plantacao(id, parcela_id, data_inicio) VALUES (105, NULL, NULL);</t>
  </si>
  <si>
    <t>INSERT INTO Plantacao(id, parcela_id, data_inicio) VALUES (106, NULL, NULL);</t>
  </si>
  <si>
    <t>INSERT INTO Plantacao(id, parcela_id, data_inicio) VALUES (107, NULL, NULL);</t>
  </si>
  <si>
    <t>INSERT INTO Plantacao(id, parcela_id, data_inicio) VALUES (108, NULL, NULL);</t>
  </si>
  <si>
    <t>INSERT INTO Plantacao(id, parcela_id, data_inicio) VALUES (109, NULL, NULL);</t>
  </si>
  <si>
    <t>INSERT INTO Plantacao(id, parcela_id, data_inicio) VALUES (110, NULL, NULL);</t>
  </si>
  <si>
    <t>INSERT INTO Plantacao(id, parcela_id, data_inicio) VALUES (111, NULL, NULL);</t>
  </si>
  <si>
    <t>INSERT INTO Plantacao(id, parcela_id, data_inicio) VALUES (112, NULL, NULL);</t>
  </si>
  <si>
    <t>INSERT INTO Plantacao(id, parcela_id, data_inicio) VALUES (113, NULL, NULL);</t>
  </si>
  <si>
    <t>INSERT INTO Plantacao(id, parcela_id, data_inicio) VALUES (114, NULL, NULL);</t>
  </si>
  <si>
    <t>INSERT INTO Plantacao(id, parcela_id, data_inicio) VALUES (115, NULL, NULL);</t>
  </si>
  <si>
    <t>INSERT INTO Plantacao(id, parcela_id, data_inicio) VALUES (116, NULL, NULL);</t>
  </si>
  <si>
    <t>INSERT INTO Plantacao(id, parcela_id, data_inicio) VALUES (117, NULL, NULL);</t>
  </si>
  <si>
    <t>INSERT INTO Plantacao(id, parcela_id, data_inicio) VALUES (118, NULL, NULL);</t>
  </si>
  <si>
    <t>INSERT INTO Plantacao(id, parcela_id, data_inicio) VALUES (119, NULL, NULL);</t>
  </si>
  <si>
    <t>INSERT INTO Plantacao(id, parcela_id, data_inicio) VALUES (120, NULL, NULL);</t>
  </si>
  <si>
    <t>INSERT INTO Plantacao(id, parcela_id, data_inicio) VALUES (121, NULL, NULL);</t>
  </si>
  <si>
    <t>INSERT INTO Plantacao(id, parcela_id, data_inicio) VALUES (122, NULL, NULL);</t>
  </si>
  <si>
    <t>INSERT INTO Plantacao(id, parcela_id, data_inicio) VALUES (123, NULL, NULL);</t>
  </si>
  <si>
    <t>INSERT INTO Plantacao(id, parcela_id, data_inicio) VALUES (124, NULL, NULL);</t>
  </si>
  <si>
    <t>INSERT INTO Plantacao(id, parcela_id, data_inicio) VALUES (125, NULL, NULL);</t>
  </si>
  <si>
    <t>INSERT INTO Plantacao(id, parcela_id, data_inicio) VALUES (126, NULL, NULL);</t>
  </si>
  <si>
    <t>INSERT INTO Plantacao(id, parcela_id, data_inicio) VALUES (127, NULL, NULL);</t>
  </si>
  <si>
    <t>Nome</t>
  </si>
  <si>
    <t>Tipo_Operacao</t>
  </si>
  <si>
    <t>Insert Tabela Tipo_Consumo</t>
  </si>
  <si>
    <t>Insert Tabela Especie</t>
  </si>
  <si>
    <t>Insert Ciclos</t>
  </si>
  <si>
    <t>Permanente e Temporario</t>
  </si>
  <si>
    <t>Insert Tipo de Ciclos()</t>
  </si>
  <si>
    <t>Insert Variedades</t>
  </si>
  <si>
    <t>INSERT INTO TIPO_CONSUMO (ID,TIPO) VALUES (0,'UNIDENTIFIED');</t>
  </si>
  <si>
    <t>INSERT INTO Especie (id , nome_comum,nome_cientifico,tipo_consumo_id ) VALUES (0, ' Ameixoeira ' , ' Prunus domestica ' ,0);</t>
  </si>
  <si>
    <t>INSERT INTO CICLO (ID) VALUES (0);</t>
  </si>
  <si>
    <t>INSERT INTO CICLO_PERMANENTE (CICLO_ID,FASE_PODA,FASE_FLORACAO,FASE_COLHEITA) VALUES (0, ' Novembro a dezembro ' , ' Fevereiro a março ' , ' Julho a agosto ' );</t>
  </si>
  <si>
    <t>INSERT INTO VARIEDADE (ID,NOME,ESPECIE_ID,CICLO_ID) VALUES (0, ' Prunus domestica ' ,0,0);</t>
  </si>
  <si>
    <t>INSERT INTO Especie (id , nome_comum,nome_cientifico,tipo_consumo_id ) VALUES (1, ' Ameixoeira ' , ' Prunus domestica ' ,0);</t>
  </si>
  <si>
    <t>INSERT INTO CICLO (ID) VALUES (1);</t>
  </si>
  <si>
    <t>INSERT INTO CICLO_PERMANENTE (CICLO_ID,FASE_PODA,FASE_FLORACAO,FASE_COLHEITA) VALUES (1, ' Novembro a dezembro ' , ' Fevereiro a março ' , ' Julho a agosto ' );</t>
  </si>
  <si>
    <t>INSERT INTO VARIEDADE (ID,NOME,ESPECIE_ID,CICLO_ID) VALUES (1, ' Prunus domestica ' ,1,1);</t>
  </si>
  <si>
    <t>INSERT INTO Especie (id , nome_comum,nome_cientifico,tipo_consumo_id ) VALUES (2, ' Ameixoeira ' , ' Prunus domestica ' ,0);</t>
  </si>
  <si>
    <t>INSERT INTO CICLO (ID) VALUES (2);</t>
  </si>
  <si>
    <t>INSERT INTO CICLO_PERMANENTE (CICLO_ID,FASE_PODA,FASE_FLORACAO,FASE_COLHEITA) VALUES (2, ' Novembro a dezembro ' , ' Fevereiro a março ' , ' Julho a agosto ' );</t>
  </si>
  <si>
    <t>INSERT INTO VARIEDADE (ID,NOME,ESPECIE_ID,CICLO_ID) VALUES (2, ' Prunus domestica ' ,2,2);</t>
  </si>
  <si>
    <t>INSERT INTO Especie (id , nome_comum,nome_cientifico,tipo_consumo_id ) VALUES (3, ' Ameixoeira ' , ' Prunus domestica ' ,0);</t>
  </si>
  <si>
    <t>INSERT INTO CICLO (ID) VALUES (3);</t>
  </si>
  <si>
    <t>INSERT INTO CICLO_PERMANENTE (CICLO_ID,FASE_PODA,FASE_FLORACAO,FASE_COLHEITA) VALUES (3, ' Novembro a dezembro ' , ' Fevereiro a março ' , ' Julho a agosto ' );</t>
  </si>
  <si>
    <t>INSERT INTO VARIEDADE (ID,NOME,ESPECIE_ID,CICLO_ID) VALUES (3, ' Prunus domestica ' ,3,3);</t>
  </si>
  <si>
    <t>INSERT INTO Especie (id , nome_comum,nome_cientifico,tipo_consumo_id ) VALUES (4, ' Ameixoeira ' , ' Prunus domestica ' ,0);</t>
  </si>
  <si>
    <t>INSERT INTO CICLO (ID) VALUES (4);</t>
  </si>
  <si>
    <t>INSERT INTO CICLO_PERMANENTE (CICLO_ID,FASE_PODA,FASE_FLORACAO,FASE_COLHEITA) VALUES (4, ' Novembro a dezembro ' , ' Fevereiro a março ' , ' Julho a agosto ' );</t>
  </si>
  <si>
    <t>INSERT INTO VARIEDADE (ID,NOME,ESPECIE_ID,CICLO_ID) VALUES (4, ' Prunus domestica ' ,4,4);</t>
  </si>
  <si>
    <t>INSERT INTO Especie (id , nome_comum,nome_cientifico,tipo_consumo_id ) VALUES (5, ' Ameixoeira ' , ' Prunus domestica ' ,0);</t>
  </si>
  <si>
    <t>INSERT INTO CICLO (ID) VALUES (5);</t>
  </si>
  <si>
    <t>INSERT INTO CICLO_PERMANENTE (CICLO_ID,FASE_PODA,FASE_FLORACAO,FASE_COLHEITA) VALUES (5, ' Novembro a dezembro ' , ' Fevereiro a março ' , ' Julho a agosto ' );</t>
  </si>
  <si>
    <t>INSERT INTO VARIEDADE (ID,NOME,ESPECIE_ID,CICLO_ID) VALUES (5, ' Prunus domestica ' ,5,5);</t>
  </si>
  <si>
    <t>INSERT INTO Especie (id , nome_comum,nome_cientifico,tipo_consumo_id ) VALUES (6, ' Ameixoeira ' , ' Prunus domestica ' ,0);</t>
  </si>
  <si>
    <t>INSERT INTO CICLO (ID) VALUES (6);</t>
  </si>
  <si>
    <t>INSERT INTO CICLO_PERMANENTE (CICLO_ID,FASE_PODA,FASE_FLORACAO,FASE_COLHEITA) VALUES (6, ' Novembro a dezembro ' , ' Fevereiro a março ' , ' Julho a agosto ' );</t>
  </si>
  <si>
    <t>INSERT INTO VARIEDADE (ID,NOME,ESPECIE_ID,CICLO_ID) VALUES (6, ' Prunus domestica ' ,6,6);</t>
  </si>
  <si>
    <t>INSERT INTO Especie (id , nome_comum,nome_cientifico,tipo_consumo_id ) VALUES (7, ' Ameixoeira ' , ' Prunus domestica ' ,0);</t>
  </si>
  <si>
    <t>INSERT INTO CICLO (ID) VALUES (7);</t>
  </si>
  <si>
    <t>INSERT INTO CICLO_PERMANENTE (CICLO_ID,FASE_PODA,FASE_FLORACAO,FASE_COLHEITA) VALUES (7, ' Novembro a dezembro ' , ' Fevereiro a março ' , ' Julho a agosto ' );</t>
  </si>
  <si>
    <t>INSERT INTO VARIEDADE (ID,NOME,ESPECIE_ID,CICLO_ID) VALUES (7, ' Prunus domestica ' ,7,7);</t>
  </si>
  <si>
    <t>INSERT INTO Especie (id , nome_comum,nome_cientifico,tipo_consumo_id ) VALUES (8, ' Ameixoeira ' , ' Prunus domestica ' ,0);</t>
  </si>
  <si>
    <t>INSERT INTO CICLO (ID) VALUES (8);</t>
  </si>
  <si>
    <t>INSERT INTO CICLO_PERMANENTE (CICLO_ID,FASE_PODA,FASE_FLORACAO,FASE_COLHEITA) VALUES (8, ' Novembro a dezembro ' , ' Fevereiro a março ' , ' Julho a agosto ' );</t>
  </si>
  <si>
    <t>INSERT INTO VARIEDADE (ID,NOME,ESPECIE_ID,CICLO_ID) VALUES (8, ' Prunus domestica ' ,8,8);</t>
  </si>
  <si>
    <t>INSERT INTO Especie (id , nome_comum,nome_cientifico,tipo_consumo_id ) VALUES (9, ' Ameixoeira ' , ' Prunus domestica ' ,0);</t>
  </si>
  <si>
    <t>INSERT INTO CICLO (ID) VALUES (9);</t>
  </si>
  <si>
    <t>INSERT INTO CICLO_PERMANENTE (CICLO_ID,FASE_PODA,FASE_FLORACAO,FASE_COLHEITA) VALUES (9, ' Novembro a dezembro ' , ' Fevereiro a março ' , ' Julho a agosto ' );</t>
  </si>
  <si>
    <t>INSERT INTO VARIEDADE (ID,NOME,ESPECIE_ID,CICLO_ID) VALUES (9, ' Prunus domestica ' ,9,9);</t>
  </si>
  <si>
    <t>INSERT INTO Especie (id , nome_comum,nome_cientifico,tipo_consumo_id ) VALUES (10, ' Ameixoeira ' , ' Prunus domestica ' ,0);</t>
  </si>
  <si>
    <t>INSERT INTO CICLO (ID) VALUES (10);</t>
  </si>
  <si>
    <t>INSERT INTO CICLO_PERMANENTE (CICLO_ID,FASE_PODA,FASE_FLORACAO,FASE_COLHEITA) VALUES (10, ' Novembro a dezembro ' , ' Fevereiro a março ' , ' Julho a agosto ' );</t>
  </si>
  <si>
    <t>INSERT INTO VARIEDADE (ID,NOME,ESPECIE_ID,CICLO_ID) VALUES (10, ' Prunus domestica ' ,10,10);</t>
  </si>
  <si>
    <t>INSERT INTO Especie (id , nome_comum,nome_cientifico,tipo_consumo_id ) VALUES (11, ' Ameixoeira ' , ' Prunus domestica ' ,0);</t>
  </si>
  <si>
    <t>INSERT INTO CICLO (ID) VALUES (11);</t>
  </si>
  <si>
    <t>INSERT INTO CICLO_PERMANENTE (CICLO_ID,FASE_PODA,FASE_FLORACAO,FASE_COLHEITA) VALUES (11, ' Novembro a dezembro ' , ' Fevereiro a março ' , ' Julho a agosto ' );</t>
  </si>
  <si>
    <t>INSERT INTO VARIEDADE (ID,NOME,ESPECIE_ID,CICLO_ID) VALUES (11, ' Prunus domestica ' ,11,11);</t>
  </si>
  <si>
    <t>INSERT INTO Especie (id , nome_comum,nome_cientifico,tipo_consumo_id ) VALUES (12, ' Ameixoeira ' , ' Prunus domestica ' ,0);</t>
  </si>
  <si>
    <t>INSERT INTO CICLO (ID) VALUES (12);</t>
  </si>
  <si>
    <t>INSERT INTO CICLO_PERMANENTE (CICLO_ID,FASE_PODA,FASE_FLORACAO,FASE_COLHEITA) VALUES (12, ' Novembro a dezembro ' , ' Fevereiro a março ' , ' Julho a agosto ' );</t>
  </si>
  <si>
    <t>INSERT INTO VARIEDADE (ID,NOME,ESPECIE_ID,CICLO_ID) VALUES (12, ' Prunus domestica ' ,12,12);</t>
  </si>
  <si>
    <t>INSERT INTO Especie (id , nome_comum,nome_cientifico,tipo_consumo_id ) VALUES (13, ' Ameixoeira ' , ' Prunus domestica ' ,0);</t>
  </si>
  <si>
    <t>INSERT INTO CICLO (ID) VALUES (13);</t>
  </si>
  <si>
    <t>INSERT INTO CICLO_PERMANENTE (CICLO_ID,FASE_PODA,FASE_FLORACAO,FASE_COLHEITA) VALUES (13, ' Novembro a dezembro ' , ' Fevereiro a março ' , ' Julho a agosto ' );</t>
  </si>
  <si>
    <t>INSERT INTO VARIEDADE (ID,NOME,ESPECIE_ID,CICLO_ID) VALUES (13, ' Prunus domestica ' ,13,13);</t>
  </si>
  <si>
    <t>INSERT INTO Especie (id , nome_comum,nome_cientifico,tipo_consumo_id ) VALUES (14, ' Ameixoeira ' , ' Prunus domestica ' ,0);</t>
  </si>
  <si>
    <t>INSERT INTO CICLO (ID) VALUES (14);</t>
  </si>
  <si>
    <t>INSERT INTO CICLO_PERMANENTE (CICLO_ID,FASE_PODA,FASE_FLORACAO,FASE_COLHEITA) VALUES (14, ' Novembro a dezembro ' , ' Fevereiro a março ' , ' Julho a agosto ' );</t>
  </si>
  <si>
    <t>INSERT INTO VARIEDADE (ID,NOME,ESPECIE_ID,CICLO_ID) VALUES (14, ' Prunus domestica ' ,14,14);</t>
  </si>
  <si>
    <t>INSERT INTO Especie (id , nome_comum,nome_cientifico,tipo_consumo_id ) VALUES (15, ' Ameixoeira ' , ' Prunus domestica ' ,0);</t>
  </si>
  <si>
    <t>INSERT INTO CICLO (ID) VALUES (15);</t>
  </si>
  <si>
    <t>INSERT INTO CICLO_PERMANENTE (CICLO_ID,FASE_PODA,FASE_FLORACAO,FASE_COLHEITA) VALUES (15, ' Novembro a dezembro ' , ' Fevereiro a março ' , ' Julho a agosto ' );</t>
  </si>
  <si>
    <t>INSERT INTO VARIEDADE (ID,NOME,ESPECIE_ID,CICLO_ID) VALUES (15, ' Prunus domestica ' ,15,15);</t>
  </si>
  <si>
    <t>INSERT INTO Especie (id , nome_comum,nome_cientifico,tipo_consumo_id ) VALUES (16, ' Ameixoeira ' , ' Prunus domestica ' ,0);</t>
  </si>
  <si>
    <t>INSERT INTO CICLO (ID) VALUES (16);</t>
  </si>
  <si>
    <t>INSERT INTO CICLO_PERMANENTE (CICLO_ID,FASE_PODA,FASE_FLORACAO,FASE_COLHEITA) VALUES (16, ' Novembro a dezembro ' , ' Fevereiro a março ' , ' Julho a agosto ' );</t>
  </si>
  <si>
    <t>INSERT INTO VARIEDADE (ID,NOME,ESPECIE_ID,CICLO_ID) VALUES (16, ' Prunus domestica ' ,16,16);</t>
  </si>
  <si>
    <t>INSERT INTO Especie (id , nome_comum,nome_cientifico,tipo_consumo_id ) VALUES (17, ' Ameixoeira ' , ' Prunus domestica ' ,0);</t>
  </si>
  <si>
    <t>INSERT INTO CICLO (ID) VALUES (17);</t>
  </si>
  <si>
    <t>INSERT INTO CICLO_PERMANENTE (CICLO_ID,FASE_PODA,FASE_FLORACAO,FASE_COLHEITA) VALUES (17, ' Novembro a dezembro ' , ' Fevereiro a março ' , ' Julho a agosto ' );</t>
  </si>
  <si>
    <t>INSERT INTO VARIEDADE (ID,NOME,ESPECIE_ID,CICLO_ID) VALUES (17, ' Prunus domestica ' ,17,17);</t>
  </si>
  <si>
    <t>INSERT INTO Especie (id , nome_comum,nome_cientifico,tipo_consumo_id ) VALUES (18, ' Ameixoeira ' , ' Prunus domestica ' ,0);</t>
  </si>
  <si>
    <t>INSERT INTO CICLO (ID) VALUES (18);</t>
  </si>
  <si>
    <t>INSERT INTO CICLO_PERMANENTE (CICLO_ID,FASE_PODA,FASE_FLORACAO,FASE_COLHEITA) VALUES (18, ' Novembro a dezembro ' , ' Fevereiro a março ' , ' Julho a agosto ' );</t>
  </si>
  <si>
    <t>INSERT INTO VARIEDADE (ID,NOME,ESPECIE_ID,CICLO_ID) VALUES (18, ' Prunus domestica ' ,18,18);</t>
  </si>
  <si>
    <t>INSERT INTO Especie (id , nome_comum,nome_cientifico,tipo_consumo_id ) VALUES (19, ' Ameixoeira ' , ' Prunus domestica ' ,0);</t>
  </si>
  <si>
    <t>INSERT INTO CICLO (ID) VALUES (19);</t>
  </si>
  <si>
    <t>INSERT INTO CICLO_PERMANENTE (CICLO_ID,FASE_PODA,FASE_FLORACAO,FASE_COLHEITA) VALUES (19, ' Novembro a dezembro ' , ' Fevereiro a março ' , ' Julho a agosto ' );</t>
  </si>
  <si>
    <t>INSERT INTO VARIEDADE (ID,NOME,ESPECIE_ID,CICLO_ID) VALUES (19, ' Prunus domestica ' ,19,19);</t>
  </si>
  <si>
    <t>INSERT INTO Especie (id , nome_comum,nome_cientifico,tipo_consumo_id ) VALUES (20, ' Ameixoeira ' , ' Prunus domestica ' ,0);</t>
  </si>
  <si>
    <t>INSERT INTO CICLO (ID) VALUES (20);</t>
  </si>
  <si>
    <t>INSERT INTO CICLO_PERMANENTE (CICLO_ID,FASE_PODA,FASE_FLORACAO,FASE_COLHEITA) VALUES (20, ' Novembro a dezembro ' , ' Fevereiro a março ' , ' Julho a agosto ' );</t>
  </si>
  <si>
    <t>INSERT INTO VARIEDADE (ID,NOME,ESPECIE_ID,CICLO_ID) VALUES (20, ' Prunus domestica ' ,20,20);</t>
  </si>
  <si>
    <t>INSERT INTO Especie (id , nome_comum,nome_cientifico,tipo_consumo_id ) VALUES (21, ' Ameixoeira ' , ' Prunus domestica ' ,0);</t>
  </si>
  <si>
    <t>INSERT INTO CICLO (ID) VALUES (21);</t>
  </si>
  <si>
    <t>INSERT INTO CICLO_PERMANENTE (CICLO_ID,FASE_PODA,FASE_FLORACAO,FASE_COLHEITA) VALUES (21, ' Novembro a dezembro ' , ' Fevereiro a março ' , ' Julho a agosto ' );</t>
  </si>
  <si>
    <t>INSERT INTO VARIEDADE (ID,NOME,ESPECIE_ID,CICLO_ID) VALUES (21, ' Prunus domestica ' ,21,21);</t>
  </si>
  <si>
    <t>INSERT INTO Especie (id , nome_comum,nome_cientifico,tipo_consumo_id ) VALUES (22, ' Ameixoeira ' , ' Prunus domestica ' ,0);</t>
  </si>
  <si>
    <t>INSERT INTO CICLO (ID) VALUES (22);</t>
  </si>
  <si>
    <t>INSERT INTO CICLO_PERMANENTE (CICLO_ID,FASE_PODA,FASE_FLORACAO,FASE_COLHEITA) VALUES (22, ' Novembro a dezembro ' , ' Fevereiro a março ' , ' Julho a agosto ' );</t>
  </si>
  <si>
    <t>INSERT INTO VARIEDADE (ID,NOME,ESPECIE_ID,CICLO_ID) VALUES (22, ' Prunus domestica ' ,22,22);</t>
  </si>
  <si>
    <t>INSERT INTO Especie (id , nome_comum,nome_cientifico,tipo_consumo_id ) VALUES (23, ' Ameixoeira ' , ' Prunus domestica ' ,0);</t>
  </si>
  <si>
    <t>INSERT INTO CICLO (ID) VALUES (23);</t>
  </si>
  <si>
    <t>INSERT INTO CICLO_PERMANENTE (CICLO_ID,FASE_PODA,FASE_FLORACAO,FASE_COLHEITA) VALUES (23, ' Novembro a dezembro ' , ' Fevereiro a março ' , ' Julho a agosto ' );</t>
  </si>
  <si>
    <t>INSERT INTO VARIEDADE (ID,NOME,ESPECIE_ID,CICLO_ID) VALUES (23, ' Prunus domestica ' ,23,23);</t>
  </si>
  <si>
    <t>INSERT INTO Especie (id , nome_comum,nome_cientifico,tipo_consumo_id ) VALUES (24, ' Ameixoeira ' , ' Prunus domestica ' ,0);</t>
  </si>
  <si>
    <t>INSERT INTO CICLO (ID) VALUES (24);</t>
  </si>
  <si>
    <t>INSERT INTO CICLO_PERMANENTE (CICLO_ID,FASE_PODA,FASE_FLORACAO,FASE_COLHEITA) VALUES (24, ' Novembro a dezembro ' , ' Fevereiro a março ' , ' Julho a agosto ' );</t>
  </si>
  <si>
    <t>INSERT INTO VARIEDADE (ID,NOME,ESPECIE_ID,CICLO_ID) VALUES (24, ' Prunus domestica ' ,24,24);</t>
  </si>
  <si>
    <t>INSERT INTO Especie (id , nome_comum,nome_cientifico,tipo_consumo_id ) VALUES (25, ' Ameixoeira ' , ' Prunus domestica ' ,0);</t>
  </si>
  <si>
    <t>INSERT INTO CICLO (ID) VALUES (25);</t>
  </si>
  <si>
    <t>INSERT INTO CICLO_PERMANENTE (CICLO_ID,FASE_PODA,FASE_FLORACAO,FASE_COLHEITA) VALUES (25, ' Novembro a dezembro ' , ' Fevereiro a março ' , ' Julho a agosto ' );</t>
  </si>
  <si>
    <t>INSERT INTO VARIEDADE (ID,NOME,ESPECIE_ID,CICLO_ID) VALUES (25, ' Prunus domestica ' ,25,25);</t>
  </si>
  <si>
    <t>INSERT INTO Especie (id , nome_comum,nome_cientifico,tipo_consumo_id ) VALUES (26, ' Damasqueiro ' , ' Prunus armeniaca ' ,0);</t>
  </si>
  <si>
    <t>INSERT INTO CICLO (ID) VALUES (26);</t>
  </si>
  <si>
    <t>INSERT INTO CICLO_PERMANENTE (CICLO_ID,FASE_PODA,FASE_FLORACAO,FASE_COLHEITA) VALUES (26, ' Novembro a dezembro ' , ' Fevereiro a março ' , ' Julho a agosto ' );</t>
  </si>
  <si>
    <t>INSERT INTO VARIEDADE (ID,NOME,ESPECIE_ID,CICLO_ID) VALUES (26, ' Prunus armeniaca ' ,26,26);</t>
  </si>
  <si>
    <t>INSERT INTO Especie (id , nome_comum,nome_cientifico,tipo_consumo_id ) VALUES (27, ' Damasqueiro ' , ' Prunus armeniaca ' ,0);</t>
  </si>
  <si>
    <t>INSERT INTO CICLO (ID) VALUES (27);</t>
  </si>
  <si>
    <t>INSERT INTO CICLO_PERMANENTE (CICLO_ID,FASE_PODA,FASE_FLORACAO,FASE_COLHEITA) VALUES (27, ' Novembro a dezembro ' , ' Fevereiro a março ' , ' Julho a agosto ' );</t>
  </si>
  <si>
    <t>INSERT INTO VARIEDADE (ID,NOME,ESPECIE_ID,CICLO_ID) VALUES (27, ' Prunus armeniaca ' ,27,27);</t>
  </si>
  <si>
    <t>INSERT INTO Especie (id , nome_comum,nome_cientifico,tipo_consumo_id ) VALUES (28, ' Damasqueiro ' , ' Prunus armeniaca ' ,0);</t>
  </si>
  <si>
    <t>INSERT INTO CICLO (ID) VALUES (28);</t>
  </si>
  <si>
    <t>INSERT INTO CICLO_PERMANENTE (CICLO_ID,FASE_PODA,FASE_FLORACAO,FASE_COLHEITA) VALUES (28, ' Novembro a dezembro ' , ' Fevereiro a março ' , ' Julho a agosto ' );</t>
  </si>
  <si>
    <t>INSERT INTO VARIEDADE (ID,NOME,ESPECIE_ID,CICLO_ID) VALUES (28, ' Prunus armeniaca ' ,28,28);</t>
  </si>
  <si>
    <t>INSERT INTO Especie (id , nome_comum,nome_cientifico,tipo_consumo_id ) VALUES (29, ' Damasqueiro ' , ' Prunus armeniaca ' ,0);</t>
  </si>
  <si>
    <t>INSERT INTO CICLO (ID) VALUES (29);</t>
  </si>
  <si>
    <t>INSERT INTO CICLO_PERMANENTE (CICLO_ID,FASE_PODA,FASE_FLORACAO,FASE_COLHEITA) VALUES (29, ' Novembro a dezembro ' , ' Fevereiro a março ' , ' Julho a agosto ' );</t>
  </si>
  <si>
    <t>INSERT INTO VARIEDADE (ID,NOME,ESPECIE_ID,CICLO_ID) VALUES (29, ' Prunus armeniaca ' ,29,29);</t>
  </si>
  <si>
    <t>INSERT INTO Especie (id , nome_comum,nome_cientifico,tipo_consumo_id ) VALUES (30, ' Damasqueiro ' , ' Prunus armeniaca ' ,0);</t>
  </si>
  <si>
    <t>INSERT INTO CICLO (ID) VALUES (30);</t>
  </si>
  <si>
    <t>INSERT INTO CICLO_PERMANENTE (CICLO_ID,FASE_PODA,FASE_FLORACAO,FASE_COLHEITA) VALUES (30, ' Novembro a dezembro ' , ' Fevereiro a março ' , ' Julho a agosto ' );</t>
  </si>
  <si>
    <t>INSERT INTO VARIEDADE (ID,NOME,ESPECIE_ID,CICLO_ID) VALUES (30, ' Prunus armeniaca ' ,30,30);</t>
  </si>
  <si>
    <t>INSERT INTO Especie (id , nome_comum,nome_cientifico,tipo_consumo_id ) VALUES (31, ' Macieira ' , ' Malus domestica ' ,0);</t>
  </si>
  <si>
    <t>INSERT INTO CICLO (ID) VALUES (31);</t>
  </si>
  <si>
    <t>INSERT INTO CICLO_PERMANENTE (CICLO_ID,FASE_PODA,FASE_FLORACAO,FASE_COLHEITA) VALUES (31, ' Novembro a dezembro ' , ' Março a abril ' , ' Agosto a setembro ' );</t>
  </si>
  <si>
    <t>INSERT INTO VARIEDADE (ID,NOME,ESPECIE_ID,CICLO_ID) VALUES (31, ' Malus domestica ' ,31,31);</t>
  </si>
  <si>
    <t>INSERT INTO Especie (id , nome_comum,nome_cientifico,tipo_consumo_id ) VALUES (32, ' Macieira ' , ' Malus domestica ' ,0);</t>
  </si>
  <si>
    <t>INSERT INTO CICLO (ID) VALUES (32);</t>
  </si>
  <si>
    <t>INSERT INTO CICLO_PERMANENTE (CICLO_ID,FASE_PODA,FASE_FLORACAO,FASE_COLHEITA) VALUES (32, ' Novembro a dezembro ' , ' Março a abril ' , ' Agosto a setembro ' );</t>
  </si>
  <si>
    <t>INSERT INTO VARIEDADE (ID,NOME,ESPECIE_ID,CICLO_ID) VALUES (32, ' Malus domestica ' ,32,32);</t>
  </si>
  <si>
    <t>INSERT INTO Especie (id , nome_comum,nome_cientifico,tipo_consumo_id ) VALUES (33, ' Macieira ' , ' Malus domestica ' ,0);</t>
  </si>
  <si>
    <t>INSERT INTO CICLO (ID) VALUES (33);</t>
  </si>
  <si>
    <t>INSERT INTO CICLO_PERMANENTE (CICLO_ID,FASE_PODA,FASE_FLORACAO,FASE_COLHEITA) VALUES (33, ' Novembro a dezembro ' , ' Março a abril ' , ' Agosto a setembro ' );</t>
  </si>
  <si>
    <t>INSERT INTO VARIEDADE (ID,NOME,ESPECIE_ID,CICLO_ID) VALUES (33, ' Malus domestica ' ,33,33);</t>
  </si>
  <si>
    <t>INSERT INTO Especie (id , nome_comum,nome_cientifico,tipo_consumo_id ) VALUES (34, ' Macieira ' , ' Malus domestica ' ,0);</t>
  </si>
  <si>
    <t>INSERT INTO CICLO (ID) VALUES (34);</t>
  </si>
  <si>
    <t>INSERT INTO CICLO_PERMANENTE (CICLO_ID,FASE_PODA,FASE_FLORACAO,FASE_COLHEITA) VALUES (34, ' Novembro a dezembro ' , ' Março a abril ' , ' Agosto a setembro ' );</t>
  </si>
  <si>
    <t>INSERT INTO VARIEDADE (ID,NOME,ESPECIE_ID,CICLO_ID) VALUES (34, ' Malus domestica ' ,34,34);</t>
  </si>
  <si>
    <t>INSERT INTO Especie (id , nome_comum,nome_cientifico,tipo_consumo_id ) VALUES (35, ' Macieira ' , ' Malus domestica ' ,0);</t>
  </si>
  <si>
    <t>INSERT INTO CICLO (ID) VALUES (35);</t>
  </si>
  <si>
    <t>INSERT INTO CICLO_PERMANENTE (CICLO_ID,FASE_PODA,FASE_FLORACAO,FASE_COLHEITA) VALUES (35, ' Novembro a dezembro ' , ' Março a abril ' , ' Agosto a setembro ' );</t>
  </si>
  <si>
    <t>INSERT INTO VARIEDADE (ID,NOME,ESPECIE_ID,CICLO_ID) VALUES (35, ' Malus domestica ' ,35,35);</t>
  </si>
  <si>
    <t>INSERT INTO Especie (id , nome_comum,nome_cientifico,tipo_consumo_id ) VALUES (36, ' Macieira ' , ' Malus domestica ' ,0);</t>
  </si>
  <si>
    <t>INSERT INTO CICLO (ID) VALUES (36);</t>
  </si>
  <si>
    <t>INSERT INTO CICLO_PERMANENTE (CICLO_ID,FASE_PODA,FASE_FLORACAO,FASE_COLHEITA) VALUES (36, ' Novembro a dezembro ' , ' Março a abril ' , ' Agosto a setembro ' );</t>
  </si>
  <si>
    <t>INSERT INTO VARIEDADE (ID,NOME,ESPECIE_ID,CICLO_ID) VALUES (36, ' Malus domestica ' ,36,36);</t>
  </si>
  <si>
    <t>INSERT INTO Especie (id , nome_comum,nome_cientifico,tipo_consumo_id ) VALUES (37, ' Macieira ' , ' Malus domestica ' ,0);</t>
  </si>
  <si>
    <t>INSERT INTO CICLO (ID) VALUES (37);</t>
  </si>
  <si>
    <t>INSERT INTO CICLO_PERMANENTE (CICLO_ID,FASE_PODA,FASE_FLORACAO,FASE_COLHEITA) VALUES (37, ' Novembro a dezembro ' , ' Março a abril ' , ' Agosto a setembro ' );</t>
  </si>
  <si>
    <t>INSERT INTO VARIEDADE (ID,NOME,ESPECIE_ID,CICLO_ID) VALUES (37, ' Malus domestica ' ,37,37);</t>
  </si>
  <si>
    <t>INSERT INTO Especie (id , nome_comum,nome_cientifico,tipo_consumo_id ) VALUES (38, ' Macieira ' , ' Malus domestica ' ,0);</t>
  </si>
  <si>
    <t>INSERT INTO CICLO (ID) VALUES (38);</t>
  </si>
  <si>
    <t>INSERT INTO CICLO_PERMANENTE (CICLO_ID,FASE_PODA,FASE_FLORACAO,FASE_COLHEITA) VALUES (38, ' Novembro a dezembro ' , ' Março a abril ' , ' Agosto a setembro ' );</t>
  </si>
  <si>
    <t>INSERT INTO VARIEDADE (ID,NOME,ESPECIE_ID,CICLO_ID) VALUES (38, ' Malus domestica ' ,38,38);</t>
  </si>
  <si>
    <t>INSERT INTO Especie (id , nome_comum,nome_cientifico,tipo_consumo_id ) VALUES (39, ' Macieira ' , ' Malus domestica ' ,0);</t>
  </si>
  <si>
    <t>INSERT INTO CICLO (ID) VALUES (39);</t>
  </si>
  <si>
    <t>INSERT INTO CICLO_PERMANENTE (CICLO_ID,FASE_PODA,FASE_FLORACAO,FASE_COLHEITA) VALUES (39, ' Novembro a dezembro ' , ' Março a abril ' , ' Agosto a setembro ' );</t>
  </si>
  <si>
    <t>INSERT INTO VARIEDADE (ID,NOME,ESPECIE_ID,CICLO_ID) VALUES (39, ' Malus domestica ' ,39,39);</t>
  </si>
  <si>
    <t>INSERT INTO Especie (id , nome_comum,nome_cientifico,tipo_consumo_id ) VALUES (40, ' Macieira ' , ' Malus domestica ' ,0);</t>
  </si>
  <si>
    <t>INSERT INTO CICLO (ID) VALUES (40);</t>
  </si>
  <si>
    <t>INSERT INTO CICLO_PERMANENTE (CICLO_ID,FASE_PODA,FASE_FLORACAO,FASE_COLHEITA) VALUES (40, ' Novembro a dezembro ' , ' Março a abril ' , ' Agosto a setembro ' );</t>
  </si>
  <si>
    <t>INSERT INTO VARIEDADE (ID,NOME,ESPECIE_ID,CICLO_ID) VALUES (40, ' Malus domestica ' ,40,40);</t>
  </si>
  <si>
    <t>INSERT INTO Especie (id , nome_comum,nome_cientifico,tipo_consumo_id ) VALUES (41, ' Macieira ' , ' Malus domestica ' ,0);</t>
  </si>
  <si>
    <t>INSERT INTO CICLO (ID) VALUES (41);</t>
  </si>
  <si>
    <t>INSERT INTO CICLO_PERMANENTE (CICLO_ID,FASE_PODA,FASE_FLORACAO,FASE_COLHEITA) VALUES (41, ' Novembro a dezembro ' , ' Março a abril ' , ' Agosto a setembro ' );</t>
  </si>
  <si>
    <t>INSERT INTO VARIEDADE (ID,NOME,ESPECIE_ID,CICLO_ID) VALUES (41, ' Malus domestica ' ,41,41);</t>
  </si>
  <si>
    <t>INSERT INTO Especie (id , nome_comum,nome_cientifico,tipo_consumo_id ) VALUES (42, ' Macieira ' , ' Malus domestica ' ,0);</t>
  </si>
  <si>
    <t>INSERT INTO CICLO (ID) VALUES (42);</t>
  </si>
  <si>
    <t>INSERT INTO CICLO_PERMANENTE (CICLO_ID,FASE_PODA,FASE_FLORACAO,FASE_COLHEITA) VALUES (42, ' Novembro a dezembro ' , ' Março a abril ' , ' Agosto a setembro ' );</t>
  </si>
  <si>
    <t>INSERT INTO VARIEDADE (ID,NOME,ESPECIE_ID,CICLO_ID) VALUES (42, ' Malus domestica ' ,42,42);</t>
  </si>
  <si>
    <t>INSERT INTO Especie (id , nome_comum,nome_cientifico,tipo_consumo_id ) VALUES (43, ' Macieira ' , ' Malus domestica ' ,0);</t>
  </si>
  <si>
    <t>INSERT INTO CICLO (ID) VALUES (43);</t>
  </si>
  <si>
    <t>INSERT INTO CICLO_PERMANENTE (CICLO_ID,FASE_PODA,FASE_FLORACAO,FASE_COLHEITA) VALUES (43, ' Janeiro ' , ' Abril a maio ' , ' Novembro a dezembro ' );</t>
  </si>
  <si>
    <t>INSERT INTO VARIEDADE (ID,NOME,ESPECIE_ID,CICLO_ID) VALUES (43, ' Malus domestica ' ,43,43);</t>
  </si>
  <si>
    <t>INSERT INTO Especie (id , nome_comum,nome_cientifico,tipo_consumo_id ) VALUES (44, ' Macieira ' , ' Malus domestica ' ,0);</t>
  </si>
  <si>
    <t>INSERT INTO CICLO (ID) VALUES (44);</t>
  </si>
  <si>
    <t>INSERT INTO CICLO_PERMANENTE (CICLO_ID,FASE_PODA,FASE_FLORACAO,FASE_COLHEITA) VALUES (44, ' Novembro a dezembro ' , ' Março a abril ' , ' Agosto a setembro ' );</t>
  </si>
  <si>
    <t>INSERT INTO VARIEDADE (ID,NOME,ESPECIE_ID,CICLO_ID) VALUES (44, ' Malus domestica ' ,44,44);</t>
  </si>
  <si>
    <t>INSERT INTO Especie (id , nome_comum,nome_cientifico,tipo_consumo_id ) VALUES (45, ' Macieira ' , ' Malus domestica ' ,0);</t>
  </si>
  <si>
    <t>INSERT INTO CICLO (ID) VALUES (45);</t>
  </si>
  <si>
    <t>INSERT INTO CICLO_PERMANENTE (CICLO_ID,FASE_PODA,FASE_FLORACAO,FASE_COLHEITA) VALUES (45, ' Novembro a dezembro ' , ' Março a abril ' , ' Agosto a setembro ' );</t>
  </si>
  <si>
    <t>INSERT INTO VARIEDADE (ID,NOME,ESPECIE_ID,CICLO_ID) VALUES (45, ' Malus domestica ' ,45,45);</t>
  </si>
  <si>
    <t>INSERT INTO Especie (id , nome_comum,nome_cientifico,tipo_consumo_id ) VALUES (46, ' Macieira ' , ' Malus domestica ' ,0);</t>
  </si>
  <si>
    <t>INSERT INTO CICLO (ID) VALUES (46);</t>
  </si>
  <si>
    <t>INSERT INTO CICLO_PERMANENTE (CICLO_ID,FASE_PODA,FASE_FLORACAO,FASE_COLHEITA) VALUES (46, ' Novembro a dezembro ' , ' Março a abril ' , ' Agosto a setembro ' );</t>
  </si>
  <si>
    <t>INSERT INTO VARIEDADE (ID,NOME,ESPECIE_ID,CICLO_ID) VALUES (46, ' Malus domestica ' ,46,46);</t>
  </si>
  <si>
    <t>INSERT INTO Especie (id , nome_comum,nome_cientifico,tipo_consumo_id ) VALUES (47, ' Macieira ' , ' Malus domestica ' ,0);</t>
  </si>
  <si>
    <t>INSERT INTO CICLO (ID) VALUES (47);</t>
  </si>
  <si>
    <t>INSERT INTO CICLO_PERMANENTE (CICLO_ID,FASE_PODA,FASE_FLORACAO,FASE_COLHEITA) VALUES (47, ' Novembro a dezembro ' , ' Março a abril ' , ' Agosto a setembro ' );</t>
  </si>
  <si>
    <t>INSERT INTO VARIEDADE (ID,NOME,ESPECIE_ID,CICLO_ID) VALUES (47, ' Malus domestica ' ,47,47);</t>
  </si>
  <si>
    <t>INSERT INTO Especie (id , nome_comum,nome_cientifico,tipo_consumo_id ) VALUES (48, ' Macieira ' , ' Malus domestica ' ,0);</t>
  </si>
  <si>
    <t>INSERT INTO CICLO (ID) VALUES (48);</t>
  </si>
  <si>
    <t>INSERT INTO CICLO_PERMANENTE (CICLO_ID,FASE_PODA,FASE_FLORACAO,FASE_COLHEITA) VALUES (48, ' Novembro a dezembro ' , ' Março a abril ' , ' Agosto a setembro ' );</t>
  </si>
  <si>
    <t>INSERT INTO VARIEDADE (ID,NOME,ESPECIE_ID,CICLO_ID) VALUES (48, ' Malus domestica ' ,48,48);</t>
  </si>
  <si>
    <t>INSERT INTO Especie (id , nome_comum,nome_cientifico,tipo_consumo_id ) VALUES (49, ' Macieira ' , ' Malus domestica ' ,0);</t>
  </si>
  <si>
    <t>INSERT INTO CICLO (ID) VALUES (49);</t>
  </si>
  <si>
    <t>INSERT INTO CICLO_PERMANENTE (CICLO_ID,FASE_PODA,FASE_FLORACAO,FASE_COLHEITA) VALUES (49, ' Novembro a dezembro ' , ' Março a abril ' , ' Agosto a setembro ' );</t>
  </si>
  <si>
    <t>INSERT INTO VARIEDADE (ID,NOME,ESPECIE_ID,CICLO_ID) VALUES (49, ' Malus domestica ' ,49,49);</t>
  </si>
  <si>
    <t>INSERT INTO Especie (id , nome_comum,nome_cientifico,tipo_consumo_id ) VALUES (50, ' Macieira ' , ' Malus domestica ' ,0);</t>
  </si>
  <si>
    <t>INSERT INTO CICLO (ID) VALUES (50);</t>
  </si>
  <si>
    <t>INSERT INTO CICLO_PERMANENTE (CICLO_ID,FASE_PODA,FASE_FLORACAO,FASE_COLHEITA) VALUES (50, ' Novembro a dezembro ' , ' Março a abril ' , ' Agosto a setembro ' );</t>
  </si>
  <si>
    <t>INSERT INTO VARIEDADE (ID,NOME,ESPECIE_ID,CICLO_ID) VALUES (50, ' Malus domestica ' ,50,50);</t>
  </si>
  <si>
    <t>INSERT INTO Especie (id , nome_comum,nome_cientifico,tipo_consumo_id ) VALUES (51, ' Macieira ' , ' Malus domestica ' ,0);</t>
  </si>
  <si>
    <t>INSERT INTO CICLO (ID) VALUES (51);</t>
  </si>
  <si>
    <t>INSERT INTO CICLO_PERMANENTE (CICLO_ID,FASE_PODA,FASE_FLORACAO,FASE_COLHEITA) VALUES (51, ' Novembro a dezembro ' , ' Março a abril ' , ' Agosto a setembro ' );</t>
  </si>
  <si>
    <t>INSERT INTO VARIEDADE (ID,NOME,ESPECIE_ID,CICLO_ID) VALUES (51, ' Malus domestica ' ,51,51);</t>
  </si>
  <si>
    <t>INSERT INTO Especie (id , nome_comum,nome_cientifico,tipo_consumo_id ) VALUES (52, ' Macieira ' , ' Malus domestica ' ,0);</t>
  </si>
  <si>
    <t>INSERT INTO CICLO (ID) VALUES (52);</t>
  </si>
  <si>
    <t>INSERT INTO CICLO_PERMANENTE (CICLO_ID,FASE_PODA,FASE_FLORACAO,FASE_COLHEITA) VALUES (52, ' Novembro a dezembro ' , ' Março a abril ' , ' Agosto a setembro ' );</t>
  </si>
  <si>
    <t>INSERT INTO VARIEDADE (ID,NOME,ESPECIE_ID,CICLO_ID) VALUES (52, ' Malus domestica ' ,52,52);</t>
  </si>
  <si>
    <t>INSERT INTO Especie (id , nome_comum,nome_cientifico,tipo_consumo_id ) VALUES (53, ' Macieira ' , ' Malus domestica ' ,0);</t>
  </si>
  <si>
    <t>INSERT INTO CICLO (ID) VALUES (53);</t>
  </si>
  <si>
    <t>INSERT INTO CICLO_PERMANENTE (CICLO_ID,FASE_PODA,FASE_FLORACAO,FASE_COLHEITA) VALUES (53, ' Novembro a dezembro ' , ' Março a abril ' , ' Agosto a setembro ' );</t>
  </si>
  <si>
    <t>INSERT INTO VARIEDADE (ID,NOME,ESPECIE_ID,CICLO_ID) VALUES (53, ' Malus domestica ' ,53,53);</t>
  </si>
  <si>
    <t>INSERT INTO Especie (id , nome_comum,nome_cientifico,tipo_consumo_id ) VALUES (54, ' Macieira ' , ' Malus domestica ' ,0);</t>
  </si>
  <si>
    <t>INSERT INTO CICLO (ID) VALUES (54);</t>
  </si>
  <si>
    <t>INSERT INTO CICLO_PERMANENTE (CICLO_ID,FASE_PODA,FASE_FLORACAO,FASE_COLHEITA) VALUES (54, ' Novembro a dezembro ' , ' Março a abril ' , ' Agosto a setembro ' );</t>
  </si>
  <si>
    <t>INSERT INTO VARIEDADE (ID,NOME,ESPECIE_ID,CICLO_ID) VALUES (54, ' Malus domestica ' ,54,54);</t>
  </si>
  <si>
    <t>INSERT INTO Especie (id , nome_comum,nome_cientifico,tipo_consumo_id ) VALUES (55, ' Macieira ' , ' Malus domestica ' ,0);</t>
  </si>
  <si>
    <t>INSERT INTO CICLO (ID) VALUES (55);</t>
  </si>
  <si>
    <t>INSERT INTO CICLO_PERMANENTE (CICLO_ID,FASE_PODA,FASE_FLORACAO,FASE_COLHEITA) VALUES (55, ' Novembro a dezembro ' , ' Março a abril ' , ' Agosto a setembro ' );</t>
  </si>
  <si>
    <t>INSERT INTO VARIEDADE (ID,NOME,ESPECIE_ID,CICLO_ID) VALUES (55, ' Malus domestica ' ,55,55);</t>
  </si>
  <si>
    <t>INSERT INTO Especie (id , nome_comum,nome_cientifico,tipo_consumo_id ) VALUES (56, ' Macieira ' , ' Malus domestica ' ,0);</t>
  </si>
  <si>
    <t>INSERT INTO CICLO (ID) VALUES (56);</t>
  </si>
  <si>
    <t>INSERT INTO CICLO_PERMANENTE (CICLO_ID,FASE_PODA,FASE_FLORACAO,FASE_COLHEITA) VALUES (56, ' Novembro a dezembro ' , ' Março a abril ' , ' Agosto a setembro ' );</t>
  </si>
  <si>
    <t>INSERT INTO VARIEDADE (ID,NOME,ESPECIE_ID,CICLO_ID) VALUES (56, ' Malus domestica ' ,56,56);</t>
  </si>
  <si>
    <t>INSERT INTO Especie (id , nome_comum,nome_cientifico,tipo_consumo_id ) VALUES (57, ' Macieira ' , ' Malus domestica ' ,0);</t>
  </si>
  <si>
    <t>INSERT INTO CICLO (ID) VALUES (57);</t>
  </si>
  <si>
    <t>INSERT INTO CICLO_PERMANENTE (CICLO_ID,FASE_PODA,FASE_FLORACAO,FASE_COLHEITA) VALUES (57, ' Novembro a dezembro ' , ' Março a abril ' , ' Agosto a setembro ' );</t>
  </si>
  <si>
    <t>INSERT INTO VARIEDADE (ID,NOME,ESPECIE_ID,CICLO_ID) VALUES (57, ' Malus domestica ' ,57,57);</t>
  </si>
  <si>
    <t>INSERT INTO Especie (id , nome_comum,nome_cientifico,tipo_consumo_id ) VALUES (58, ' Macieira ' , ' Malus domestica ' ,0);</t>
  </si>
  <si>
    <t>INSERT INTO CICLO (ID) VALUES (58);</t>
  </si>
  <si>
    <t>INSERT INTO CICLO_PERMANENTE (CICLO_ID,FASE_PODA,FASE_FLORACAO,FASE_COLHEITA) VALUES (58, ' Novembro a dezembro ' , ' Março a abril ' , ' Agosto a setembro ' );</t>
  </si>
  <si>
    <t>INSERT INTO VARIEDADE (ID,NOME,ESPECIE_ID,CICLO_ID) VALUES (58, ' Malus domestica ' ,58,58);</t>
  </si>
  <si>
    <t>INSERT INTO Especie (id , nome_comum,nome_cientifico,tipo_consumo_id ) VALUES (59, ' Macieira ' , ' Malus domestica ' ,0);</t>
  </si>
  <si>
    <t>INSERT INTO CICLO (ID) VALUES (59);</t>
  </si>
  <si>
    <t>INSERT INTO CICLO_PERMANENTE (CICLO_ID,FASE_PODA,FASE_FLORACAO,FASE_COLHEITA) VALUES (59, ' Novembro a dezembro ' , ' Março a abril ' , ' Agosto a setembro ' );</t>
  </si>
  <si>
    <t>INSERT INTO VARIEDADE (ID,NOME,ESPECIE_ID,CICLO_ID) VALUES (59, ' Malus domestica ' ,59,59);</t>
  </si>
  <si>
    <t>INSERT INTO Especie (id , nome_comum,nome_cientifico,tipo_consumo_id ) VALUES (60, ' Macieira ' , ' Malus domestica ' ,0);</t>
  </si>
  <si>
    <t>INSERT INTO CICLO (ID) VALUES (60);</t>
  </si>
  <si>
    <t>INSERT INTO CICLO_PERMANENTE (CICLO_ID,FASE_PODA,FASE_FLORACAO,FASE_COLHEITA) VALUES (60, ' Novembro a dezembro ' , ' Março a abril ' , ' Agosto a setembro ' );</t>
  </si>
  <si>
    <t>INSERT INTO VARIEDADE (ID,NOME,ESPECIE_ID,CICLO_ID) VALUES (60, ' Malus domestica ' ,60,60);</t>
  </si>
  <si>
    <t>INSERT INTO Especie (id , nome_comum,nome_cientifico,tipo_consumo_id ) VALUES (61, ' Macieira ' , ' Malus domestica ' ,0);</t>
  </si>
  <si>
    <t>INSERT INTO CICLO (ID) VALUES (61);</t>
  </si>
  <si>
    <t>INSERT INTO CICLO_PERMANENTE (CICLO_ID,FASE_PODA,FASE_FLORACAO,FASE_COLHEITA) VALUES (61, ' Novembro a dezembro ' , ' Março a abril ' , ' Agosto a setembro ' );</t>
  </si>
  <si>
    <t>INSERT INTO VARIEDADE (ID,NOME,ESPECIE_ID,CICLO_ID) VALUES (61, ' Malus domestica ' ,61,61);</t>
  </si>
  <si>
    <t>INSERT INTO Especie (id , nome_comum,nome_cientifico,tipo_consumo_id ) VALUES (62, ' Macieira ' , ' Malus domestica ' ,0);</t>
  </si>
  <si>
    <t>INSERT INTO CICLO (ID) VALUES (62);</t>
  </si>
  <si>
    <t>INSERT INTO CICLO_PERMANENTE (CICLO_ID,FASE_PODA,FASE_FLORACAO,FASE_COLHEITA) VALUES (62, ' Novembro a dezembro ' , ' Março a abril ' , ' Agosto a setembro ' );</t>
  </si>
  <si>
    <t>INSERT INTO VARIEDADE (ID,NOME,ESPECIE_ID,CICLO_ID) VALUES (62, ' Malus domestica ' ,62,62);</t>
  </si>
  <si>
    <t>INSERT INTO Especie (id , nome_comum,nome_cientifico,tipo_consumo_id ) VALUES (63, ' Macieira ' , ' Malus domestica ' ,0);</t>
  </si>
  <si>
    <t>INSERT INTO CICLO (ID) VALUES (63);</t>
  </si>
  <si>
    <t>INSERT INTO CICLO_PERMANENTE (CICLO_ID,FASE_PODA,FASE_FLORACAO,FASE_COLHEITA) VALUES (63, ' Novembro a dezembro ' , ' Março a abril ' , ' Agosto a setembro ' );</t>
  </si>
  <si>
    <t>INSERT INTO VARIEDADE (ID,NOME,ESPECIE_ID,CICLO_ID) VALUES (63, ' Malus domestica ' ,63,63);</t>
  </si>
  <si>
    <t>INSERT INTO Especie (id , nome_comum,nome_cientifico,tipo_consumo_id ) VALUES (64, ' Macieira ' , ' Malus domestica ' ,0);</t>
  </si>
  <si>
    <t>INSERT INTO CICLO (ID) VALUES (64);</t>
  </si>
  <si>
    <t>INSERT INTO CICLO_PERMANENTE (CICLO_ID,FASE_PODA,FASE_FLORACAO,FASE_COLHEITA) VALUES (64, ' Novembro a dezembro ' , ' Março a abril ' , ' Agosto a setembro ' );</t>
  </si>
  <si>
    <t>INSERT INTO VARIEDADE (ID,NOME,ESPECIE_ID,CICLO_ID) VALUES (64, ' Malus domestica ' ,64,64);</t>
  </si>
  <si>
    <t>INSERT INTO Especie (id , nome_comum,nome_cientifico,tipo_consumo_id ) VALUES (65, ' Macieira ' , ' Malus domestica ' ,0);</t>
  </si>
  <si>
    <t>INSERT INTO CICLO (ID) VALUES (65);</t>
  </si>
  <si>
    <t>INSERT INTO CICLO_PERMANENTE (CICLO_ID,FASE_PODA,FASE_FLORACAO,FASE_COLHEITA) VALUES (65, ' Novembro a dezembro ' , ' Março a abril ' , ' Agosto a setembro ' );</t>
  </si>
  <si>
    <t>INSERT INTO VARIEDADE (ID,NOME,ESPECIE_ID,CICLO_ID) VALUES (65, ' Malus domestica ' ,65,65);</t>
  </si>
  <si>
    <t>INSERT INTO Especie (id , nome_comum,nome_cientifico,tipo_consumo_id ) VALUES (66, ' Macieira ' , ' Malus domestica ' ,0);</t>
  </si>
  <si>
    <t>INSERT INTO CICLO (ID) VALUES (66);</t>
  </si>
  <si>
    <t>INSERT INTO CICLO_PERMANENTE (CICLO_ID,FASE_PODA,FASE_FLORACAO,FASE_COLHEITA) VALUES (66, ' Novembro a dezembro ' , ' Março a abril ' , ' Agosto a setembro ' );</t>
  </si>
  <si>
    <t>INSERT INTO VARIEDADE (ID,NOME,ESPECIE_ID,CICLO_ID) VALUES (66, ' Malus domestica ' ,66,66);</t>
  </si>
  <si>
    <t>INSERT INTO Especie (id , nome_comum,nome_cientifico,tipo_consumo_id ) VALUES (67, ' Macieira ' , ' Malus domestica ' ,0);</t>
  </si>
  <si>
    <t>INSERT INTO CICLO (ID) VALUES (67);</t>
  </si>
  <si>
    <t>INSERT INTO CICLO_PERMANENTE (CICLO_ID,FASE_PODA,FASE_FLORACAO,FASE_COLHEITA) VALUES (67, ' Novembro a dezembro ' , ' Março a abril ' , ' Agosto a setembro ' );</t>
  </si>
  <si>
    <t>INSERT INTO VARIEDADE (ID,NOME,ESPECIE_ID,CICLO_ID) VALUES (67, ' Malus domestica ' ,67,67);</t>
  </si>
  <si>
    <t>INSERT INTO Especie (id , nome_comum,nome_cientifico,tipo_consumo_id ) VALUES (68, ' Pera Nashi ' , ' Pyrus pyrifolia ' ,0);</t>
  </si>
  <si>
    <t>INSERT INTO CICLO (ID) VALUES (68);</t>
  </si>
  <si>
    <t>INSERT INTO CICLO_PERMANENTE (CICLO_ID,FASE_PODA,FASE_FLORACAO,FASE_COLHEITA) VALUES (68, '  ' , '  ' , '  ' );</t>
  </si>
  <si>
    <t>INSERT INTO VARIEDADE (ID,NOME,ESPECIE_ID,CICLO_ID) VALUES (68, ' Pyrus pyrifolia ' ,68,68);</t>
  </si>
  <si>
    <t>INSERT INTO Especie (id , nome_comum,nome_cientifico,tipo_consumo_id ) VALUES (69, ' Pera Nashi ' , ' Pyrus pyrifolia ' ,0);</t>
  </si>
  <si>
    <t>INSERT INTO CICLO (ID) VALUES (69);</t>
  </si>
  <si>
    <t>INSERT INTO CICLO_PERMANENTE (CICLO_ID,FASE_PODA,FASE_FLORACAO,FASE_COLHEITA) VALUES (69, '  ' , '  ' , '  ' );</t>
  </si>
  <si>
    <t>INSERT INTO VARIEDADE (ID,NOME,ESPECIE_ID,CICLO_ID) VALUES (69, ' Pyrus pyrifolia ' ,69,69);</t>
  </si>
  <si>
    <t>INSERT INTO Especie (id , nome_comum,nome_cientifico,tipo_consumo_id ) VALUES (70, ' Pera Nashi ' , ' Pyrus pyrifolia ' ,0);</t>
  </si>
  <si>
    <t>INSERT INTO CICLO (ID) VALUES (70);</t>
  </si>
  <si>
    <t>INSERT INTO CICLO_PERMANENTE (CICLO_ID,FASE_PODA,FASE_FLORACAO,FASE_COLHEITA) VALUES (70, '  ' , '  ' , '  ' );</t>
  </si>
  <si>
    <t>INSERT INTO VARIEDADE (ID,NOME,ESPECIE_ID,CICLO_ID) VALUES (70, ' Pyrus pyrifolia ' ,70,70);</t>
  </si>
  <si>
    <t>INSERT INTO Especie (id , nome_comum,nome_cientifico,tipo_consumo_id ) VALUES (71, ' Pera Nashi ' , ' Pyrus pyrifolia ' ,0);</t>
  </si>
  <si>
    <t>INSERT INTO CICLO (ID) VALUES (71);</t>
  </si>
  <si>
    <t>INSERT INTO CICLO_PERMANENTE (CICLO_ID,FASE_PODA,FASE_FLORACAO,FASE_COLHEITA) VALUES (71, '  ' , '  ' , '  ' );</t>
  </si>
  <si>
    <t>INSERT INTO VARIEDADE (ID,NOME,ESPECIE_ID,CICLO_ID) VALUES (71, ' Pyrus pyrifolia ' ,71,71);</t>
  </si>
  <si>
    <t>INSERT INTO Especie (id , nome_comum,nome_cientifico,tipo_consumo_id ) VALUES (72, ' Cenoura ' , ' Daucus carota subsp. Sativus ' ,0);</t>
  </si>
  <si>
    <t>INSERT INTO CICLO (ID) VALUES (72);</t>
  </si>
  <si>
    <t>INSERT INTO CICLO_TEMPORARIA (CICLO_ID,FASE_SEMENTEIRA,FASE_COLHEITA) VALUES (72, '  ' , ' 80 dias ' );</t>
  </si>
  <si>
    <t>INSERT INTO VARIEDADE (ID,NOME,ESPECIE_ID,CICLO_ID) VALUES (72, ' Daucus carota subsp. Sativus ' ,72,72);</t>
  </si>
  <si>
    <t>INSERT INTO Especie (id , nome_comum,nome_cientifico,tipo_consumo_id ) VALUES (73, ' Cenoura ' , ' Daucus carota subsp. Sativus ' ,0);</t>
  </si>
  <si>
    <t>INSERT INTO CICLO (ID) VALUES (73);</t>
  </si>
  <si>
    <t>INSERT INTO CICLO_TEMPORARIA (CICLO_ID,FASE_SEMENTEIRA,FASE_COLHEITA) VALUES (73, '  ' , ' 80 dias ' );</t>
  </si>
  <si>
    <t>INSERT INTO VARIEDADE (ID,NOME,ESPECIE_ID,CICLO_ID) VALUES (73, ' Daucus carota subsp. Sativus ' ,73,73);</t>
  </si>
  <si>
    <t>INSERT INTO Especie (id , nome_comum,nome_cientifico,tipo_consumo_id ) VALUES (74, ' Cenoura ' , ' Daucus carota subsp. Sativus ' ,0);</t>
  </si>
  <si>
    <t>INSERT INTO CICLO (ID) VALUES (74);</t>
  </si>
  <si>
    <t>INSERT INTO CICLO_TEMPORARIA (CICLO_ID,FASE_SEMENTEIRA,FASE_COLHEITA) VALUES (74, '  ' , ' 80 dias ' );</t>
  </si>
  <si>
    <t>INSERT INTO VARIEDADE (ID,NOME,ESPECIE_ID,CICLO_ID) VALUES (74, ' Daucus carota subsp. Sativus ' ,74,74);</t>
  </si>
  <si>
    <t>INSERT INTO Especie (id , nome_comum,nome_cientifico,tipo_consumo_id ) VALUES (75, ' Cenoura ' , ' Daucus carota subsp. Sativus ' ,0);</t>
  </si>
  <si>
    <t>INSERT INTO CICLO (ID) VALUES (75);</t>
  </si>
  <si>
    <t>INSERT INTO CICLO_TEMPORARIA (CICLO_ID,FASE_SEMENTEIRA,FASE_COLHEITA) VALUES (75, '  ' , ' 80 dias ' );</t>
  </si>
  <si>
    <t>INSERT INTO VARIEDADE (ID,NOME,ESPECIE_ID,CICLO_ID) VALUES (75, ' Daucus carota subsp. Sativus ' ,75,75);</t>
  </si>
  <si>
    <t>INSERT INTO Especie (id , nome_comum,nome_cientifico,tipo_consumo_id ) VALUES (76, ' Cenoura ' , ' Daucus carota subsp. Sativus ' ,0);</t>
  </si>
  <si>
    <t>INSERT INTO CICLO (ID) VALUES (76);</t>
  </si>
  <si>
    <t>INSERT INTO CICLO_TEMPORARIA (CICLO_ID,FASE_SEMENTEIRA,FASE_COLHEITA) VALUES (76, '  ' , ' 80 dias ' );</t>
  </si>
  <si>
    <t>INSERT INTO VARIEDADE (ID,NOME,ESPECIE_ID,CICLO_ID) VALUES (76, ' Daucus carota subsp. Sativus ' ,76,76);</t>
  </si>
  <si>
    <t>INSERT INTO Especie (id , nome_comum,nome_cientifico,tipo_consumo_id ) VALUES (77, ' Cenoura ' , ' Daucus carota subsp. Sativus ' ,0);</t>
  </si>
  <si>
    <t>INSERT INTO CICLO (ID) VALUES (77);</t>
  </si>
  <si>
    <t>INSERT INTO CICLO_TEMPORARIA (CICLO_ID,FASE_SEMENTEIRA,FASE_COLHEITA) VALUES (77, '  ' , ' 80 dias ' );</t>
  </si>
  <si>
    <t>INSERT INTO VARIEDADE (ID,NOME,ESPECIE_ID,CICLO_ID) VALUES (77, ' Daucus carota subsp. Sativus ' ,77,77);</t>
  </si>
  <si>
    <t>INSERT INTO Especie (id , nome_comum,nome_cientifico,tipo_consumo_id ) VALUES (78, ' Cenoura ' , ' Daucus carota subsp. Sativus ' ,0);</t>
  </si>
  <si>
    <t>INSERT INTO CICLO (ID) VALUES (78);</t>
  </si>
  <si>
    <t>INSERT INTO CICLO_TEMPORARIA (CICLO_ID,FASE_SEMENTEIRA,FASE_COLHEITA) VALUES (78, '  ' , ' 80 dias ' );</t>
  </si>
  <si>
    <t>INSERT INTO VARIEDADE (ID,NOME,ESPECIE_ID,CICLO_ID) VALUES (78, ' Daucus carota subsp. Sativus ' ,78,78);</t>
  </si>
  <si>
    <t>INSERT INTO Especie (id , nome_comum,nome_cientifico,tipo_consumo_id ) VALUES (79, ' Tremoço ' , ' Lupinus luteus ' ,0);</t>
  </si>
  <si>
    <t>INSERT INTO CICLO (ID) VALUES (79);</t>
  </si>
  <si>
    <t>INSERT INTO CICLO_TEMPORARIA (CICLO_ID,FASE_SEMENTEIRA,FASE_COLHEITA) VALUES (79, '  ' , '  ' );</t>
  </si>
  <si>
    <t>INSERT INTO VARIEDADE (ID,NOME,ESPECIE_ID,CICLO_ID) VALUES (79, ' Lupinus luteus ' ,79,79);</t>
  </si>
  <si>
    <t>INSERT INTO Especie (id , nome_comum,nome_cientifico,tipo_consumo_id ) VALUES (80, ' Tremoço ' , ' Lupinus albus ' ,0);</t>
  </si>
  <si>
    <t>INSERT INTO CICLO (ID) VALUES (80);</t>
  </si>
  <si>
    <t>INSERT INTO CICLO_TEMPORARIA (CICLO_ID,FASE_SEMENTEIRA,FASE_COLHEITA) VALUES (80, '  ' , '  ' );</t>
  </si>
  <si>
    <t>INSERT INTO VARIEDADE (ID,NOME,ESPECIE_ID,CICLO_ID) VALUES (80, ' Lupinus albus ' ,80,80);</t>
  </si>
  <si>
    <t>INSERT INTO Especie (id , nome_comum,nome_cientifico,tipo_consumo_id ) VALUES (81, ' Milho ' , ' Zea mays ' ,0);</t>
  </si>
  <si>
    <t>INSERT INTO CICLO (ID) VALUES (81);</t>
  </si>
  <si>
    <t>INSERT INTO CICLO_TEMPORARIA (CICLO_ID,FASE_SEMENTEIRA,FASE_COLHEITA) VALUES (81, ' Abril a junho ' , ' Julho a setembro ' );</t>
  </si>
  <si>
    <t>INSERT INTO VARIEDADE (ID,NOME,ESPECIE_ID,CICLO_ID) VALUES (81, ' Zea mays ' ,81,81);</t>
  </si>
  <si>
    <t>INSERT INTO Especie (id , nome_comum,nome_cientifico,tipo_consumo_id ) VALUES (82, ' Milho ' , ' Zea mays ' ,0);</t>
  </si>
  <si>
    <t>INSERT INTO CICLO (ID) VALUES (82);</t>
  </si>
  <si>
    <t>INSERT INTO CICLO_TEMPORARIA (CICLO_ID,FASE_SEMENTEIRA,FASE_COLHEITA) VALUES (82, ' Abril a junho ' , ' Julho a setembro ' );</t>
  </si>
  <si>
    <t>INSERT INTO VARIEDADE (ID,NOME,ESPECIE_ID,CICLO_ID) VALUES (82, ' Zea mays ' ,82,82);</t>
  </si>
  <si>
    <t>INSERT INTO Especie (id , nome_comum,nome_cientifico,tipo_consumo_id ) VALUES (83, ' Nabo greleiro ' , ' Brassica rapa ' ,0);</t>
  </si>
  <si>
    <t>INSERT INTO CICLO (ID) VALUES (83);</t>
  </si>
  <si>
    <t>INSERT INTO CICLO_TEMPORARIA (CICLO_ID,FASE_SEMENTEIRA,FASE_COLHEITA) VALUES (83, ' Março a setembro ' , ' Junho a fevereiro ' );</t>
  </si>
  <si>
    <t>INSERT INTO VARIEDADE (ID,NOME,ESPECIE_ID,CICLO_ID) VALUES (83, ' Brassica rapa ' ,83,83);</t>
  </si>
  <si>
    <t>INSERT INTO Especie (id , nome_comum,nome_cientifico,tipo_consumo_id ) VALUES (84, ' Oliveira ' , ' Olea europaea ' ,0);</t>
  </si>
  <si>
    <t>INSERT INTO CICLO (ID) VALUES (84);</t>
  </si>
  <si>
    <t>INSERT INTO CICLO_PERMANENTE (CICLO_ID,FASE_PODA,FASE_FLORACAO,FASE_COLHEITA) VALUES (84, '  ' , ' Outubro a novembro ' , '  ' );</t>
  </si>
  <si>
    <t>INSERT INTO VARIEDADE (ID,NOME,ESPECIE_ID,CICLO_ID) VALUES (84, ' Olea europaea ' ,84,84);</t>
  </si>
  <si>
    <t>INSERT INTO Especie (id , nome_comum,nome_cientifico,tipo_consumo_id ) VALUES (85, ' Oliveira ' , ' Olea europaea ' ,0);</t>
  </si>
  <si>
    <t>INSERT INTO CICLO (ID) VALUES (85);</t>
  </si>
  <si>
    <t>INSERT INTO CICLO_PERMANENTE (CICLO_ID,FASE_PODA,FASE_FLORACAO,FASE_COLHEITA) VALUES (85, '  ' , '  ' , ' Outubro a novembro ' );</t>
  </si>
  <si>
    <t>INSERT INTO VARIEDADE (ID,NOME,ESPECIE_ID,CICLO_ID) VALUES (85, ' Olea europaea ' ,85,85);</t>
  </si>
  <si>
    <t>INSERT INTO Especie (id , nome_comum,nome_cientifico,tipo_consumo_id ) VALUES (86, ' Oliveira ' , ' Olea europaea ' ,0);</t>
  </si>
  <si>
    <t>INSERT INTO CICLO (ID) VALUES (86);</t>
  </si>
  <si>
    <t>INSERT INTO CICLO_PERMANENTE (CICLO_ID,FASE_PODA,FASE_FLORACAO,FASE_COLHEITA) VALUES (86, '  ' , '  ' , ' Outubro a novembro ' );</t>
  </si>
  <si>
    <t>INSERT INTO VARIEDADE (ID,NOME,ESPECIE_ID,CICLO_ID) VALUES (86, ' Olea europaea ' ,86,86);</t>
  </si>
  <si>
    <t>INSERT INTO Especie (id , nome_comum,nome_cientifico,tipo_consumo_id ) VALUES (87, ' Oliveira ' , ' Olea europaea ' ,0);</t>
  </si>
  <si>
    <t>INSERT INTO CICLO (ID) VALUES (87);</t>
  </si>
  <si>
    <t>INSERT INTO CICLO_PERMANENTE (CICLO_ID,FASE_PODA,FASE_FLORACAO,FASE_COLHEITA) VALUES (87, '  ' , '  ' , ' Outubro a novembro ' );</t>
  </si>
  <si>
    <t>INSERT INTO VARIEDADE (ID,NOME,ESPECIE_ID,CICLO_ID) VALUES (87, ' Olea europaea ' ,87,87);</t>
  </si>
  <si>
    <t>INSERT INTO Especie (id , nome_comum,nome_cientifico,tipo_consumo_id ) VALUES (88, ' Oliveira ' , ' Olea europaea ' ,0);</t>
  </si>
  <si>
    <t>INSERT INTO CICLO (ID) VALUES (88);</t>
  </si>
  <si>
    <t>INSERT INTO CICLO_PERMANENTE (CICLO_ID,FASE_PODA,FASE_FLORACAO,FASE_COLHEITA) VALUES (88, '  ' , '  ' , ' Outubro a novembro ' );</t>
  </si>
  <si>
    <t>INSERT INTO VARIEDADE (ID,NOME,ESPECIE_ID,CICLO_ID) VALUES (88, ' Olea europaea ' ,88,88);</t>
  </si>
  <si>
    <t>INSERT INTO Especie (id , nome_comum,nome_cientifico,tipo_consumo_id ) VALUES (89, ' Oliveira ' , ' Olea europaea ' ,0);</t>
  </si>
  <si>
    <t>INSERT INTO CICLO (ID) VALUES (89);</t>
  </si>
  <si>
    <t>INSERT INTO CICLO_PERMANENTE (CICLO_ID,FASE_PODA,FASE_FLORACAO,FASE_COLHEITA) VALUES (89, '  ' , '  ' , ' Outubro a novembro ' );</t>
  </si>
  <si>
    <t>INSERT INTO VARIEDADE (ID,NOME,ESPECIE_ID,CICLO_ID) VALUES (89, ' Olea europaea ' ,89,89);</t>
  </si>
  <si>
    <t>INSERT INTO Especie (id , nome_comum,nome_cientifico,tipo_consumo_id ) VALUES (90, ' Oliveira ' , ' Olea europaea ' ,0);</t>
  </si>
  <si>
    <t>INSERT INTO CICLO (ID) VALUES (90);</t>
  </si>
  <si>
    <t>INSERT INTO CICLO_PERMANENTE (CICLO_ID,FASE_PODA,FASE_FLORACAO,FASE_COLHEITA) VALUES (90, '  ' , '  ' , ' Outubro a novembro ' );</t>
  </si>
  <si>
    <t>INSERT INTO VARIEDADE (ID,NOME,ESPECIE_ID,CICLO_ID) VALUES (90, ' Olea europaea ' ,90,90);</t>
  </si>
  <si>
    <t>INSERT INTO Especie (id , nome_comum,nome_cientifico,tipo_consumo_id ) VALUES (91, ' Oliveira ' , ' Olea europaea ' ,0);</t>
  </si>
  <si>
    <t>INSERT INTO CICLO (ID) VALUES (91);</t>
  </si>
  <si>
    <t>INSERT INTO CICLO_PERMANENTE (CICLO_ID,FASE_PODA,FASE_FLORACAO,FASE_COLHEITA) VALUES (91, '  ' , '  ' , ' Outubro a novembro ' );</t>
  </si>
  <si>
    <t>INSERT INTO VARIEDADE (ID,NOME,ESPECIE_ID,CICLO_ID) VALUES (91, ' Olea europaea ' ,91,91);</t>
  </si>
  <si>
    <t>INSERT INTO Especie (id , nome_comum,nome_cientifico,tipo_consumo_id ) VALUES (92, ' Nabo ' , ' Brassica rapa L. ' ,0);</t>
  </si>
  <si>
    <t>INSERT INTO CICLO (ID) VALUES (92);</t>
  </si>
  <si>
    <t>INSERT INTO CICLO_TEMPORARIA (CICLO_ID,FASE_SEMENTEIRA,FASE_COLHEITA) VALUES (92, ' Fevereiro a abril, agosto a outubro ' , ' 90 dias ' );</t>
  </si>
  <si>
    <t>INSERT INTO VARIEDADE (ID,NOME,ESPECIE_ID,CICLO_ID) VALUES (92, ' Brassica rapa L. ' ,92,92);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</si>
</sst>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0" fillId="2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4" borderId="0" xfId="0" applyFill="1"/>
    <xf numFmtId="0" fontId="0" fillId="5" borderId="0" xfId="0" applyFill="1"/>
    <xf numFmtId="0" fontId="0" fillId="9" borderId="0" xfId="0" applyFill="1"/>
    <xf numFmtId="0" fontId="3" fillId="0" borderId="0" xfId="0" applyFont="1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3" fillId="2" borderId="0" xfId="0" applyFont="1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6" fillId="0" borderId="0" xfId="0" applyFont="1"/>
    <xf numFmtId="0" fontId="1" fillId="5" borderId="0" xfId="0" applyFont="1" applyFill="1"/>
    <xf numFmtId="0" fontId="1" fillId="3" borderId="0" xfId="0" applyFont="1" applyFill="1"/>
    <xf numFmtId="0" fontId="7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2" borderId="0" xfId="0" applyFont="1" applyFill="1"/>
    <xf numFmtId="0" fontId="1" fillId="9" borderId="0" xfId="0" applyFont="1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4F46-7FB7-481B-9DAE-CE325D568C4A}">
  <dimension ref="A1:H96"/>
  <sheetViews>
    <sheetView topLeftCell="A79" workbookViewId="0">
      <selection activeCell="B105" sqref="B105"/>
    </sheetView>
  </sheetViews>
  <sheetFormatPr defaultRowHeight="14.45"/>
  <cols>
    <col min="1" max="1" width="25.28515625" bestFit="1" customWidth="1"/>
    <col min="2" max="2" width="25.28515625" customWidth="1"/>
    <col min="3" max="3" width="29.85546875" bestFit="1" customWidth="1"/>
    <col min="4" max="4" width="13.140625" bestFit="1" customWidth="1"/>
    <col min="5" max="5" width="19.28515625" bestFit="1" customWidth="1"/>
    <col min="6" max="6" width="20.28515625" bestFit="1" customWidth="1"/>
    <col min="7" max="7" width="15.85546875" bestFit="1" customWidth="1"/>
    <col min="8" max="8" width="19.85546875" bestFit="1" customWidth="1"/>
    <col min="9" max="9" width="10.28515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17</v>
      </c>
      <c r="D5" t="s">
        <v>11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18</v>
      </c>
      <c r="D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19</v>
      </c>
      <c r="D7" t="s">
        <v>11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20</v>
      </c>
      <c r="D8" t="s">
        <v>11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21</v>
      </c>
      <c r="D9" t="s">
        <v>11</v>
      </c>
      <c r="F9" t="s">
        <v>12</v>
      </c>
      <c r="G9" t="s">
        <v>13</v>
      </c>
      <c r="H9" t="s">
        <v>14</v>
      </c>
    </row>
    <row r="10" spans="1:8">
      <c r="A10" t="s">
        <v>8</v>
      </c>
      <c r="B10" t="s">
        <v>9</v>
      </c>
      <c r="C10" t="s">
        <v>22</v>
      </c>
      <c r="D10" t="s">
        <v>11</v>
      </c>
      <c r="F10" t="s">
        <v>12</v>
      </c>
      <c r="G10" t="s">
        <v>13</v>
      </c>
      <c r="H10" t="s">
        <v>14</v>
      </c>
    </row>
    <row r="11" spans="1:8">
      <c r="A11" t="s">
        <v>8</v>
      </c>
      <c r="B11" t="s">
        <v>9</v>
      </c>
      <c r="C11" t="s">
        <v>23</v>
      </c>
      <c r="D11" t="s">
        <v>11</v>
      </c>
      <c r="F11" t="s">
        <v>12</v>
      </c>
      <c r="G11" t="s">
        <v>13</v>
      </c>
      <c r="H11" t="s">
        <v>14</v>
      </c>
    </row>
    <row r="12" spans="1:8">
      <c r="A12" t="s">
        <v>8</v>
      </c>
      <c r="B12" t="s">
        <v>9</v>
      </c>
      <c r="C12" t="s">
        <v>24</v>
      </c>
      <c r="D12" t="s">
        <v>11</v>
      </c>
      <c r="F12" t="s">
        <v>12</v>
      </c>
      <c r="G12" t="s">
        <v>13</v>
      </c>
      <c r="H12" t="s">
        <v>14</v>
      </c>
    </row>
    <row r="13" spans="1:8">
      <c r="A13" t="s">
        <v>8</v>
      </c>
      <c r="B13" t="s">
        <v>9</v>
      </c>
      <c r="C13" t="s">
        <v>25</v>
      </c>
      <c r="D13" t="s">
        <v>11</v>
      </c>
      <c r="F13" t="s">
        <v>12</v>
      </c>
      <c r="G13" t="s">
        <v>13</v>
      </c>
      <c r="H13" t="s">
        <v>14</v>
      </c>
    </row>
    <row r="14" spans="1:8">
      <c r="A14" t="s">
        <v>8</v>
      </c>
      <c r="B14" t="s">
        <v>9</v>
      </c>
      <c r="C14" t="s">
        <v>26</v>
      </c>
      <c r="D14" t="s">
        <v>11</v>
      </c>
      <c r="F14" t="s">
        <v>12</v>
      </c>
      <c r="G14" t="s">
        <v>13</v>
      </c>
      <c r="H14" t="s">
        <v>14</v>
      </c>
    </row>
    <row r="15" spans="1:8">
      <c r="A15" t="s">
        <v>8</v>
      </c>
      <c r="B15" t="s">
        <v>9</v>
      </c>
      <c r="C15" t="s">
        <v>27</v>
      </c>
      <c r="D15" t="s">
        <v>11</v>
      </c>
      <c r="F15" t="s">
        <v>12</v>
      </c>
      <c r="G15" t="s">
        <v>13</v>
      </c>
      <c r="H15" t="s">
        <v>14</v>
      </c>
    </row>
    <row r="16" spans="1:8">
      <c r="A16" t="s">
        <v>8</v>
      </c>
      <c r="B16" t="s">
        <v>9</v>
      </c>
      <c r="C16" t="s">
        <v>28</v>
      </c>
      <c r="D16" t="s">
        <v>11</v>
      </c>
      <c r="F16" t="s">
        <v>12</v>
      </c>
      <c r="G16" t="s">
        <v>13</v>
      </c>
      <c r="H16" t="s">
        <v>14</v>
      </c>
    </row>
    <row r="17" spans="1:8">
      <c r="A17" t="s">
        <v>8</v>
      </c>
      <c r="B17" t="s">
        <v>9</v>
      </c>
      <c r="C17" t="s">
        <v>29</v>
      </c>
      <c r="D17" t="s">
        <v>11</v>
      </c>
      <c r="F17" t="s">
        <v>12</v>
      </c>
      <c r="G17" t="s">
        <v>13</v>
      </c>
      <c r="H17" t="s">
        <v>14</v>
      </c>
    </row>
    <row r="18" spans="1:8">
      <c r="A18" t="s">
        <v>8</v>
      </c>
      <c r="B18" t="s">
        <v>9</v>
      </c>
      <c r="C18" t="s">
        <v>30</v>
      </c>
      <c r="D18" t="s">
        <v>11</v>
      </c>
      <c r="F18" t="s">
        <v>12</v>
      </c>
      <c r="G18" t="s">
        <v>13</v>
      </c>
      <c r="H18" t="s">
        <v>14</v>
      </c>
    </row>
    <row r="19" spans="1:8">
      <c r="A19" t="s">
        <v>8</v>
      </c>
      <c r="B19" t="s">
        <v>9</v>
      </c>
      <c r="C19" t="s">
        <v>31</v>
      </c>
      <c r="D19" t="s">
        <v>11</v>
      </c>
      <c r="F19" t="s">
        <v>12</v>
      </c>
      <c r="G19" t="s">
        <v>13</v>
      </c>
      <c r="H19" t="s">
        <v>14</v>
      </c>
    </row>
    <row r="20" spans="1:8">
      <c r="A20" t="s">
        <v>8</v>
      </c>
      <c r="B20" t="s">
        <v>9</v>
      </c>
      <c r="C20" t="s">
        <v>32</v>
      </c>
      <c r="D20" t="s">
        <v>11</v>
      </c>
      <c r="F20" t="s">
        <v>12</v>
      </c>
      <c r="G20" t="s">
        <v>13</v>
      </c>
      <c r="H20" t="s">
        <v>14</v>
      </c>
    </row>
    <row r="21" spans="1:8">
      <c r="A21" t="s">
        <v>8</v>
      </c>
      <c r="B21" t="s">
        <v>9</v>
      </c>
      <c r="C21" t="s">
        <v>33</v>
      </c>
      <c r="D21" t="s">
        <v>11</v>
      </c>
      <c r="F21" t="s">
        <v>12</v>
      </c>
      <c r="G21" t="s">
        <v>13</v>
      </c>
      <c r="H21" t="s">
        <v>14</v>
      </c>
    </row>
    <row r="22" spans="1:8">
      <c r="A22" t="s">
        <v>8</v>
      </c>
      <c r="B22" t="s">
        <v>9</v>
      </c>
      <c r="C22" t="s">
        <v>34</v>
      </c>
      <c r="D22" t="s">
        <v>11</v>
      </c>
      <c r="F22" t="s">
        <v>12</v>
      </c>
      <c r="G22" t="s">
        <v>13</v>
      </c>
      <c r="H22" t="s">
        <v>14</v>
      </c>
    </row>
    <row r="23" spans="1:8">
      <c r="A23" t="s">
        <v>8</v>
      </c>
      <c r="B23" t="s">
        <v>9</v>
      </c>
      <c r="C23" t="s">
        <v>35</v>
      </c>
      <c r="D23" t="s">
        <v>11</v>
      </c>
      <c r="F23" t="s">
        <v>12</v>
      </c>
      <c r="G23" t="s">
        <v>13</v>
      </c>
      <c r="H23" t="s">
        <v>14</v>
      </c>
    </row>
    <row r="24" spans="1:8">
      <c r="A24" t="s">
        <v>8</v>
      </c>
      <c r="B24" t="s">
        <v>9</v>
      </c>
      <c r="C24" t="s">
        <v>36</v>
      </c>
      <c r="D24" t="s">
        <v>11</v>
      </c>
      <c r="F24" t="s">
        <v>12</v>
      </c>
      <c r="G24" t="s">
        <v>13</v>
      </c>
      <c r="H24" t="s">
        <v>14</v>
      </c>
    </row>
    <row r="25" spans="1:8">
      <c r="A25" t="s">
        <v>8</v>
      </c>
      <c r="B25" t="s">
        <v>9</v>
      </c>
      <c r="C25" t="s">
        <v>37</v>
      </c>
      <c r="D25" t="s">
        <v>11</v>
      </c>
      <c r="F25" t="s">
        <v>12</v>
      </c>
      <c r="G25" t="s">
        <v>13</v>
      </c>
      <c r="H25" t="s">
        <v>14</v>
      </c>
    </row>
    <row r="26" spans="1:8">
      <c r="A26" t="s">
        <v>8</v>
      </c>
      <c r="B26" t="s">
        <v>9</v>
      </c>
      <c r="C26" t="s">
        <v>38</v>
      </c>
      <c r="D26" t="s">
        <v>11</v>
      </c>
      <c r="F26" t="s">
        <v>12</v>
      </c>
      <c r="G26" t="s">
        <v>13</v>
      </c>
      <c r="H26" t="s">
        <v>14</v>
      </c>
    </row>
    <row r="27" spans="1:8">
      <c r="A27" t="s">
        <v>8</v>
      </c>
      <c r="B27" t="s">
        <v>9</v>
      </c>
      <c r="C27" t="s">
        <v>39</v>
      </c>
      <c r="D27" t="s">
        <v>11</v>
      </c>
      <c r="F27" t="s">
        <v>12</v>
      </c>
      <c r="G27" t="s">
        <v>13</v>
      </c>
      <c r="H27" t="s">
        <v>14</v>
      </c>
    </row>
    <row r="28" spans="1:8">
      <c r="A28" t="s">
        <v>40</v>
      </c>
      <c r="B28" t="s">
        <v>41</v>
      </c>
      <c r="C28" t="s">
        <v>42</v>
      </c>
      <c r="D28" t="s">
        <v>11</v>
      </c>
      <c r="F28" t="s">
        <v>12</v>
      </c>
      <c r="G28" t="s">
        <v>13</v>
      </c>
      <c r="H28" t="s">
        <v>14</v>
      </c>
    </row>
    <row r="29" spans="1:8">
      <c r="A29" t="s">
        <v>40</v>
      </c>
      <c r="B29" t="s">
        <v>41</v>
      </c>
      <c r="C29" t="s">
        <v>43</v>
      </c>
      <c r="D29" t="s">
        <v>11</v>
      </c>
      <c r="F29" t="s">
        <v>12</v>
      </c>
      <c r="G29" t="s">
        <v>13</v>
      </c>
      <c r="H29" t="s">
        <v>14</v>
      </c>
    </row>
    <row r="30" spans="1:8">
      <c r="A30" t="s">
        <v>40</v>
      </c>
      <c r="B30" t="s">
        <v>41</v>
      </c>
      <c r="C30" t="s">
        <v>44</v>
      </c>
      <c r="D30" t="s">
        <v>11</v>
      </c>
      <c r="F30" t="s">
        <v>12</v>
      </c>
      <c r="G30" t="s">
        <v>13</v>
      </c>
      <c r="H30" t="s">
        <v>14</v>
      </c>
    </row>
    <row r="31" spans="1:8">
      <c r="A31" t="s">
        <v>40</v>
      </c>
      <c r="B31" t="s">
        <v>41</v>
      </c>
      <c r="C31" t="s">
        <v>45</v>
      </c>
      <c r="D31" t="s">
        <v>11</v>
      </c>
      <c r="F31" t="s">
        <v>12</v>
      </c>
      <c r="G31" t="s">
        <v>13</v>
      </c>
      <c r="H31" t="s">
        <v>14</v>
      </c>
    </row>
    <row r="32" spans="1:8">
      <c r="A32" t="s">
        <v>40</v>
      </c>
      <c r="B32" t="s">
        <v>41</v>
      </c>
      <c r="C32" t="s">
        <v>46</v>
      </c>
      <c r="D32" t="s">
        <v>11</v>
      </c>
      <c r="F32" t="s">
        <v>12</v>
      </c>
      <c r="G32" t="s">
        <v>13</v>
      </c>
      <c r="H32" t="s">
        <v>14</v>
      </c>
    </row>
    <row r="33" spans="1:8">
      <c r="A33" t="s">
        <v>47</v>
      </c>
      <c r="B33" t="s">
        <v>48</v>
      </c>
      <c r="C33" t="s">
        <v>49</v>
      </c>
      <c r="D33" t="s">
        <v>11</v>
      </c>
      <c r="F33" t="s">
        <v>12</v>
      </c>
      <c r="G33" t="s">
        <v>50</v>
      </c>
      <c r="H33" t="s">
        <v>51</v>
      </c>
    </row>
    <row r="34" spans="1:8">
      <c r="A34" t="s">
        <v>47</v>
      </c>
      <c r="B34" t="s">
        <v>48</v>
      </c>
      <c r="C34" t="s">
        <v>52</v>
      </c>
      <c r="D34" t="s">
        <v>11</v>
      </c>
      <c r="F34" t="s">
        <v>12</v>
      </c>
      <c r="G34" t="s">
        <v>50</v>
      </c>
      <c r="H34" t="s">
        <v>51</v>
      </c>
    </row>
    <row r="35" spans="1:8">
      <c r="A35" t="s">
        <v>47</v>
      </c>
      <c r="B35" t="s">
        <v>48</v>
      </c>
      <c r="C35" t="s">
        <v>53</v>
      </c>
      <c r="D35" t="s">
        <v>11</v>
      </c>
      <c r="F35" t="s">
        <v>12</v>
      </c>
      <c r="G35" t="s">
        <v>50</v>
      </c>
      <c r="H35" t="s">
        <v>51</v>
      </c>
    </row>
    <row r="36" spans="1:8">
      <c r="A36" t="s">
        <v>47</v>
      </c>
      <c r="B36" t="s">
        <v>48</v>
      </c>
      <c r="C36" t="s">
        <v>54</v>
      </c>
      <c r="D36" t="s">
        <v>11</v>
      </c>
      <c r="F36" t="s">
        <v>12</v>
      </c>
      <c r="G36" t="s">
        <v>50</v>
      </c>
      <c r="H36" t="s">
        <v>51</v>
      </c>
    </row>
    <row r="37" spans="1:8">
      <c r="A37" t="s">
        <v>47</v>
      </c>
      <c r="B37" t="s">
        <v>48</v>
      </c>
      <c r="C37" t="s">
        <v>55</v>
      </c>
      <c r="D37" t="s">
        <v>11</v>
      </c>
      <c r="F37" t="s">
        <v>12</v>
      </c>
      <c r="G37" t="s">
        <v>50</v>
      </c>
      <c r="H37" t="s">
        <v>51</v>
      </c>
    </row>
    <row r="38" spans="1:8">
      <c r="A38" t="s">
        <v>47</v>
      </c>
      <c r="B38" t="s">
        <v>48</v>
      </c>
      <c r="C38" t="s">
        <v>56</v>
      </c>
      <c r="D38" t="s">
        <v>11</v>
      </c>
      <c r="F38" t="s">
        <v>12</v>
      </c>
      <c r="G38" t="s">
        <v>50</v>
      </c>
      <c r="H38" t="s">
        <v>51</v>
      </c>
    </row>
    <row r="39" spans="1:8">
      <c r="A39" t="s">
        <v>47</v>
      </c>
      <c r="B39" t="s">
        <v>48</v>
      </c>
      <c r="C39" t="s">
        <v>57</v>
      </c>
      <c r="D39" t="s">
        <v>11</v>
      </c>
      <c r="F39" t="s">
        <v>12</v>
      </c>
      <c r="G39" t="s">
        <v>50</v>
      </c>
      <c r="H39" t="s">
        <v>51</v>
      </c>
    </row>
    <row r="40" spans="1:8">
      <c r="A40" t="s">
        <v>47</v>
      </c>
      <c r="B40" t="s">
        <v>48</v>
      </c>
      <c r="C40" t="s">
        <v>58</v>
      </c>
      <c r="D40" t="s">
        <v>11</v>
      </c>
      <c r="F40" t="s">
        <v>12</v>
      </c>
      <c r="G40" t="s">
        <v>50</v>
      </c>
      <c r="H40" t="s">
        <v>51</v>
      </c>
    </row>
    <row r="41" spans="1:8">
      <c r="A41" t="s">
        <v>47</v>
      </c>
      <c r="B41" t="s">
        <v>48</v>
      </c>
      <c r="C41" t="s">
        <v>59</v>
      </c>
      <c r="D41" t="s">
        <v>11</v>
      </c>
      <c r="F41" t="s">
        <v>12</v>
      </c>
      <c r="G41" t="s">
        <v>50</v>
      </c>
      <c r="H41" t="s">
        <v>51</v>
      </c>
    </row>
    <row r="42" spans="1:8">
      <c r="A42" t="s">
        <v>47</v>
      </c>
      <c r="B42" t="s">
        <v>48</v>
      </c>
      <c r="C42" t="s">
        <v>60</v>
      </c>
      <c r="D42" t="s">
        <v>11</v>
      </c>
      <c r="F42" t="s">
        <v>12</v>
      </c>
      <c r="G42" t="s">
        <v>50</v>
      </c>
      <c r="H42" t="s">
        <v>51</v>
      </c>
    </row>
    <row r="43" spans="1:8">
      <c r="A43" t="s">
        <v>47</v>
      </c>
      <c r="B43" t="s">
        <v>48</v>
      </c>
      <c r="C43" t="s">
        <v>61</v>
      </c>
      <c r="D43" t="s">
        <v>11</v>
      </c>
      <c r="F43" t="s">
        <v>12</v>
      </c>
      <c r="G43" t="s">
        <v>50</v>
      </c>
      <c r="H43" t="s">
        <v>51</v>
      </c>
    </row>
    <row r="44" spans="1:8">
      <c r="A44" t="s">
        <v>47</v>
      </c>
      <c r="B44" t="s">
        <v>48</v>
      </c>
      <c r="C44" t="s">
        <v>62</v>
      </c>
      <c r="D44" t="s">
        <v>11</v>
      </c>
      <c r="F44" t="s">
        <v>12</v>
      </c>
      <c r="G44" t="s">
        <v>50</v>
      </c>
      <c r="H44" t="s">
        <v>51</v>
      </c>
    </row>
    <row r="45" spans="1:8">
      <c r="A45" t="s">
        <v>47</v>
      </c>
      <c r="B45" t="s">
        <v>48</v>
      </c>
      <c r="C45" t="s">
        <v>63</v>
      </c>
      <c r="D45" t="s">
        <v>11</v>
      </c>
      <c r="F45" t="s">
        <v>64</v>
      </c>
      <c r="G45" t="s">
        <v>65</v>
      </c>
      <c r="H45" t="s">
        <v>12</v>
      </c>
    </row>
    <row r="46" spans="1:8">
      <c r="A46" t="s">
        <v>47</v>
      </c>
      <c r="B46" t="s">
        <v>48</v>
      </c>
      <c r="C46" t="s">
        <v>66</v>
      </c>
      <c r="D46" t="s">
        <v>11</v>
      </c>
      <c r="F46" t="s">
        <v>12</v>
      </c>
      <c r="G46" t="s">
        <v>50</v>
      </c>
      <c r="H46" t="s">
        <v>51</v>
      </c>
    </row>
    <row r="47" spans="1:8">
      <c r="A47" t="s">
        <v>47</v>
      </c>
      <c r="B47" t="s">
        <v>48</v>
      </c>
      <c r="C47" t="s">
        <v>67</v>
      </c>
      <c r="D47" t="s">
        <v>11</v>
      </c>
      <c r="F47" t="s">
        <v>12</v>
      </c>
      <c r="G47" t="s">
        <v>50</v>
      </c>
      <c r="H47" t="s">
        <v>51</v>
      </c>
    </row>
    <row r="48" spans="1:8">
      <c r="A48" t="s">
        <v>47</v>
      </c>
      <c r="B48" t="s">
        <v>48</v>
      </c>
      <c r="C48" t="s">
        <v>68</v>
      </c>
      <c r="D48" t="s">
        <v>11</v>
      </c>
      <c r="F48" t="s">
        <v>12</v>
      </c>
      <c r="G48" t="s">
        <v>50</v>
      </c>
      <c r="H48" t="s">
        <v>51</v>
      </c>
    </row>
    <row r="49" spans="1:8">
      <c r="A49" t="s">
        <v>47</v>
      </c>
      <c r="B49" t="s">
        <v>48</v>
      </c>
      <c r="C49" t="s">
        <v>69</v>
      </c>
      <c r="D49" t="s">
        <v>11</v>
      </c>
      <c r="F49" t="s">
        <v>12</v>
      </c>
      <c r="G49" t="s">
        <v>50</v>
      </c>
      <c r="H49" t="s">
        <v>51</v>
      </c>
    </row>
    <row r="50" spans="1:8">
      <c r="A50" t="s">
        <v>47</v>
      </c>
      <c r="B50" t="s">
        <v>48</v>
      </c>
      <c r="C50" t="s">
        <v>70</v>
      </c>
      <c r="D50" t="s">
        <v>11</v>
      </c>
      <c r="F50" t="s">
        <v>12</v>
      </c>
      <c r="G50" t="s">
        <v>50</v>
      </c>
      <c r="H50" t="s">
        <v>51</v>
      </c>
    </row>
    <row r="51" spans="1:8">
      <c r="A51" t="s">
        <v>47</v>
      </c>
      <c r="B51" t="s">
        <v>48</v>
      </c>
      <c r="C51" t="s">
        <v>71</v>
      </c>
      <c r="D51" t="s">
        <v>11</v>
      </c>
      <c r="F51" t="s">
        <v>12</v>
      </c>
      <c r="G51" t="s">
        <v>50</v>
      </c>
      <c r="H51" t="s">
        <v>51</v>
      </c>
    </row>
    <row r="52" spans="1:8">
      <c r="A52" t="s">
        <v>47</v>
      </c>
      <c r="B52" t="s">
        <v>48</v>
      </c>
      <c r="C52" t="s">
        <v>72</v>
      </c>
      <c r="D52" t="s">
        <v>11</v>
      </c>
      <c r="F52" t="s">
        <v>12</v>
      </c>
      <c r="G52" t="s">
        <v>50</v>
      </c>
      <c r="H52" t="s">
        <v>51</v>
      </c>
    </row>
    <row r="53" spans="1:8">
      <c r="A53" t="s">
        <v>47</v>
      </c>
      <c r="B53" t="s">
        <v>48</v>
      </c>
      <c r="C53" t="s">
        <v>73</v>
      </c>
      <c r="D53" t="s">
        <v>11</v>
      </c>
      <c r="F53" t="s">
        <v>12</v>
      </c>
      <c r="G53" t="s">
        <v>50</v>
      </c>
      <c r="H53" t="s">
        <v>51</v>
      </c>
    </row>
    <row r="54" spans="1:8">
      <c r="A54" t="s">
        <v>47</v>
      </c>
      <c r="B54" t="s">
        <v>48</v>
      </c>
      <c r="C54" t="s">
        <v>74</v>
      </c>
      <c r="D54" t="s">
        <v>11</v>
      </c>
      <c r="F54" t="s">
        <v>12</v>
      </c>
      <c r="G54" t="s">
        <v>50</v>
      </c>
      <c r="H54" t="s">
        <v>51</v>
      </c>
    </row>
    <row r="55" spans="1:8">
      <c r="A55" t="s">
        <v>47</v>
      </c>
      <c r="B55" t="s">
        <v>48</v>
      </c>
      <c r="C55" t="s">
        <v>75</v>
      </c>
      <c r="D55" t="s">
        <v>11</v>
      </c>
      <c r="F55" t="s">
        <v>12</v>
      </c>
      <c r="G55" t="s">
        <v>50</v>
      </c>
      <c r="H55" t="s">
        <v>51</v>
      </c>
    </row>
    <row r="56" spans="1:8">
      <c r="A56" t="s">
        <v>47</v>
      </c>
      <c r="B56" t="s">
        <v>48</v>
      </c>
      <c r="C56" t="s">
        <v>76</v>
      </c>
      <c r="D56" t="s">
        <v>11</v>
      </c>
      <c r="F56" t="s">
        <v>12</v>
      </c>
      <c r="G56" t="s">
        <v>50</v>
      </c>
      <c r="H56" t="s">
        <v>51</v>
      </c>
    </row>
    <row r="57" spans="1:8">
      <c r="A57" t="s">
        <v>47</v>
      </c>
      <c r="B57" t="s">
        <v>48</v>
      </c>
      <c r="C57" t="s">
        <v>77</v>
      </c>
      <c r="D57" t="s">
        <v>11</v>
      </c>
      <c r="F57" t="s">
        <v>12</v>
      </c>
      <c r="G57" t="s">
        <v>50</v>
      </c>
      <c r="H57" t="s">
        <v>51</v>
      </c>
    </row>
    <row r="58" spans="1:8">
      <c r="A58" t="s">
        <v>47</v>
      </c>
      <c r="B58" t="s">
        <v>48</v>
      </c>
      <c r="C58" t="s">
        <v>78</v>
      </c>
      <c r="D58" t="s">
        <v>11</v>
      </c>
      <c r="F58" t="s">
        <v>12</v>
      </c>
      <c r="G58" t="s">
        <v>50</v>
      </c>
      <c r="H58" t="s">
        <v>51</v>
      </c>
    </row>
    <row r="59" spans="1:8">
      <c r="A59" t="s">
        <v>47</v>
      </c>
      <c r="B59" t="s">
        <v>48</v>
      </c>
      <c r="C59" t="s">
        <v>79</v>
      </c>
      <c r="D59" t="s">
        <v>11</v>
      </c>
      <c r="F59" t="s">
        <v>12</v>
      </c>
      <c r="G59" t="s">
        <v>50</v>
      </c>
      <c r="H59" t="s">
        <v>51</v>
      </c>
    </row>
    <row r="60" spans="1:8">
      <c r="A60" t="s">
        <v>47</v>
      </c>
      <c r="B60" t="s">
        <v>48</v>
      </c>
      <c r="C60" t="s">
        <v>80</v>
      </c>
      <c r="D60" t="s">
        <v>11</v>
      </c>
      <c r="F60" t="s">
        <v>12</v>
      </c>
      <c r="G60" t="s">
        <v>50</v>
      </c>
      <c r="H60" t="s">
        <v>51</v>
      </c>
    </row>
    <row r="61" spans="1:8">
      <c r="A61" t="s">
        <v>47</v>
      </c>
      <c r="B61" t="s">
        <v>48</v>
      </c>
      <c r="C61" t="s">
        <v>81</v>
      </c>
      <c r="D61" t="s">
        <v>11</v>
      </c>
      <c r="F61" t="s">
        <v>12</v>
      </c>
      <c r="G61" t="s">
        <v>50</v>
      </c>
      <c r="H61" t="s">
        <v>51</v>
      </c>
    </row>
    <row r="62" spans="1:8">
      <c r="A62" t="s">
        <v>47</v>
      </c>
      <c r="B62" t="s">
        <v>48</v>
      </c>
      <c r="C62" t="s">
        <v>82</v>
      </c>
      <c r="D62" t="s">
        <v>11</v>
      </c>
      <c r="F62" t="s">
        <v>12</v>
      </c>
      <c r="G62" t="s">
        <v>50</v>
      </c>
      <c r="H62" t="s">
        <v>51</v>
      </c>
    </row>
    <row r="63" spans="1:8">
      <c r="A63" t="s">
        <v>47</v>
      </c>
      <c r="B63" t="s">
        <v>48</v>
      </c>
      <c r="C63" t="s">
        <v>83</v>
      </c>
      <c r="D63" t="s">
        <v>11</v>
      </c>
      <c r="F63" t="s">
        <v>12</v>
      </c>
      <c r="G63" t="s">
        <v>50</v>
      </c>
      <c r="H63" t="s">
        <v>51</v>
      </c>
    </row>
    <row r="64" spans="1:8">
      <c r="A64" t="s">
        <v>47</v>
      </c>
      <c r="B64" t="s">
        <v>48</v>
      </c>
      <c r="C64" t="s">
        <v>84</v>
      </c>
      <c r="D64" t="s">
        <v>11</v>
      </c>
      <c r="F64" t="s">
        <v>12</v>
      </c>
      <c r="G64" t="s">
        <v>50</v>
      </c>
      <c r="H64" t="s">
        <v>51</v>
      </c>
    </row>
    <row r="65" spans="1:8">
      <c r="A65" t="s">
        <v>47</v>
      </c>
      <c r="B65" t="s">
        <v>48</v>
      </c>
      <c r="C65" t="s">
        <v>85</v>
      </c>
      <c r="D65" t="s">
        <v>11</v>
      </c>
      <c r="F65" t="s">
        <v>12</v>
      </c>
      <c r="G65" t="s">
        <v>50</v>
      </c>
      <c r="H65" t="s">
        <v>51</v>
      </c>
    </row>
    <row r="66" spans="1:8">
      <c r="A66" t="s">
        <v>47</v>
      </c>
      <c r="B66" t="s">
        <v>48</v>
      </c>
      <c r="C66" t="s">
        <v>86</v>
      </c>
      <c r="D66" t="s">
        <v>11</v>
      </c>
      <c r="F66" t="s">
        <v>12</v>
      </c>
      <c r="G66" t="s">
        <v>50</v>
      </c>
      <c r="H66" t="s">
        <v>51</v>
      </c>
    </row>
    <row r="67" spans="1:8">
      <c r="A67" t="s">
        <v>47</v>
      </c>
      <c r="B67" t="s">
        <v>48</v>
      </c>
      <c r="C67" t="s">
        <v>87</v>
      </c>
      <c r="D67" t="s">
        <v>11</v>
      </c>
      <c r="F67" t="s">
        <v>12</v>
      </c>
      <c r="G67" t="s">
        <v>50</v>
      </c>
      <c r="H67" t="s">
        <v>51</v>
      </c>
    </row>
    <row r="68" spans="1:8">
      <c r="A68" t="s">
        <v>47</v>
      </c>
      <c r="B68" t="s">
        <v>48</v>
      </c>
      <c r="C68" t="s">
        <v>88</v>
      </c>
      <c r="D68" t="s">
        <v>11</v>
      </c>
      <c r="F68" t="s">
        <v>12</v>
      </c>
      <c r="G68" t="s">
        <v>50</v>
      </c>
      <c r="H68" t="s">
        <v>51</v>
      </c>
    </row>
    <row r="69" spans="1:8">
      <c r="A69" t="s">
        <v>47</v>
      </c>
      <c r="B69" t="s">
        <v>48</v>
      </c>
      <c r="C69" t="s">
        <v>89</v>
      </c>
      <c r="D69" t="s">
        <v>11</v>
      </c>
      <c r="F69" t="s">
        <v>12</v>
      </c>
      <c r="G69" t="s">
        <v>50</v>
      </c>
      <c r="H69" t="s">
        <v>51</v>
      </c>
    </row>
    <row r="70" spans="1:8">
      <c r="A70" t="s">
        <v>90</v>
      </c>
      <c r="B70" t="s">
        <v>91</v>
      </c>
      <c r="C70" t="s">
        <v>92</v>
      </c>
      <c r="D70" t="s">
        <v>11</v>
      </c>
    </row>
    <row r="71" spans="1:8">
      <c r="A71" t="s">
        <v>90</v>
      </c>
      <c r="B71" t="s">
        <v>91</v>
      </c>
      <c r="C71" t="s">
        <v>93</v>
      </c>
      <c r="D71" t="s">
        <v>11</v>
      </c>
    </row>
    <row r="72" spans="1:8">
      <c r="A72" t="s">
        <v>90</v>
      </c>
      <c r="B72" t="s">
        <v>91</v>
      </c>
      <c r="C72" t="s">
        <v>94</v>
      </c>
      <c r="D72" t="s">
        <v>11</v>
      </c>
    </row>
    <row r="73" spans="1:8">
      <c r="A73" t="s">
        <v>90</v>
      </c>
      <c r="B73" t="s">
        <v>91</v>
      </c>
      <c r="C73" t="s">
        <v>95</v>
      </c>
      <c r="D73" t="s">
        <v>11</v>
      </c>
    </row>
    <row r="74" spans="1:8">
      <c r="A74" t="s">
        <v>96</v>
      </c>
      <c r="B74" t="s">
        <v>97</v>
      </c>
      <c r="C74" t="s">
        <v>98</v>
      </c>
      <c r="D74" t="s">
        <v>99</v>
      </c>
      <c r="H74" t="s">
        <v>100</v>
      </c>
    </row>
    <row r="75" spans="1:8">
      <c r="A75" t="s">
        <v>96</v>
      </c>
      <c r="B75" t="s">
        <v>97</v>
      </c>
      <c r="C75" t="s">
        <v>101</v>
      </c>
      <c r="D75" t="s">
        <v>99</v>
      </c>
      <c r="H75" t="s">
        <v>100</v>
      </c>
    </row>
    <row r="76" spans="1:8">
      <c r="A76" t="s">
        <v>96</v>
      </c>
      <c r="B76" t="s">
        <v>97</v>
      </c>
      <c r="C76" t="s">
        <v>102</v>
      </c>
      <c r="D76" t="s">
        <v>99</v>
      </c>
      <c r="H76" t="s">
        <v>100</v>
      </c>
    </row>
    <row r="77" spans="1:8">
      <c r="A77" t="s">
        <v>96</v>
      </c>
      <c r="B77" t="s">
        <v>97</v>
      </c>
      <c r="C77" t="s">
        <v>103</v>
      </c>
      <c r="D77" t="s">
        <v>99</v>
      </c>
      <c r="H77" t="s">
        <v>100</v>
      </c>
    </row>
    <row r="78" spans="1:8">
      <c r="A78" t="s">
        <v>96</v>
      </c>
      <c r="B78" t="s">
        <v>97</v>
      </c>
      <c r="C78" t="s">
        <v>104</v>
      </c>
      <c r="D78" t="s">
        <v>99</v>
      </c>
      <c r="H78" t="s">
        <v>100</v>
      </c>
    </row>
    <row r="79" spans="1:8">
      <c r="A79" t="s">
        <v>96</v>
      </c>
      <c r="B79" t="s">
        <v>97</v>
      </c>
      <c r="C79" t="s">
        <v>105</v>
      </c>
      <c r="D79" t="s">
        <v>99</v>
      </c>
      <c r="H79" t="s">
        <v>100</v>
      </c>
    </row>
    <row r="80" spans="1:8">
      <c r="A80" t="s">
        <v>96</v>
      </c>
      <c r="B80" t="s">
        <v>97</v>
      </c>
      <c r="C80" t="s">
        <v>106</v>
      </c>
      <c r="D80" t="s">
        <v>99</v>
      </c>
      <c r="H80" t="s">
        <v>100</v>
      </c>
    </row>
    <row r="81" spans="1:8">
      <c r="A81" t="s">
        <v>107</v>
      </c>
      <c r="B81" t="s">
        <v>108</v>
      </c>
      <c r="C81" t="s">
        <v>109</v>
      </c>
      <c r="D81" t="s">
        <v>99</v>
      </c>
    </row>
    <row r="82" spans="1:8">
      <c r="A82" t="s">
        <v>110</v>
      </c>
      <c r="B82" t="s">
        <v>108</v>
      </c>
      <c r="C82" t="s">
        <v>111</v>
      </c>
      <c r="D82" t="s">
        <v>99</v>
      </c>
    </row>
    <row r="83" spans="1:8">
      <c r="A83" t="s">
        <v>112</v>
      </c>
      <c r="B83" t="s">
        <v>113</v>
      </c>
      <c r="C83" t="s">
        <v>114</v>
      </c>
      <c r="D83" t="s">
        <v>99</v>
      </c>
      <c r="E83" t="s">
        <v>115</v>
      </c>
      <c r="H83" t="s">
        <v>116</v>
      </c>
    </row>
    <row r="84" spans="1:8">
      <c r="A84" t="s">
        <v>112</v>
      </c>
      <c r="B84" t="s">
        <v>113</v>
      </c>
      <c r="C84" t="s">
        <v>117</v>
      </c>
      <c r="D84" t="s">
        <v>99</v>
      </c>
      <c r="E84" t="s">
        <v>115</v>
      </c>
      <c r="H84" t="s">
        <v>116</v>
      </c>
    </row>
    <row r="85" spans="1:8">
      <c r="A85" t="s">
        <v>118</v>
      </c>
      <c r="B85" t="s">
        <v>119</v>
      </c>
      <c r="C85" t="s">
        <v>120</v>
      </c>
      <c r="D85" t="s">
        <v>99</v>
      </c>
      <c r="E85" t="s">
        <v>121</v>
      </c>
      <c r="H85" t="s">
        <v>122</v>
      </c>
    </row>
    <row r="86" spans="1:8">
      <c r="A86" t="s">
        <v>123</v>
      </c>
      <c r="B86" t="s">
        <v>124</v>
      </c>
      <c r="C86" t="s">
        <v>125</v>
      </c>
      <c r="D86" t="s">
        <v>11</v>
      </c>
      <c r="H86" t="s">
        <v>126</v>
      </c>
    </row>
    <row r="87" spans="1:8">
      <c r="A87" t="s">
        <v>123</v>
      </c>
      <c r="B87" t="s">
        <v>124</v>
      </c>
      <c r="C87" t="s">
        <v>127</v>
      </c>
      <c r="D87" t="s">
        <v>11</v>
      </c>
      <c r="H87" t="s">
        <v>126</v>
      </c>
    </row>
    <row r="88" spans="1:8">
      <c r="A88" t="s">
        <v>123</v>
      </c>
      <c r="B88" t="s">
        <v>124</v>
      </c>
      <c r="C88" t="s">
        <v>128</v>
      </c>
      <c r="D88" t="s">
        <v>11</v>
      </c>
      <c r="H88" t="s">
        <v>126</v>
      </c>
    </row>
    <row r="89" spans="1:8">
      <c r="A89" t="s">
        <v>123</v>
      </c>
      <c r="B89" t="s">
        <v>124</v>
      </c>
      <c r="C89" t="s">
        <v>129</v>
      </c>
      <c r="D89" t="s">
        <v>11</v>
      </c>
      <c r="H89" t="s">
        <v>126</v>
      </c>
    </row>
    <row r="90" spans="1:8">
      <c r="A90" t="s">
        <v>123</v>
      </c>
      <c r="B90" t="s">
        <v>124</v>
      </c>
      <c r="C90" t="s">
        <v>130</v>
      </c>
      <c r="D90" t="s">
        <v>11</v>
      </c>
      <c r="H90" t="s">
        <v>126</v>
      </c>
    </row>
    <row r="91" spans="1:8">
      <c r="A91" t="s">
        <v>123</v>
      </c>
      <c r="B91" t="s">
        <v>124</v>
      </c>
      <c r="C91" t="s">
        <v>131</v>
      </c>
      <c r="D91" t="s">
        <v>11</v>
      </c>
      <c r="H91" t="s">
        <v>126</v>
      </c>
    </row>
    <row r="92" spans="1:8">
      <c r="A92" t="s">
        <v>123</v>
      </c>
      <c r="B92" t="s">
        <v>124</v>
      </c>
      <c r="C92" t="s">
        <v>132</v>
      </c>
      <c r="D92" t="s">
        <v>11</v>
      </c>
      <c r="H92" t="s">
        <v>126</v>
      </c>
    </row>
    <row r="93" spans="1:8">
      <c r="A93" t="s">
        <v>123</v>
      </c>
      <c r="B93" t="s">
        <v>124</v>
      </c>
      <c r="C93" t="s">
        <v>133</v>
      </c>
      <c r="D93" t="s">
        <v>11</v>
      </c>
      <c r="H93" t="s">
        <v>126</v>
      </c>
    </row>
    <row r="94" spans="1:8">
      <c r="A94" t="s">
        <v>118</v>
      </c>
      <c r="B94" t="s">
        <v>134</v>
      </c>
      <c r="C94" t="s">
        <v>135</v>
      </c>
      <c r="D94" t="s">
        <v>99</v>
      </c>
      <c r="E94" t="s">
        <v>136</v>
      </c>
      <c r="H94" t="s">
        <v>137</v>
      </c>
    </row>
    <row r="95" spans="1:8">
      <c r="A95" t="s">
        <v>138</v>
      </c>
      <c r="B95" t="s">
        <v>139</v>
      </c>
      <c r="C95" t="s">
        <v>140</v>
      </c>
      <c r="D95" t="s">
        <v>11</v>
      </c>
      <c r="F95" t="s">
        <v>141</v>
      </c>
      <c r="G95" t="s">
        <v>142</v>
      </c>
      <c r="H95" t="s">
        <v>143</v>
      </c>
    </row>
    <row r="96" spans="1:8">
      <c r="A96" t="s">
        <v>138</v>
      </c>
      <c r="B96" t="s">
        <v>139</v>
      </c>
      <c r="C96" t="s">
        <v>144</v>
      </c>
      <c r="D96" t="s">
        <v>11</v>
      </c>
      <c r="F96" t="s">
        <v>141</v>
      </c>
      <c r="G96" t="s">
        <v>142</v>
      </c>
      <c r="H96" t="s">
        <v>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E3C6-089F-4A17-B7E6-182E6A73873F}">
  <dimension ref="A1:AO26"/>
  <sheetViews>
    <sheetView zoomScaleNormal="100" workbookViewId="0">
      <selection activeCell="G2" sqref="G2"/>
    </sheetView>
  </sheetViews>
  <sheetFormatPr defaultColWidth="9.140625" defaultRowHeight="14.45"/>
  <cols>
    <col min="1" max="1" width="22.85546875" bestFit="1" customWidth="1"/>
    <col min="2" max="2" width="9.7109375" bestFit="1" customWidth="1"/>
    <col min="3" max="3" width="22.140625" bestFit="1" customWidth="1"/>
    <col min="4" max="4" width="14.28515625" customWidth="1"/>
    <col min="5" max="5" width="20.85546875" bestFit="1" customWidth="1"/>
    <col min="6" max="6" width="37.5703125" bestFit="1" customWidth="1"/>
    <col min="7" max="9" width="7" bestFit="1" customWidth="1"/>
    <col min="10" max="10" width="4.85546875" bestFit="1" customWidth="1"/>
    <col min="11" max="11" width="7" bestFit="1" customWidth="1"/>
    <col min="12" max="12" width="3.7109375" bestFit="1" customWidth="1"/>
    <col min="13" max="13" width="5.140625" bestFit="1" customWidth="1"/>
    <col min="14" max="14" width="9.140625" style="9"/>
  </cols>
  <sheetData>
    <row r="1" spans="1:41" s="2" customFormat="1">
      <c r="A1" s="2" t="s">
        <v>145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151</v>
      </c>
      <c r="J1" s="2" t="s">
        <v>153</v>
      </c>
      <c r="K1" s="2" t="s">
        <v>151</v>
      </c>
      <c r="L1" s="2" t="s">
        <v>154</v>
      </c>
      <c r="M1" s="2" t="s">
        <v>151</v>
      </c>
      <c r="N1" s="22" t="s">
        <v>155</v>
      </c>
      <c r="AD1" s="23" t="s">
        <v>156</v>
      </c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</row>
    <row r="2" spans="1:41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162</v>
      </c>
      <c r="G2" s="13">
        <v>0.2</v>
      </c>
      <c r="N2" s="9">
        <v>1</v>
      </c>
      <c r="AC2" s="12"/>
      <c r="AD2" s="12" t="s">
        <v>156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</row>
    <row r="3" spans="1:41">
      <c r="A3" t="s">
        <v>163</v>
      </c>
      <c r="B3" t="s">
        <v>164</v>
      </c>
      <c r="C3" t="s">
        <v>159</v>
      </c>
      <c r="D3" t="s">
        <v>160</v>
      </c>
      <c r="E3" t="s">
        <v>161</v>
      </c>
      <c r="F3" t="s">
        <v>165</v>
      </c>
      <c r="G3" s="13">
        <v>0.8</v>
      </c>
      <c r="N3" s="9">
        <f t="shared" ref="N3:N12" si="0">N2+1</f>
        <v>2</v>
      </c>
      <c r="AC3" s="12"/>
      <c r="AD3" s="12" t="s">
        <v>156</v>
      </c>
      <c r="AE3" s="12" t="s">
        <v>156</v>
      </c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1:41">
      <c r="A4" t="s">
        <v>166</v>
      </c>
      <c r="B4" t="s">
        <v>167</v>
      </c>
      <c r="C4" t="s">
        <v>168</v>
      </c>
      <c r="D4" t="s">
        <v>169</v>
      </c>
      <c r="E4" t="s">
        <v>170</v>
      </c>
      <c r="F4" t="s">
        <v>171</v>
      </c>
      <c r="G4" s="13">
        <v>0.249</v>
      </c>
      <c r="H4" t="s">
        <v>172</v>
      </c>
      <c r="I4" s="14">
        <v>0.06</v>
      </c>
      <c r="J4" t="s">
        <v>165</v>
      </c>
      <c r="K4" s="15">
        <v>0.17599999999999999</v>
      </c>
      <c r="N4" s="9">
        <f t="shared" si="0"/>
        <v>3</v>
      </c>
      <c r="AC4" s="12"/>
      <c r="AD4" s="12" t="s">
        <v>156</v>
      </c>
      <c r="AE4" s="12" t="s">
        <v>156</v>
      </c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1">
      <c r="A5" t="s">
        <v>173</v>
      </c>
      <c r="B5" t="s">
        <v>167</v>
      </c>
      <c r="C5" t="s">
        <v>168</v>
      </c>
      <c r="D5" t="s">
        <v>169</v>
      </c>
      <c r="E5" t="s">
        <v>170</v>
      </c>
      <c r="F5" t="s">
        <v>172</v>
      </c>
      <c r="G5" s="13">
        <v>0.151</v>
      </c>
      <c r="H5" t="s">
        <v>165</v>
      </c>
      <c r="I5" s="15">
        <v>0.20799999999999999</v>
      </c>
      <c r="N5" s="9">
        <f t="shared" si="0"/>
        <v>4</v>
      </c>
      <c r="AC5" s="12"/>
      <c r="AD5" s="12" t="s">
        <v>156</v>
      </c>
      <c r="AE5" s="12" t="s">
        <v>156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</row>
    <row r="6" spans="1:41">
      <c r="A6" t="s">
        <v>174</v>
      </c>
      <c r="B6" t="s">
        <v>167</v>
      </c>
      <c r="C6" t="s">
        <v>168</v>
      </c>
      <c r="D6" t="s">
        <v>169</v>
      </c>
      <c r="E6" t="s">
        <v>175</v>
      </c>
      <c r="F6" t="s">
        <v>172</v>
      </c>
      <c r="G6" s="13">
        <v>0.09</v>
      </c>
      <c r="H6" t="s">
        <v>165</v>
      </c>
      <c r="I6" s="15">
        <v>0.124</v>
      </c>
      <c r="J6" t="s">
        <v>176</v>
      </c>
      <c r="K6" s="15">
        <v>8.9999999999999993E-3</v>
      </c>
      <c r="L6" t="s">
        <v>177</v>
      </c>
      <c r="M6" s="14">
        <v>0.01</v>
      </c>
      <c r="N6" s="9">
        <f t="shared" si="0"/>
        <v>5</v>
      </c>
      <c r="AC6" s="12"/>
      <c r="AD6" s="12" t="s">
        <v>156</v>
      </c>
      <c r="AE6" s="12" t="s">
        <v>156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</row>
    <row r="7" spans="1:41">
      <c r="A7" t="s">
        <v>178</v>
      </c>
      <c r="B7" t="s">
        <v>167</v>
      </c>
      <c r="C7" t="s">
        <v>168</v>
      </c>
      <c r="D7" t="s">
        <v>169</v>
      </c>
      <c r="E7" t="s">
        <v>179</v>
      </c>
      <c r="F7" t="s">
        <v>172</v>
      </c>
      <c r="G7" s="13">
        <v>9.6000000000000002E-2</v>
      </c>
      <c r="H7" t="s">
        <v>165</v>
      </c>
      <c r="I7" s="14">
        <v>0.13</v>
      </c>
      <c r="N7" s="9">
        <f t="shared" si="0"/>
        <v>6</v>
      </c>
      <c r="AC7" s="12"/>
      <c r="AD7" s="12" t="s">
        <v>156</v>
      </c>
      <c r="AE7" s="12" t="s">
        <v>156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1">
      <c r="A8" t="s">
        <v>180</v>
      </c>
      <c r="B8" t="s">
        <v>181</v>
      </c>
      <c r="C8" t="s">
        <v>168</v>
      </c>
      <c r="D8" t="s">
        <v>182</v>
      </c>
      <c r="E8" t="s">
        <v>183</v>
      </c>
      <c r="F8" t="s">
        <v>184</v>
      </c>
      <c r="G8" s="13">
        <v>0.88200000000000001</v>
      </c>
      <c r="H8" t="s">
        <v>185</v>
      </c>
      <c r="I8" s="15">
        <v>1.9E-2</v>
      </c>
      <c r="N8" s="9">
        <f t="shared" si="0"/>
        <v>7</v>
      </c>
      <c r="AC8" s="12"/>
      <c r="AD8" s="12" t="s">
        <v>156</v>
      </c>
      <c r="AE8" s="12" t="s">
        <v>156</v>
      </c>
      <c r="AF8" s="12"/>
      <c r="AG8" s="12"/>
      <c r="AH8" s="12"/>
      <c r="AI8" s="12"/>
      <c r="AJ8" s="12"/>
      <c r="AK8" s="12"/>
      <c r="AL8" s="12"/>
      <c r="AM8" s="12"/>
      <c r="AN8" s="12"/>
      <c r="AO8" s="12"/>
    </row>
    <row r="9" spans="1:41">
      <c r="A9" t="s">
        <v>186</v>
      </c>
      <c r="B9" t="s">
        <v>181</v>
      </c>
      <c r="C9" t="s">
        <v>187</v>
      </c>
      <c r="D9" t="s">
        <v>182</v>
      </c>
      <c r="E9" t="s">
        <v>183</v>
      </c>
      <c r="F9" t="s">
        <v>184</v>
      </c>
      <c r="G9" s="13">
        <v>0.71699999999999997</v>
      </c>
      <c r="H9" t="s">
        <v>185</v>
      </c>
      <c r="I9" s="15">
        <v>0.14799999999999999</v>
      </c>
      <c r="J9" t="s">
        <v>188</v>
      </c>
      <c r="K9" s="15">
        <v>7.9000000000000001E-2</v>
      </c>
      <c r="N9" s="9">
        <f t="shared" si="0"/>
        <v>8</v>
      </c>
      <c r="AC9" s="12"/>
      <c r="AD9" s="12" t="s">
        <v>156</v>
      </c>
      <c r="AE9" s="12" t="s">
        <v>156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>
      <c r="A10" t="s">
        <v>189</v>
      </c>
      <c r="B10" t="s">
        <v>164</v>
      </c>
      <c r="C10" t="s">
        <v>190</v>
      </c>
      <c r="D10" t="s">
        <v>160</v>
      </c>
      <c r="E10" t="s">
        <v>161</v>
      </c>
      <c r="F10" t="s">
        <v>191</v>
      </c>
      <c r="G10" s="15">
        <v>0.97740000000000005</v>
      </c>
      <c r="N10" s="9">
        <f t="shared" si="0"/>
        <v>9</v>
      </c>
      <c r="AC10" s="12"/>
      <c r="AD10" s="12" t="s">
        <v>156</v>
      </c>
      <c r="AE10" s="12" t="s">
        <v>156</v>
      </c>
      <c r="AF10" s="12"/>
      <c r="AG10" s="12"/>
      <c r="AH10" s="12"/>
      <c r="AI10" s="12"/>
      <c r="AJ10" s="12"/>
      <c r="AK10" s="12"/>
      <c r="AL10" s="12"/>
      <c r="AM10" s="12"/>
      <c r="AN10" s="12"/>
      <c r="AO10" s="12"/>
    </row>
    <row r="11" spans="1:41">
      <c r="A11" t="s">
        <v>192</v>
      </c>
      <c r="B11" t="s">
        <v>164</v>
      </c>
      <c r="C11" t="s">
        <v>193</v>
      </c>
      <c r="D11" t="s">
        <v>160</v>
      </c>
      <c r="E11" t="s">
        <v>194</v>
      </c>
      <c r="F11" t="s">
        <v>195</v>
      </c>
      <c r="G11" s="15">
        <v>0.47799999999999998</v>
      </c>
      <c r="N11" s="9">
        <f t="shared" si="0"/>
        <v>10</v>
      </c>
      <c r="AC11" s="12"/>
      <c r="AD11" s="12" t="s">
        <v>156</v>
      </c>
      <c r="AE11" s="12" t="s">
        <v>156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>
      <c r="A12" t="s">
        <v>196</v>
      </c>
      <c r="B12" t="s">
        <v>164</v>
      </c>
      <c r="C12" t="s">
        <v>190</v>
      </c>
      <c r="D12" t="s">
        <v>160</v>
      </c>
      <c r="E12" t="s">
        <v>194</v>
      </c>
      <c r="F12" t="s">
        <v>197</v>
      </c>
      <c r="G12" s="15">
        <v>0.14419999999999999</v>
      </c>
      <c r="N12" s="9">
        <f t="shared" si="0"/>
        <v>11</v>
      </c>
      <c r="AC12" s="12"/>
      <c r="AD12" s="12" t="s">
        <v>156</v>
      </c>
      <c r="AE12" s="12" t="s">
        <v>156</v>
      </c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>
      <c r="AA13" s="12"/>
      <c r="AB13" s="12"/>
      <c r="AC13" s="12"/>
      <c r="AD13" s="12" t="s">
        <v>156</v>
      </c>
      <c r="AE13" s="12" t="s">
        <v>156</v>
      </c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>
      <c r="F14" t="s">
        <v>198</v>
      </c>
      <c r="AA14" s="12"/>
      <c r="AB14" s="12"/>
      <c r="AC14" s="12"/>
      <c r="AD14" s="12" t="s">
        <v>156</v>
      </c>
      <c r="AE14" s="12" t="s">
        <v>156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>
      <c r="F15" t="s">
        <v>199</v>
      </c>
      <c r="AA15" s="12"/>
      <c r="AB15" s="12"/>
      <c r="AC15" s="12"/>
      <c r="AD15" s="12" t="s">
        <v>156</v>
      </c>
      <c r="AE15" s="12" t="s">
        <v>156</v>
      </c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>
      <c r="AA16" s="12"/>
      <c r="AB16" s="12"/>
      <c r="AC16" s="12"/>
      <c r="AD16" s="12" t="s">
        <v>156</v>
      </c>
      <c r="AE16" s="12" t="s">
        <v>156</v>
      </c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27:41">
      <c r="AA17" s="12"/>
      <c r="AB17" s="12"/>
      <c r="AC17" s="12"/>
      <c r="AD17" s="12" t="s">
        <v>156</v>
      </c>
      <c r="AE17" s="12" t="s">
        <v>156</v>
      </c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27:41">
      <c r="AA18" s="12"/>
      <c r="AB18" s="12"/>
      <c r="AC18" s="12"/>
      <c r="AD18" s="12" t="s">
        <v>156</v>
      </c>
      <c r="AE18" s="12" t="s">
        <v>156</v>
      </c>
      <c r="AF18" s="12"/>
      <c r="AG18" s="12"/>
      <c r="AH18" s="12"/>
      <c r="AI18" s="12"/>
      <c r="AJ18" s="12"/>
      <c r="AK18" s="12"/>
      <c r="AL18" s="12"/>
      <c r="AM18" s="12"/>
      <c r="AN18" s="12"/>
      <c r="AO18" s="12"/>
    </row>
    <row r="19" spans="27:41">
      <c r="AA19" s="12"/>
      <c r="AB19" s="12"/>
      <c r="AC19" s="12"/>
      <c r="AD19" s="12" t="s">
        <v>156</v>
      </c>
      <c r="AE19" s="12" t="s">
        <v>156</v>
      </c>
      <c r="AF19" s="12"/>
      <c r="AG19" s="12"/>
      <c r="AH19" s="12"/>
      <c r="AI19" s="12"/>
      <c r="AJ19" s="12"/>
      <c r="AK19" s="12"/>
      <c r="AL19" s="12"/>
      <c r="AM19" s="12"/>
      <c r="AN19" s="12"/>
      <c r="AO19" s="12"/>
    </row>
    <row r="20" spans="27:41">
      <c r="AA20" s="12"/>
      <c r="AB20" s="12"/>
      <c r="AC20" s="12"/>
      <c r="AD20" s="12" t="s">
        <v>156</v>
      </c>
      <c r="AE20" s="12" t="s">
        <v>156</v>
      </c>
      <c r="AF20" s="12"/>
      <c r="AG20" s="12"/>
      <c r="AH20" s="12"/>
      <c r="AI20" s="12"/>
      <c r="AJ20" s="12"/>
      <c r="AK20" s="12"/>
      <c r="AL20" s="12"/>
      <c r="AM20" s="12"/>
      <c r="AN20" s="12"/>
      <c r="AO20" s="12"/>
    </row>
    <row r="21" spans="27:41">
      <c r="AA21" s="12"/>
      <c r="AB21" s="12"/>
      <c r="AC21" s="12"/>
      <c r="AD21" s="12" t="s">
        <v>156</v>
      </c>
      <c r="AE21" s="12" t="s">
        <v>156</v>
      </c>
      <c r="AF21" s="12"/>
      <c r="AG21" s="12"/>
      <c r="AH21" s="12"/>
      <c r="AI21" s="12"/>
      <c r="AJ21" s="12"/>
      <c r="AK21" s="12"/>
      <c r="AL21" s="12"/>
      <c r="AM21" s="12"/>
      <c r="AN21" s="12"/>
      <c r="AO21" s="12"/>
    </row>
    <row r="22" spans="27:41">
      <c r="AA22" s="12"/>
      <c r="AB22" s="12"/>
      <c r="AC22" s="12"/>
      <c r="AD22" s="12" t="s">
        <v>156</v>
      </c>
      <c r="AE22" s="12" t="s">
        <v>156</v>
      </c>
      <c r="AF22" s="12"/>
      <c r="AG22" s="12"/>
      <c r="AH22" s="12"/>
      <c r="AI22" s="12"/>
      <c r="AJ22" s="12"/>
      <c r="AK22" s="12"/>
      <c r="AL22" s="12"/>
      <c r="AM22" s="12"/>
      <c r="AN22" s="12"/>
      <c r="AO22" s="12"/>
    </row>
    <row r="23" spans="27:41">
      <c r="AA23" s="12"/>
      <c r="AB23" s="12"/>
      <c r="AC23" s="12"/>
      <c r="AD23" s="12" t="s">
        <v>156</v>
      </c>
      <c r="AE23" s="12" t="s">
        <v>156</v>
      </c>
      <c r="AF23" s="12"/>
      <c r="AG23" s="12"/>
      <c r="AH23" s="12"/>
      <c r="AI23" s="12"/>
      <c r="AJ23" s="12"/>
      <c r="AK23" s="12"/>
      <c r="AL23" s="12"/>
      <c r="AM23" s="12"/>
      <c r="AN23" s="12"/>
      <c r="AO23" s="12"/>
    </row>
    <row r="24" spans="27:41">
      <c r="AA24" s="12"/>
      <c r="AB24" s="12"/>
      <c r="AC24" s="12"/>
      <c r="AD24" s="12" t="s">
        <v>156</v>
      </c>
      <c r="AE24" s="12" t="s">
        <v>156</v>
      </c>
      <c r="AF24" s="12"/>
      <c r="AG24" s="12"/>
      <c r="AH24" s="12"/>
      <c r="AI24" s="12"/>
      <c r="AJ24" s="12"/>
      <c r="AK24" s="12"/>
      <c r="AL24" s="12"/>
      <c r="AM24" s="12"/>
      <c r="AN24" s="12"/>
      <c r="AO24" s="12"/>
    </row>
    <row r="25" spans="27:41">
      <c r="AA25" s="12"/>
      <c r="AB25" s="12"/>
      <c r="AC25" s="12"/>
      <c r="AD25" s="12" t="s">
        <v>156</v>
      </c>
      <c r="AE25" s="12" t="s">
        <v>156</v>
      </c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27:41">
      <c r="AA26" s="12"/>
      <c r="AB26" s="12"/>
      <c r="AC26" s="12"/>
      <c r="AD26" s="12" t="s">
        <v>156</v>
      </c>
      <c r="AE26" s="12" t="s">
        <v>156</v>
      </c>
      <c r="AF26" s="12"/>
      <c r="AG26" s="12"/>
      <c r="AH26" s="12"/>
      <c r="AI26" s="12"/>
      <c r="AJ26" s="12"/>
      <c r="AK26" s="12"/>
      <c r="AL26" s="12"/>
      <c r="AM26" s="12"/>
      <c r="AN26" s="12"/>
      <c r="AO26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543F-0826-4316-918F-797F37749BA2}">
  <dimension ref="A1:C4"/>
  <sheetViews>
    <sheetView workbookViewId="0">
      <selection activeCell="C2" sqref="C2:C4"/>
    </sheetView>
  </sheetViews>
  <sheetFormatPr defaultColWidth="8.85546875" defaultRowHeight="14.45"/>
  <cols>
    <col min="1" max="1" width="12.7109375" style="10" customWidth="1"/>
    <col min="2" max="2" width="12.7109375" style="9" customWidth="1"/>
    <col min="3" max="3" width="12.7109375" style="20" customWidth="1"/>
  </cols>
  <sheetData>
    <row r="1" spans="1:3" s="2" customFormat="1">
      <c r="A1" s="24" t="s">
        <v>200</v>
      </c>
      <c r="B1" s="22" t="s">
        <v>155</v>
      </c>
      <c r="C1" s="25" t="s">
        <v>201</v>
      </c>
    </row>
    <row r="2" spans="1:3">
      <c r="A2" s="10" t="str" cm="1">
        <f t="array" ref="A2:A4">_xlfn.UNIQUE('Fator Produção'!D2:D12)</f>
        <v>Fitofármaco</v>
      </c>
      <c r="B2" s="9">
        <f>1</f>
        <v>1</v>
      </c>
      <c r="C2" s="20" t="str">
        <f>"INSERT INTO Tipo_FP(id, tipo) VALUES ("&amp;B2&amp;", '"&amp;A2&amp;"');"</f>
        <v>INSERT INTO Tipo_FP(id, tipo) VALUES (1, 'Fitofármaco');</v>
      </c>
    </row>
    <row r="3" spans="1:3">
      <c r="A3" s="10" t="str">
        <v>Adubo</v>
      </c>
      <c r="B3" s="9">
        <f>B2+1</f>
        <v>2</v>
      </c>
      <c r="C3" s="20" t="str">
        <f t="shared" ref="C3:C4" si="0">"INSERT INTO Tipo_FP(id, tipo) VALUES ("&amp;B3&amp;", '"&amp;A3&amp;"');"</f>
        <v>INSERT INTO Tipo_FP(id, tipo) VALUES (2, 'Adubo');</v>
      </c>
    </row>
    <row r="4" spans="1:3">
      <c r="A4" s="10" t="str">
        <v>Corretor</v>
      </c>
      <c r="B4" s="9">
        <f>B3+1</f>
        <v>3</v>
      </c>
      <c r="C4" s="20" t="str">
        <f t="shared" si="0"/>
        <v>INSERT INTO Tipo_FP(id, tipo) VALUES (3, 'Corretor');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0AE8-5C2E-4D6E-9B4A-99C00910E1B7}">
  <dimension ref="A1:C6"/>
  <sheetViews>
    <sheetView workbookViewId="0">
      <selection activeCell="C2" sqref="C2:C6"/>
    </sheetView>
  </sheetViews>
  <sheetFormatPr defaultColWidth="8.85546875" defaultRowHeight="14.45"/>
  <cols>
    <col min="1" max="1" width="12.7109375" style="10" customWidth="1"/>
    <col min="2" max="2" width="12.7109375" style="9" customWidth="1"/>
    <col min="3" max="3" width="12.7109375" style="20" customWidth="1"/>
  </cols>
  <sheetData>
    <row r="1" spans="1:3" s="2" customFormat="1">
      <c r="A1" s="24" t="s">
        <v>202</v>
      </c>
      <c r="B1" s="22" t="s">
        <v>155</v>
      </c>
      <c r="C1" s="25" t="s">
        <v>203</v>
      </c>
    </row>
    <row r="2" spans="1:3">
      <c r="A2" s="10" t="str" cm="1">
        <f t="array" ref="A2:A6">_xlfn.UNIQUE('Fator Produção'!C2:C12)</f>
        <v>Pó molhável</v>
      </c>
      <c r="B2" s="9">
        <f>1</f>
        <v>1</v>
      </c>
      <c r="C2" s="20" t="str">
        <f>"INSERT INTO Formulacao_FP(id, tipo) VALUES ("&amp;B2&amp;", '"&amp;A2&amp;"');"</f>
        <v>INSERT INTO Formulacao_FP(id, tipo) VALUES (1, 'Pó molhável');</v>
      </c>
    </row>
    <row r="3" spans="1:3">
      <c r="A3" s="10" t="str">
        <v>Granulado</v>
      </c>
      <c r="B3" s="9">
        <f>B2+1</f>
        <v>2</v>
      </c>
      <c r="C3" s="20" t="str">
        <f t="shared" ref="C3:C6" si="0">"INSERT INTO Formulacao_FP(id, tipo) VALUES ("&amp;B3&amp;", '"&amp;A3&amp;"');"</f>
        <v>INSERT INTO Formulacao_FP(id, tipo) VALUES (2, 'Granulado');</v>
      </c>
    </row>
    <row r="4" spans="1:3">
      <c r="A4" s="10" t="str">
        <v>Pó</v>
      </c>
      <c r="B4" s="9">
        <f>B3+1</f>
        <v>3</v>
      </c>
      <c r="C4" s="20" t="str">
        <f t="shared" si="0"/>
        <v>INSERT INTO Formulacao_FP(id, tipo) VALUES (3, 'Pó');</v>
      </c>
    </row>
    <row r="5" spans="1:3">
      <c r="A5" s="10" t="str">
        <v>Líquido</v>
      </c>
      <c r="B5" s="9">
        <f t="shared" ref="B5:B6" si="1">B4+1</f>
        <v>4</v>
      </c>
      <c r="C5" s="20" t="str">
        <f t="shared" si="0"/>
        <v>INSERT INTO Formulacao_FP(id, tipo) VALUES (4, 'Líquido');</v>
      </c>
    </row>
    <row r="6" spans="1:3">
      <c r="A6" s="10" t="str">
        <v>Emulsão de óleo em água</v>
      </c>
      <c r="B6" s="9">
        <f t="shared" si="1"/>
        <v>5</v>
      </c>
      <c r="C6" s="20" t="str">
        <f t="shared" si="0"/>
        <v>INSERT INTO Formulacao_FP(id, tipo) VALUES (5, 'Emulsão de óleo em água');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D79C-DE71-4821-B767-DBF4D8D9BA18}">
  <dimension ref="A1:F14"/>
  <sheetViews>
    <sheetView workbookViewId="0">
      <selection activeCell="F2" sqref="F2:F7"/>
    </sheetView>
  </sheetViews>
  <sheetFormatPr defaultColWidth="8.85546875" defaultRowHeight="14.45"/>
  <cols>
    <col min="1" max="3" width="12.7109375" style="5" customWidth="1"/>
    <col min="4" max="4" width="12.7109375" style="10" customWidth="1"/>
    <col min="5" max="5" width="12.7109375" style="9" customWidth="1"/>
    <col min="6" max="6" width="12.7109375" style="20" customWidth="1"/>
  </cols>
  <sheetData>
    <row r="1" spans="1:6" s="2" customFormat="1">
      <c r="A1" s="21" t="s">
        <v>204</v>
      </c>
      <c r="B1" s="21" t="s">
        <v>205</v>
      </c>
      <c r="C1" s="21" t="s">
        <v>206</v>
      </c>
      <c r="D1" s="26" t="s">
        <v>207</v>
      </c>
      <c r="E1" s="22" t="s">
        <v>155</v>
      </c>
      <c r="F1" s="25" t="s">
        <v>208</v>
      </c>
    </row>
    <row r="2" spans="1:6">
      <c r="A2" s="5" t="str">
        <f>CONCATENATE('Fator Produção'!E2,"+")</f>
        <v>Fungicida+</v>
      </c>
      <c r="B2" s="5" t="str">
        <f>_xlfn.CONCAT(A2:A12)</f>
        <v>Fungicida+Fungicida+Adubo solo+Adubo solo+Adubo foliar+Fertirrega+Adubo foliar+Correção solo+Correção solo+Fungicida+Insecticida+Insecticida+</v>
      </c>
      <c r="C2" s="5" t="str" cm="1">
        <f t="array" ref="C2:C14">_xlfn.TEXTSPLIT(B2,,"+")</f>
        <v>Fungicida</v>
      </c>
      <c r="D2" s="10" t="str" cm="1">
        <f t="array" ref="D2:D7">_xlfn.UNIQUE(C2:C13)</f>
        <v>Fungicida</v>
      </c>
      <c r="E2" s="9">
        <f>1</f>
        <v>1</v>
      </c>
      <c r="F2" s="20" t="str">
        <f>"INSERT INTO Metodo_Aplicacao(id, tipo) VALUES ("&amp;E2&amp;", '"&amp;D2&amp;"');"</f>
        <v>INSERT INTO Metodo_Aplicacao(id, tipo) VALUES (1, 'Fungicida');</v>
      </c>
    </row>
    <row r="3" spans="1:6">
      <c r="A3" s="5" t="str">
        <f>CONCATENATE('Fator Produção'!E3,"+")</f>
        <v>Fungicida+</v>
      </c>
      <c r="C3" s="5" t="str">
        <v>Fungicida</v>
      </c>
      <c r="D3" s="10" t="str">
        <v>Adubo solo</v>
      </c>
      <c r="E3" s="9">
        <f>E2+1</f>
        <v>2</v>
      </c>
      <c r="F3" s="20" t="str">
        <f t="shared" ref="F3:F7" si="0">"INSERT INTO Metodo_Aplicacao(id, tipo) VALUES ("&amp;E3&amp;", '"&amp;D3&amp;"');"</f>
        <v>INSERT INTO Metodo_Aplicacao(id, tipo) VALUES (2, 'Adubo solo');</v>
      </c>
    </row>
    <row r="4" spans="1:6">
      <c r="A4" s="5" t="str">
        <f>CONCATENATE('Fator Produção'!E4,"+")</f>
        <v>Adubo solo+</v>
      </c>
      <c r="C4" s="5" t="str">
        <v>Adubo solo</v>
      </c>
      <c r="D4" s="10" t="str">
        <v>Adubo foliar</v>
      </c>
      <c r="E4" s="9">
        <f>E3+1</f>
        <v>3</v>
      </c>
      <c r="F4" s="20" t="str">
        <f t="shared" si="0"/>
        <v>INSERT INTO Metodo_Aplicacao(id, tipo) VALUES (3, 'Adubo foliar');</v>
      </c>
    </row>
    <row r="5" spans="1:6">
      <c r="A5" s="5" t="str">
        <f>CONCATENATE('Fator Produção'!E5,"+")</f>
        <v>Adubo solo+</v>
      </c>
      <c r="C5" s="5" t="str">
        <v>Adubo solo</v>
      </c>
      <c r="D5" s="10" t="str">
        <v>Fertirrega</v>
      </c>
      <c r="E5" s="9">
        <f t="shared" ref="E5:E7" si="1">E4+1</f>
        <v>4</v>
      </c>
      <c r="F5" s="20" t="str">
        <f t="shared" si="0"/>
        <v>INSERT INTO Metodo_Aplicacao(id, tipo) VALUES (4, 'Fertirrega');</v>
      </c>
    </row>
    <row r="6" spans="1:6">
      <c r="A6" s="5" t="str">
        <f>CONCATENATE('Fator Produção'!E6,"+")</f>
        <v>Adubo foliar+Fertirrega+</v>
      </c>
      <c r="C6" s="5" t="str">
        <v>Adubo foliar</v>
      </c>
      <c r="D6" s="10" t="str">
        <v>Correção solo</v>
      </c>
      <c r="E6" s="9">
        <f t="shared" si="1"/>
        <v>5</v>
      </c>
      <c r="F6" s="20" t="str">
        <f t="shared" si="0"/>
        <v>INSERT INTO Metodo_Aplicacao(id, tipo) VALUES (5, 'Correção solo');</v>
      </c>
    </row>
    <row r="7" spans="1:6">
      <c r="A7" s="5" t="str">
        <f>CONCATENATE('Fator Produção'!E7,"+")</f>
        <v>Adubo foliar+</v>
      </c>
      <c r="C7" s="5" t="str">
        <v>Fertirrega</v>
      </c>
      <c r="D7" s="10" t="str">
        <v>Insecticida</v>
      </c>
      <c r="E7" s="9">
        <f t="shared" si="1"/>
        <v>6</v>
      </c>
      <c r="F7" s="20" t="str">
        <f t="shared" si="0"/>
        <v>INSERT INTO Metodo_Aplicacao(id, tipo) VALUES (6, 'Insecticida');</v>
      </c>
    </row>
    <row r="8" spans="1:6">
      <c r="A8" s="5" t="str">
        <f>CONCATENATE('Fator Produção'!E8,"+")</f>
        <v>Correção solo+</v>
      </c>
      <c r="C8" s="5" t="str">
        <v>Adubo foliar</v>
      </c>
    </row>
    <row r="9" spans="1:6">
      <c r="A9" s="5" t="str">
        <f>CONCATENATE('Fator Produção'!E9,"+")</f>
        <v>Correção solo+</v>
      </c>
      <c r="C9" s="5" t="str">
        <v>Correção solo</v>
      </c>
    </row>
    <row r="10" spans="1:6">
      <c r="A10" s="5" t="str">
        <f>CONCATENATE('Fator Produção'!E10,"+")</f>
        <v>Fungicida+</v>
      </c>
      <c r="C10" s="5" t="str">
        <v>Correção solo</v>
      </c>
    </row>
    <row r="11" spans="1:6">
      <c r="A11" s="5" t="str">
        <f>CONCATENATE('Fator Produção'!E11,"+")</f>
        <v>Insecticida+</v>
      </c>
      <c r="C11" s="5" t="str">
        <v>Fungicida</v>
      </c>
    </row>
    <row r="12" spans="1:6">
      <c r="A12" s="5" t="str">
        <f>CONCATENATE('Fator Produção'!E12,"+")</f>
        <v>Insecticida+</v>
      </c>
      <c r="C12" s="5" t="str">
        <v>Insecticida</v>
      </c>
    </row>
    <row r="13" spans="1:6">
      <c r="C13" s="5" t="str">
        <v>Insecticida</v>
      </c>
    </row>
    <row r="14" spans="1:6">
      <c r="C14" s="5" t="str">
        <v/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395E-92BA-4E50-8E95-A9F3DEB4DC09}">
  <dimension ref="A1:F26"/>
  <sheetViews>
    <sheetView workbookViewId="0">
      <selection activeCell="F2" sqref="F2:F13"/>
    </sheetView>
  </sheetViews>
  <sheetFormatPr defaultRowHeight="14.45"/>
  <cols>
    <col min="1" max="3" width="12.7109375" style="5" customWidth="1"/>
    <col min="4" max="4" width="12.7109375" style="10" customWidth="1"/>
    <col min="5" max="5" width="8.85546875" style="9"/>
    <col min="6" max="6" width="12.7109375" style="11" customWidth="1"/>
  </cols>
  <sheetData>
    <row r="1" spans="1:6" s="2" customFormat="1">
      <c r="A1" s="21" t="s">
        <v>209</v>
      </c>
      <c r="B1" s="27" t="s">
        <v>210</v>
      </c>
      <c r="C1" s="27" t="s">
        <v>211</v>
      </c>
      <c r="D1" s="28" t="s">
        <v>212</v>
      </c>
      <c r="E1" s="22" t="s">
        <v>155</v>
      </c>
      <c r="F1" s="29" t="s">
        <v>213</v>
      </c>
    </row>
    <row r="2" spans="1:6">
      <c r="A2" s="5" t="str">
        <f>_xlfn.CONCAT('Fator Produção'!F2&amp;"+",'Fator Produção'!H2&amp;"+",'Fator Produção'!J2&amp;"+",'Fator Produção'!L2&amp;"+")</f>
        <v>CU++++</v>
      </c>
      <c r="B2" s="6" t="str">
        <f>_xlfn.CONCAT(A2:A12)</f>
        <v>CU++++S++++K+Mg+S++Mg+S+++Mg+S+B+Mn+Mg+S+++CaCO3+MgCO3+++CaCO3+MgCO3+MgO++Bacillus pumilus++++Ácidos gordos (na forma de sais de potássio)++++Terpenóides++++</v>
      </c>
      <c r="C2" s="6" t="str" cm="1">
        <f t="array" ref="C2:C22">_xlfn.TEXTSPLIT(B2,,"+",TRUE)</f>
        <v>CU</v>
      </c>
      <c r="D2" s="7" t="str" cm="1">
        <f t="array" ref="D2:D13">_xlfn.UNIQUE(_xlfn.ANCHORARRAY(C2))</f>
        <v>CU</v>
      </c>
      <c r="E2" s="9">
        <v>1</v>
      </c>
      <c r="F2" s="8" t="str">
        <f t="shared" ref="F2:F13" si="0">"INSERT INTO Composto_Quimico(id, nome) VALUES ("&amp;E2&amp;", '"&amp;D2&amp;"');"</f>
        <v>INSERT INTO Composto_Quimico(id, nome) VALUES (1, 'CU');</v>
      </c>
    </row>
    <row r="3" spans="1:6">
      <c r="A3" s="5" t="str">
        <f>_xlfn.CONCAT('Fator Produção'!F3&amp;"+",'Fator Produção'!H3&amp;"+",'Fator Produção'!J3&amp;"+",'Fator Produção'!L3&amp;"+")</f>
        <v>S++++</v>
      </c>
      <c r="B3" s="6"/>
      <c r="C3" s="6" t="str">
        <v>S</v>
      </c>
      <c r="D3" s="7" t="str">
        <v>S</v>
      </c>
      <c r="E3" s="9">
        <f>E2+1</f>
        <v>2</v>
      </c>
      <c r="F3" s="8" t="str">
        <f t="shared" si="0"/>
        <v>INSERT INTO Composto_Quimico(id, nome) VALUES (2, 'S');</v>
      </c>
    </row>
    <row r="4" spans="1:6">
      <c r="A4" s="5" t="str">
        <f>_xlfn.CONCAT('Fator Produção'!F4&amp;"+",'Fator Produção'!H4&amp;"+",'Fator Produção'!J4&amp;"+",'Fator Produção'!L4&amp;"+")</f>
        <v>K+Mg+S++</v>
      </c>
      <c r="B4" s="6"/>
      <c r="C4" s="6" t="str">
        <v>K</v>
      </c>
      <c r="D4" s="7" t="str">
        <v>K</v>
      </c>
      <c r="E4" s="9">
        <f t="shared" ref="E4:E13" si="1">E3+1</f>
        <v>3</v>
      </c>
      <c r="F4" s="8" t="str">
        <f t="shared" si="0"/>
        <v>INSERT INTO Composto_Quimico(id, nome) VALUES (3, 'K');</v>
      </c>
    </row>
    <row r="5" spans="1:6">
      <c r="A5" s="5" t="str">
        <f>_xlfn.CONCAT('Fator Produção'!F5&amp;"+",'Fator Produção'!H5&amp;"+",'Fator Produção'!J5&amp;"+",'Fator Produção'!L5&amp;"+")</f>
        <v>Mg+S+++</v>
      </c>
      <c r="B5" s="6"/>
      <c r="C5" s="6" t="str">
        <v>Mg</v>
      </c>
      <c r="D5" s="7" t="str">
        <v>Mg</v>
      </c>
      <c r="E5" s="9">
        <f t="shared" si="1"/>
        <v>4</v>
      </c>
      <c r="F5" s="8" t="str">
        <f t="shared" si="0"/>
        <v>INSERT INTO Composto_Quimico(id, nome) VALUES (4, 'Mg');</v>
      </c>
    </row>
    <row r="6" spans="1:6">
      <c r="A6" s="5" t="str">
        <f>_xlfn.CONCAT('Fator Produção'!F6&amp;"+",'Fator Produção'!H6&amp;"+",'Fator Produção'!J6&amp;"+",'Fator Produção'!L6&amp;"+")</f>
        <v>Mg+S+B+Mn+</v>
      </c>
      <c r="B6" s="6"/>
      <c r="C6" s="6" t="str">
        <v>S</v>
      </c>
      <c r="D6" s="7" t="str">
        <v>B</v>
      </c>
      <c r="E6" s="9">
        <f t="shared" si="1"/>
        <v>5</v>
      </c>
      <c r="F6" s="8" t="str">
        <f t="shared" si="0"/>
        <v>INSERT INTO Composto_Quimico(id, nome) VALUES (5, 'B');</v>
      </c>
    </row>
    <row r="7" spans="1:6">
      <c r="A7" s="5" t="str">
        <f>_xlfn.CONCAT('Fator Produção'!F7&amp;"+",'Fator Produção'!H7&amp;"+",'Fator Produção'!J7&amp;"+",'Fator Produção'!L7&amp;"+")</f>
        <v>Mg+S+++</v>
      </c>
      <c r="B7" s="6"/>
      <c r="C7" s="6" t="str">
        <v>Mg</v>
      </c>
      <c r="D7" s="7" t="str">
        <v>Mn</v>
      </c>
      <c r="E7" s="9">
        <f t="shared" si="1"/>
        <v>6</v>
      </c>
      <c r="F7" s="8" t="str">
        <f t="shared" si="0"/>
        <v>INSERT INTO Composto_Quimico(id, nome) VALUES (6, 'Mn');</v>
      </c>
    </row>
    <row r="8" spans="1:6">
      <c r="A8" s="5" t="str">
        <f>_xlfn.CONCAT('Fator Produção'!F8&amp;"+",'Fator Produção'!H8&amp;"+",'Fator Produção'!J8&amp;"+",'Fator Produção'!L8&amp;"+")</f>
        <v>CaCO3+MgCO3+++</v>
      </c>
      <c r="B8" s="6"/>
      <c r="C8" s="6" t="str">
        <v>S</v>
      </c>
      <c r="D8" s="7" t="str">
        <v>CaCO3</v>
      </c>
      <c r="E8" s="9">
        <f t="shared" si="1"/>
        <v>7</v>
      </c>
      <c r="F8" s="8" t="str">
        <f t="shared" si="0"/>
        <v>INSERT INTO Composto_Quimico(id, nome) VALUES (7, 'CaCO3');</v>
      </c>
    </row>
    <row r="9" spans="1:6">
      <c r="A9" s="5" t="str">
        <f>_xlfn.CONCAT('Fator Produção'!F9&amp;"+",'Fator Produção'!H9&amp;"+",'Fator Produção'!J9&amp;"+",'Fator Produção'!L9&amp;"+")</f>
        <v>CaCO3+MgCO3+MgO++</v>
      </c>
      <c r="B9" s="6"/>
      <c r="C9" s="6" t="str">
        <v>Mg</v>
      </c>
      <c r="D9" s="7" t="str">
        <v>MgCO3</v>
      </c>
      <c r="E9" s="9">
        <f t="shared" si="1"/>
        <v>8</v>
      </c>
      <c r="F9" s="8" t="str">
        <f t="shared" si="0"/>
        <v>INSERT INTO Composto_Quimico(id, nome) VALUES (8, 'MgCO3');</v>
      </c>
    </row>
    <row r="10" spans="1:6">
      <c r="A10" s="5" t="str">
        <f>_xlfn.CONCAT('Fator Produção'!F10&amp;"+",'Fator Produção'!H10&amp;"+",'Fator Produção'!J10&amp;"+",'Fator Produção'!L10&amp;"+")</f>
        <v>Bacillus pumilus++++</v>
      </c>
      <c r="B10" s="6"/>
      <c r="C10" s="6" t="str">
        <v>S</v>
      </c>
      <c r="D10" s="7" t="str">
        <v>MgO</v>
      </c>
      <c r="E10" s="9">
        <f t="shared" si="1"/>
        <v>9</v>
      </c>
      <c r="F10" s="8" t="str">
        <f t="shared" si="0"/>
        <v>INSERT INTO Composto_Quimico(id, nome) VALUES (9, 'MgO');</v>
      </c>
    </row>
    <row r="11" spans="1:6">
      <c r="A11" s="5" t="str">
        <f>_xlfn.CONCAT('Fator Produção'!F11&amp;"+",'Fator Produção'!H11&amp;"+",'Fator Produção'!J11&amp;"+",'Fator Produção'!L11&amp;"+")</f>
        <v>Ácidos gordos (na forma de sais de potássio)++++</v>
      </c>
      <c r="B11" s="6"/>
      <c r="C11" s="6" t="str">
        <v>B</v>
      </c>
      <c r="D11" s="7" t="str">
        <v>Bacillus pumilus</v>
      </c>
      <c r="E11" s="9">
        <f t="shared" si="1"/>
        <v>10</v>
      </c>
      <c r="F11" s="8" t="str">
        <f t="shared" si="0"/>
        <v>INSERT INTO Composto_Quimico(id, nome) VALUES (10, 'Bacillus pumilus');</v>
      </c>
    </row>
    <row r="12" spans="1:6">
      <c r="A12" s="5" t="str">
        <f>_xlfn.CONCAT('Fator Produção'!F12&amp;"+",'Fator Produção'!H12&amp;"+",'Fator Produção'!J12&amp;"+",'Fator Produção'!L12&amp;"+")</f>
        <v>Terpenóides++++</v>
      </c>
      <c r="B12" s="6"/>
      <c r="C12" s="6" t="str">
        <v>Mn</v>
      </c>
      <c r="D12" s="7" t="str">
        <v>Ácidos gordos (na forma de sais de potássio)</v>
      </c>
      <c r="E12" s="9">
        <f t="shared" si="1"/>
        <v>11</v>
      </c>
      <c r="F12" s="8" t="str">
        <f t="shared" si="0"/>
        <v>INSERT INTO Composto_Quimico(id, nome) VALUES (11, 'Ácidos gordos (na forma de sais de potássio)');</v>
      </c>
    </row>
    <row r="13" spans="1:6">
      <c r="B13" s="6"/>
      <c r="C13" s="6" t="str">
        <v>Mg</v>
      </c>
      <c r="D13" s="7" t="str">
        <v>Terpenóides</v>
      </c>
      <c r="E13" s="9">
        <f t="shared" si="1"/>
        <v>12</v>
      </c>
      <c r="F13" s="8" t="str">
        <f t="shared" si="0"/>
        <v>INSERT INTO Composto_Quimico(id, nome) VALUES (12, 'Terpenóides');</v>
      </c>
    </row>
    <row r="14" spans="1:6">
      <c r="B14" s="6"/>
      <c r="C14" s="6" t="str">
        <v>S</v>
      </c>
      <c r="D14" s="7"/>
      <c r="F14" s="8"/>
    </row>
    <row r="15" spans="1:6">
      <c r="B15" s="6"/>
      <c r="C15" s="6" t="str">
        <v>CaCO3</v>
      </c>
      <c r="D15" s="7"/>
      <c r="F15" s="8"/>
    </row>
    <row r="16" spans="1:6">
      <c r="B16" s="6"/>
      <c r="C16" s="6" t="str">
        <v>MgCO3</v>
      </c>
      <c r="D16" s="7"/>
      <c r="F16" s="8"/>
    </row>
    <row r="17" spans="2:6">
      <c r="B17" s="6"/>
      <c r="C17" s="6" t="str">
        <v>CaCO3</v>
      </c>
      <c r="D17" s="7"/>
      <c r="F17" s="8"/>
    </row>
    <row r="18" spans="2:6">
      <c r="B18" s="6"/>
      <c r="C18" s="6" t="str">
        <v>MgCO3</v>
      </c>
      <c r="D18" s="7"/>
      <c r="F18" s="8"/>
    </row>
    <row r="19" spans="2:6">
      <c r="B19" s="6"/>
      <c r="C19" s="6" t="str">
        <v>MgO</v>
      </c>
      <c r="D19" s="7"/>
      <c r="F19" s="8"/>
    </row>
    <row r="20" spans="2:6">
      <c r="B20" s="6"/>
      <c r="C20" s="6" t="str">
        <v>Bacillus pumilus</v>
      </c>
      <c r="D20" s="7"/>
      <c r="F20" s="8"/>
    </row>
    <row r="21" spans="2:6">
      <c r="B21" s="6"/>
      <c r="C21" s="6" t="str">
        <v>Ácidos gordos (na forma de sais de potássio)</v>
      </c>
      <c r="D21" s="7"/>
      <c r="F21" s="8"/>
    </row>
    <row r="22" spans="2:6">
      <c r="B22" s="6"/>
      <c r="C22" s="6" t="str">
        <v>Terpenóides</v>
      </c>
      <c r="D22" s="7"/>
      <c r="F22" s="8"/>
    </row>
    <row r="23" spans="2:6">
      <c r="B23" s="6"/>
      <c r="C23" s="6"/>
      <c r="D23" s="7"/>
      <c r="F23" s="8"/>
    </row>
    <row r="24" spans="2:6">
      <c r="B24" s="6"/>
      <c r="C24" s="6"/>
      <c r="D24" s="7"/>
      <c r="F24" s="8"/>
    </row>
    <row r="25" spans="2:6">
      <c r="B25" s="6"/>
      <c r="C25" s="6"/>
      <c r="D25" s="7"/>
      <c r="F25" s="8"/>
    </row>
    <row r="26" spans="2:6">
      <c r="B26" s="6"/>
      <c r="C26" s="6"/>
      <c r="D26" s="7"/>
      <c r="F26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331D-188D-40F8-AB64-AD5091EE3449}">
  <dimension ref="A1:H14"/>
  <sheetViews>
    <sheetView workbookViewId="0">
      <selection activeCell="H2" sqref="H2:H12"/>
    </sheetView>
  </sheetViews>
  <sheetFormatPr defaultRowHeight="14.45"/>
  <cols>
    <col min="1" max="2" width="17.7109375" style="5" customWidth="1"/>
    <col min="3" max="3" width="18.28515625" style="5" customWidth="1"/>
    <col min="4" max="4" width="12.7109375" style="9" customWidth="1"/>
    <col min="5" max="5" width="29.42578125" style="10" customWidth="1"/>
    <col min="6" max="7" width="9.140625" style="10"/>
    <col min="8" max="8" width="9.140625" style="11"/>
  </cols>
  <sheetData>
    <row r="1" spans="1:8" s="2" customFormat="1">
      <c r="A1" s="21" t="str" cm="1">
        <f t="array" ref="A1:A4">'INSERTS TIPOS-FP'!A1:A4</f>
        <v>TIPOS</v>
      </c>
      <c r="B1" s="30" t="str" cm="1">
        <f t="array" ref="B1:B6">'INSERTS FORMULAÇAO-FP'!A1:A6</f>
        <v>FORMATOS</v>
      </c>
      <c r="C1" s="21" t="str" cm="1">
        <f t="array" ref="C1:C7">'INSERTS METODO-APLICACAO-FP'!D1:D7</f>
        <v>METODO APLICAÇAO</v>
      </c>
      <c r="D1" s="22" t="s">
        <v>214</v>
      </c>
      <c r="E1" s="24" t="s">
        <v>215</v>
      </c>
      <c r="F1" s="24" t="s">
        <v>216</v>
      </c>
      <c r="G1" s="24" t="s">
        <v>217</v>
      </c>
      <c r="H1" s="31" t="s">
        <v>218</v>
      </c>
    </row>
    <row r="2" spans="1:8">
      <c r="A2" s="5" t="str">
        <v>Fitofármaco</v>
      </c>
      <c r="B2" s="5" t="str">
        <v>Pó molhável</v>
      </c>
      <c r="C2" s="5" t="str">
        <v>Fungicida</v>
      </c>
      <c r="D2" s="9">
        <v>1</v>
      </c>
      <c r="E2" s="10" t="str">
        <f>'Fator Produção'!A2</f>
        <v>Calda Bordalesa ASCENZA</v>
      </c>
      <c r="F2" s="10">
        <f>VLOOKUP('Fator Produção'!D2,$A:$D,4,FALSE)</f>
        <v>1</v>
      </c>
      <c r="G2" s="10">
        <f>VLOOKUP('Fator Produção'!C2,B:D,3,FALSE)</f>
        <v>1</v>
      </c>
      <c r="H2" s="11" t="str">
        <f>"INSERT INTO Fator_Producao(id, nome, tipo_id, formulacao_id) VALUES ("&amp;D2&amp;", '"&amp;E2&amp;"', "&amp;F2&amp;", "&amp;G2&amp;");"</f>
        <v>INSERT INTO Fator_Producao(id, nome, tipo_id, formulacao_id) VALUES (1, 'Calda Bordalesa ASCENZA', 1, 1);</v>
      </c>
    </row>
    <row r="3" spans="1:8">
      <c r="A3" s="5" t="str">
        <v>Adubo</v>
      </c>
      <c r="B3" s="5" t="str">
        <v>Granulado</v>
      </c>
      <c r="C3" s="5" t="str">
        <v>Adubo solo</v>
      </c>
      <c r="D3" s="9">
        <f t="shared" ref="D3:D14" si="0">D2+1</f>
        <v>2</v>
      </c>
      <c r="E3" s="10" t="str">
        <f>'Fator Produção'!A3</f>
        <v>Enxofre Bayer 80 WG</v>
      </c>
      <c r="F3" s="10">
        <f>VLOOKUP('Fator Produção'!D3,$A:$D,4,FALSE)</f>
        <v>1</v>
      </c>
      <c r="G3" s="10">
        <f>VLOOKUP('Fator Produção'!C3,B:D,3,FALSE)</f>
        <v>1</v>
      </c>
      <c r="H3" s="11" t="str">
        <f t="shared" ref="H3:H12" si="1">"INSERT INTO Fator_Producao(id, nome, tipo_id, formulacao_id) VALUES ("&amp;D3&amp;", '"&amp;E3&amp;"', "&amp;F3&amp;", "&amp;G3&amp;");"</f>
        <v>INSERT INTO Fator_Producao(id, nome, tipo_id, formulacao_id) VALUES (2, 'Enxofre Bayer 80 WG', 1, 1);</v>
      </c>
    </row>
    <row r="4" spans="1:8">
      <c r="A4" s="5" t="str">
        <v>Corretor</v>
      </c>
      <c r="B4" s="5" t="str">
        <v>Pó</v>
      </c>
      <c r="C4" s="5" t="str">
        <v>Adubo foliar</v>
      </c>
      <c r="D4" s="9">
        <f t="shared" si="0"/>
        <v>3</v>
      </c>
      <c r="E4" s="10" t="str">
        <f>'Fator Produção'!A4</f>
        <v>Patentkali</v>
      </c>
      <c r="F4" s="10">
        <f>VLOOKUP('Fator Produção'!D4,$A:$D,4,FALSE)</f>
        <v>2</v>
      </c>
      <c r="G4" s="10">
        <f>VLOOKUP('Fator Produção'!C4,B:D,3,FALSE)</f>
        <v>2</v>
      </c>
      <c r="H4" s="11" t="str">
        <f t="shared" si="1"/>
        <v>INSERT INTO Fator_Producao(id, nome, tipo_id, formulacao_id) VALUES (3, 'Patentkali', 2, 2);</v>
      </c>
    </row>
    <row r="5" spans="1:8">
      <c r="B5" s="19" t="str">
        <v>Líquido</v>
      </c>
      <c r="C5" s="5" t="str">
        <v>Fertirrega</v>
      </c>
      <c r="D5" s="9">
        <f t="shared" si="0"/>
        <v>4</v>
      </c>
      <c r="E5" s="10" t="str">
        <f>'Fator Produção'!A5</f>
        <v>ESTA Kieserit</v>
      </c>
      <c r="F5" s="10">
        <f>VLOOKUP('Fator Produção'!D5,$A:$D,4,FALSE)</f>
        <v>2</v>
      </c>
      <c r="G5" s="10">
        <f>VLOOKUP('Fator Produção'!C5,B:D,3,FALSE)</f>
        <v>2</v>
      </c>
      <c r="H5" s="11" t="str">
        <f t="shared" si="1"/>
        <v>INSERT INTO Fator_Producao(id, nome, tipo_id, formulacao_id) VALUES (4, 'ESTA Kieserit', 2, 2);</v>
      </c>
    </row>
    <row r="6" spans="1:8">
      <c r="B6" s="19" t="str">
        <v>Emulsão de óleo em água</v>
      </c>
      <c r="C6" s="5" t="str">
        <v>Correção solo</v>
      </c>
      <c r="D6" s="9">
        <f t="shared" si="0"/>
        <v>5</v>
      </c>
      <c r="E6" s="10" t="str">
        <f>'Fator Produção'!A6</f>
        <v>EPSO Microtop</v>
      </c>
      <c r="F6" s="10">
        <f>VLOOKUP('Fator Produção'!D6,$A:$D,4,FALSE)</f>
        <v>2</v>
      </c>
      <c r="G6" s="10">
        <f>VLOOKUP('Fator Produção'!C6,B:D,3,FALSE)</f>
        <v>2</v>
      </c>
      <c r="H6" s="11" t="str">
        <f t="shared" si="1"/>
        <v>INSERT INTO Fator_Producao(id, nome, tipo_id, formulacao_id) VALUES (5, 'EPSO Microtop', 2, 2);</v>
      </c>
    </row>
    <row r="7" spans="1:8">
      <c r="B7" s="19"/>
      <c r="C7" s="5" t="str">
        <v>Insecticida</v>
      </c>
      <c r="D7" s="9">
        <f t="shared" si="0"/>
        <v>6</v>
      </c>
      <c r="E7" s="10" t="str">
        <f>'Fator Produção'!A7</f>
        <v>EPSO Top</v>
      </c>
      <c r="F7" s="10">
        <f>VLOOKUP('Fator Produção'!D7,$A:$D,4,FALSE)</f>
        <v>2</v>
      </c>
      <c r="G7" s="10">
        <f>VLOOKUP('Fator Produção'!C7,B:D,3,FALSE)</f>
        <v>2</v>
      </c>
      <c r="H7" s="11" t="str">
        <f t="shared" si="1"/>
        <v>INSERT INTO Fator_Producao(id, nome, tipo_id, formulacao_id) VALUES (6, 'EPSO Top', 2, 2);</v>
      </c>
    </row>
    <row r="8" spans="1:8">
      <c r="B8" s="19"/>
      <c r="D8" s="9">
        <f t="shared" si="0"/>
        <v>7</v>
      </c>
      <c r="E8" s="10" t="str">
        <f>'Fator Produção'!A8</f>
        <v>Biocal CaCo3</v>
      </c>
      <c r="F8" s="10">
        <f>VLOOKUP('Fator Produção'!D8,$A:$D,4,FALSE)</f>
        <v>3</v>
      </c>
      <c r="G8" s="10">
        <f>VLOOKUP('Fator Produção'!C8,B:D,3,FALSE)</f>
        <v>2</v>
      </c>
      <c r="H8" s="11" t="str">
        <f t="shared" si="1"/>
        <v>INSERT INTO Fator_Producao(id, nome, tipo_id, formulacao_id) VALUES (7, 'Biocal CaCo3', 3, 2);</v>
      </c>
    </row>
    <row r="9" spans="1:8">
      <c r="B9" s="19"/>
      <c r="D9" s="9">
        <f t="shared" si="0"/>
        <v>8</v>
      </c>
      <c r="E9" s="10" t="str">
        <f>'Fator Produção'!A9</f>
        <v>Biocal Composto</v>
      </c>
      <c r="F9" s="10">
        <f>VLOOKUP('Fator Produção'!D9,$A:$D,4,FALSE)</f>
        <v>3</v>
      </c>
      <c r="G9" s="10">
        <f>VLOOKUP('Fator Produção'!C9,B:D,3,FALSE)</f>
        <v>3</v>
      </c>
      <c r="H9" s="11" t="str">
        <f t="shared" si="1"/>
        <v>INSERT INTO Fator_Producao(id, nome, tipo_id, formulacao_id) VALUES (8, 'Biocal Composto', 3, 3);</v>
      </c>
    </row>
    <row r="10" spans="1:8">
      <c r="B10" s="19"/>
      <c r="D10" s="9">
        <f t="shared" si="0"/>
        <v>9</v>
      </c>
      <c r="E10" s="10" t="str">
        <f>'Fator Produção'!A10</f>
        <v>Sonata</v>
      </c>
      <c r="F10" s="10">
        <f>VLOOKUP('Fator Produção'!D10,$A:$D,4,FALSE)</f>
        <v>1</v>
      </c>
      <c r="G10" s="10">
        <f>VLOOKUP('Fator Produção'!C10,B:D,3,FALSE)</f>
        <v>4</v>
      </c>
      <c r="H10" s="11" t="str">
        <f t="shared" si="1"/>
        <v>INSERT INTO Fator_Producao(id, nome, tipo_id, formulacao_id) VALUES (9, 'Sonata', 1, 4);</v>
      </c>
    </row>
    <row r="11" spans="1:8">
      <c r="B11" s="19"/>
      <c r="D11" s="9">
        <f t="shared" si="0"/>
        <v>10</v>
      </c>
      <c r="E11" s="10" t="str">
        <f>'Fator Produção'!A11</f>
        <v xml:space="preserve">FLiPPER </v>
      </c>
      <c r="F11" s="10">
        <f>VLOOKUP('Fator Produção'!D11,$A:$D,4,FALSE)</f>
        <v>1</v>
      </c>
      <c r="G11" s="10">
        <f>VLOOKUP('Fator Produção'!C11,B:D,3,FALSE)</f>
        <v>5</v>
      </c>
      <c r="H11" s="11" t="str">
        <f t="shared" si="1"/>
        <v>INSERT INTO Fator_Producao(id, nome, tipo_id, formulacao_id) VALUES (10, 'FLiPPER ', 1, 5);</v>
      </c>
    </row>
    <row r="12" spans="1:8">
      <c r="B12" s="19"/>
      <c r="D12" s="9">
        <f t="shared" si="0"/>
        <v>11</v>
      </c>
      <c r="E12" s="10" t="str">
        <f>'Fator Produção'!A12</f>
        <v>Requiem Prime</v>
      </c>
      <c r="F12" s="10">
        <f>VLOOKUP('Fator Produção'!D12,$A:$D,4,FALSE)</f>
        <v>1</v>
      </c>
      <c r="G12" s="10">
        <f>VLOOKUP('Fator Produção'!C12,B:D,3,FALSE)</f>
        <v>4</v>
      </c>
      <c r="H12" s="11" t="str">
        <f t="shared" si="1"/>
        <v>INSERT INTO Fator_Producao(id, nome, tipo_id, formulacao_id) VALUES (11, 'Requiem Prime', 1, 4);</v>
      </c>
    </row>
    <row r="13" spans="1:8">
      <c r="D13" s="9">
        <f t="shared" si="0"/>
        <v>12</v>
      </c>
    </row>
    <row r="14" spans="1:8">
      <c r="D14" s="9">
        <f t="shared" si="0"/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5A7-CA0D-4EA9-8772-8CE0F5D33FD4}">
  <dimension ref="A1:F14"/>
  <sheetViews>
    <sheetView workbookViewId="0">
      <selection activeCell="F6" sqref="F6"/>
    </sheetView>
  </sheetViews>
  <sheetFormatPr defaultRowHeight="14.45"/>
  <cols>
    <col min="1" max="1" width="18.28515625" style="5" customWidth="1"/>
    <col min="2" max="2" width="12.7109375" style="9" customWidth="1"/>
    <col min="3" max="4" width="9.140625" style="10"/>
    <col min="5" max="6" width="9.140625" style="11"/>
  </cols>
  <sheetData>
    <row r="1" spans="1:6">
      <c r="A1" s="21" t="str" cm="1">
        <f t="array" ref="A1:A7">'INSERTS METODO-APLICACAO-FP'!D1:D7</f>
        <v>METODO APLICAÇAO</v>
      </c>
      <c r="B1" s="22" t="s">
        <v>219</v>
      </c>
      <c r="C1" s="24" t="s">
        <v>220</v>
      </c>
      <c r="D1" s="24" t="s">
        <v>221</v>
      </c>
      <c r="E1" s="31" t="s">
        <v>222</v>
      </c>
      <c r="F1" s="31" t="s">
        <v>222</v>
      </c>
    </row>
    <row r="2" spans="1:6">
      <c r="A2" s="5" t="str">
        <v>Fungicida</v>
      </c>
      <c r="B2" s="9">
        <f>1</f>
        <v>1</v>
      </c>
      <c r="C2" s="10">
        <f>_xlfn.XLOOKUP(_xlfn.TEXTBEFORE('Fator Produção'!E2,"+",,,,'Fator Produção'!E2),$A$2:$A$7,$B$2:$B$7)</f>
        <v>1</v>
      </c>
      <c r="D2" s="10" t="e">
        <f>_xlfn.XLOOKUP(_xlfn.TEXTAFTER('Fator Produção'!E2,"+"),$A$2:$A$7,$B$2:$B$7)</f>
        <v>#N/A</v>
      </c>
      <c r="E2" s="11" t="str">
        <f t="shared" ref="E2:E12" si="0">"INSERT INTO FP_Metodo_Aplicacao(fator_producao_id, metodo_aplicacao_id) VALUES ("&amp;B2&amp;", "&amp;C2&amp;");"</f>
        <v>INSERT INTO FP_Metodo_Aplicacao(fator_producao_id, metodo_aplicacao_id) VALUES (1, 1);</v>
      </c>
      <c r="F2" s="11" t="e">
        <f t="shared" ref="F2:F12" si="1">"INSERT INTO FP_Metodo_Aplicacao(fator_producao_id, metodo_aplicacao_id) VALUES ("&amp;B2&amp;", "&amp;D2&amp;");"</f>
        <v>#N/A</v>
      </c>
    </row>
    <row r="3" spans="1:6">
      <c r="A3" s="5" t="str">
        <v>Adubo solo</v>
      </c>
      <c r="B3" s="9">
        <f t="shared" ref="B3:B14" si="2">B2+1</f>
        <v>2</v>
      </c>
      <c r="C3" s="10">
        <f>_xlfn.XLOOKUP(_xlfn.TEXTBEFORE('Fator Produção'!E3,"+",,,,'Fator Produção'!E3),$A$2:$A$7,$B$2:$B$7)</f>
        <v>1</v>
      </c>
      <c r="D3" s="10" t="e">
        <f>_xlfn.XLOOKUP(_xlfn.TEXTAFTER('Fator Produção'!E3,"+"),$A$2:$A$7,$B$2:$B$7)</f>
        <v>#N/A</v>
      </c>
      <c r="E3" s="11" t="str">
        <f t="shared" si="0"/>
        <v>INSERT INTO FP_Metodo_Aplicacao(fator_producao_id, metodo_aplicacao_id) VALUES (2, 1);</v>
      </c>
      <c r="F3" s="11" t="e">
        <f t="shared" si="1"/>
        <v>#N/A</v>
      </c>
    </row>
    <row r="4" spans="1:6">
      <c r="A4" s="5" t="str">
        <v>Adubo foliar</v>
      </c>
      <c r="B4" s="9">
        <f t="shared" si="2"/>
        <v>3</v>
      </c>
      <c r="C4" s="10">
        <f>_xlfn.XLOOKUP(_xlfn.TEXTBEFORE('Fator Produção'!E4,"+",,,,'Fator Produção'!E4),$A$2:$A$7,$B$2:$B$7)</f>
        <v>2</v>
      </c>
      <c r="D4" s="10" t="e">
        <f>_xlfn.XLOOKUP(_xlfn.TEXTAFTER('Fator Produção'!E4,"+"),$A$2:$A$7,$B$2:$B$7)</f>
        <v>#N/A</v>
      </c>
      <c r="E4" s="11" t="str">
        <f t="shared" si="0"/>
        <v>INSERT INTO FP_Metodo_Aplicacao(fator_producao_id, metodo_aplicacao_id) VALUES (3, 2);</v>
      </c>
      <c r="F4" s="11" t="e">
        <f t="shared" si="1"/>
        <v>#N/A</v>
      </c>
    </row>
    <row r="5" spans="1:6">
      <c r="A5" s="5" t="str">
        <v>Fertirrega</v>
      </c>
      <c r="B5" s="9">
        <f t="shared" si="2"/>
        <v>4</v>
      </c>
      <c r="C5" s="10">
        <f>_xlfn.XLOOKUP(_xlfn.TEXTBEFORE('Fator Produção'!E5,"+",,,,'Fator Produção'!E5),$A$2:$A$7,$B$2:$B$7)</f>
        <v>2</v>
      </c>
      <c r="D5" s="10" t="e">
        <f>_xlfn.XLOOKUP(_xlfn.TEXTAFTER('Fator Produção'!E5,"+"),$A$2:$A$7,$B$2:$B$7)</f>
        <v>#N/A</v>
      </c>
      <c r="E5" s="11" t="str">
        <f t="shared" si="0"/>
        <v>INSERT INTO FP_Metodo_Aplicacao(fator_producao_id, metodo_aplicacao_id) VALUES (4, 2);</v>
      </c>
      <c r="F5" s="11" t="e">
        <f t="shared" si="1"/>
        <v>#N/A</v>
      </c>
    </row>
    <row r="6" spans="1:6">
      <c r="A6" s="5" t="str">
        <v>Correção solo</v>
      </c>
      <c r="B6" s="9">
        <f t="shared" si="2"/>
        <v>5</v>
      </c>
      <c r="C6" s="10">
        <f>_xlfn.XLOOKUP(_xlfn.TEXTBEFORE('Fator Produção'!E6,"+",,,,'Fator Produção'!E6),$A$2:$A$7,$B$2:$B$7)</f>
        <v>3</v>
      </c>
      <c r="D6" s="10">
        <f>_xlfn.XLOOKUP(_xlfn.TEXTAFTER('Fator Produção'!E6,"+"),$A$2:$A$7,$B$2:$B$7)</f>
        <v>4</v>
      </c>
      <c r="E6" s="11" t="str">
        <f t="shared" si="0"/>
        <v>INSERT INTO FP_Metodo_Aplicacao(fator_producao_id, metodo_aplicacao_id) VALUES (5, 3);</v>
      </c>
      <c r="F6" s="11" t="str">
        <f t="shared" si="1"/>
        <v>INSERT INTO FP_Metodo_Aplicacao(fator_producao_id, metodo_aplicacao_id) VALUES (5, 4);</v>
      </c>
    </row>
    <row r="7" spans="1:6">
      <c r="A7" s="5" t="str">
        <v>Insecticida</v>
      </c>
      <c r="B7" s="9">
        <f t="shared" si="2"/>
        <v>6</v>
      </c>
      <c r="C7" s="10">
        <f>_xlfn.XLOOKUP(_xlfn.TEXTBEFORE('Fator Produção'!E7,"+",,,,'Fator Produção'!E7),$A$2:$A$7,$B$2:$B$7)</f>
        <v>3</v>
      </c>
      <c r="D7" s="10" t="e">
        <f>_xlfn.XLOOKUP(_xlfn.TEXTAFTER('Fator Produção'!E7,"+"),$A$2:$A$7,$B$2:$B$7)</f>
        <v>#N/A</v>
      </c>
      <c r="E7" s="11" t="str">
        <f t="shared" si="0"/>
        <v>INSERT INTO FP_Metodo_Aplicacao(fator_producao_id, metodo_aplicacao_id) VALUES (6, 3);</v>
      </c>
      <c r="F7" s="11" t="e">
        <f t="shared" si="1"/>
        <v>#N/A</v>
      </c>
    </row>
    <row r="8" spans="1:6">
      <c r="B8" s="9">
        <f t="shared" si="2"/>
        <v>7</v>
      </c>
      <c r="C8" s="10">
        <f>_xlfn.XLOOKUP(_xlfn.TEXTBEFORE('Fator Produção'!E8,"+",,,,'Fator Produção'!E8),$A$2:$A$7,$B$2:$B$7)</f>
        <v>5</v>
      </c>
      <c r="D8" s="10" t="e">
        <f>_xlfn.XLOOKUP(_xlfn.TEXTAFTER('Fator Produção'!E8,"+"),$A$2:$A$7,$B$2:$B$7)</f>
        <v>#N/A</v>
      </c>
      <c r="E8" s="11" t="str">
        <f t="shared" si="0"/>
        <v>INSERT INTO FP_Metodo_Aplicacao(fator_producao_id, metodo_aplicacao_id) VALUES (7, 5);</v>
      </c>
      <c r="F8" s="11" t="e">
        <f t="shared" si="1"/>
        <v>#N/A</v>
      </c>
    </row>
    <row r="9" spans="1:6">
      <c r="B9" s="9">
        <f t="shared" si="2"/>
        <v>8</v>
      </c>
      <c r="C9" s="10">
        <f>_xlfn.XLOOKUP(_xlfn.TEXTBEFORE('Fator Produção'!E9,"+",,,,'Fator Produção'!E9),$A$2:$A$7,$B$2:$B$7)</f>
        <v>5</v>
      </c>
      <c r="D9" s="10" t="e">
        <f>_xlfn.XLOOKUP(_xlfn.TEXTAFTER('Fator Produção'!E9,"+"),$A$2:$A$7,$B$2:$B$7)</f>
        <v>#N/A</v>
      </c>
      <c r="E9" s="11" t="str">
        <f t="shared" si="0"/>
        <v>INSERT INTO FP_Metodo_Aplicacao(fator_producao_id, metodo_aplicacao_id) VALUES (8, 5);</v>
      </c>
      <c r="F9" s="11" t="e">
        <f t="shared" si="1"/>
        <v>#N/A</v>
      </c>
    </row>
    <row r="10" spans="1:6">
      <c r="B10" s="9">
        <f t="shared" si="2"/>
        <v>9</v>
      </c>
      <c r="C10" s="10">
        <f>_xlfn.XLOOKUP(_xlfn.TEXTBEFORE('Fator Produção'!E10,"+",,,,'Fator Produção'!E10),$A$2:$A$7,$B$2:$B$7)</f>
        <v>1</v>
      </c>
      <c r="D10" s="10" t="e">
        <f>_xlfn.XLOOKUP(_xlfn.TEXTAFTER('Fator Produção'!E10,"+"),$A$2:$A$7,$B$2:$B$7)</f>
        <v>#N/A</v>
      </c>
      <c r="E10" s="11" t="str">
        <f t="shared" si="0"/>
        <v>INSERT INTO FP_Metodo_Aplicacao(fator_producao_id, metodo_aplicacao_id) VALUES (9, 1);</v>
      </c>
      <c r="F10" s="11" t="e">
        <f t="shared" si="1"/>
        <v>#N/A</v>
      </c>
    </row>
    <row r="11" spans="1:6">
      <c r="B11" s="9">
        <f t="shared" si="2"/>
        <v>10</v>
      </c>
      <c r="C11" s="10">
        <f>_xlfn.XLOOKUP(_xlfn.TEXTBEFORE('Fator Produção'!E11,"+",,,,'Fator Produção'!E11),$A$2:$A$7,$B$2:$B$7)</f>
        <v>6</v>
      </c>
      <c r="D11" s="10" t="e">
        <f>_xlfn.XLOOKUP(_xlfn.TEXTAFTER('Fator Produção'!E11,"+"),$A$2:$A$7,$B$2:$B$7)</f>
        <v>#N/A</v>
      </c>
      <c r="E11" s="11" t="str">
        <f t="shared" si="0"/>
        <v>INSERT INTO FP_Metodo_Aplicacao(fator_producao_id, metodo_aplicacao_id) VALUES (10, 6);</v>
      </c>
      <c r="F11" s="11" t="e">
        <f t="shared" si="1"/>
        <v>#N/A</v>
      </c>
    </row>
    <row r="12" spans="1:6">
      <c r="B12" s="9">
        <f t="shared" si="2"/>
        <v>11</v>
      </c>
      <c r="C12" s="10">
        <f>_xlfn.XLOOKUP(_xlfn.TEXTBEFORE('Fator Produção'!E12,"+",,,,'Fator Produção'!E12),$A$2:$A$7,$B$2:$B$7)</f>
        <v>6</v>
      </c>
      <c r="D12" s="10" t="e">
        <f>_xlfn.XLOOKUP(_xlfn.TEXTAFTER('Fator Produção'!E12,"+"),$A$2:$A$7,$B$2:$B$7)</f>
        <v>#N/A</v>
      </c>
      <c r="E12" s="11" t="str">
        <f t="shared" si="0"/>
        <v>INSERT INTO FP_Metodo_Aplicacao(fator_producao_id, metodo_aplicacao_id) VALUES (11, 6);</v>
      </c>
      <c r="F12" s="11" t="e">
        <f t="shared" si="1"/>
        <v>#N/A</v>
      </c>
    </row>
    <row r="13" spans="1:6">
      <c r="B13" s="9">
        <f t="shared" si="2"/>
        <v>12</v>
      </c>
    </row>
    <row r="14" spans="1:6">
      <c r="B14" s="9">
        <f t="shared" si="2"/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7538-4A45-4657-97FD-592EC277A04C}">
  <dimension ref="A1:L45"/>
  <sheetViews>
    <sheetView workbookViewId="0">
      <selection activeCell="L2" sqref="L2"/>
    </sheetView>
  </sheetViews>
  <sheetFormatPr defaultRowHeight="14.45"/>
  <cols>
    <col min="1" max="1" width="32.85546875" style="33" customWidth="1"/>
    <col min="2" max="4" width="9.140625" style="33"/>
    <col min="5" max="5" width="9.140625" style="5"/>
    <col min="6" max="6" width="9.140625" style="10"/>
    <col min="7" max="8" width="9.140625" style="5"/>
    <col min="9" max="10" width="8.85546875" style="10"/>
    <col min="11" max="11" width="8.85546875" style="35"/>
    <col min="12" max="12" width="8.85546875" style="11"/>
  </cols>
  <sheetData>
    <row r="1" spans="1:12">
      <c r="A1" s="32" t="s">
        <v>204</v>
      </c>
      <c r="B1" s="32" t="s">
        <v>204</v>
      </c>
      <c r="C1" s="32" t="s">
        <v>204</v>
      </c>
      <c r="D1" s="32" t="s">
        <v>204</v>
      </c>
      <c r="E1" s="21" t="s">
        <v>205</v>
      </c>
      <c r="F1" s="24" t="s">
        <v>223</v>
      </c>
      <c r="G1" s="21" t="s">
        <v>224</v>
      </c>
      <c r="H1" s="21" t="s">
        <v>225</v>
      </c>
      <c r="I1" s="24" t="s">
        <v>226</v>
      </c>
      <c r="J1" s="24" t="s">
        <v>227</v>
      </c>
      <c r="K1" s="34" t="s">
        <v>228</v>
      </c>
      <c r="L1" s="34" t="s">
        <v>228</v>
      </c>
    </row>
    <row r="2" spans="1:12">
      <c r="A2" s="33" t="str">
        <f>_xlfn.CONCAT('Fator Produção'!N2, 'Fator Produção'!$F$14, 'Fator Produção'!F2, 'Fator Produção'!$F$14, 'Fator Produção'!G2, 'Fator Produção'!$F$15)</f>
        <v>1+CU+0,2;</v>
      </c>
      <c r="B2" s="33" t="str">
        <f>_xlfn.CONCAT('Fator Produção'!N2, 'Fator Produção'!$F$14, 'Fator Produção'!H2, 'Fator Produção'!$F$14, 'Fator Produção'!I2, 'Fator Produção'!$F$15)</f>
        <v>1++;</v>
      </c>
      <c r="C2" s="33" t="str">
        <f>_xlfn.CONCAT('Fator Produção'!N2, 'Fator Produção'!$F$14, 'Fator Produção'!J2, 'Fator Produção'!$F$14, 'Fator Produção'!K2, 'Fator Produção'!$F$15)</f>
        <v>1++;</v>
      </c>
      <c r="D2" s="33" t="str">
        <f>_xlfn.CONCAT('Fator Produção'!N2, 'Fator Produção'!$F$14, 'Fator Produção'!L2, 'Fator Produção'!$F$14, 'Fator Produção'!M2, 'Fator Produção'!$F$15)</f>
        <v>1++;</v>
      </c>
      <c r="E2" s="5" t="str">
        <f>_xlfn.CONCAT(A2:D12)</f>
        <v>1+CU+0,2;1++;1++;1++;2+S+0,8;2++;2++;2++;3+K+0,249;3+Mg+0,06;3+S+0,176;3++;4+Mg+0,151;4+S+0,208;4++;4++;5+Mg+0,09;5+S+0,124;5+B+0,009;5+Mn+0,01;6+Mg+0,096;6+S+0,13;6++;6++;7+CaCO3+0,882;7+MgCO3+0,019;7++;7++;8+CaCO3+0,717;8+MgCO3+0,148;8+MgO+0,079;8++;9+Bacillus pumilus+0,9774;9++;9++;9++;10+Ácidos gordos (na forma de sais de potássio)+0,478;10++;10++;10++;11+Terpenóides+0,1442;11++;11++;11++;</v>
      </c>
      <c r="F2" s="10" t="str" cm="1">
        <f t="array" ref="F2:H45">_xlfn.TEXTSPLIT(E2,'Fator Produção'!F14,'Fator Produção'!F15,TRUE)</f>
        <v>1</v>
      </c>
      <c r="G2" s="5" t="str">
        <v>CU</v>
      </c>
      <c r="H2" s="5" t="str">
        <v>0,2</v>
      </c>
      <c r="I2" s="10" cm="1">
        <f t="array" ref="I2">_xlfn.XLOOKUP(G2,_xlfn.ANCHORARRAY('INSERTS C-QUIMICOS'!$D$2),'INSERTS C-QUIMICOS'!$E$2:$E$13)</f>
        <v>1</v>
      </c>
      <c r="J2" s="10" t="str">
        <f>REPLACE(H2,2,1,".")</f>
        <v>0.2</v>
      </c>
      <c r="K2" s="35" t="str">
        <f>"INSERT INTO Ficha_Tecnica(fator_producao_id, composto_quimico_id, quantidade) VALUES ("&amp;F2&amp;", "&amp;I2&amp;", "&amp;J2&amp;");"</f>
        <v>INSERT INTO Ficha_Tecnica(fator_producao_id, composto_quimico_id, quantidade) VALUES (1, 1, 0.2);</v>
      </c>
      <c r="L2" s="11" t="str" cm="1">
        <f t="array" ref="L2:L22">_xlfn.UNIQUE(K2:K45,,TRUE)</f>
        <v>INSERT INTO Ficha_Tecnica(fator_producao_id, composto_quimico_id, quantidade) VALUES (1, 1, 0.2);</v>
      </c>
    </row>
    <row r="3" spans="1:12">
      <c r="A3" s="33" t="str">
        <f>_xlfn.CONCAT('Fator Produção'!N3, 'Fator Produção'!$F$14, 'Fator Produção'!F3, 'Fator Produção'!$F$14, 'Fator Produção'!G3, 'Fator Produção'!$F$15)</f>
        <v>2+S+0,8;</v>
      </c>
      <c r="B3" s="33" t="str">
        <f>_xlfn.CONCAT('Fator Produção'!N3, 'Fator Produção'!$F$14, 'Fator Produção'!H3, 'Fator Produção'!$F$14, 'Fator Produção'!I3, 'Fator Produção'!$F$15)</f>
        <v>2++;</v>
      </c>
      <c r="C3" s="33" t="str">
        <f>_xlfn.CONCAT('Fator Produção'!N3, 'Fator Produção'!$F$14, 'Fator Produção'!J3, 'Fator Produção'!$F$14, 'Fator Produção'!K3, 'Fator Produção'!$F$15)</f>
        <v>2++;</v>
      </c>
      <c r="D3" s="33" t="str">
        <f>_xlfn.CONCAT('Fator Produção'!N3, 'Fator Produção'!$F$14, 'Fator Produção'!L3, 'Fator Produção'!$F$14, 'Fator Produção'!M3, 'Fator Produção'!$F$15)</f>
        <v>2++;</v>
      </c>
      <c r="F3" s="10" t="str">
        <v>1</v>
      </c>
      <c r="G3" s="5" t="e">
        <v>#N/A</v>
      </c>
      <c r="H3" s="5" t="e">
        <v>#N/A</v>
      </c>
      <c r="I3" s="10" t="e" cm="1">
        <f t="array" ref="I3">_xlfn.XLOOKUP(G3,_xlfn.ANCHORARRAY('INSERTS C-QUIMICOS'!$D$2),'INSERTS C-QUIMICOS'!$E$2:$E$13)</f>
        <v>#N/A</v>
      </c>
      <c r="J3" s="10" t="e">
        <f t="shared" ref="J3:J45" si="0">REPLACE(H3,2,1,".")</f>
        <v>#N/A</v>
      </c>
      <c r="K3" s="35" t="e">
        <f t="shared" ref="K3:K45" si="1">"INSERT INTO Ficha_Tecnica(fator_producao_id, composto_quimico_id, quantidade) VALUES ("&amp;F3&amp;", "&amp;I3&amp;", "&amp;J3&amp;");"</f>
        <v>#N/A</v>
      </c>
      <c r="L3" s="11" t="str">
        <v>INSERT INTO Ficha_Tecnica(fator_producao_id, composto_quimico_id, quantidade) VALUES (2, 2, 0.8);</v>
      </c>
    </row>
    <row r="4" spans="1:12">
      <c r="A4" s="33" t="str">
        <f>_xlfn.CONCAT('Fator Produção'!N4, 'Fator Produção'!$F$14, 'Fator Produção'!F4, 'Fator Produção'!$F$14, 'Fator Produção'!G4, 'Fator Produção'!$F$15)</f>
        <v>3+K+0,249;</v>
      </c>
      <c r="B4" s="33" t="str">
        <f>_xlfn.CONCAT('Fator Produção'!N4, 'Fator Produção'!$F$14, 'Fator Produção'!H4, 'Fator Produção'!$F$14, 'Fator Produção'!I4, 'Fator Produção'!$F$15)</f>
        <v>3+Mg+0,06;</v>
      </c>
      <c r="C4" s="33" t="str">
        <f>_xlfn.CONCAT('Fator Produção'!N4, 'Fator Produção'!$F$14, 'Fator Produção'!J4, 'Fator Produção'!$F$14, 'Fator Produção'!K4, 'Fator Produção'!$F$15)</f>
        <v>3+S+0,176;</v>
      </c>
      <c r="D4" s="33" t="str">
        <f>_xlfn.CONCAT('Fator Produção'!N4, 'Fator Produção'!$F$14, 'Fator Produção'!L4, 'Fator Produção'!$F$14, 'Fator Produção'!M4, 'Fator Produção'!$F$15)</f>
        <v>3++;</v>
      </c>
      <c r="F4" s="10" t="str">
        <v>1</v>
      </c>
      <c r="G4" s="5" t="e">
        <v>#N/A</v>
      </c>
      <c r="H4" s="5" t="e">
        <v>#N/A</v>
      </c>
      <c r="I4" s="10" t="e" cm="1">
        <f t="array" ref="I4">_xlfn.XLOOKUP(G4,_xlfn.ANCHORARRAY('INSERTS C-QUIMICOS'!$D$2),'INSERTS C-QUIMICOS'!$E$2:$E$13)</f>
        <v>#N/A</v>
      </c>
      <c r="J4" s="10" t="e">
        <f t="shared" si="0"/>
        <v>#N/A</v>
      </c>
      <c r="K4" s="35" t="e">
        <f t="shared" si="1"/>
        <v>#N/A</v>
      </c>
      <c r="L4" s="11" t="str">
        <v>INSERT INTO Ficha_Tecnica(fator_producao_id, composto_quimico_id, quantidade) VALUES (3, 3, 0.249);</v>
      </c>
    </row>
    <row r="5" spans="1:12">
      <c r="A5" s="33" t="str">
        <f>_xlfn.CONCAT('Fator Produção'!N5, 'Fator Produção'!$F$14, 'Fator Produção'!F5, 'Fator Produção'!$F$14, 'Fator Produção'!G5, 'Fator Produção'!$F$15)</f>
        <v>4+Mg+0,151;</v>
      </c>
      <c r="B5" s="33" t="str">
        <f>_xlfn.CONCAT('Fator Produção'!N5, 'Fator Produção'!$F$14, 'Fator Produção'!H5, 'Fator Produção'!$F$14, 'Fator Produção'!I5, 'Fator Produção'!$F$15)</f>
        <v>4+S+0,208;</v>
      </c>
      <c r="C5" s="33" t="str">
        <f>_xlfn.CONCAT('Fator Produção'!N5, 'Fator Produção'!$F$14, 'Fator Produção'!J5, 'Fator Produção'!$F$14, 'Fator Produção'!K5, 'Fator Produção'!$F$15)</f>
        <v>4++;</v>
      </c>
      <c r="D5" s="33" t="str">
        <f>_xlfn.CONCAT('Fator Produção'!N5, 'Fator Produção'!$F$14, 'Fator Produção'!L5, 'Fator Produção'!$F$14, 'Fator Produção'!M5, 'Fator Produção'!$F$15)</f>
        <v>4++;</v>
      </c>
      <c r="F5" s="10" t="str">
        <v>1</v>
      </c>
      <c r="G5" s="5" t="e">
        <v>#N/A</v>
      </c>
      <c r="H5" s="5" t="e">
        <v>#N/A</v>
      </c>
      <c r="I5" s="10" t="e" cm="1">
        <f t="array" ref="I5">_xlfn.XLOOKUP(G5,_xlfn.ANCHORARRAY('INSERTS C-QUIMICOS'!$D$2),'INSERTS C-QUIMICOS'!$E$2:$E$13)</f>
        <v>#N/A</v>
      </c>
      <c r="J5" s="10" t="e">
        <f t="shared" si="0"/>
        <v>#N/A</v>
      </c>
      <c r="K5" s="35" t="e">
        <f t="shared" si="1"/>
        <v>#N/A</v>
      </c>
      <c r="L5" s="11" t="str">
        <v>INSERT INTO Ficha_Tecnica(fator_producao_id, composto_quimico_id, quantidade) VALUES (3, 4, 0.06);</v>
      </c>
    </row>
    <row r="6" spans="1:12">
      <c r="A6" s="33" t="str">
        <f>_xlfn.CONCAT('Fator Produção'!N6, 'Fator Produção'!$F$14, 'Fator Produção'!F6, 'Fator Produção'!$F$14, 'Fator Produção'!G6, 'Fator Produção'!$F$15)</f>
        <v>5+Mg+0,09;</v>
      </c>
      <c r="B6" s="33" t="str">
        <f>_xlfn.CONCAT('Fator Produção'!N6, 'Fator Produção'!$F$14, 'Fator Produção'!H6, 'Fator Produção'!$F$14, 'Fator Produção'!I6, 'Fator Produção'!$F$15)</f>
        <v>5+S+0,124;</v>
      </c>
      <c r="C6" s="33" t="str">
        <f>_xlfn.CONCAT('Fator Produção'!N6, 'Fator Produção'!$F$14, 'Fator Produção'!J6, 'Fator Produção'!$F$14, 'Fator Produção'!K6, 'Fator Produção'!$F$15)</f>
        <v>5+B+0,009;</v>
      </c>
      <c r="D6" s="33" t="str">
        <f>_xlfn.CONCAT('Fator Produção'!N6, 'Fator Produção'!$F$14, 'Fator Produção'!L6, 'Fator Produção'!$F$14, 'Fator Produção'!M6, 'Fator Produção'!$F$15)</f>
        <v>5+Mn+0,01;</v>
      </c>
      <c r="F6" s="10" t="str">
        <v>2</v>
      </c>
      <c r="G6" s="5" t="str">
        <v>S</v>
      </c>
      <c r="H6" s="5" t="str">
        <v>0,8</v>
      </c>
      <c r="I6" s="10" cm="1">
        <f t="array" ref="I6">_xlfn.XLOOKUP(G6,_xlfn.ANCHORARRAY('INSERTS C-QUIMICOS'!$D$2),'INSERTS C-QUIMICOS'!$E$2:$E$13)</f>
        <v>2</v>
      </c>
      <c r="J6" s="10" t="str">
        <f t="shared" si="0"/>
        <v>0.8</v>
      </c>
      <c r="K6" s="35" t="str">
        <f t="shared" si="1"/>
        <v>INSERT INTO Ficha_Tecnica(fator_producao_id, composto_quimico_id, quantidade) VALUES (2, 2, 0.8);</v>
      </c>
      <c r="L6" s="11" t="str">
        <v>INSERT INTO Ficha_Tecnica(fator_producao_id, composto_quimico_id, quantidade) VALUES (3, 2, 0.176);</v>
      </c>
    </row>
    <row r="7" spans="1:12">
      <c r="A7" s="33" t="str">
        <f>_xlfn.CONCAT('Fator Produção'!N7, 'Fator Produção'!$F$14, 'Fator Produção'!F7, 'Fator Produção'!$F$14, 'Fator Produção'!G7, 'Fator Produção'!$F$15)</f>
        <v>6+Mg+0,096;</v>
      </c>
      <c r="B7" s="33" t="str">
        <f>_xlfn.CONCAT('Fator Produção'!N7, 'Fator Produção'!$F$14, 'Fator Produção'!H7, 'Fator Produção'!$F$14, 'Fator Produção'!I7, 'Fator Produção'!$F$15)</f>
        <v>6+S+0,13;</v>
      </c>
      <c r="C7" s="33" t="str">
        <f>_xlfn.CONCAT('Fator Produção'!N7, 'Fator Produção'!$F$14, 'Fator Produção'!J7, 'Fator Produção'!$F$14, 'Fator Produção'!K7, 'Fator Produção'!$F$15)</f>
        <v>6++;</v>
      </c>
      <c r="D7" s="33" t="str">
        <f>_xlfn.CONCAT('Fator Produção'!N7, 'Fator Produção'!$F$14, 'Fator Produção'!L7, 'Fator Produção'!$F$14, 'Fator Produção'!M7, 'Fator Produção'!$F$15)</f>
        <v>6++;</v>
      </c>
      <c r="F7" s="10" t="str">
        <v>2</v>
      </c>
      <c r="G7" s="5" t="e">
        <v>#N/A</v>
      </c>
      <c r="H7" s="5" t="e">
        <v>#N/A</v>
      </c>
      <c r="I7" s="10" t="e" cm="1">
        <f t="array" ref="I7">_xlfn.XLOOKUP(G7,_xlfn.ANCHORARRAY('INSERTS C-QUIMICOS'!$D$2),'INSERTS C-QUIMICOS'!$E$2:$E$13)</f>
        <v>#N/A</v>
      </c>
      <c r="J7" s="10" t="e">
        <f t="shared" si="0"/>
        <v>#N/A</v>
      </c>
      <c r="K7" s="35" t="e">
        <f t="shared" si="1"/>
        <v>#N/A</v>
      </c>
      <c r="L7" s="11" t="str">
        <v>INSERT INTO Ficha_Tecnica(fator_producao_id, composto_quimico_id, quantidade) VALUES (4, 4, 0.151);</v>
      </c>
    </row>
    <row r="8" spans="1:12">
      <c r="A8" s="33" t="str">
        <f>_xlfn.CONCAT('Fator Produção'!N8, 'Fator Produção'!$F$14, 'Fator Produção'!F8, 'Fator Produção'!$F$14, 'Fator Produção'!G8, 'Fator Produção'!$F$15)</f>
        <v>7+CaCO3+0,882;</v>
      </c>
      <c r="B8" s="33" t="str">
        <f>_xlfn.CONCAT('Fator Produção'!N8, 'Fator Produção'!$F$14, 'Fator Produção'!H8, 'Fator Produção'!$F$14, 'Fator Produção'!I8, 'Fator Produção'!$F$15)</f>
        <v>7+MgCO3+0,019;</v>
      </c>
      <c r="C8" s="33" t="str">
        <f>_xlfn.CONCAT('Fator Produção'!N8, 'Fator Produção'!$F$14, 'Fator Produção'!J8, 'Fator Produção'!$F$14, 'Fator Produção'!K8, 'Fator Produção'!$F$15)</f>
        <v>7++;</v>
      </c>
      <c r="D8" s="33" t="str">
        <f>_xlfn.CONCAT('Fator Produção'!N8, 'Fator Produção'!$F$14, 'Fator Produção'!L8, 'Fator Produção'!$F$14, 'Fator Produção'!M8, 'Fator Produção'!$F$15)</f>
        <v>7++;</v>
      </c>
      <c r="F8" s="10" t="str">
        <v>2</v>
      </c>
      <c r="G8" s="5" t="e">
        <v>#N/A</v>
      </c>
      <c r="H8" s="5" t="e">
        <v>#N/A</v>
      </c>
      <c r="I8" s="10" t="e" cm="1">
        <f t="array" ref="I8">_xlfn.XLOOKUP(G8,_xlfn.ANCHORARRAY('INSERTS C-QUIMICOS'!$D$2),'INSERTS C-QUIMICOS'!$E$2:$E$13)</f>
        <v>#N/A</v>
      </c>
      <c r="J8" s="10" t="e">
        <f t="shared" si="0"/>
        <v>#N/A</v>
      </c>
      <c r="K8" s="35" t="e">
        <f t="shared" si="1"/>
        <v>#N/A</v>
      </c>
      <c r="L8" s="11" t="str">
        <v>INSERT INTO Ficha_Tecnica(fator_producao_id, composto_quimico_id, quantidade) VALUES (4, 2, 0.208);</v>
      </c>
    </row>
    <row r="9" spans="1:12">
      <c r="A9" s="33" t="str">
        <f>_xlfn.CONCAT('Fator Produção'!N9, 'Fator Produção'!$F$14, 'Fator Produção'!F9, 'Fator Produção'!$F$14, 'Fator Produção'!G9, 'Fator Produção'!$F$15)</f>
        <v>8+CaCO3+0,717;</v>
      </c>
      <c r="B9" s="33" t="str">
        <f>_xlfn.CONCAT('Fator Produção'!N9, 'Fator Produção'!$F$14, 'Fator Produção'!H9, 'Fator Produção'!$F$14, 'Fator Produção'!I9, 'Fator Produção'!$F$15)</f>
        <v>8+MgCO3+0,148;</v>
      </c>
      <c r="C9" s="33" t="str">
        <f>_xlfn.CONCAT('Fator Produção'!N9, 'Fator Produção'!$F$14, 'Fator Produção'!J9, 'Fator Produção'!$F$14, 'Fator Produção'!K9, 'Fator Produção'!$F$15)</f>
        <v>8+MgO+0,079;</v>
      </c>
      <c r="D9" s="33" t="str">
        <f>_xlfn.CONCAT('Fator Produção'!N9, 'Fator Produção'!$F$14, 'Fator Produção'!L9, 'Fator Produção'!$F$14, 'Fator Produção'!M9, 'Fator Produção'!$F$15)</f>
        <v>8++;</v>
      </c>
      <c r="F9" s="10" t="str">
        <v>2</v>
      </c>
      <c r="G9" s="5" t="e">
        <v>#N/A</v>
      </c>
      <c r="H9" s="5" t="e">
        <v>#N/A</v>
      </c>
      <c r="I9" s="10" t="e" cm="1">
        <f t="array" ref="I9">_xlfn.XLOOKUP(G9,_xlfn.ANCHORARRAY('INSERTS C-QUIMICOS'!$D$2),'INSERTS C-QUIMICOS'!$E$2:$E$13)</f>
        <v>#N/A</v>
      </c>
      <c r="J9" s="10" t="e">
        <f t="shared" si="0"/>
        <v>#N/A</v>
      </c>
      <c r="K9" s="35" t="e">
        <f t="shared" si="1"/>
        <v>#N/A</v>
      </c>
      <c r="L9" s="11" t="str">
        <v>INSERT INTO Ficha_Tecnica(fator_producao_id, composto_quimico_id, quantidade) VALUES (5, 4, 0.09);</v>
      </c>
    </row>
    <row r="10" spans="1:12">
      <c r="A10" s="33" t="str">
        <f>_xlfn.CONCAT('Fator Produção'!N10, 'Fator Produção'!$F$14, 'Fator Produção'!F10, 'Fator Produção'!$F$14, 'Fator Produção'!G10, 'Fator Produção'!$F$15)</f>
        <v>9+Bacillus pumilus+0,9774;</v>
      </c>
      <c r="B10" s="33" t="str">
        <f>_xlfn.CONCAT('Fator Produção'!N10, 'Fator Produção'!$F$14, 'Fator Produção'!H10, 'Fator Produção'!$F$14, 'Fator Produção'!I10, 'Fator Produção'!$F$15)</f>
        <v>9++;</v>
      </c>
      <c r="C10" s="33" t="str">
        <f>_xlfn.CONCAT('Fator Produção'!N10, 'Fator Produção'!$F$14, 'Fator Produção'!J10, 'Fator Produção'!$F$14, 'Fator Produção'!K10, 'Fator Produção'!$F$15)</f>
        <v>9++;</v>
      </c>
      <c r="D10" s="33" t="str">
        <f>_xlfn.CONCAT('Fator Produção'!N10, 'Fator Produção'!$F$14, 'Fator Produção'!L10, 'Fator Produção'!$F$14, 'Fator Produção'!M10, 'Fator Produção'!$F$15)</f>
        <v>9++;</v>
      </c>
      <c r="F10" s="10" t="str">
        <v>3</v>
      </c>
      <c r="G10" s="5" t="str">
        <v>K</v>
      </c>
      <c r="H10" s="5" t="str">
        <v>0,249</v>
      </c>
      <c r="I10" s="10" cm="1">
        <f t="array" ref="I10">_xlfn.XLOOKUP(G10,_xlfn.ANCHORARRAY('INSERTS C-QUIMICOS'!$D$2),'INSERTS C-QUIMICOS'!$E$2:$E$13)</f>
        <v>3</v>
      </c>
      <c r="J10" s="10" t="str">
        <f t="shared" si="0"/>
        <v>0.249</v>
      </c>
      <c r="K10" s="35" t="str">
        <f t="shared" si="1"/>
        <v>INSERT INTO Ficha_Tecnica(fator_producao_id, composto_quimico_id, quantidade) VALUES (3, 3, 0.249);</v>
      </c>
      <c r="L10" s="11" t="str">
        <v>INSERT INTO Ficha_Tecnica(fator_producao_id, composto_quimico_id, quantidade) VALUES (5, 2, 0.124);</v>
      </c>
    </row>
    <row r="11" spans="1:12">
      <c r="A11" s="33" t="str">
        <f>_xlfn.CONCAT('Fator Produção'!N11, 'Fator Produção'!$F$14, 'Fator Produção'!F11, 'Fator Produção'!$F$14, 'Fator Produção'!G11, 'Fator Produção'!$F$15)</f>
        <v>10+Ácidos gordos (na forma de sais de potássio)+0,478;</v>
      </c>
      <c r="B11" s="33" t="str">
        <f>_xlfn.CONCAT('Fator Produção'!N11, 'Fator Produção'!$F$14, 'Fator Produção'!H11, 'Fator Produção'!$F$14, 'Fator Produção'!I11, 'Fator Produção'!$F$15)</f>
        <v>10++;</v>
      </c>
      <c r="C11" s="33" t="str">
        <f>_xlfn.CONCAT('Fator Produção'!N11, 'Fator Produção'!$F$14, 'Fator Produção'!J11, 'Fator Produção'!$F$14, 'Fator Produção'!K11, 'Fator Produção'!$F$15)</f>
        <v>10++;</v>
      </c>
      <c r="D11" s="33" t="str">
        <f>_xlfn.CONCAT('Fator Produção'!N11, 'Fator Produção'!$F$14, 'Fator Produção'!L11, 'Fator Produção'!$F$14, 'Fator Produção'!M11, 'Fator Produção'!$F$15)</f>
        <v>10++;</v>
      </c>
      <c r="F11" s="10" t="str">
        <v>3</v>
      </c>
      <c r="G11" s="5" t="str">
        <v>Mg</v>
      </c>
      <c r="H11" s="5" t="str">
        <v>0,06</v>
      </c>
      <c r="I11" s="10" cm="1">
        <f t="array" ref="I11">_xlfn.XLOOKUP(G11,_xlfn.ANCHORARRAY('INSERTS C-QUIMICOS'!$D$2),'INSERTS C-QUIMICOS'!$E$2:$E$13)</f>
        <v>4</v>
      </c>
      <c r="J11" s="10" t="str">
        <f t="shared" si="0"/>
        <v>0.06</v>
      </c>
      <c r="K11" s="35" t="str">
        <f t="shared" si="1"/>
        <v>INSERT INTO Ficha_Tecnica(fator_producao_id, composto_quimico_id, quantidade) VALUES (3, 4, 0.06);</v>
      </c>
      <c r="L11" s="11" t="str">
        <v>INSERT INTO Ficha_Tecnica(fator_producao_id, composto_quimico_id, quantidade) VALUES (5, 5, 0.009);</v>
      </c>
    </row>
    <row r="12" spans="1:12">
      <c r="A12" s="33" t="str">
        <f>_xlfn.CONCAT('Fator Produção'!N12, 'Fator Produção'!$F$14, 'Fator Produção'!F12, 'Fator Produção'!$F$14, 'Fator Produção'!G12, 'Fator Produção'!$F$15)</f>
        <v>11+Terpenóides+0,1442;</v>
      </c>
      <c r="B12" s="33" t="str">
        <f>_xlfn.CONCAT('Fator Produção'!N12, 'Fator Produção'!$F$14, 'Fator Produção'!H12, 'Fator Produção'!$F$14, 'Fator Produção'!I12, 'Fator Produção'!$F$15)</f>
        <v>11++;</v>
      </c>
      <c r="C12" s="33" t="str">
        <f>_xlfn.CONCAT('Fator Produção'!N12, 'Fator Produção'!$F$14, 'Fator Produção'!J12, 'Fator Produção'!$F$14, 'Fator Produção'!K12, 'Fator Produção'!$F$15)</f>
        <v>11++;</v>
      </c>
      <c r="D12" s="33" t="str">
        <f>_xlfn.CONCAT('Fator Produção'!N12, 'Fator Produção'!$F$14, 'Fator Produção'!L12, 'Fator Produção'!$F$14, 'Fator Produção'!M12, 'Fator Produção'!$F$15)</f>
        <v>11++;</v>
      </c>
      <c r="F12" s="10" t="str">
        <v>3</v>
      </c>
      <c r="G12" s="5" t="str">
        <v>S</v>
      </c>
      <c r="H12" s="5" t="str">
        <v>0,176</v>
      </c>
      <c r="I12" s="10" cm="1">
        <f t="array" ref="I12">_xlfn.XLOOKUP(G12,_xlfn.ANCHORARRAY('INSERTS C-QUIMICOS'!$D$2),'INSERTS C-QUIMICOS'!$E$2:$E$13)</f>
        <v>2</v>
      </c>
      <c r="J12" s="10" t="str">
        <f t="shared" si="0"/>
        <v>0.176</v>
      </c>
      <c r="K12" s="35" t="str">
        <f t="shared" si="1"/>
        <v>INSERT INTO Ficha_Tecnica(fator_producao_id, composto_quimico_id, quantidade) VALUES (3, 2, 0.176);</v>
      </c>
      <c r="L12" s="11" t="str">
        <v>INSERT INTO Ficha_Tecnica(fator_producao_id, composto_quimico_id, quantidade) VALUES (5, 6, 0.01);</v>
      </c>
    </row>
    <row r="13" spans="1:12">
      <c r="F13" s="10" t="str">
        <v>3</v>
      </c>
      <c r="G13" s="5" t="e">
        <v>#N/A</v>
      </c>
      <c r="H13" s="5" t="e">
        <v>#N/A</v>
      </c>
      <c r="I13" s="10" t="e" cm="1">
        <f t="array" ref="I13">_xlfn.XLOOKUP(G13,_xlfn.ANCHORARRAY('INSERTS C-QUIMICOS'!$D$2),'INSERTS C-QUIMICOS'!$E$2:$E$13)</f>
        <v>#N/A</v>
      </c>
      <c r="J13" s="10" t="e">
        <f t="shared" si="0"/>
        <v>#N/A</v>
      </c>
      <c r="K13" s="35" t="e">
        <f t="shared" si="1"/>
        <v>#N/A</v>
      </c>
      <c r="L13" s="11" t="str">
        <v>INSERT INTO Ficha_Tecnica(fator_producao_id, composto_quimico_id, quantidade) VALUES (6, 4, 0.096);</v>
      </c>
    </row>
    <row r="14" spans="1:12">
      <c r="F14" s="10" t="str">
        <v>4</v>
      </c>
      <c r="G14" s="5" t="str">
        <v>Mg</v>
      </c>
      <c r="H14" s="5" t="str">
        <v>0,151</v>
      </c>
      <c r="I14" s="10" cm="1">
        <f t="array" ref="I14">_xlfn.XLOOKUP(G14,_xlfn.ANCHORARRAY('INSERTS C-QUIMICOS'!$D$2),'INSERTS C-QUIMICOS'!$E$2:$E$13)</f>
        <v>4</v>
      </c>
      <c r="J14" s="10" t="str">
        <f t="shared" si="0"/>
        <v>0.151</v>
      </c>
      <c r="K14" s="35" t="str">
        <f t="shared" si="1"/>
        <v>INSERT INTO Ficha_Tecnica(fator_producao_id, composto_quimico_id, quantidade) VALUES (4, 4, 0.151);</v>
      </c>
      <c r="L14" s="11" t="str">
        <v>INSERT INTO Ficha_Tecnica(fator_producao_id, composto_quimico_id, quantidade) VALUES (6, 2, 0.13);</v>
      </c>
    </row>
    <row r="15" spans="1:12">
      <c r="F15" s="10" t="str">
        <v>4</v>
      </c>
      <c r="G15" s="5" t="str">
        <v>S</v>
      </c>
      <c r="H15" s="5" t="str">
        <v>0,208</v>
      </c>
      <c r="I15" s="10" cm="1">
        <f t="array" ref="I15">_xlfn.XLOOKUP(G15,_xlfn.ANCHORARRAY('INSERTS C-QUIMICOS'!$D$2),'INSERTS C-QUIMICOS'!$E$2:$E$13)</f>
        <v>2</v>
      </c>
      <c r="J15" s="10" t="str">
        <f t="shared" si="0"/>
        <v>0.208</v>
      </c>
      <c r="K15" s="35" t="str">
        <f t="shared" si="1"/>
        <v>INSERT INTO Ficha_Tecnica(fator_producao_id, composto_quimico_id, quantidade) VALUES (4, 2, 0.208);</v>
      </c>
      <c r="L15" s="11" t="str">
        <v>INSERT INTO Ficha_Tecnica(fator_producao_id, composto_quimico_id, quantidade) VALUES (7, 7, 0.882);</v>
      </c>
    </row>
    <row r="16" spans="1:12">
      <c r="F16" s="10" t="str">
        <v>4</v>
      </c>
      <c r="G16" s="5" t="e">
        <v>#N/A</v>
      </c>
      <c r="H16" s="5" t="e">
        <v>#N/A</v>
      </c>
      <c r="I16" s="10" t="e" cm="1">
        <f t="array" ref="I16">_xlfn.XLOOKUP(G16,_xlfn.ANCHORARRAY('INSERTS C-QUIMICOS'!$D$2),'INSERTS C-QUIMICOS'!$E$2:$E$13)</f>
        <v>#N/A</v>
      </c>
      <c r="J16" s="10" t="e">
        <f t="shared" si="0"/>
        <v>#N/A</v>
      </c>
      <c r="K16" s="35" t="e">
        <f t="shared" si="1"/>
        <v>#N/A</v>
      </c>
      <c r="L16" s="11" t="str">
        <v>INSERT INTO Ficha_Tecnica(fator_producao_id, composto_quimico_id, quantidade) VALUES (7, 8, 0.019);</v>
      </c>
    </row>
    <row r="17" spans="6:12">
      <c r="F17" s="10" t="str">
        <v>4</v>
      </c>
      <c r="G17" s="5" t="e">
        <v>#N/A</v>
      </c>
      <c r="H17" s="5" t="e">
        <v>#N/A</v>
      </c>
      <c r="I17" s="10" t="e" cm="1">
        <f t="array" ref="I17">_xlfn.XLOOKUP(G17,_xlfn.ANCHORARRAY('INSERTS C-QUIMICOS'!$D$2),'INSERTS C-QUIMICOS'!$E$2:$E$13)</f>
        <v>#N/A</v>
      </c>
      <c r="J17" s="10" t="e">
        <f t="shared" si="0"/>
        <v>#N/A</v>
      </c>
      <c r="K17" s="35" t="e">
        <f t="shared" si="1"/>
        <v>#N/A</v>
      </c>
      <c r="L17" s="11" t="str">
        <v>INSERT INTO Ficha_Tecnica(fator_producao_id, composto_quimico_id, quantidade) VALUES (8, 7, 0.717);</v>
      </c>
    </row>
    <row r="18" spans="6:12">
      <c r="F18" s="10" t="str">
        <v>5</v>
      </c>
      <c r="G18" s="5" t="str">
        <v>Mg</v>
      </c>
      <c r="H18" s="5" t="str">
        <v>0,09</v>
      </c>
      <c r="I18" s="10" cm="1">
        <f t="array" ref="I18">_xlfn.XLOOKUP(G18,_xlfn.ANCHORARRAY('INSERTS C-QUIMICOS'!$D$2),'INSERTS C-QUIMICOS'!$E$2:$E$13)</f>
        <v>4</v>
      </c>
      <c r="J18" s="10" t="str">
        <f t="shared" si="0"/>
        <v>0.09</v>
      </c>
      <c r="K18" s="35" t="str">
        <f t="shared" si="1"/>
        <v>INSERT INTO Ficha_Tecnica(fator_producao_id, composto_quimico_id, quantidade) VALUES (5, 4, 0.09);</v>
      </c>
      <c r="L18" s="11" t="str">
        <v>INSERT INTO Ficha_Tecnica(fator_producao_id, composto_quimico_id, quantidade) VALUES (8, 8, 0.148);</v>
      </c>
    </row>
    <row r="19" spans="6:12">
      <c r="F19" s="10" t="str">
        <v>5</v>
      </c>
      <c r="G19" s="5" t="str">
        <v>S</v>
      </c>
      <c r="H19" s="5" t="str">
        <v>0,124</v>
      </c>
      <c r="I19" s="10" cm="1">
        <f t="array" ref="I19">_xlfn.XLOOKUP(G19,_xlfn.ANCHORARRAY('INSERTS C-QUIMICOS'!$D$2),'INSERTS C-QUIMICOS'!$E$2:$E$13)</f>
        <v>2</v>
      </c>
      <c r="J19" s="10" t="str">
        <f t="shared" si="0"/>
        <v>0.124</v>
      </c>
      <c r="K19" s="35" t="str">
        <f t="shared" si="1"/>
        <v>INSERT INTO Ficha_Tecnica(fator_producao_id, composto_quimico_id, quantidade) VALUES (5, 2, 0.124);</v>
      </c>
      <c r="L19" s="11" t="str">
        <v>INSERT INTO Ficha_Tecnica(fator_producao_id, composto_quimico_id, quantidade) VALUES (8, 9, 0.079);</v>
      </c>
    </row>
    <row r="20" spans="6:12">
      <c r="F20" s="10" t="str">
        <v>5</v>
      </c>
      <c r="G20" s="5" t="str">
        <v>B</v>
      </c>
      <c r="H20" s="5" t="str">
        <v>0,009</v>
      </c>
      <c r="I20" s="10" cm="1">
        <f t="array" ref="I20">_xlfn.XLOOKUP(G20,_xlfn.ANCHORARRAY('INSERTS C-QUIMICOS'!$D$2),'INSERTS C-QUIMICOS'!$E$2:$E$13)</f>
        <v>5</v>
      </c>
      <c r="J20" s="10" t="str">
        <f t="shared" si="0"/>
        <v>0.009</v>
      </c>
      <c r="K20" s="35" t="str">
        <f t="shared" si="1"/>
        <v>INSERT INTO Ficha_Tecnica(fator_producao_id, composto_quimico_id, quantidade) VALUES (5, 5, 0.009);</v>
      </c>
      <c r="L20" s="11" t="str">
        <v>INSERT INTO Ficha_Tecnica(fator_producao_id, composto_quimico_id, quantidade) VALUES (9, 10, 0.9774);</v>
      </c>
    </row>
    <row r="21" spans="6:12">
      <c r="F21" s="10" t="str">
        <v>5</v>
      </c>
      <c r="G21" s="5" t="str">
        <v>Mn</v>
      </c>
      <c r="H21" s="5" t="str">
        <v>0,01</v>
      </c>
      <c r="I21" s="10" cm="1">
        <f t="array" ref="I21">_xlfn.XLOOKUP(G21,_xlfn.ANCHORARRAY('INSERTS C-QUIMICOS'!$D$2),'INSERTS C-QUIMICOS'!$E$2:$E$13)</f>
        <v>6</v>
      </c>
      <c r="J21" s="10" t="str">
        <f t="shared" si="0"/>
        <v>0.01</v>
      </c>
      <c r="K21" s="35" t="str">
        <f t="shared" si="1"/>
        <v>INSERT INTO Ficha_Tecnica(fator_producao_id, composto_quimico_id, quantidade) VALUES (5, 6, 0.01);</v>
      </c>
      <c r="L21" s="11" t="str">
        <v>INSERT INTO Ficha_Tecnica(fator_producao_id, composto_quimico_id, quantidade) VALUES (10, 11, 0.478);</v>
      </c>
    </row>
    <row r="22" spans="6:12">
      <c r="F22" s="10" t="str">
        <v>6</v>
      </c>
      <c r="G22" s="5" t="str">
        <v>Mg</v>
      </c>
      <c r="H22" s="5" t="str">
        <v>0,096</v>
      </c>
      <c r="I22" s="10" cm="1">
        <f t="array" ref="I22">_xlfn.XLOOKUP(G22,_xlfn.ANCHORARRAY('INSERTS C-QUIMICOS'!$D$2),'INSERTS C-QUIMICOS'!$E$2:$E$13)</f>
        <v>4</v>
      </c>
      <c r="J22" s="10" t="str">
        <f t="shared" si="0"/>
        <v>0.096</v>
      </c>
      <c r="K22" s="35" t="str">
        <f t="shared" si="1"/>
        <v>INSERT INTO Ficha_Tecnica(fator_producao_id, composto_quimico_id, quantidade) VALUES (6, 4, 0.096);</v>
      </c>
      <c r="L22" s="11" t="str">
        <v>INSERT INTO Ficha_Tecnica(fator_producao_id, composto_quimico_id, quantidade) VALUES (11, 12, 0.1442);</v>
      </c>
    </row>
    <row r="23" spans="6:12">
      <c r="F23" s="10" t="str">
        <v>6</v>
      </c>
      <c r="G23" s="5" t="str">
        <v>S</v>
      </c>
      <c r="H23" s="5" t="str">
        <v>0,13</v>
      </c>
      <c r="I23" s="10" cm="1">
        <f t="array" ref="I23">_xlfn.XLOOKUP(G23,_xlfn.ANCHORARRAY('INSERTS C-QUIMICOS'!$D$2),'INSERTS C-QUIMICOS'!$E$2:$E$13)</f>
        <v>2</v>
      </c>
      <c r="J23" s="10" t="str">
        <f t="shared" si="0"/>
        <v>0.13</v>
      </c>
      <c r="K23" s="35" t="str">
        <f t="shared" si="1"/>
        <v>INSERT INTO Ficha_Tecnica(fator_producao_id, composto_quimico_id, quantidade) VALUES (6, 2, 0.13);</v>
      </c>
    </row>
    <row r="24" spans="6:12">
      <c r="F24" s="10" t="str">
        <v>6</v>
      </c>
      <c r="G24" s="5" t="e">
        <v>#N/A</v>
      </c>
      <c r="H24" s="5" t="e">
        <v>#N/A</v>
      </c>
      <c r="I24" s="10" t="e" cm="1">
        <f t="array" ref="I24">_xlfn.XLOOKUP(G24,_xlfn.ANCHORARRAY('INSERTS C-QUIMICOS'!$D$2),'INSERTS C-QUIMICOS'!$E$2:$E$13)</f>
        <v>#N/A</v>
      </c>
      <c r="J24" s="10" t="e">
        <f t="shared" si="0"/>
        <v>#N/A</v>
      </c>
      <c r="K24" s="35" t="e">
        <f t="shared" si="1"/>
        <v>#N/A</v>
      </c>
    </row>
    <row r="25" spans="6:12">
      <c r="F25" s="10" t="str">
        <v>6</v>
      </c>
      <c r="G25" s="5" t="e">
        <v>#N/A</v>
      </c>
      <c r="H25" s="5" t="e">
        <v>#N/A</v>
      </c>
      <c r="I25" s="10" t="e" cm="1">
        <f t="array" ref="I25">_xlfn.XLOOKUP(G25,_xlfn.ANCHORARRAY('INSERTS C-QUIMICOS'!$D$2),'INSERTS C-QUIMICOS'!$E$2:$E$13)</f>
        <v>#N/A</v>
      </c>
      <c r="J25" s="10" t="e">
        <f t="shared" si="0"/>
        <v>#N/A</v>
      </c>
      <c r="K25" s="35" t="e">
        <f t="shared" si="1"/>
        <v>#N/A</v>
      </c>
    </row>
    <row r="26" spans="6:12">
      <c r="F26" s="10" t="str">
        <v>7</v>
      </c>
      <c r="G26" s="5" t="str">
        <v>CaCO3</v>
      </c>
      <c r="H26" s="5" t="str">
        <v>0,882</v>
      </c>
      <c r="I26" s="10" cm="1">
        <f t="array" ref="I26">_xlfn.XLOOKUP(G26,_xlfn.ANCHORARRAY('INSERTS C-QUIMICOS'!$D$2),'INSERTS C-QUIMICOS'!$E$2:$E$13)</f>
        <v>7</v>
      </c>
      <c r="J26" s="10" t="str">
        <f t="shared" si="0"/>
        <v>0.882</v>
      </c>
      <c r="K26" s="35" t="str">
        <f t="shared" si="1"/>
        <v>INSERT INTO Ficha_Tecnica(fator_producao_id, composto_quimico_id, quantidade) VALUES (7, 7, 0.882);</v>
      </c>
    </row>
    <row r="27" spans="6:12">
      <c r="F27" s="10" t="str">
        <v>7</v>
      </c>
      <c r="G27" s="5" t="str">
        <v>MgCO3</v>
      </c>
      <c r="H27" s="5" t="str">
        <v>0,019</v>
      </c>
      <c r="I27" s="10" cm="1">
        <f t="array" ref="I27">_xlfn.XLOOKUP(G27,_xlfn.ANCHORARRAY('INSERTS C-QUIMICOS'!$D$2),'INSERTS C-QUIMICOS'!$E$2:$E$13)</f>
        <v>8</v>
      </c>
      <c r="J27" s="10" t="str">
        <f t="shared" si="0"/>
        <v>0.019</v>
      </c>
      <c r="K27" s="35" t="str">
        <f t="shared" si="1"/>
        <v>INSERT INTO Ficha_Tecnica(fator_producao_id, composto_quimico_id, quantidade) VALUES (7, 8, 0.019);</v>
      </c>
    </row>
    <row r="28" spans="6:12">
      <c r="F28" s="10" t="str">
        <v>7</v>
      </c>
      <c r="G28" s="5" t="e">
        <v>#N/A</v>
      </c>
      <c r="H28" s="5" t="e">
        <v>#N/A</v>
      </c>
      <c r="I28" s="10" t="e" cm="1">
        <f t="array" ref="I28">_xlfn.XLOOKUP(G28,_xlfn.ANCHORARRAY('INSERTS C-QUIMICOS'!$D$2),'INSERTS C-QUIMICOS'!$E$2:$E$13)</f>
        <v>#N/A</v>
      </c>
      <c r="J28" s="10" t="e">
        <f t="shared" si="0"/>
        <v>#N/A</v>
      </c>
      <c r="K28" s="35" t="e">
        <f t="shared" si="1"/>
        <v>#N/A</v>
      </c>
    </row>
    <row r="29" spans="6:12">
      <c r="F29" s="10" t="str">
        <v>7</v>
      </c>
      <c r="G29" s="5" t="e">
        <v>#N/A</v>
      </c>
      <c r="H29" s="5" t="e">
        <v>#N/A</v>
      </c>
      <c r="I29" s="10" t="e" cm="1">
        <f t="array" ref="I29">_xlfn.XLOOKUP(G29,_xlfn.ANCHORARRAY('INSERTS C-QUIMICOS'!$D$2),'INSERTS C-QUIMICOS'!$E$2:$E$13)</f>
        <v>#N/A</v>
      </c>
      <c r="J29" s="10" t="e">
        <f t="shared" si="0"/>
        <v>#N/A</v>
      </c>
      <c r="K29" s="35" t="e">
        <f t="shared" si="1"/>
        <v>#N/A</v>
      </c>
    </row>
    <row r="30" spans="6:12">
      <c r="F30" s="10" t="str">
        <v>8</v>
      </c>
      <c r="G30" s="5" t="str">
        <v>CaCO3</v>
      </c>
      <c r="H30" s="5" t="str">
        <v>0,717</v>
      </c>
      <c r="I30" s="10" cm="1">
        <f t="array" ref="I30">_xlfn.XLOOKUP(G30,_xlfn.ANCHORARRAY('INSERTS C-QUIMICOS'!$D$2),'INSERTS C-QUIMICOS'!$E$2:$E$13)</f>
        <v>7</v>
      </c>
      <c r="J30" s="10" t="str">
        <f t="shared" si="0"/>
        <v>0.717</v>
      </c>
      <c r="K30" s="35" t="str">
        <f t="shared" si="1"/>
        <v>INSERT INTO Ficha_Tecnica(fator_producao_id, composto_quimico_id, quantidade) VALUES (8, 7, 0.717);</v>
      </c>
    </row>
    <row r="31" spans="6:12">
      <c r="F31" s="10" t="str">
        <v>8</v>
      </c>
      <c r="G31" s="5" t="str">
        <v>MgCO3</v>
      </c>
      <c r="H31" s="5" t="str">
        <v>0,148</v>
      </c>
      <c r="I31" s="10" cm="1">
        <f t="array" ref="I31">_xlfn.XLOOKUP(G31,_xlfn.ANCHORARRAY('INSERTS C-QUIMICOS'!$D$2),'INSERTS C-QUIMICOS'!$E$2:$E$13)</f>
        <v>8</v>
      </c>
      <c r="J31" s="10" t="str">
        <f t="shared" si="0"/>
        <v>0.148</v>
      </c>
      <c r="K31" s="35" t="str">
        <f t="shared" si="1"/>
        <v>INSERT INTO Ficha_Tecnica(fator_producao_id, composto_quimico_id, quantidade) VALUES (8, 8, 0.148);</v>
      </c>
    </row>
    <row r="32" spans="6:12">
      <c r="F32" s="10" t="str">
        <v>8</v>
      </c>
      <c r="G32" s="5" t="str">
        <v>MgO</v>
      </c>
      <c r="H32" s="5" t="str">
        <v>0,079</v>
      </c>
      <c r="I32" s="10" cm="1">
        <f t="array" ref="I32">_xlfn.XLOOKUP(G32,_xlfn.ANCHORARRAY('INSERTS C-QUIMICOS'!$D$2),'INSERTS C-QUIMICOS'!$E$2:$E$13)</f>
        <v>9</v>
      </c>
      <c r="J32" s="10" t="str">
        <f t="shared" si="0"/>
        <v>0.079</v>
      </c>
      <c r="K32" s="35" t="str">
        <f t="shared" si="1"/>
        <v>INSERT INTO Ficha_Tecnica(fator_producao_id, composto_quimico_id, quantidade) VALUES (8, 9, 0.079);</v>
      </c>
    </row>
    <row r="33" spans="6:11">
      <c r="F33" s="10" t="str">
        <v>8</v>
      </c>
      <c r="G33" s="5" t="e">
        <v>#N/A</v>
      </c>
      <c r="H33" s="5" t="e">
        <v>#N/A</v>
      </c>
      <c r="I33" s="10" t="e" cm="1">
        <f t="array" ref="I33">_xlfn.XLOOKUP(G33,_xlfn.ANCHORARRAY('INSERTS C-QUIMICOS'!$D$2),'INSERTS C-QUIMICOS'!$E$2:$E$13)</f>
        <v>#N/A</v>
      </c>
      <c r="J33" s="10" t="e">
        <f t="shared" si="0"/>
        <v>#N/A</v>
      </c>
      <c r="K33" s="35" t="e">
        <f t="shared" si="1"/>
        <v>#N/A</v>
      </c>
    </row>
    <row r="34" spans="6:11">
      <c r="F34" s="10" t="str">
        <v>9</v>
      </c>
      <c r="G34" s="5" t="str">
        <v>Bacillus pumilus</v>
      </c>
      <c r="H34" s="5" t="str">
        <v>0,9774</v>
      </c>
      <c r="I34" s="10" cm="1">
        <f t="array" ref="I34">_xlfn.XLOOKUP(G34,_xlfn.ANCHORARRAY('INSERTS C-QUIMICOS'!$D$2),'INSERTS C-QUIMICOS'!$E$2:$E$13)</f>
        <v>10</v>
      </c>
      <c r="J34" s="10" t="str">
        <f t="shared" si="0"/>
        <v>0.9774</v>
      </c>
      <c r="K34" s="35" t="str">
        <f t="shared" si="1"/>
        <v>INSERT INTO Ficha_Tecnica(fator_producao_id, composto_quimico_id, quantidade) VALUES (9, 10, 0.9774);</v>
      </c>
    </row>
    <row r="35" spans="6:11">
      <c r="F35" s="10" t="str">
        <v>9</v>
      </c>
      <c r="G35" s="5" t="e">
        <v>#N/A</v>
      </c>
      <c r="H35" s="5" t="e">
        <v>#N/A</v>
      </c>
      <c r="I35" s="10" t="e" cm="1">
        <f t="array" ref="I35">_xlfn.XLOOKUP(G35,_xlfn.ANCHORARRAY('INSERTS C-QUIMICOS'!$D$2),'INSERTS C-QUIMICOS'!$E$2:$E$13)</f>
        <v>#N/A</v>
      </c>
      <c r="J35" s="10" t="e">
        <f t="shared" si="0"/>
        <v>#N/A</v>
      </c>
      <c r="K35" s="35" t="e">
        <f t="shared" si="1"/>
        <v>#N/A</v>
      </c>
    </row>
    <row r="36" spans="6:11">
      <c r="F36" s="10" t="str">
        <v>9</v>
      </c>
      <c r="G36" s="5" t="e">
        <v>#N/A</v>
      </c>
      <c r="H36" s="5" t="e">
        <v>#N/A</v>
      </c>
      <c r="I36" s="10" t="e" cm="1">
        <f t="array" ref="I36">_xlfn.XLOOKUP(G36,_xlfn.ANCHORARRAY('INSERTS C-QUIMICOS'!$D$2),'INSERTS C-QUIMICOS'!$E$2:$E$13)</f>
        <v>#N/A</v>
      </c>
      <c r="J36" s="10" t="e">
        <f t="shared" si="0"/>
        <v>#N/A</v>
      </c>
      <c r="K36" s="35" t="e">
        <f t="shared" si="1"/>
        <v>#N/A</v>
      </c>
    </row>
    <row r="37" spans="6:11">
      <c r="F37" s="10" t="str">
        <v>9</v>
      </c>
      <c r="G37" s="5" t="e">
        <v>#N/A</v>
      </c>
      <c r="H37" s="5" t="e">
        <v>#N/A</v>
      </c>
      <c r="I37" s="10" t="e" cm="1">
        <f t="array" ref="I37">_xlfn.XLOOKUP(G37,_xlfn.ANCHORARRAY('INSERTS C-QUIMICOS'!$D$2),'INSERTS C-QUIMICOS'!$E$2:$E$13)</f>
        <v>#N/A</v>
      </c>
      <c r="J37" s="10" t="e">
        <f t="shared" si="0"/>
        <v>#N/A</v>
      </c>
      <c r="K37" s="35" t="e">
        <f t="shared" si="1"/>
        <v>#N/A</v>
      </c>
    </row>
    <row r="38" spans="6:11">
      <c r="F38" s="10" t="str">
        <v>10</v>
      </c>
      <c r="G38" s="5" t="str">
        <v>Ácidos gordos (na forma de sais de potássio)</v>
      </c>
      <c r="H38" s="5" t="str">
        <v>0,478</v>
      </c>
      <c r="I38" s="10" cm="1">
        <f t="array" ref="I38">_xlfn.XLOOKUP(G38,_xlfn.ANCHORARRAY('INSERTS C-QUIMICOS'!$D$2),'INSERTS C-QUIMICOS'!$E$2:$E$13)</f>
        <v>11</v>
      </c>
      <c r="J38" s="10" t="str">
        <f t="shared" si="0"/>
        <v>0.478</v>
      </c>
      <c r="K38" s="35" t="str">
        <f t="shared" si="1"/>
        <v>INSERT INTO Ficha_Tecnica(fator_producao_id, composto_quimico_id, quantidade) VALUES (10, 11, 0.478);</v>
      </c>
    </row>
    <row r="39" spans="6:11">
      <c r="F39" s="10" t="str">
        <v>10</v>
      </c>
      <c r="G39" s="5" t="e">
        <v>#N/A</v>
      </c>
      <c r="H39" s="5" t="e">
        <v>#N/A</v>
      </c>
      <c r="I39" s="10" t="e" cm="1">
        <f t="array" ref="I39">_xlfn.XLOOKUP(G39,_xlfn.ANCHORARRAY('INSERTS C-QUIMICOS'!$D$2),'INSERTS C-QUIMICOS'!$E$2:$E$13)</f>
        <v>#N/A</v>
      </c>
      <c r="J39" s="10" t="e">
        <f t="shared" si="0"/>
        <v>#N/A</v>
      </c>
      <c r="K39" s="35" t="e">
        <f t="shared" si="1"/>
        <v>#N/A</v>
      </c>
    </row>
    <row r="40" spans="6:11">
      <c r="F40" s="10" t="str">
        <v>10</v>
      </c>
      <c r="G40" s="5" t="e">
        <v>#N/A</v>
      </c>
      <c r="H40" s="5" t="e">
        <v>#N/A</v>
      </c>
      <c r="I40" s="10" t="e" cm="1">
        <f t="array" ref="I40">_xlfn.XLOOKUP(G40,_xlfn.ANCHORARRAY('INSERTS C-QUIMICOS'!$D$2),'INSERTS C-QUIMICOS'!$E$2:$E$13)</f>
        <v>#N/A</v>
      </c>
      <c r="J40" s="10" t="e">
        <f t="shared" si="0"/>
        <v>#N/A</v>
      </c>
      <c r="K40" s="35" t="e">
        <f t="shared" si="1"/>
        <v>#N/A</v>
      </c>
    </row>
    <row r="41" spans="6:11">
      <c r="F41" s="10" t="str">
        <v>10</v>
      </c>
      <c r="G41" s="5" t="e">
        <v>#N/A</v>
      </c>
      <c r="H41" s="5" t="e">
        <v>#N/A</v>
      </c>
      <c r="I41" s="10" t="e" cm="1">
        <f t="array" ref="I41">_xlfn.XLOOKUP(G41,_xlfn.ANCHORARRAY('INSERTS C-QUIMICOS'!$D$2),'INSERTS C-QUIMICOS'!$E$2:$E$13)</f>
        <v>#N/A</v>
      </c>
      <c r="J41" s="10" t="e">
        <f t="shared" si="0"/>
        <v>#N/A</v>
      </c>
      <c r="K41" s="35" t="e">
        <f t="shared" si="1"/>
        <v>#N/A</v>
      </c>
    </row>
    <row r="42" spans="6:11">
      <c r="F42" s="10" t="str">
        <v>11</v>
      </c>
      <c r="G42" s="5" t="str">
        <v>Terpenóides</v>
      </c>
      <c r="H42" s="5" t="str">
        <v>0,1442</v>
      </c>
      <c r="I42" s="10" cm="1">
        <f t="array" ref="I42">_xlfn.XLOOKUP(G42,_xlfn.ANCHORARRAY('INSERTS C-QUIMICOS'!$D$2),'INSERTS C-QUIMICOS'!$E$2:$E$13)</f>
        <v>12</v>
      </c>
      <c r="J42" s="10" t="str">
        <f t="shared" si="0"/>
        <v>0.1442</v>
      </c>
      <c r="K42" s="35" t="str">
        <f t="shared" si="1"/>
        <v>INSERT INTO Ficha_Tecnica(fator_producao_id, composto_quimico_id, quantidade) VALUES (11, 12, 0.1442);</v>
      </c>
    </row>
    <row r="43" spans="6:11">
      <c r="F43" s="10" t="str">
        <v>11</v>
      </c>
      <c r="G43" s="5" t="e">
        <v>#N/A</v>
      </c>
      <c r="H43" s="5" t="e">
        <v>#N/A</v>
      </c>
      <c r="I43" s="10" t="e" cm="1">
        <f t="array" ref="I43">_xlfn.XLOOKUP(G43,_xlfn.ANCHORARRAY('INSERTS C-QUIMICOS'!$D$2),'INSERTS C-QUIMICOS'!$E$2:$E$13)</f>
        <v>#N/A</v>
      </c>
      <c r="J43" s="10" t="e">
        <f t="shared" si="0"/>
        <v>#N/A</v>
      </c>
      <c r="K43" s="35" t="e">
        <f t="shared" si="1"/>
        <v>#N/A</v>
      </c>
    </row>
    <row r="44" spans="6:11">
      <c r="F44" s="10" t="str">
        <v>11</v>
      </c>
      <c r="G44" s="5" t="e">
        <v>#N/A</v>
      </c>
      <c r="H44" s="5" t="e">
        <v>#N/A</v>
      </c>
      <c r="I44" s="10" t="e" cm="1">
        <f t="array" ref="I44">_xlfn.XLOOKUP(G44,_xlfn.ANCHORARRAY('INSERTS C-QUIMICOS'!$D$2),'INSERTS C-QUIMICOS'!$E$2:$E$13)</f>
        <v>#N/A</v>
      </c>
      <c r="J44" s="10" t="e">
        <f t="shared" si="0"/>
        <v>#N/A</v>
      </c>
      <c r="K44" s="35" t="e">
        <f t="shared" si="1"/>
        <v>#N/A</v>
      </c>
    </row>
    <row r="45" spans="6:11">
      <c r="F45" s="10" t="str">
        <v>11</v>
      </c>
      <c r="G45" s="5" t="e">
        <v>#N/A</v>
      </c>
      <c r="H45" s="5" t="e">
        <v>#N/A</v>
      </c>
      <c r="I45" s="10" t="e" cm="1">
        <f t="array" ref="I45">_xlfn.XLOOKUP(G45,_xlfn.ANCHORARRAY('INSERTS C-QUIMICOS'!$D$2),'INSERTS C-QUIMICOS'!$E$2:$E$13)</f>
        <v>#N/A</v>
      </c>
      <c r="J45" s="10" t="e">
        <f t="shared" si="0"/>
        <v>#N/A</v>
      </c>
      <c r="K45" s="35" t="e">
        <f t="shared" si="1"/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1B56-4BBE-4836-8DCB-B3AF8DABE0BB}">
  <dimension ref="A1:I14"/>
  <sheetViews>
    <sheetView workbookViewId="0">
      <selection activeCell="I2" sqref="I2"/>
    </sheetView>
  </sheetViews>
  <sheetFormatPr defaultRowHeight="14.45"/>
  <cols>
    <col min="2" max="2" width="9.85546875" customWidth="1"/>
    <col min="3" max="3" width="22.7109375" bestFit="1" customWidth="1"/>
    <col min="4" max="4" width="9.28515625" bestFit="1" customWidth="1"/>
    <col min="7" max="7" width="8.85546875" customWidth="1"/>
    <col min="9" max="9" width="8.85546875" style="10"/>
  </cols>
  <sheetData>
    <row r="1" spans="1:9">
      <c r="A1" s="2" t="s">
        <v>155</v>
      </c>
      <c r="B1" s="2" t="s">
        <v>148</v>
      </c>
      <c r="C1" s="2" t="s">
        <v>145</v>
      </c>
      <c r="D1" s="2" t="s">
        <v>229</v>
      </c>
      <c r="E1" s="2" t="s">
        <v>230</v>
      </c>
      <c r="F1" s="2" t="s">
        <v>155</v>
      </c>
    </row>
    <row r="2" spans="1:9">
      <c r="A2">
        <v>101</v>
      </c>
      <c r="B2" t="s">
        <v>231</v>
      </c>
      <c r="C2" t="s">
        <v>232</v>
      </c>
      <c r="D2">
        <v>1.2</v>
      </c>
      <c r="E2" t="s">
        <v>233</v>
      </c>
      <c r="F2">
        <v>1</v>
      </c>
      <c r="G2" t="str">
        <f>"INSERT INTO Parcela(id, nome, area, exploracao_agricola_id) VALUES ("&amp;A2&amp;", '"&amp;C2&amp;"', "&amp;SUBSTITUTE(D2,",",".")&amp;", 1);"</f>
        <v>INSERT INTO Parcela(id, nome, area, exploracao_agricola_id) VALUES (101, 'Campo da bouça', 1.2, 1);</v>
      </c>
      <c r="H2" t="e" cm="1">
        <f t="array" ref="H2">"INSERT INTO Edificio(id, nome, dimensao, exploracao_agricola_id, tipo_edifício_id) VALUES ("&amp; A2 &amp;", '"&amp; C2 &amp;"', "&amp;IF(D2="","NULL",SUBSTITUTE(D2, ",", "."))&amp;", 1, "&amp;_xlfn.XLOOKUP(B2,_xlfn.ANCHORARRAY('INSERTS TIPO-EDIFICIO'!$F$2),'INSERTS TIPO-EDIFICIO'!$H$2:$H$5)&amp;");"</f>
        <v>#N/A</v>
      </c>
      <c r="I2" s="10" t="str">
        <f>IF(B2="Parcela",G2,H2)</f>
        <v>INSERT INTO Parcela(id, nome, area, exploracao_agricola_id) VALUES (101, 'Campo da bouça', 1.2, 1);</v>
      </c>
    </row>
    <row r="3" spans="1:9">
      <c r="A3">
        <v>102</v>
      </c>
      <c r="B3" t="s">
        <v>231</v>
      </c>
      <c r="C3" t="s">
        <v>234</v>
      </c>
      <c r="D3">
        <v>3</v>
      </c>
      <c r="E3" t="s">
        <v>233</v>
      </c>
      <c r="F3">
        <f>F2+1</f>
        <v>2</v>
      </c>
      <c r="G3" t="str">
        <f t="shared" ref="G3:G14" si="0">"INSERT INTO Parcela(id, nome, area, exploracao_agricola_id) VALUES ("&amp;A3&amp;", '"&amp;C3&amp;"', "&amp;SUBSTITUTE(D3,",",".")&amp;", 1);"</f>
        <v>INSERT INTO Parcela(id, nome, area, exploracao_agricola_id) VALUES (102, 'Campo grande', 3, 1);</v>
      </c>
      <c r="H3" t="e" cm="1">
        <f t="array" ref="H3">"INSERT INTO Edificio(id, nome, dimensao, exploracao_agricola_id, tipo_edifício_id) VALUES ("&amp; A3 &amp;", '"&amp; C3 &amp;"', "&amp;IF(D3="","NULL",SUBSTITUTE(D3, ",", "."))&amp;", 1, "&amp;_xlfn.XLOOKUP(B3,_xlfn.ANCHORARRAY('INSERTS TIPO-EDIFICIO'!$F$2),'INSERTS TIPO-EDIFICIO'!$H$2:$H$5)&amp;");"</f>
        <v>#N/A</v>
      </c>
      <c r="I3" s="10" t="str">
        <f t="shared" ref="I3:I14" si="1">IF(B3="Parcela",G3,H3)</f>
        <v>INSERT INTO Parcela(id, nome, area, exploracao_agricola_id) VALUES (102, 'Campo grande', 3, 1);</v>
      </c>
    </row>
    <row r="4" spans="1:9">
      <c r="A4">
        <v>103</v>
      </c>
      <c r="B4" t="s">
        <v>231</v>
      </c>
      <c r="C4" t="s">
        <v>235</v>
      </c>
      <c r="D4">
        <v>1.5</v>
      </c>
      <c r="E4" t="s">
        <v>233</v>
      </c>
      <c r="F4">
        <f t="shared" ref="F4:F14" si="2">F3+1</f>
        <v>3</v>
      </c>
      <c r="G4" t="str">
        <f t="shared" si="0"/>
        <v>INSERT INTO Parcela(id, nome, area, exploracao_agricola_id) VALUES (103, 'Campo do poço', 1.5, 1);</v>
      </c>
      <c r="H4" t="e" cm="1">
        <f t="array" ref="H4">"INSERT INTO Edificio(id, nome, dimensao, exploracao_agricola_id, tipo_edifício_id) VALUES ("&amp; A4 &amp;", '"&amp; C4 &amp;"', "&amp;IF(D4="","NULL",SUBSTITUTE(D4, ",", "."))&amp;", 1, "&amp;_xlfn.XLOOKUP(B4,_xlfn.ANCHORARRAY('INSERTS TIPO-EDIFICIO'!$F$2),'INSERTS TIPO-EDIFICIO'!$H$2:$H$5)&amp;");"</f>
        <v>#N/A</v>
      </c>
      <c r="I4" s="10" t="str">
        <f t="shared" si="1"/>
        <v>INSERT INTO Parcela(id, nome, area, exploracao_agricola_id) VALUES (103, 'Campo do poço', 1.5, 1);</v>
      </c>
    </row>
    <row r="5" spans="1:9">
      <c r="A5">
        <v>104</v>
      </c>
      <c r="B5" t="s">
        <v>231</v>
      </c>
      <c r="C5" t="s">
        <v>236</v>
      </c>
      <c r="D5">
        <v>0.8</v>
      </c>
      <c r="E5" t="s">
        <v>233</v>
      </c>
      <c r="F5">
        <f t="shared" si="2"/>
        <v>4</v>
      </c>
      <c r="G5" t="str">
        <f t="shared" si="0"/>
        <v>INSERT INTO Parcela(id, nome, area, exploracao_agricola_id) VALUES (104, 'Lameiro da ponte', 0.8, 1);</v>
      </c>
      <c r="H5" t="e" cm="1">
        <f t="array" ref="H5">"INSERT INTO Edificio(id, nome, dimensao, exploracao_agricola_id, tipo_edifício_id) VALUES ("&amp; A5 &amp;", '"&amp; C5 &amp;"', "&amp;IF(D5="","NULL",SUBSTITUTE(D5, ",", "."))&amp;", 1, "&amp;_xlfn.XLOOKUP(B5,_xlfn.ANCHORARRAY('INSERTS TIPO-EDIFICIO'!$F$2),'INSERTS TIPO-EDIFICIO'!$H$2:$H$5)&amp;");"</f>
        <v>#N/A</v>
      </c>
      <c r="I5" s="10" t="str">
        <f t="shared" si="1"/>
        <v>INSERT INTO Parcela(id, nome, area, exploracao_agricola_id) VALUES (104, 'Lameiro da ponte', 0.8, 1);</v>
      </c>
    </row>
    <row r="6" spans="1:9">
      <c r="A6">
        <v>105</v>
      </c>
      <c r="B6" t="s">
        <v>231</v>
      </c>
      <c r="C6" t="s">
        <v>237</v>
      </c>
      <c r="D6">
        <v>1.1000000000000001</v>
      </c>
      <c r="E6" t="s">
        <v>233</v>
      </c>
      <c r="F6">
        <f t="shared" si="2"/>
        <v>5</v>
      </c>
      <c r="G6" t="str">
        <f t="shared" si="0"/>
        <v>INSERT INTO Parcela(id, nome, area, exploracao_agricola_id) VALUES (105, 'Lameiro do moinho', 1.1, 1);</v>
      </c>
      <c r="H6" t="e" cm="1">
        <f t="array" ref="H6">"INSERT INTO Edificio(id, nome, dimensao, exploracao_agricola_id, tipo_edifício_id) VALUES ("&amp; A6 &amp;", '"&amp; C6 &amp;"', "&amp;IF(D6="","NULL",SUBSTITUTE(D6, ",", "."))&amp;", 1, "&amp;_xlfn.XLOOKUP(B6,_xlfn.ANCHORARRAY('INSERTS TIPO-EDIFICIO'!$F$2),'INSERTS TIPO-EDIFICIO'!$H$2:$H$5)&amp;");"</f>
        <v>#N/A</v>
      </c>
      <c r="I6" s="10" t="str">
        <f t="shared" si="1"/>
        <v>INSERT INTO Parcela(id, nome, area, exploracao_agricola_id) VALUES (105, 'Lameiro do moinho', 1.1, 1);</v>
      </c>
    </row>
    <row r="7" spans="1:9">
      <c r="A7">
        <v>106</v>
      </c>
      <c r="B7" t="s">
        <v>231</v>
      </c>
      <c r="C7" t="s">
        <v>237</v>
      </c>
      <c r="D7">
        <v>0.3</v>
      </c>
      <c r="E7" t="s">
        <v>233</v>
      </c>
      <c r="F7">
        <f t="shared" si="2"/>
        <v>6</v>
      </c>
      <c r="G7" t="str">
        <f t="shared" si="0"/>
        <v>INSERT INTO Parcela(id, nome, area, exploracao_agricola_id) VALUES (106, 'Lameiro do moinho', 0.3, 1);</v>
      </c>
      <c r="H7" t="e" cm="1">
        <f t="array" ref="H7">"INSERT INTO Edificio(id, nome, dimensao, exploracao_agricola_id, tipo_edifício_id) VALUES ("&amp; A7 &amp;", '"&amp; C7 &amp;"', "&amp;IF(D7="","NULL",SUBSTITUTE(D7, ",", "."))&amp;", 1, "&amp;_xlfn.XLOOKUP(B7,_xlfn.ANCHORARRAY('INSERTS TIPO-EDIFICIO'!$F$2),'INSERTS TIPO-EDIFICIO'!$H$2:$H$5)&amp;");"</f>
        <v>#N/A</v>
      </c>
      <c r="I7" s="10" t="str">
        <f t="shared" si="1"/>
        <v>INSERT INTO Parcela(id, nome, area, exploracao_agricola_id) VALUES (106, 'Lameiro do moinho', 0.3, 1);</v>
      </c>
    </row>
    <row r="8" spans="1:9">
      <c r="A8">
        <v>107</v>
      </c>
      <c r="B8" t="s">
        <v>231</v>
      </c>
      <c r="C8" t="s">
        <v>238</v>
      </c>
      <c r="D8">
        <v>2</v>
      </c>
      <c r="E8" t="s">
        <v>233</v>
      </c>
      <c r="F8">
        <f t="shared" si="2"/>
        <v>7</v>
      </c>
      <c r="G8" t="str">
        <f t="shared" si="0"/>
        <v>INSERT INTO Parcela(id, nome, area, exploracao_agricola_id) VALUES (107, 'Vinha', 2, 1);</v>
      </c>
      <c r="H8" t="e" cm="1">
        <f t="array" ref="H8">"INSERT INTO Edificio(id, nome, dimensao, exploracao_agricola_id, tipo_edifício_id) VALUES ("&amp; A8 &amp;", '"&amp; C8 &amp;"', "&amp;IF(D8="","NULL",SUBSTITUTE(D8, ",", "."))&amp;", 1, "&amp;_xlfn.XLOOKUP(B8,_xlfn.ANCHORARRAY('INSERTS TIPO-EDIFICIO'!$F$2),'INSERTS TIPO-EDIFICIO'!$H$2:$H$5)&amp;");"</f>
        <v>#N/A</v>
      </c>
      <c r="I8" s="10" t="str">
        <f t="shared" si="1"/>
        <v>INSERT INTO Parcela(id, nome, area, exploracao_agricola_id) VALUES (107, 'Vinha', 2, 1);</v>
      </c>
    </row>
    <row r="9" spans="1:9">
      <c r="A9">
        <v>201</v>
      </c>
      <c r="B9" t="s">
        <v>239</v>
      </c>
      <c r="C9" t="s">
        <v>240</v>
      </c>
      <c r="D9">
        <v>600</v>
      </c>
      <c r="E9" t="s">
        <v>241</v>
      </c>
      <c r="F9">
        <f t="shared" si="2"/>
        <v>8</v>
      </c>
      <c r="G9" t="str">
        <f t="shared" si="0"/>
        <v>INSERT INTO Parcela(id, nome, area, exploracao_agricola_id) VALUES (201, 'Espigueiro', 600, 1);</v>
      </c>
      <c r="H9" t="str" cm="1">
        <f t="array" ref="H9">"INSERT INTO Edificio(id, nome, dimensao, exploracao_agricola_id, tipo_edifício_id) VALUES ("&amp; A9 &amp;", '"&amp; C9 &amp;"', "&amp;IF(D9="","NULL",SUBSTITUTE(D9, ",", "."))&amp;", 1, "&amp;_xlfn.XLOOKUP(B9,_xlfn.ANCHORARRAY('INSERTS TIPO-EDIFICIO'!$F$2),'INSERTS TIPO-EDIFICIO'!$H$2:$H$5)&amp;");"</f>
        <v>INSERT INTO Edificio(id, nome, dimensao, exploracao_agricola_id, tipo_edifício_id) VALUES (201, 'Espigueiro', 600, 1, 1);</v>
      </c>
      <c r="I9" s="10" t="str">
        <f t="shared" si="1"/>
        <v>INSERT INTO Edificio(id, nome, dimensao, exploracao_agricola_id, tipo_edifício_id) VALUES (201, 'Espigueiro', 600, 1, 1);</v>
      </c>
    </row>
    <row r="10" spans="1:9">
      <c r="A10">
        <v>202</v>
      </c>
      <c r="B10" t="s">
        <v>239</v>
      </c>
      <c r="C10" t="s">
        <v>242</v>
      </c>
      <c r="D10">
        <v>800</v>
      </c>
      <c r="E10" t="s">
        <v>241</v>
      </c>
      <c r="F10">
        <f t="shared" si="2"/>
        <v>9</v>
      </c>
      <c r="G10" t="str">
        <f t="shared" si="0"/>
        <v>INSERT INTO Parcela(id, nome, area, exploracao_agricola_id) VALUES (202, 'Armazém novo', 800, 1);</v>
      </c>
      <c r="H10" t="str" cm="1">
        <f t="array" ref="H10">"INSERT INTO Edificio(id, nome, dimensao, exploracao_agricola_id, tipo_edifício_id) VALUES ("&amp; A10 &amp;", '"&amp; C10 &amp;"', "&amp;IF(D10="","NULL",SUBSTITUTE(D10, ",", "."))&amp;", 1, "&amp;_xlfn.XLOOKUP(B10,_xlfn.ANCHORARRAY('INSERTS TIPO-EDIFICIO'!$F$2),'INSERTS TIPO-EDIFICIO'!$H$2:$H$5)&amp;");"</f>
        <v>INSERT INTO Edificio(id, nome, dimensao, exploracao_agricola_id, tipo_edifício_id) VALUES (202, 'Armazém novo', 800, 1, 1);</v>
      </c>
      <c r="I10" s="10" t="str">
        <f t="shared" si="1"/>
        <v>INSERT INTO Edificio(id, nome, dimensao, exploracao_agricola_id, tipo_edifício_id) VALUES (202, 'Armazém novo', 800, 1, 1);</v>
      </c>
    </row>
    <row r="11" spans="1:9">
      <c r="A11">
        <v>203</v>
      </c>
      <c r="B11" t="s">
        <v>243</v>
      </c>
      <c r="C11" t="s">
        <v>244</v>
      </c>
      <c r="D11">
        <v>900</v>
      </c>
      <c r="E11" t="s">
        <v>241</v>
      </c>
      <c r="F11">
        <f t="shared" si="2"/>
        <v>10</v>
      </c>
      <c r="G11" t="str">
        <f t="shared" si="0"/>
        <v>INSERT INTO Parcela(id, nome, area, exploracao_agricola_id) VALUES (203, 'Armazém grande', 900, 1);</v>
      </c>
      <c r="H11" t="str" cm="1">
        <f t="array" ref="H11">"INSERT INTO Edificio(id, nome, dimensao, exploracao_agricola_id, tipo_edifício_id) VALUES ("&amp; A11 &amp;", '"&amp; C11 &amp;"', "&amp;IF(D11="","NULL",SUBSTITUTE(D11, ",", "."))&amp;", 1, "&amp;_xlfn.XLOOKUP(B11,_xlfn.ANCHORARRAY('INSERTS TIPO-EDIFICIO'!$F$2),'INSERTS TIPO-EDIFICIO'!$H$2:$H$5)&amp;");"</f>
        <v>INSERT INTO Edificio(id, nome, dimensao, exploracao_agricola_id, tipo_edifício_id) VALUES (203, 'Armazém grande', 900, 1, 2);</v>
      </c>
      <c r="I11" s="10" t="str">
        <f t="shared" si="1"/>
        <v>INSERT INTO Edificio(id, nome, dimensao, exploracao_agricola_id, tipo_edifício_id) VALUES (203, 'Armazém grande', 900, 1, 2);</v>
      </c>
    </row>
    <row r="12" spans="1:9">
      <c r="A12">
        <v>250</v>
      </c>
      <c r="B12" t="s">
        <v>245</v>
      </c>
      <c r="C12" t="s">
        <v>245</v>
      </c>
      <c r="F12">
        <f t="shared" si="2"/>
        <v>11</v>
      </c>
      <c r="G12" t="str">
        <f t="shared" si="0"/>
        <v>INSERT INTO Parcela(id, nome, area, exploracao_agricola_id) VALUES (250, 'Moinho', , 1);</v>
      </c>
      <c r="H12" t="str" cm="1">
        <f t="array" ref="H12">"INSERT INTO Edificio(id, nome, dimensao, exploracao_agricola_id, tipo_edifício_id) VALUES ("&amp; A12 &amp;", '"&amp; C12 &amp;"', "&amp;IF(D12="","NULL",SUBSTITUTE(D12, ",", "."))&amp;", 1, "&amp;_xlfn.XLOOKUP(B12,_xlfn.ANCHORARRAY('INSERTS TIPO-EDIFICIO'!$F$2),'INSERTS TIPO-EDIFICIO'!$H$2:$H$5)&amp;");"</f>
        <v>INSERT INTO Edificio(id, nome, dimensao, exploracao_agricola_id, tipo_edifício_id) VALUES (250, 'Moinho', NULL, 1, 3);</v>
      </c>
      <c r="I12" s="10" t="str">
        <f t="shared" si="1"/>
        <v>INSERT INTO Edificio(id, nome, dimensao, exploracao_agricola_id, tipo_edifício_id) VALUES (250, 'Moinho', NULL, 1, 3);</v>
      </c>
    </row>
    <row r="13" spans="1:9">
      <c r="A13">
        <v>301</v>
      </c>
      <c r="B13" t="s">
        <v>246</v>
      </c>
      <c r="C13" t="s">
        <v>247</v>
      </c>
      <c r="D13">
        <v>18</v>
      </c>
      <c r="E13" t="s">
        <v>248</v>
      </c>
      <c r="F13">
        <f t="shared" si="2"/>
        <v>12</v>
      </c>
      <c r="G13" t="str">
        <f t="shared" si="0"/>
        <v>INSERT INTO Parcela(id, nome, area, exploracao_agricola_id) VALUES (301, 'Tanque do campo grande', 18, 1);</v>
      </c>
      <c r="H13" t="str" cm="1">
        <f t="array" ref="H13">"INSERT INTO Edificio(id, nome, dimensao, exploracao_agricola_id, tipo_edifício_id) VALUES ("&amp; A13 &amp;", '"&amp; C13 &amp;"', "&amp;IF(D13="","NULL",SUBSTITUTE(D13, ",", "."))&amp;", 1, "&amp;_xlfn.XLOOKUP(B13,_xlfn.ANCHORARRAY('INSERTS TIPO-EDIFICIO'!$F$2),'INSERTS TIPO-EDIFICIO'!$H$2:$H$5)&amp;");"</f>
        <v>INSERT INTO Edificio(id, nome, dimensao, exploracao_agricola_id, tipo_edifício_id) VALUES (301, 'Tanque do campo grande', 18, 1, 4);</v>
      </c>
      <c r="I13" s="10" t="str">
        <f t="shared" si="1"/>
        <v>INSERT INTO Edificio(id, nome, dimensao, exploracao_agricola_id, tipo_edifício_id) VALUES (301, 'Tanque do campo grande', 18, 1, 4);</v>
      </c>
    </row>
    <row r="14" spans="1:9">
      <c r="A14">
        <v>302</v>
      </c>
      <c r="B14" t="s">
        <v>246</v>
      </c>
      <c r="C14" t="s">
        <v>249</v>
      </c>
      <c r="D14">
        <v>35</v>
      </c>
      <c r="E14" t="s">
        <v>248</v>
      </c>
      <c r="F14">
        <f t="shared" si="2"/>
        <v>13</v>
      </c>
      <c r="G14" t="str">
        <f t="shared" si="0"/>
        <v>INSERT INTO Parcela(id, nome, area, exploracao_agricola_id) VALUES (302, 'Poço da bouça', 35, 1);</v>
      </c>
      <c r="H14" t="str" cm="1">
        <f t="array" ref="H14">"INSERT INTO Edificio(id, nome, dimensao, exploracao_agricola_id, tipo_edifício_id) VALUES ("&amp; A14 &amp;", '"&amp; C14 &amp;"', "&amp;IF(D14="","NULL",SUBSTITUTE(D14, ",", "."))&amp;", 1, "&amp;_xlfn.XLOOKUP(B14,_xlfn.ANCHORARRAY('INSERTS TIPO-EDIFICIO'!$F$2),'INSERTS TIPO-EDIFICIO'!$H$2:$H$5)&amp;");"</f>
        <v>INSERT INTO Edificio(id, nome, dimensao, exploracao_agricola_id, tipo_edifício_id) VALUES (302, 'Poço da bouça', 35, 1, 4);</v>
      </c>
      <c r="I14" s="10" t="str">
        <f t="shared" si="1"/>
        <v>INSERT INTO Edificio(id, nome, dimensao, exploracao_agricola_id, tipo_edifício_id) VALUES (302, 'Poço da bouça', 35, 1, 4);</v>
      </c>
    </row>
  </sheetData>
  <sortState xmlns:xlrd2="http://schemas.microsoft.com/office/spreadsheetml/2017/richdata2" ref="A2:E13">
    <sortCondition ref="A2:A13"/>
  </sortState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79FC-855E-4437-B2B0-B4672785900A}">
  <dimension ref="A1:I6"/>
  <sheetViews>
    <sheetView workbookViewId="0">
      <selection activeCell="H2" sqref="H2:H5"/>
    </sheetView>
  </sheetViews>
  <sheetFormatPr defaultRowHeight="14.45"/>
  <cols>
    <col min="5" max="5" width="8.85546875" customWidth="1"/>
    <col min="9" max="9" width="8.85546875" style="10"/>
  </cols>
  <sheetData>
    <row r="1" spans="1:9">
      <c r="A1" s="2" t="s">
        <v>250</v>
      </c>
      <c r="B1" s="2" t="s">
        <v>251</v>
      </c>
      <c r="H1" s="2" t="s">
        <v>155</v>
      </c>
      <c r="I1" s="10" t="s">
        <v>252</v>
      </c>
    </row>
    <row r="2" spans="1:9">
      <c r="A2" t="str" cm="1">
        <f t="array" ref="A2:A6">_xlfn.UNIQUE('Exploração agrícola'!B2:B14)</f>
        <v>Parcela</v>
      </c>
      <c r="B2" t="str" cm="1">
        <f t="array" ref="B2">_xlfn.XLOOKUP(A2,'Exploração agrícola'!$B$2:$B$14,IF(ISBLANK('Exploração agrícola'!$E$2:$E$14),"NULL",'Exploração agrícola'!$E$2:$E$14))</f>
        <v>ha</v>
      </c>
      <c r="C2" t="str">
        <f>SUBSTITUTE(A2,"Parcela","")</f>
        <v/>
      </c>
      <c r="D2" t="str">
        <f>_xlfn.CONCAT(C2,"+")</f>
        <v>+</v>
      </c>
      <c r="E2" t="str">
        <f>_xlfn.CONCAT(D2:D6)</f>
        <v>+Armazém+Garagem+Moinho+Rega+</v>
      </c>
      <c r="F2" t="str" cm="1">
        <f t="array" ref="F2:F5">_xlfn.TEXTSPLIT(E2,,"+",TRUE)</f>
        <v>Armazém</v>
      </c>
      <c r="G2" t="str" cm="1">
        <f t="array" ref="G2">_xlfn.XLOOKUP(F2,_xlfn.ANCHORARRAY($A$2),$B$2:$B$6)</f>
        <v>m2</v>
      </c>
      <c r="H2">
        <v>1</v>
      </c>
      <c r="I2" s="10" t="str">
        <f>"INSERT INTO Tipo_Edificio(id, tipo, unidade) VALUES ("&amp;H2&amp;", '"&amp;F2&amp;"', "&amp;IF(G2="NULL","NULL","'"&amp;G2&amp;"'")&amp;");"</f>
        <v>INSERT INTO Tipo_Edificio(id, tipo, unidade) VALUES (1, 'Armazém', 'm2');</v>
      </c>
    </row>
    <row r="3" spans="1:9">
      <c r="A3" t="str">
        <v>Armazém</v>
      </c>
      <c r="B3" t="str" cm="1">
        <f t="array" ref="B3">_xlfn.XLOOKUP(A3,'Exploração agrícola'!$B$2:$B$14,IF(ISBLANK('Exploração agrícola'!$E$2:$E$14),"NULL",'Exploração agrícola'!$E$2:$E$14))</f>
        <v>m2</v>
      </c>
      <c r="C3" t="str">
        <f t="shared" ref="C3:C6" si="0">SUBSTITUTE(A3,"Parcela","")</f>
        <v>Armazém</v>
      </c>
      <c r="D3" t="str">
        <f t="shared" ref="D3:D6" si="1">_xlfn.CONCAT(C3,"+")</f>
        <v>Armazém+</v>
      </c>
      <c r="F3" t="str">
        <v>Garagem</v>
      </c>
      <c r="G3" t="str" cm="1">
        <f t="array" ref="G3">_xlfn.XLOOKUP(F3,_xlfn.ANCHORARRAY($A$2),$B$2:$B$6)</f>
        <v>m2</v>
      </c>
      <c r="H3">
        <f>H2+1</f>
        <v>2</v>
      </c>
      <c r="I3" s="10" t="str">
        <f t="shared" ref="I3:I5" si="2">"INSERT INTO Tipo_Edificio(id, tipo, unidade) VALUES ("&amp;H3&amp;", '"&amp;F3&amp;"', "&amp;IF(G3="NULL","NULL","'"&amp;G3&amp;"'")&amp;");"</f>
        <v>INSERT INTO Tipo_Edificio(id, tipo, unidade) VALUES (2, 'Garagem', 'm2');</v>
      </c>
    </row>
    <row r="4" spans="1:9">
      <c r="A4" t="str">
        <v>Garagem</v>
      </c>
      <c r="B4" t="str" cm="1">
        <f t="array" ref="B4">_xlfn.XLOOKUP(A4,'Exploração agrícola'!$B$2:$B$14,IF(ISBLANK('Exploração agrícola'!$E$2:$E$14),"NULL",'Exploração agrícola'!$E$2:$E$14))</f>
        <v>m2</v>
      </c>
      <c r="C4" t="str">
        <f t="shared" si="0"/>
        <v>Garagem</v>
      </c>
      <c r="D4" t="str">
        <f t="shared" si="1"/>
        <v>Garagem+</v>
      </c>
      <c r="F4" t="str">
        <v>Moinho</v>
      </c>
      <c r="G4" t="str" cm="1">
        <f t="array" ref="G4">_xlfn.XLOOKUP(F4,_xlfn.ANCHORARRAY($A$2),$B$2:$B$6)</f>
        <v>NULL</v>
      </c>
      <c r="H4">
        <f t="shared" ref="H4:H5" si="3">H3+1</f>
        <v>3</v>
      </c>
      <c r="I4" s="10" t="str">
        <f t="shared" si="2"/>
        <v>INSERT INTO Tipo_Edificio(id, tipo, unidade) VALUES (3, 'Moinho', NULL);</v>
      </c>
    </row>
    <row r="5" spans="1:9">
      <c r="A5" t="str">
        <v>Moinho</v>
      </c>
      <c r="B5" t="str" cm="1">
        <f t="array" ref="B5">_xlfn.XLOOKUP(A5,'Exploração agrícola'!$B$2:$B$14,IF(ISBLANK('Exploração agrícola'!$E$2:$E$14),"NULL",'Exploração agrícola'!$E$2:$E$14))</f>
        <v>NULL</v>
      </c>
      <c r="C5" t="str">
        <f t="shared" si="0"/>
        <v>Moinho</v>
      </c>
      <c r="D5" t="str">
        <f t="shared" si="1"/>
        <v>Moinho+</v>
      </c>
      <c r="F5" t="str">
        <v>Rega</v>
      </c>
      <c r="G5" t="str" cm="1">
        <f t="array" ref="G5">_xlfn.XLOOKUP(F5,_xlfn.ANCHORARRAY($A$2),$B$2:$B$6)</f>
        <v>m3</v>
      </c>
      <c r="H5">
        <f t="shared" si="3"/>
        <v>4</v>
      </c>
      <c r="I5" s="10" t="str">
        <f t="shared" si="2"/>
        <v>INSERT INTO Tipo_Edificio(id, tipo, unidade) VALUES (4, 'Rega', 'm3');</v>
      </c>
    </row>
    <row r="6" spans="1:9">
      <c r="A6" t="str">
        <v>Rega</v>
      </c>
      <c r="B6" t="str" cm="1">
        <f t="array" ref="B6">_xlfn.XLOOKUP(A6,'Exploração agrícola'!$B$2:$B$14,IF(ISBLANK('Exploração agrícola'!$E$2:$E$14),"NULL",'Exploração agrícola'!$E$2:$E$14))</f>
        <v>m3</v>
      </c>
      <c r="C6" t="str">
        <f t="shared" si="0"/>
        <v>Rega</v>
      </c>
      <c r="D6" t="str">
        <f t="shared" si="1"/>
        <v>Rega+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431-88A0-4D26-AA21-9E0D94FE2923}">
  <dimension ref="A1:AB209"/>
  <sheetViews>
    <sheetView topLeftCell="I1" workbookViewId="0">
      <selection activeCell="AB3" sqref="AB3:AB27"/>
    </sheetView>
  </sheetViews>
  <sheetFormatPr defaultRowHeight="14.45"/>
  <cols>
    <col min="1" max="1" width="20.7109375" customWidth="1"/>
    <col min="2" max="2" width="23.28515625" customWidth="1"/>
    <col min="3" max="3" width="21.7109375" customWidth="1"/>
    <col min="4" max="4" width="15.28515625" customWidth="1"/>
    <col min="5" max="5" width="28.7109375" bestFit="1" customWidth="1"/>
    <col min="6" max="6" width="12.42578125" customWidth="1"/>
    <col min="7" max="7" width="10.7109375" bestFit="1" customWidth="1"/>
    <col min="9" max="9" width="16.28515625" bestFit="1" customWidth="1"/>
    <col min="10" max="10" width="22.140625" customWidth="1"/>
    <col min="19" max="19" width="10.5703125" bestFit="1" customWidth="1"/>
    <col min="26" max="26" width="14.140625" customWidth="1"/>
    <col min="27" max="27" width="15.5703125" customWidth="1"/>
    <col min="28" max="28" width="15.7109375" customWidth="1"/>
    <col min="30" max="30" width="55.5703125" customWidth="1"/>
  </cols>
  <sheetData>
    <row r="1" spans="1:28">
      <c r="A1" s="16" t="s">
        <v>253</v>
      </c>
      <c r="B1" s="16" t="s">
        <v>231</v>
      </c>
      <c r="C1" s="16" t="s">
        <v>254</v>
      </c>
      <c r="D1" s="16" t="s">
        <v>255</v>
      </c>
      <c r="E1" s="16" t="s">
        <v>256</v>
      </c>
      <c r="F1" s="16" t="s">
        <v>257</v>
      </c>
      <c r="G1" s="16" t="s">
        <v>258</v>
      </c>
      <c r="H1" s="16" t="s">
        <v>230</v>
      </c>
      <c r="I1" s="16" t="s">
        <v>259</v>
      </c>
      <c r="J1" s="16" t="s">
        <v>260</v>
      </c>
      <c r="K1" s="16" t="s">
        <v>155</v>
      </c>
      <c r="L1" s="17"/>
      <c r="M1" s="16" t="s">
        <v>261</v>
      </c>
      <c r="N1" s="17"/>
      <c r="O1" s="17"/>
      <c r="P1" s="16"/>
      <c r="Q1" s="17"/>
      <c r="R1" s="16"/>
      <c r="Z1" s="36" t="s">
        <v>262</v>
      </c>
      <c r="AB1" t="s">
        <v>263</v>
      </c>
    </row>
    <row r="2" spans="1:28">
      <c r="A2" s="17">
        <v>102</v>
      </c>
      <c r="B2" s="17" t="s">
        <v>264</v>
      </c>
      <c r="C2" s="17" t="s">
        <v>265</v>
      </c>
      <c r="D2" s="17"/>
      <c r="E2" s="17" t="s">
        <v>266</v>
      </c>
      <c r="F2" s="18">
        <v>42649</v>
      </c>
      <c r="G2" s="17">
        <v>30</v>
      </c>
      <c r="H2" s="17" t="s">
        <v>267</v>
      </c>
      <c r="I2" s="17"/>
      <c r="J2" s="17">
        <f>VLOOKUP(C2, 'INSERT TIPO_OPERACAO'!$A$2:$B$9, 2, FALSE)</f>
        <v>101</v>
      </c>
      <c r="K2" s="17">
        <v>101</v>
      </c>
      <c r="L2" s="17" t="str">
        <f>"INSERT INTO " &amp; $M$1 &amp; "(id, plantacao_id, tipo_operacao_id, data, quantidade) VALUES (" &amp; K2 &amp; ", " &amp; A2 &amp; ", " &amp; J2 &amp; ", TO_DATE('" &amp; TEXT(F2, "yyyy-mm-dd") &amp; "', 'YYYY-MM-DD'), " &amp; G2 &amp; ");"</f>
        <v>INSERT INTO Operacao(id, plantacao_id, tipo_operacao_id, data, quantidade) VALUES (101, 102, 101, TO_DATE('yyyy-10-06', 'YYYY-MM-DD'), 30);</v>
      </c>
      <c r="M2" s="17"/>
      <c r="N2" s="17"/>
      <c r="O2" s="17"/>
      <c r="P2" s="17"/>
      <c r="Q2" s="17"/>
      <c r="R2" s="17"/>
      <c r="Z2" t="e">
        <f>_xlfn.XLOOKUP(I2, 'INSERTS F-PRODUCAO'!$E$2:$E$12,'INSERTS F-PRODUCAO'!$D$2:$D$12)</f>
        <v>#N/A</v>
      </c>
      <c r="AA2" t="e">
        <f>"INSERT INTO " &amp; $AB$1 &amp; "(operacao_id,fator_producao_id) values (" &amp; K2 &amp; ", " &amp; Z2 &amp; ");"</f>
        <v>#N/A</v>
      </c>
      <c r="AB2" t="e" cm="1">
        <f t="array" ref="AB2:AB27">_xlfn.UNIQUE(AA2:AA209)</f>
        <v>#N/A</v>
      </c>
    </row>
    <row r="3" spans="1:28">
      <c r="A3" s="17">
        <v>102</v>
      </c>
      <c r="B3" s="17" t="s">
        <v>264</v>
      </c>
      <c r="C3" s="17" t="s">
        <v>265</v>
      </c>
      <c r="D3" s="17"/>
      <c r="E3" s="17" t="s">
        <v>268</v>
      </c>
      <c r="F3" s="18">
        <v>42653</v>
      </c>
      <c r="G3" s="17">
        <v>20</v>
      </c>
      <c r="H3" s="17" t="s">
        <v>267</v>
      </c>
      <c r="I3" s="17"/>
      <c r="J3" s="17">
        <f>VLOOKUP(C3, 'INSERT TIPO_OPERACAO'!$A$2:$B$9, 2, FALSE)</f>
        <v>101</v>
      </c>
      <c r="K3" s="17">
        <f>K2+1</f>
        <v>102</v>
      </c>
      <c r="L3" s="17" t="str">
        <f>"INSERT INTO " &amp; $M$1 &amp; "(id, plantacao_id, tipo_operacao_id, data, quantidade) VALUES (" &amp; K3 &amp; ", " &amp; A3 &amp; ", " &amp; J3 &amp; ", TO_DATE('" &amp; TEXT(F3, "yyyy-mm-dd") &amp; "', 'YYYY-MM-DD'), " &amp; G3 &amp; ");"</f>
        <v>INSERT INTO Operacao(id, plantacao_id, tipo_operacao_id, data, quantidade) VALUES (102, 102, 101, TO_DATE('yyyy-10-10', 'YYYY-MM-DD'), 20);</v>
      </c>
      <c r="M3" s="17"/>
      <c r="N3" s="17"/>
      <c r="O3" s="17"/>
      <c r="P3" s="17"/>
      <c r="Q3" s="17"/>
      <c r="R3" s="17"/>
      <c r="Z3" t="e">
        <f>_xlfn.XLOOKUP(I3, 'INSERTS F-PRODUCAO'!$E$2:$E$12,'INSERTS F-PRODUCAO'!$D$2:$D$12)</f>
        <v>#N/A</v>
      </c>
      <c r="AA3" t="e">
        <f>"INSERT INTO " &amp; $AB$1 &amp; "(operacao_id,fator_producao_id) values (" &amp; K3 &amp; ", " &amp; Z3 &amp; ");"</f>
        <v>#N/A</v>
      </c>
      <c r="AB3" t="str">
        <v>INSERT INTO Aplicacao_FP(operacao_id,fator_producao_id) values (115, 3);</v>
      </c>
    </row>
    <row r="4" spans="1:28">
      <c r="A4" s="17">
        <v>104</v>
      </c>
      <c r="B4" s="17" t="s">
        <v>236</v>
      </c>
      <c r="C4" s="17" t="s">
        <v>265</v>
      </c>
      <c r="D4" s="17"/>
      <c r="E4" s="17" t="s">
        <v>269</v>
      </c>
      <c r="F4" s="18">
        <v>42742</v>
      </c>
      <c r="G4" s="17">
        <v>90</v>
      </c>
      <c r="H4" s="17" t="s">
        <v>267</v>
      </c>
      <c r="I4" s="17"/>
      <c r="J4" s="17">
        <f>VLOOKUP(C4, 'INSERT TIPO_OPERACAO'!$A$2:$B$9, 2, FALSE)</f>
        <v>101</v>
      </c>
      <c r="K4" s="17">
        <f t="shared" ref="K4:K67" si="0">K3+1</f>
        <v>103</v>
      </c>
      <c r="L4" s="17" t="str">
        <f>"INSERT INTO " &amp; $M$1 &amp; "(id, plantacao_id, tipo_operacao_id, data, quantidade) VALUES (" &amp; K4 &amp; ", " &amp; A4 &amp; ", " &amp; J4 &amp; ", TO_DATE('" &amp; TEXT(F4, "yyyy-mm-dd") &amp; "', 'YYYY-MM-DD'), " &amp; G4 &amp; ");"</f>
        <v>INSERT INTO Operacao(id, plantacao_id, tipo_operacao_id, data, quantidade) VALUES (103, 104, 101, TO_DATE('yyyy-01-07', 'YYYY-MM-DD'), 90);</v>
      </c>
      <c r="M4" s="17"/>
      <c r="N4" s="17"/>
      <c r="O4" s="17"/>
      <c r="P4" s="17"/>
      <c r="Q4" s="17"/>
      <c r="R4" s="17"/>
      <c r="Z4" t="e">
        <f>_xlfn.XLOOKUP(I4, 'INSERTS F-PRODUCAO'!$E$2:$E$12,'INSERTS F-PRODUCAO'!$D$2:$D$12)</f>
        <v>#N/A</v>
      </c>
      <c r="AA4" t="e">
        <f>"INSERT INTO " &amp; $AB$1 &amp; "(operacao_id,fator_producao_id) values (" &amp; K4 &amp; ", " &amp; Z4 &amp; ");"</f>
        <v>#N/A</v>
      </c>
      <c r="AB4" t="str">
        <v>INSERT INTO Aplicacao_FP(operacao_id,fator_producao_id) values (116, 3);</v>
      </c>
    </row>
    <row r="5" spans="1:28">
      <c r="A5" s="17">
        <v>104</v>
      </c>
      <c r="B5" s="17" t="s">
        <v>236</v>
      </c>
      <c r="C5" s="17" t="s">
        <v>265</v>
      </c>
      <c r="D5" s="17"/>
      <c r="E5" s="17" t="s">
        <v>270</v>
      </c>
      <c r="F5" s="18">
        <v>42743</v>
      </c>
      <c r="G5" s="17">
        <v>60</v>
      </c>
      <c r="H5" s="17" t="s">
        <v>267</v>
      </c>
      <c r="I5" s="17"/>
      <c r="J5" s="17">
        <f>VLOOKUP(C5, 'INSERT TIPO_OPERACAO'!$A$2:$B$9, 2, FALSE)</f>
        <v>101</v>
      </c>
      <c r="K5" s="17">
        <f t="shared" si="0"/>
        <v>104</v>
      </c>
      <c r="L5" s="17" t="str">
        <f>"INSERT INTO " &amp; $M$1 &amp; "(id, plantacao_id, tipo_operacao_id, data, quantidade) VALUES (" &amp; K5 &amp; ", " &amp; A5 &amp; ", " &amp; J5 &amp; ", TO_DATE('" &amp; TEXT(F5, "yyyy-mm-dd") &amp; "', 'YYYY-MM-DD'), " &amp; G5 &amp; ");"</f>
        <v>INSERT INTO Operacao(id, plantacao_id, tipo_operacao_id, data, quantidade) VALUES (104, 104, 101, TO_DATE('yyyy-01-08', 'YYYY-MM-DD'), 60);</v>
      </c>
      <c r="M5" s="17"/>
      <c r="N5" s="17"/>
      <c r="O5" s="17"/>
      <c r="P5" s="17"/>
      <c r="Q5" s="17"/>
      <c r="R5" s="17"/>
      <c r="Z5" t="e">
        <f>_xlfn.XLOOKUP(I5, 'INSERTS F-PRODUCAO'!$E$2:$E$12,'INSERTS F-PRODUCAO'!$D$2:$D$12)</f>
        <v>#N/A</v>
      </c>
      <c r="AA5" t="e">
        <f>"INSERT INTO " &amp; $AB$1 &amp; "(operacao_id,fator_producao_id) values (" &amp; K5 &amp; ", " &amp; Z5 &amp; ");"</f>
        <v>#N/A</v>
      </c>
      <c r="AB5" t="str">
        <v>INSERT INTO Aplicacao_FP(operacao_id,fator_producao_id) values (122, 4);</v>
      </c>
    </row>
    <row r="6" spans="1:28">
      <c r="A6" s="17">
        <v>104</v>
      </c>
      <c r="B6" s="17" t="s">
        <v>236</v>
      </c>
      <c r="C6" s="17" t="s">
        <v>265</v>
      </c>
      <c r="D6" s="17"/>
      <c r="E6" s="17" t="s">
        <v>271</v>
      </c>
      <c r="F6" s="18">
        <v>42743</v>
      </c>
      <c r="G6" s="17">
        <v>40</v>
      </c>
      <c r="H6" s="17" t="s">
        <v>267</v>
      </c>
      <c r="I6" s="17"/>
      <c r="J6" s="17">
        <f>VLOOKUP(C6, 'INSERT TIPO_OPERACAO'!$A$2:$B$9, 2, FALSE)</f>
        <v>101</v>
      </c>
      <c r="K6" s="17">
        <f t="shared" si="0"/>
        <v>105</v>
      </c>
      <c r="L6" s="17" t="str">
        <f>"INSERT INTO " &amp; $M$1 &amp; "(id, plantacao_id, tipo_operacao_id, data, quantidade) VALUES (" &amp; K6 &amp; ", " &amp; A6 &amp; ", " &amp; J6 &amp; ", TO_DATE('" &amp; TEXT(F6, "yyyy-mm-dd") &amp; "', 'YYYY-MM-DD'), " &amp; G6 &amp; ");"</f>
        <v>INSERT INTO Operacao(id, plantacao_id, tipo_operacao_id, data, quantidade) VALUES (105, 104, 101, TO_DATE('yyyy-01-08', 'YYYY-MM-DD'), 40);</v>
      </c>
      <c r="M6" s="17"/>
      <c r="N6" s="17"/>
      <c r="O6" s="17"/>
      <c r="P6" s="17"/>
      <c r="Q6" s="17"/>
      <c r="R6" s="17"/>
      <c r="Z6" t="e">
        <f>_xlfn.XLOOKUP(I6, 'INSERTS F-PRODUCAO'!$E$2:$E$12,'INSERTS F-PRODUCAO'!$D$2:$D$12)</f>
        <v>#N/A</v>
      </c>
      <c r="AA6" t="e">
        <f>"INSERT INTO " &amp; $AB$1 &amp; "(operacao_id,fator_producao_id) values (" &amp; K6 &amp; ", " &amp; Z6 &amp; ");"</f>
        <v>#N/A</v>
      </c>
      <c r="AB6" t="str">
        <v>INSERT INTO Aplicacao_FP(operacao_id,fator_producao_id) values (123, 4);</v>
      </c>
    </row>
    <row r="7" spans="1:28">
      <c r="A7" s="17">
        <v>102</v>
      </c>
      <c r="B7" s="17" t="s">
        <v>264</v>
      </c>
      <c r="C7" s="17" t="s">
        <v>246</v>
      </c>
      <c r="D7" s="17"/>
      <c r="E7" s="17" t="s">
        <v>268</v>
      </c>
      <c r="F7" s="18">
        <v>42919</v>
      </c>
      <c r="G7" s="17">
        <v>0.4</v>
      </c>
      <c r="H7" s="17" t="s">
        <v>248</v>
      </c>
      <c r="I7" s="17"/>
      <c r="J7" s="17">
        <f>VLOOKUP(C7, 'INSERT TIPO_OPERACAO'!$A$2:$B$9, 2, FALSE)</f>
        <v>102</v>
      </c>
      <c r="K7" s="17">
        <f t="shared" si="0"/>
        <v>106</v>
      </c>
      <c r="L7" s="17" t="str">
        <f>"INSERT INTO " &amp; $M$1 &amp; "(id, plantacao_id, tipo_operacao_id, data, quantidade) VALUES (" &amp; K7 &amp; ", " &amp; A7 &amp; ", " &amp; J7 &amp; ", TO_DATE('" &amp; TEXT(F7, "yyyy-mm-dd") &amp; "', 'YYYY-MM-DD'), " &amp; G7 &amp; ");"</f>
        <v>INSERT INTO Operacao(id, plantacao_id, tipo_operacao_id, data, quantidade) VALUES (106, 102, 102, TO_DATE('yyyy-07-03', 'YYYY-MM-DD'), 0,4);</v>
      </c>
      <c r="M7" s="17"/>
      <c r="N7" s="17"/>
      <c r="O7" s="17"/>
      <c r="P7" s="17"/>
      <c r="Q7" s="17"/>
      <c r="R7" s="17"/>
      <c r="Z7" t="e">
        <f>_xlfn.XLOOKUP(I7, 'INSERTS F-PRODUCAO'!$E$2:$E$12,'INSERTS F-PRODUCAO'!$D$2:$D$12)</f>
        <v>#N/A</v>
      </c>
      <c r="AA7" t="e">
        <f>"INSERT INTO " &amp; $AB$1 &amp; "(operacao_id,fator_producao_id) values (" &amp; K7 &amp; ", " &amp; Z7 &amp; ");"</f>
        <v>#N/A</v>
      </c>
      <c r="AB7" t="str">
        <v>INSERT INTO Aplicacao_FP(operacao_id,fator_producao_id) values (124, 4);</v>
      </c>
    </row>
    <row r="8" spans="1:28">
      <c r="A8" s="17">
        <v>102</v>
      </c>
      <c r="B8" s="17" t="s">
        <v>264</v>
      </c>
      <c r="C8" s="17" t="s">
        <v>246</v>
      </c>
      <c r="D8" s="17"/>
      <c r="E8" s="17" t="s">
        <v>266</v>
      </c>
      <c r="F8" s="18">
        <v>42919</v>
      </c>
      <c r="G8" s="17">
        <v>0.9</v>
      </c>
      <c r="H8" s="17" t="s">
        <v>248</v>
      </c>
      <c r="I8" s="17"/>
      <c r="J8" s="17">
        <f>VLOOKUP(C8, 'INSERT TIPO_OPERACAO'!$A$2:$B$9, 2, FALSE)</f>
        <v>102</v>
      </c>
      <c r="K8" s="17">
        <f t="shared" si="0"/>
        <v>107</v>
      </c>
      <c r="L8" s="17" t="str">
        <f>"INSERT INTO " &amp; $M$1 &amp; "(id, plantacao_id, tipo_operacao_id, data, quantidade) VALUES (" &amp; K8 &amp; ", " &amp; A8 &amp; ", " &amp; J8 &amp; ", TO_DATE('" &amp; TEXT(F8, "yyyy-mm-dd") &amp; "', 'YYYY-MM-DD'), " &amp; G8 &amp; ");"</f>
        <v>INSERT INTO Operacao(id, plantacao_id, tipo_operacao_id, data, quantidade) VALUES (107, 102, 102, TO_DATE('yyyy-07-03', 'YYYY-MM-DD'), 0,9);</v>
      </c>
      <c r="M8" s="17"/>
      <c r="N8" s="17"/>
      <c r="O8" s="17"/>
      <c r="P8" s="17"/>
      <c r="Q8" s="17"/>
      <c r="R8" s="17"/>
      <c r="Z8" t="e">
        <f>_xlfn.XLOOKUP(I8, 'INSERTS F-PRODUCAO'!$E$2:$E$12,'INSERTS F-PRODUCAO'!$D$2:$D$12)</f>
        <v>#N/A</v>
      </c>
      <c r="AA8" t="e">
        <f>"INSERT INTO " &amp; $AB$1 &amp; "(operacao_id,fator_producao_id) values (" &amp; K8 &amp; ", " &amp; Z8 &amp; ");"</f>
        <v>#N/A</v>
      </c>
      <c r="AB8" t="str">
        <v>INSERT INTO Aplicacao_FP(operacao_id,fator_producao_id) values (143, 1);</v>
      </c>
    </row>
    <row r="9" spans="1:28">
      <c r="A9" s="17">
        <v>104</v>
      </c>
      <c r="B9" s="17" t="s">
        <v>236</v>
      </c>
      <c r="C9" s="17" t="s">
        <v>246</v>
      </c>
      <c r="D9" s="17"/>
      <c r="E9" s="17" t="s">
        <v>48</v>
      </c>
      <c r="F9" s="18">
        <v>42926</v>
      </c>
      <c r="G9" s="17">
        <v>3</v>
      </c>
      <c r="H9" s="17" t="s">
        <v>248</v>
      </c>
      <c r="I9" s="17"/>
      <c r="J9" s="17">
        <f>VLOOKUP(C9, 'INSERT TIPO_OPERACAO'!$A$2:$B$9, 2, FALSE)</f>
        <v>102</v>
      </c>
      <c r="K9" s="17">
        <f t="shared" si="0"/>
        <v>108</v>
      </c>
      <c r="L9" s="17" t="str">
        <f>"INSERT INTO " &amp; $M$1 &amp; "(id, plantacao_id, tipo_operacao_id, data, quantidade) VALUES (" &amp; K9 &amp; ", " &amp; A9 &amp; ", " &amp; J9 &amp; ", TO_DATE('" &amp; TEXT(F9, "yyyy-mm-dd") &amp; "', 'YYYY-MM-DD'), " &amp; G9 &amp; ");"</f>
        <v>INSERT INTO Operacao(id, plantacao_id, tipo_operacao_id, data, quantidade) VALUES (108, 104, 102, TO_DATE('yyyy-07-10', 'YYYY-MM-DD'), 3);</v>
      </c>
      <c r="M9" s="17"/>
      <c r="N9" s="17"/>
      <c r="O9" s="17"/>
      <c r="P9" s="17"/>
      <c r="Q9" s="17"/>
      <c r="R9" s="17"/>
      <c r="Z9" t="e">
        <f>_xlfn.XLOOKUP(I9, 'INSERTS F-PRODUCAO'!$E$2:$E$12,'INSERTS F-PRODUCAO'!$D$2:$D$12)</f>
        <v>#N/A</v>
      </c>
      <c r="AA9" t="e">
        <f>"INSERT INTO " &amp; $AB$1 &amp; "(operacao_id,fator_producao_id) values (" &amp; K9 &amp; ", " &amp; Z9 &amp; ");"</f>
        <v>#N/A</v>
      </c>
      <c r="AB9" t="str">
        <v>INSERT INTO Aplicacao_FP(operacao_id,fator_producao_id) values (144, 1);</v>
      </c>
    </row>
    <row r="10" spans="1:28">
      <c r="A10" s="17">
        <v>102</v>
      </c>
      <c r="B10" s="17" t="s">
        <v>264</v>
      </c>
      <c r="C10" s="17" t="s">
        <v>246</v>
      </c>
      <c r="D10" s="17"/>
      <c r="E10" s="17" t="s">
        <v>268</v>
      </c>
      <c r="F10" s="18">
        <v>42957</v>
      </c>
      <c r="G10" s="17">
        <v>0.4</v>
      </c>
      <c r="H10" s="17" t="s">
        <v>248</v>
      </c>
      <c r="I10" s="17"/>
      <c r="J10" s="17">
        <f>VLOOKUP(C10, 'INSERT TIPO_OPERACAO'!$A$2:$B$9, 2, FALSE)</f>
        <v>102</v>
      </c>
      <c r="K10" s="17">
        <f t="shared" si="0"/>
        <v>109</v>
      </c>
      <c r="L10" s="17" t="str">
        <f>"INSERT INTO " &amp; $M$1 &amp; "(id, plantacao_id, tipo_operacao_id, data, quantidade) VALUES (" &amp; K10 &amp; ", " &amp; A10 &amp; ", " &amp; J10 &amp; ", TO_DATE('" &amp; TEXT(F10, "yyyy-mm-dd") &amp; "', 'YYYY-MM-DD'), " &amp; G10 &amp; ");"</f>
        <v>INSERT INTO Operacao(id, plantacao_id, tipo_operacao_id, data, quantidade) VALUES (109, 102, 102, TO_DATE('yyyy-08-10', 'YYYY-MM-DD'), 0,4);</v>
      </c>
      <c r="M10" s="17"/>
      <c r="N10" s="17"/>
      <c r="O10" s="17"/>
      <c r="P10" s="17"/>
      <c r="Q10" s="17"/>
      <c r="R10" s="17"/>
      <c r="Z10" t="e">
        <f>_xlfn.XLOOKUP(I10, 'INSERTS F-PRODUCAO'!$E$2:$E$12,'INSERTS F-PRODUCAO'!$D$2:$D$12)</f>
        <v>#N/A</v>
      </c>
      <c r="AA10" t="e">
        <f>"INSERT INTO " &amp; $AB$1 &amp; "(operacao_id,fator_producao_id) values (" &amp; K10 &amp; ", " &amp; Z10 &amp; ");"</f>
        <v>#N/A</v>
      </c>
      <c r="AB10" t="str">
        <v>INSERT INTO Aplicacao_FP(operacao_id,fator_producao_id) values (145, 4);</v>
      </c>
    </row>
    <row r="11" spans="1:28">
      <c r="A11" s="17">
        <v>102</v>
      </c>
      <c r="B11" s="17" t="s">
        <v>264</v>
      </c>
      <c r="C11" s="17" t="s">
        <v>246</v>
      </c>
      <c r="D11" s="17"/>
      <c r="E11" s="17" t="s">
        <v>266</v>
      </c>
      <c r="F11" s="18">
        <v>42957</v>
      </c>
      <c r="G11" s="17">
        <v>0.9</v>
      </c>
      <c r="H11" s="17" t="s">
        <v>248</v>
      </c>
      <c r="I11" s="17"/>
      <c r="J11" s="17">
        <f>VLOOKUP(C11, 'INSERT TIPO_OPERACAO'!$A$2:$B$9, 2, FALSE)</f>
        <v>102</v>
      </c>
      <c r="K11" s="17">
        <f t="shared" si="0"/>
        <v>110</v>
      </c>
      <c r="L11" s="17" t="str">
        <f>"INSERT INTO " &amp; $M$1 &amp; "(id, plantacao_id, tipo_operacao_id, data, quantidade) VALUES (" &amp; K11 &amp; ", " &amp; A11 &amp; ", " &amp; J11 &amp; ", TO_DATE('" &amp; TEXT(F11, "yyyy-mm-dd") &amp; "', 'YYYY-MM-DD'), " &amp; G11 &amp; ");"</f>
        <v>INSERT INTO Operacao(id, plantacao_id, tipo_operacao_id, data, quantidade) VALUES (110, 102, 102, TO_DATE('yyyy-08-10', 'YYYY-MM-DD'), 0,9);</v>
      </c>
      <c r="M11" s="17"/>
      <c r="N11" s="17"/>
      <c r="O11" s="17"/>
      <c r="P11" s="17"/>
      <c r="Q11" s="17"/>
      <c r="R11" s="17"/>
      <c r="Z11" t="e">
        <f>_xlfn.XLOOKUP(I11, 'INSERTS F-PRODUCAO'!$E$2:$E$12,'INSERTS F-PRODUCAO'!$D$2:$D$12)</f>
        <v>#N/A</v>
      </c>
      <c r="AA11" t="e">
        <f>"INSERT INTO " &amp; $AB$1 &amp; "(operacao_id,fator_producao_id) values (" &amp; K11 &amp; ", " &amp; Z11 &amp; ");"</f>
        <v>#N/A</v>
      </c>
      <c r="AB11" t="str">
        <v>INSERT INTO Aplicacao_FP(operacao_id,fator_producao_id) values (146, 4);</v>
      </c>
    </row>
    <row r="12" spans="1:28">
      <c r="A12" s="17">
        <v>104</v>
      </c>
      <c r="B12" s="17" t="s">
        <v>236</v>
      </c>
      <c r="C12" s="17" t="s">
        <v>246</v>
      </c>
      <c r="D12" s="17"/>
      <c r="E12" s="17" t="s">
        <v>48</v>
      </c>
      <c r="F12" s="18">
        <v>42957</v>
      </c>
      <c r="G12" s="17">
        <v>3.5</v>
      </c>
      <c r="H12" s="17" t="s">
        <v>248</v>
      </c>
      <c r="I12" s="17"/>
      <c r="J12" s="17">
        <f>VLOOKUP(C12, 'INSERT TIPO_OPERACAO'!$A$2:$B$9, 2, FALSE)</f>
        <v>102</v>
      </c>
      <c r="K12" s="17">
        <f t="shared" si="0"/>
        <v>111</v>
      </c>
      <c r="L12" s="17" t="str">
        <f>"INSERT INTO " &amp; $M$1 &amp; "(id, plantacao_id, tipo_operacao_id, data, quantidade) VALUES (" &amp; K12 &amp; ", " &amp; A12 &amp; ", " &amp; J12 &amp; ", TO_DATE('" &amp; TEXT(F12, "yyyy-mm-dd") &amp; "', 'YYYY-MM-DD'), " &amp; G12 &amp; ");"</f>
        <v>INSERT INTO Operacao(id, plantacao_id, tipo_operacao_id, data, quantidade) VALUES (111, 104, 102, TO_DATE('yyyy-08-10', 'YYYY-MM-DD'), 3,5);</v>
      </c>
      <c r="M12" s="17"/>
      <c r="N12" s="17"/>
      <c r="O12" s="17"/>
      <c r="P12" s="17"/>
      <c r="Q12" s="17"/>
      <c r="R12" s="17"/>
      <c r="Z12" t="e">
        <f>_xlfn.XLOOKUP(I12, 'INSERTS F-PRODUCAO'!$E$2:$E$12,'INSERTS F-PRODUCAO'!$D$2:$D$12)</f>
        <v>#N/A</v>
      </c>
      <c r="AA12" t="e">
        <f>"INSERT INTO " &amp; $AB$1 &amp; "(operacao_id,fator_producao_id) values (" &amp; K12 &amp; ", " &amp; Z12 &amp; ");"</f>
        <v>#N/A</v>
      </c>
      <c r="AB12" t="str">
        <v>INSERT INTO Aplicacao_FP(operacao_id,fator_producao_id) values (147, 4);</v>
      </c>
    </row>
    <row r="13" spans="1:28">
      <c r="A13" s="17">
        <v>104</v>
      </c>
      <c r="B13" s="17" t="s">
        <v>236</v>
      </c>
      <c r="C13" s="17" t="s">
        <v>246</v>
      </c>
      <c r="D13" s="17"/>
      <c r="E13" s="17" t="s">
        <v>48</v>
      </c>
      <c r="F13" s="18">
        <v>42988</v>
      </c>
      <c r="G13" s="17">
        <v>3</v>
      </c>
      <c r="H13" s="17" t="s">
        <v>248</v>
      </c>
      <c r="I13" s="17"/>
      <c r="J13" s="17">
        <f>VLOOKUP(C13, 'INSERT TIPO_OPERACAO'!$A$2:$B$9, 2, FALSE)</f>
        <v>102</v>
      </c>
      <c r="K13" s="17">
        <f t="shared" si="0"/>
        <v>112</v>
      </c>
      <c r="L13" s="17" t="str">
        <f>"INSERT INTO " &amp; $M$1 &amp; "(id, plantacao_id, tipo_operacao_id, data, quantidade) VALUES (" &amp; K13 &amp; ", " &amp; A13 &amp; ", " &amp; J13 &amp; ", TO_DATE('" &amp; TEXT(F13, "yyyy-mm-dd") &amp; "', 'YYYY-MM-DD'), " &amp; G13 &amp; ");"</f>
        <v>INSERT INTO Operacao(id, plantacao_id, tipo_operacao_id, data, quantidade) VALUES (112, 104, 102, TO_DATE('yyyy-09-10', 'YYYY-MM-DD'), 3);</v>
      </c>
      <c r="M13" s="17"/>
      <c r="N13" s="17"/>
      <c r="O13" s="17"/>
      <c r="P13" s="17"/>
      <c r="Q13" s="17"/>
      <c r="R13" s="17"/>
      <c r="Z13" t="e">
        <f>_xlfn.XLOOKUP(I13, 'INSERTS F-PRODUCAO'!$E$2:$E$12,'INSERTS F-PRODUCAO'!$D$2:$D$12)</f>
        <v>#N/A</v>
      </c>
      <c r="AA13" t="e">
        <f>"INSERT INTO " &amp; $AB$1 &amp; "(operacao_id,fator_producao_id) values (" &amp; K13 &amp; ", " &amp; Z13 &amp; ");"</f>
        <v>#N/A</v>
      </c>
      <c r="AB13" t="str">
        <v>INSERT INTO Aplicacao_FP(operacao_id,fator_producao_id) values (160, 1);</v>
      </c>
    </row>
    <row r="14" spans="1:28">
      <c r="A14" s="17">
        <v>102</v>
      </c>
      <c r="B14" s="17" t="s">
        <v>264</v>
      </c>
      <c r="C14" s="17" t="s">
        <v>5</v>
      </c>
      <c r="D14" s="17"/>
      <c r="E14" s="17" t="s">
        <v>266</v>
      </c>
      <c r="F14" s="18">
        <v>43043</v>
      </c>
      <c r="G14" s="17">
        <v>30</v>
      </c>
      <c r="H14" s="17" t="s">
        <v>267</v>
      </c>
      <c r="I14" s="17"/>
      <c r="J14" s="17">
        <f>VLOOKUP(C14, 'INSERT TIPO_OPERACAO'!$A$2:$B$9, 2, FALSE)</f>
        <v>104</v>
      </c>
      <c r="K14" s="17">
        <f t="shared" si="0"/>
        <v>113</v>
      </c>
      <c r="L14" s="17" t="str">
        <f>"INSERT INTO " &amp; $M$1 &amp; "(id, plantacao_id, tipo_operacao_id, data, quantidade) VALUES (" &amp; K14 &amp; ", " &amp; A14 &amp; ", " &amp; J14 &amp; ", TO_DATE('" &amp; TEXT(F14, "yyyy-mm-dd") &amp; "', 'YYYY-MM-DD'), " &amp; G14 &amp; ");"</f>
        <v>INSERT INTO Operacao(id, plantacao_id, tipo_operacao_id, data, quantidade) VALUES (113, 102, 104, TO_DATE('yyyy-11-04', 'YYYY-MM-DD'), 30);</v>
      </c>
      <c r="M14" s="17"/>
      <c r="N14" s="17"/>
      <c r="O14" s="17"/>
      <c r="P14" s="17"/>
      <c r="Q14" s="17"/>
      <c r="R14" s="17"/>
      <c r="Z14" t="e">
        <f>_xlfn.XLOOKUP(I14, 'INSERTS F-PRODUCAO'!$E$2:$E$12,'INSERTS F-PRODUCAO'!$D$2:$D$12)</f>
        <v>#N/A</v>
      </c>
      <c r="AA14" t="e">
        <f>"INSERT INTO " &amp; $AB$1 &amp; "(operacao_id,fator_producao_id) values (" &amp; K14 &amp; ", " &amp; Z14 &amp; ");"</f>
        <v>#N/A</v>
      </c>
      <c r="AB14" t="str">
        <v>INSERT INTO Aplicacao_FP(operacao_id,fator_producao_id) values (161, 1);</v>
      </c>
    </row>
    <row r="15" spans="1:28">
      <c r="A15" s="17">
        <v>102</v>
      </c>
      <c r="B15" s="17" t="s">
        <v>264</v>
      </c>
      <c r="C15" s="17" t="s">
        <v>5</v>
      </c>
      <c r="D15" s="17"/>
      <c r="E15" s="17" t="s">
        <v>268</v>
      </c>
      <c r="F15" s="18">
        <v>43043</v>
      </c>
      <c r="G15" s="17">
        <v>20</v>
      </c>
      <c r="H15" s="17" t="s">
        <v>267</v>
      </c>
      <c r="I15" s="17"/>
      <c r="J15" s="17">
        <f>VLOOKUP(C15, 'INSERT TIPO_OPERACAO'!$A$2:$B$9, 2, FALSE)</f>
        <v>104</v>
      </c>
      <c r="K15" s="17">
        <f t="shared" si="0"/>
        <v>114</v>
      </c>
      <c r="L15" s="17" t="str">
        <f>"INSERT INTO " &amp; $M$1 &amp; "(id, plantacao_id, tipo_operacao_id, data, quantidade) VALUES (" &amp; K15 &amp; ", " &amp; A15 &amp; ", " &amp; J15 &amp; ", TO_DATE('" &amp; TEXT(F15, "yyyy-mm-dd") &amp; "', 'YYYY-MM-DD'), " &amp; G15 &amp; ");"</f>
        <v>INSERT INTO Operacao(id, plantacao_id, tipo_operacao_id, data, quantidade) VALUES (114, 102, 104, TO_DATE('yyyy-11-04', 'YYYY-MM-DD'), 20);</v>
      </c>
      <c r="M15" s="17"/>
      <c r="N15" s="17"/>
      <c r="O15" s="17"/>
      <c r="P15" s="17"/>
      <c r="Q15" s="17"/>
      <c r="R15" s="17"/>
      <c r="Z15" t="e">
        <f>_xlfn.XLOOKUP(I15, 'INSERTS F-PRODUCAO'!$E$2:$E$12,'INSERTS F-PRODUCAO'!$D$2:$D$12)</f>
        <v>#N/A</v>
      </c>
      <c r="AA15" t="e">
        <f>"INSERT INTO " &amp; $AB$1 &amp; "(operacao_id,fator_producao_id) values (" &amp; K15 &amp; ", " &amp; Z15 &amp; ");"</f>
        <v>#N/A</v>
      </c>
      <c r="AB15" t="str">
        <v>INSERT INTO Aplicacao_FP(operacao_id,fator_producao_id) values (163, 8);</v>
      </c>
    </row>
    <row r="16" spans="1:28">
      <c r="A16" s="17">
        <v>102</v>
      </c>
      <c r="B16" s="17" t="s">
        <v>264</v>
      </c>
      <c r="C16" s="17" t="s">
        <v>272</v>
      </c>
      <c r="D16" s="17" t="s">
        <v>273</v>
      </c>
      <c r="E16" s="17" t="s">
        <v>266</v>
      </c>
      <c r="F16" s="18">
        <v>43079</v>
      </c>
      <c r="G16" s="17">
        <v>15</v>
      </c>
      <c r="H16" s="17" t="s">
        <v>274</v>
      </c>
      <c r="I16" s="17" t="s">
        <v>166</v>
      </c>
      <c r="J16" s="17">
        <f>VLOOKUP(C16, 'INSERT TIPO_OPERACAO'!$A$2:$B$9, 2, FALSE)</f>
        <v>103</v>
      </c>
      <c r="K16" s="17">
        <f t="shared" si="0"/>
        <v>115</v>
      </c>
      <c r="L16" s="17" t="str">
        <f>"INSERT INTO " &amp; $M$1 &amp; "(id, plantacao_id, tipo_operacao_id, data, quantidade) VALUES (" &amp; K16 &amp; ", " &amp; A16 &amp; ", " &amp; J16 &amp; ", TO_DATE('" &amp; TEXT(F16, "yyyy-mm-dd") &amp; "', 'YYYY-MM-DD'), " &amp; G16 &amp; ");"</f>
        <v>INSERT INTO Operacao(id, plantacao_id, tipo_operacao_id, data, quantidade) VALUES (115, 102, 103, TO_DATE('yyyy-12-10', 'YYYY-MM-DD'), 15);</v>
      </c>
      <c r="M16" s="17"/>
      <c r="N16" s="17"/>
      <c r="O16" s="17"/>
      <c r="P16" s="17"/>
      <c r="Q16" s="17"/>
      <c r="R16" s="17"/>
      <c r="Z16">
        <f>_xlfn.XLOOKUP(I16, 'INSERTS F-PRODUCAO'!$E$2:$E$12,'INSERTS F-PRODUCAO'!$D$2:$D$12)</f>
        <v>3</v>
      </c>
      <c r="AA16" t="str">
        <f>"INSERT INTO " &amp; $AB$1 &amp; "(operacao_id,fator_producao_id) values (" &amp; K16 &amp; ", " &amp; Z16 &amp; ");"</f>
        <v>INSERT INTO Aplicacao_FP(operacao_id,fator_producao_id) values (115, 3);</v>
      </c>
      <c r="AB16" t="str">
        <v>INSERT INTO Aplicacao_FP(operacao_id,fator_producao_id) values (190, 3);</v>
      </c>
    </row>
    <row r="17" spans="1:28">
      <c r="A17" s="17">
        <v>102</v>
      </c>
      <c r="B17" s="17" t="s">
        <v>264</v>
      </c>
      <c r="C17" s="17" t="s">
        <v>272</v>
      </c>
      <c r="D17" s="17" t="s">
        <v>273</v>
      </c>
      <c r="E17" s="17" t="s">
        <v>268</v>
      </c>
      <c r="F17" s="18">
        <v>43079</v>
      </c>
      <c r="G17" s="17">
        <v>10</v>
      </c>
      <c r="H17" s="17" t="s">
        <v>274</v>
      </c>
      <c r="I17" s="17" t="s">
        <v>166</v>
      </c>
      <c r="J17" s="17">
        <f>VLOOKUP(C17, 'INSERT TIPO_OPERACAO'!$A$2:$B$9, 2, FALSE)</f>
        <v>103</v>
      </c>
      <c r="K17" s="17">
        <f t="shared" si="0"/>
        <v>116</v>
      </c>
      <c r="L17" s="17" t="str">
        <f>"INSERT INTO " &amp; $M$1 &amp; "(id, plantacao_id, tipo_operacao_id, data, quantidade) VALUES (" &amp; K17 &amp; ", " &amp; A17 &amp; ", " &amp; J17 &amp; ", TO_DATE('" &amp; TEXT(F17, "yyyy-mm-dd") &amp; "', 'YYYY-MM-DD'), " &amp; G17 &amp; ");"</f>
        <v>INSERT INTO Operacao(id, plantacao_id, tipo_operacao_id, data, quantidade) VALUES (116, 102, 103, TO_DATE('yyyy-12-10', 'YYYY-MM-DD'), 10);</v>
      </c>
      <c r="M17" s="17"/>
      <c r="N17" s="17"/>
      <c r="O17" s="17"/>
      <c r="P17" s="17"/>
      <c r="Q17" s="17"/>
      <c r="R17" s="17"/>
      <c r="Z17">
        <f>_xlfn.XLOOKUP(I17, 'INSERTS F-PRODUCAO'!$E$2:$E$12,'INSERTS F-PRODUCAO'!$D$2:$D$12)</f>
        <v>3</v>
      </c>
      <c r="AA17" t="str">
        <f>"INSERT INTO " &amp; $AB$1 &amp; "(operacao_id,fator_producao_id) values (" &amp; K17 &amp; ", " &amp; Z17 &amp; ");"</f>
        <v>INSERT INTO Aplicacao_FP(operacao_id,fator_producao_id) values (116, 3);</v>
      </c>
      <c r="AB17" t="str">
        <v>INSERT INTO Aplicacao_FP(operacao_id,fator_producao_id) values (191, 3);</v>
      </c>
    </row>
    <row r="18" spans="1:28">
      <c r="A18" s="17">
        <v>104</v>
      </c>
      <c r="B18" s="17" t="s">
        <v>236</v>
      </c>
      <c r="C18" s="17" t="s">
        <v>5</v>
      </c>
      <c r="D18" s="17"/>
      <c r="E18" s="17" t="s">
        <v>269</v>
      </c>
      <c r="F18" s="18">
        <v>43107</v>
      </c>
      <c r="G18" s="17">
        <v>90</v>
      </c>
      <c r="H18" s="17" t="s">
        <v>267</v>
      </c>
      <c r="I18" s="17"/>
      <c r="J18" s="17">
        <f>VLOOKUP(C18, 'INSERT TIPO_OPERACAO'!$A$2:$B$9, 2, FALSE)</f>
        <v>104</v>
      </c>
      <c r="K18" s="17">
        <f t="shared" si="0"/>
        <v>117</v>
      </c>
      <c r="L18" s="17" t="str">
        <f>"INSERT INTO " &amp; $M$1 &amp; "(id, plantacao_id, tipo_operacao_id, data, quantidade) VALUES (" &amp; K18 &amp; ", " &amp; A18 &amp; ", " &amp; J18 &amp; ", TO_DATE('" &amp; TEXT(F18, "yyyy-mm-dd") &amp; "', 'YYYY-MM-DD'), " &amp; G18 &amp; ");"</f>
        <v>INSERT INTO Operacao(id, plantacao_id, tipo_operacao_id, data, quantidade) VALUES (117, 104, 104, TO_DATE('yyyy-01-07', 'YYYY-MM-DD'), 90);</v>
      </c>
      <c r="M18" s="17"/>
      <c r="N18" s="17"/>
      <c r="O18" s="17"/>
      <c r="P18" s="17"/>
      <c r="Q18" s="17"/>
      <c r="R18" s="17"/>
      <c r="Z18" t="e">
        <f>_xlfn.XLOOKUP(I18, 'INSERTS F-PRODUCAO'!$E$2:$E$12,'INSERTS F-PRODUCAO'!$D$2:$D$12)</f>
        <v>#N/A</v>
      </c>
      <c r="AA18" t="e">
        <f>"INSERT INTO " &amp; $AB$1 &amp; "(operacao_id,fator_producao_id) values (" &amp; K18 &amp; ", " &amp; Z18 &amp; ");"</f>
        <v>#N/A</v>
      </c>
      <c r="AB18" t="str">
        <v>INSERT INTO Aplicacao_FP(operacao_id,fator_producao_id) values (198, 1);</v>
      </c>
    </row>
    <row r="19" spans="1:28">
      <c r="A19" s="17">
        <v>104</v>
      </c>
      <c r="B19" s="17" t="s">
        <v>236</v>
      </c>
      <c r="C19" s="17" t="s">
        <v>5</v>
      </c>
      <c r="D19" s="17"/>
      <c r="E19" s="17" t="s">
        <v>270</v>
      </c>
      <c r="F19" s="18">
        <v>43108</v>
      </c>
      <c r="G19" s="17">
        <v>60</v>
      </c>
      <c r="H19" s="17" t="s">
        <v>267</v>
      </c>
      <c r="I19" s="17"/>
      <c r="J19" s="17">
        <f>VLOOKUP(C19, 'INSERT TIPO_OPERACAO'!$A$2:$B$9, 2, FALSE)</f>
        <v>104</v>
      </c>
      <c r="K19" s="17">
        <f t="shared" si="0"/>
        <v>118</v>
      </c>
      <c r="L19" s="17" t="str">
        <f>"INSERT INTO " &amp; $M$1 &amp; "(id, plantacao_id, tipo_operacao_id, data, quantidade) VALUES (" &amp; K19 &amp; ", " &amp; A19 &amp; ", " &amp; J19 &amp; ", TO_DATE('" &amp; TEXT(F19, "yyyy-mm-dd") &amp; "', 'YYYY-MM-DD'), " &amp; G19 &amp; ");"</f>
        <v>INSERT INTO Operacao(id, plantacao_id, tipo_operacao_id, data, quantidade) VALUES (118, 104, 104, TO_DATE('yyyy-01-08', 'YYYY-MM-DD'), 60);</v>
      </c>
      <c r="M19" s="17"/>
      <c r="N19" s="17"/>
      <c r="O19" s="17"/>
      <c r="P19" s="17"/>
      <c r="Q19" s="17"/>
      <c r="R19" s="17"/>
      <c r="Z19" t="e">
        <f>_xlfn.XLOOKUP(I19, 'INSERTS F-PRODUCAO'!$E$2:$E$12,'INSERTS F-PRODUCAO'!$D$2:$D$12)</f>
        <v>#N/A</v>
      </c>
      <c r="AA19" t="e">
        <f>"INSERT INTO " &amp; $AB$1 &amp; "(operacao_id,fator_producao_id) values (" &amp; K19 &amp; ", " &amp; Z19 &amp; ");"</f>
        <v>#N/A</v>
      </c>
      <c r="AB19" t="str">
        <v>INSERT INTO Aplicacao_FP(operacao_id,fator_producao_id) values (199, 1);</v>
      </c>
    </row>
    <row r="20" spans="1:28">
      <c r="A20" s="17">
        <v>104</v>
      </c>
      <c r="B20" s="17" t="s">
        <v>236</v>
      </c>
      <c r="C20" s="17" t="s">
        <v>5</v>
      </c>
      <c r="D20" s="17"/>
      <c r="E20" s="17" t="s">
        <v>271</v>
      </c>
      <c r="F20" s="18">
        <v>43108</v>
      </c>
      <c r="G20" s="17">
        <v>40</v>
      </c>
      <c r="H20" s="17" t="s">
        <v>267</v>
      </c>
      <c r="I20" s="17"/>
      <c r="J20" s="17">
        <f>VLOOKUP(C20, 'INSERT TIPO_OPERACAO'!$A$2:$B$9, 2, FALSE)</f>
        <v>104</v>
      </c>
      <c r="K20" s="17">
        <f t="shared" si="0"/>
        <v>119</v>
      </c>
      <c r="L20" s="17" t="str">
        <f>"INSERT INTO " &amp; $M$1 &amp; "(id, plantacao_id, tipo_operacao_id, data, quantidade) VALUES (" &amp; K20 &amp; ", " &amp; A20 &amp; ", " &amp; J20 &amp; ", TO_DATE('" &amp; TEXT(F20, "yyyy-mm-dd") &amp; "', 'YYYY-MM-DD'), " &amp; G20 &amp; ");"</f>
        <v>INSERT INTO Operacao(id, plantacao_id, tipo_operacao_id, data, quantidade) VALUES (119, 104, 104, TO_DATE('yyyy-01-08', 'YYYY-MM-DD'), 40);</v>
      </c>
      <c r="M20" s="17"/>
      <c r="N20" s="17"/>
      <c r="O20" s="17"/>
      <c r="P20" s="17"/>
      <c r="Q20" s="17"/>
      <c r="R20" s="17"/>
      <c r="Z20" t="e">
        <f>_xlfn.XLOOKUP(I20, 'INSERTS F-PRODUCAO'!$E$2:$E$12,'INSERTS F-PRODUCAO'!$D$2:$D$12)</f>
        <v>#N/A</v>
      </c>
      <c r="AA20" t="e">
        <f>"INSERT INTO " &amp; $AB$1 &amp; "(operacao_id,fator_producao_id) values (" &amp; K20 &amp; ", " &amp; Z20 &amp; ");"</f>
        <v>#N/A</v>
      </c>
      <c r="AB20" t="str">
        <v>INSERT INTO Aplicacao_FP(operacao_id,fator_producao_id) values (205, 5);</v>
      </c>
    </row>
    <row r="21" spans="1:28">
      <c r="A21" s="17">
        <v>107</v>
      </c>
      <c r="B21" s="17" t="s">
        <v>238</v>
      </c>
      <c r="C21" s="17" t="s">
        <v>265</v>
      </c>
      <c r="D21" s="17"/>
      <c r="E21" s="17" t="s">
        <v>275</v>
      </c>
      <c r="F21" s="18">
        <v>43110</v>
      </c>
      <c r="G21" s="17">
        <v>500</v>
      </c>
      <c r="H21" s="17" t="s">
        <v>267</v>
      </c>
      <c r="I21" s="17"/>
      <c r="J21" s="17">
        <f>VLOOKUP(C21, 'INSERT TIPO_OPERACAO'!$A$2:$B$9, 2, FALSE)</f>
        <v>101</v>
      </c>
      <c r="K21" s="17">
        <f t="shared" si="0"/>
        <v>120</v>
      </c>
      <c r="L21" s="17" t="str">
        <f>"INSERT INTO " &amp; $M$1 &amp; "(id, plantacao_id, tipo_operacao_id, data, quantidade) VALUES (" &amp; K21 &amp; ", " &amp; A21 &amp; ", " &amp; J21 &amp; ", TO_DATE('" &amp; TEXT(F21, "yyyy-mm-dd") &amp; "', 'YYYY-MM-DD'), " &amp; G21 &amp; ");"</f>
        <v>INSERT INTO Operacao(id, plantacao_id, tipo_operacao_id, data, quantidade) VALUES (120, 107, 101, TO_DATE('yyyy-01-10', 'YYYY-MM-DD'), 500);</v>
      </c>
      <c r="M21" s="17"/>
      <c r="N21" s="17"/>
      <c r="O21" s="17"/>
      <c r="P21" s="17"/>
      <c r="Q21" s="17"/>
      <c r="R21" s="17"/>
      <c r="Z21" t="e">
        <f>_xlfn.XLOOKUP(I21, 'INSERTS F-PRODUCAO'!$E$2:$E$12,'INSERTS F-PRODUCAO'!$D$2:$D$12)</f>
        <v>#N/A</v>
      </c>
      <c r="AA21" t="e">
        <f>"INSERT INTO " &amp; $AB$1 &amp; "(operacao_id,fator_producao_id) values (" &amp; K21 &amp; ", " &amp; Z21 &amp; ");"</f>
        <v>#N/A</v>
      </c>
      <c r="AB21" t="str">
        <v>INSERT INTO Aplicacao_FP(operacao_id,fator_producao_id) values (250, 1);</v>
      </c>
    </row>
    <row r="22" spans="1:28">
      <c r="A22" s="17">
        <v>107</v>
      </c>
      <c r="B22" s="17" t="s">
        <v>238</v>
      </c>
      <c r="C22" s="17" t="s">
        <v>265</v>
      </c>
      <c r="D22" s="17"/>
      <c r="E22" s="17" t="s">
        <v>276</v>
      </c>
      <c r="F22" s="18">
        <v>43111</v>
      </c>
      <c r="G22" s="17">
        <v>700</v>
      </c>
      <c r="H22" s="17" t="s">
        <v>267</v>
      </c>
      <c r="I22" s="17"/>
      <c r="J22" s="17">
        <f>VLOOKUP(C22, 'INSERT TIPO_OPERACAO'!$A$2:$B$9, 2, FALSE)</f>
        <v>101</v>
      </c>
      <c r="K22" s="17">
        <f t="shared" si="0"/>
        <v>121</v>
      </c>
      <c r="L22" s="17" t="str">
        <f>"INSERT INTO " &amp; $M$1 &amp; "(id, plantacao_id, tipo_operacao_id, data, quantidade) VALUES (" &amp; K22 &amp; ", " &amp; A22 &amp; ", " &amp; J22 &amp; ", TO_DATE('" &amp; TEXT(F22, "yyyy-mm-dd") &amp; "', 'YYYY-MM-DD'), " &amp; G22 &amp; ");"</f>
        <v>INSERT INTO Operacao(id, plantacao_id, tipo_operacao_id, data, quantidade) VALUES (121, 107, 101, TO_DATE('yyyy-01-11', 'YYYY-MM-DD'), 700);</v>
      </c>
      <c r="M22" s="17"/>
      <c r="N22" s="17"/>
      <c r="O22" s="17"/>
      <c r="P22" s="17"/>
      <c r="Q22" s="17"/>
      <c r="R22" s="17"/>
      <c r="Z22" t="e">
        <f>_xlfn.XLOOKUP(I22, 'INSERTS F-PRODUCAO'!$E$2:$E$12,'INSERTS F-PRODUCAO'!$D$2:$D$12)</f>
        <v>#N/A</v>
      </c>
      <c r="AA22" t="e">
        <f>"INSERT INTO " &amp; $AB$1 &amp; "(operacao_id,fator_producao_id) values (" &amp; K22 &amp; ", " &amp; Z22 &amp; ");"</f>
        <v>#N/A</v>
      </c>
      <c r="AB22" t="str">
        <v>INSERT INTO Aplicacao_FP(operacao_id,fator_producao_id) values (251, 1);</v>
      </c>
    </row>
    <row r="23" spans="1:28">
      <c r="A23" s="17">
        <v>104</v>
      </c>
      <c r="B23" s="17" t="s">
        <v>236</v>
      </c>
      <c r="C23" s="17" t="s">
        <v>272</v>
      </c>
      <c r="D23" s="17" t="s">
        <v>273</v>
      </c>
      <c r="E23" s="17" t="s">
        <v>269</v>
      </c>
      <c r="F23" s="18">
        <v>43137</v>
      </c>
      <c r="G23" s="17">
        <v>10</v>
      </c>
      <c r="H23" s="17" t="s">
        <v>274</v>
      </c>
      <c r="I23" s="17" t="s">
        <v>173</v>
      </c>
      <c r="J23" s="17">
        <f>VLOOKUP(C23, 'INSERT TIPO_OPERACAO'!$A$2:$B$9, 2, FALSE)</f>
        <v>103</v>
      </c>
      <c r="K23" s="17">
        <f t="shared" si="0"/>
        <v>122</v>
      </c>
      <c r="L23" s="17" t="str">
        <f>"INSERT INTO " &amp; $M$1 &amp; "(id, plantacao_id, tipo_operacao_id, data, quantidade) VALUES (" &amp; K23 &amp; ", " &amp; A23 &amp; ", " &amp; J23 &amp; ", TO_DATE('" &amp; TEXT(F23, "yyyy-mm-dd") &amp; "', 'YYYY-MM-DD'), " &amp; G23 &amp; ");"</f>
        <v>INSERT INTO Operacao(id, plantacao_id, tipo_operacao_id, data, quantidade) VALUES (122, 104, 103, TO_DATE('yyyy-02-06', 'YYYY-MM-DD'), 10);</v>
      </c>
      <c r="M23" s="17"/>
      <c r="N23" s="17"/>
      <c r="O23" s="17"/>
      <c r="P23" s="17"/>
      <c r="Q23" s="17"/>
      <c r="R23" s="17"/>
      <c r="Z23">
        <f>_xlfn.XLOOKUP(I23, 'INSERTS F-PRODUCAO'!$E$2:$E$12,'INSERTS F-PRODUCAO'!$D$2:$D$12)</f>
        <v>4</v>
      </c>
      <c r="AA23" t="str">
        <f>"INSERT INTO " &amp; $AB$1 &amp; "(operacao_id,fator_producao_id) values (" &amp; K23 &amp; ", " &amp; Z23 &amp; ");"</f>
        <v>INSERT INTO Aplicacao_FP(operacao_id,fator_producao_id) values (122, 4);</v>
      </c>
      <c r="AB23" t="str">
        <v>INSERT INTO Aplicacao_FP(operacao_id,fator_producao_id) values (258, 5);</v>
      </c>
    </row>
    <row r="24" spans="1:28">
      <c r="A24" s="17">
        <v>104</v>
      </c>
      <c r="B24" s="17" t="s">
        <v>236</v>
      </c>
      <c r="C24" s="17" t="s">
        <v>272</v>
      </c>
      <c r="D24" s="17" t="s">
        <v>273</v>
      </c>
      <c r="E24" s="17" t="s">
        <v>270</v>
      </c>
      <c r="F24" s="18">
        <v>43137</v>
      </c>
      <c r="G24" s="17">
        <v>6</v>
      </c>
      <c r="H24" s="17" t="s">
        <v>274</v>
      </c>
      <c r="I24" s="17" t="s">
        <v>173</v>
      </c>
      <c r="J24" s="17">
        <f>VLOOKUP(C24, 'INSERT TIPO_OPERACAO'!$A$2:$B$9, 2, FALSE)</f>
        <v>103</v>
      </c>
      <c r="K24" s="17">
        <f t="shared" si="0"/>
        <v>123</v>
      </c>
      <c r="L24" s="17" t="str">
        <f>"INSERT INTO " &amp; $M$1 &amp; "(id, plantacao_id, tipo_operacao_id, data, quantidade) VALUES (" &amp; K24 &amp; ", " &amp; A24 &amp; ", " &amp; J24 &amp; ", TO_DATE('" &amp; TEXT(F24, "yyyy-mm-dd") &amp; "', 'YYYY-MM-DD'), " &amp; G24 &amp; ");"</f>
        <v>INSERT INTO Operacao(id, plantacao_id, tipo_operacao_id, data, quantidade) VALUES (123, 104, 103, TO_DATE('yyyy-02-06', 'YYYY-MM-DD'), 6);</v>
      </c>
      <c r="M24" s="17"/>
      <c r="N24" s="17"/>
      <c r="O24" s="17"/>
      <c r="P24" s="17"/>
      <c r="Q24" s="17"/>
      <c r="R24" s="17"/>
      <c r="Z24">
        <f>_xlfn.XLOOKUP(I24, 'INSERTS F-PRODUCAO'!$E$2:$E$12,'INSERTS F-PRODUCAO'!$D$2:$D$12)</f>
        <v>4</v>
      </c>
      <c r="AA24" t="str">
        <f>"INSERT INTO " &amp; $AB$1 &amp; "(operacao_id,fator_producao_id) values (" &amp; K24 &amp; ", " &amp; Z24 &amp; ");"</f>
        <v>INSERT INTO Aplicacao_FP(operacao_id,fator_producao_id) values (123, 4);</v>
      </c>
      <c r="AB24" t="str">
        <v>INSERT INTO Aplicacao_FP(operacao_id,fator_producao_id) values (299, 3);</v>
      </c>
    </row>
    <row r="25" spans="1:28">
      <c r="A25" s="17">
        <v>104</v>
      </c>
      <c r="B25" s="17" t="s">
        <v>236</v>
      </c>
      <c r="C25" s="17" t="s">
        <v>272</v>
      </c>
      <c r="D25" s="17" t="s">
        <v>273</v>
      </c>
      <c r="E25" s="17" t="s">
        <v>271</v>
      </c>
      <c r="F25" s="18">
        <v>43137</v>
      </c>
      <c r="G25" s="17">
        <v>5</v>
      </c>
      <c r="H25" s="17" t="s">
        <v>274</v>
      </c>
      <c r="I25" s="17" t="s">
        <v>173</v>
      </c>
      <c r="J25" s="17">
        <f>VLOOKUP(C25, 'INSERT TIPO_OPERACAO'!$A$2:$B$9, 2, FALSE)</f>
        <v>103</v>
      </c>
      <c r="K25" s="17">
        <f t="shared" si="0"/>
        <v>124</v>
      </c>
      <c r="L25" s="17" t="str">
        <f>"INSERT INTO " &amp; $M$1 &amp; "(id, plantacao_id, tipo_operacao_id, data, quantidade) VALUES (" &amp; K25 &amp; ", " &amp; A25 &amp; ", " &amp; J25 &amp; ", TO_DATE('" &amp; TEXT(F25, "yyyy-mm-dd") &amp; "', 'YYYY-MM-DD'), " &amp; G25 &amp; ");"</f>
        <v>INSERT INTO Operacao(id, plantacao_id, tipo_operacao_id, data, quantidade) VALUES (124, 104, 103, TO_DATE('yyyy-02-06', 'YYYY-MM-DD'), 5);</v>
      </c>
      <c r="M25" s="17"/>
      <c r="N25" s="17"/>
      <c r="O25" s="17"/>
      <c r="P25" s="17"/>
      <c r="Q25" s="17"/>
      <c r="R25" s="17"/>
      <c r="Z25">
        <f>_xlfn.XLOOKUP(I25, 'INSERTS F-PRODUCAO'!$E$2:$E$12,'INSERTS F-PRODUCAO'!$D$2:$D$12)</f>
        <v>4</v>
      </c>
      <c r="AA25" t="str">
        <f>"INSERT INTO " &amp; $AB$1 &amp; "(operacao_id,fator_producao_id) values (" &amp; K25 &amp; ", " &amp; Z25 &amp; ");"</f>
        <v>INSERT INTO Aplicacao_FP(operacao_id,fator_producao_id) values (124, 4);</v>
      </c>
      <c r="AB25" t="str">
        <v>INSERT INTO Aplicacao_FP(operacao_id,fator_producao_id) values (300, 3);</v>
      </c>
    </row>
    <row r="26" spans="1:28">
      <c r="A26" s="17">
        <v>102</v>
      </c>
      <c r="B26" s="17" t="s">
        <v>264</v>
      </c>
      <c r="C26" s="17" t="s">
        <v>246</v>
      </c>
      <c r="D26" s="17"/>
      <c r="E26" s="17" t="s">
        <v>268</v>
      </c>
      <c r="F26" s="18">
        <v>43284</v>
      </c>
      <c r="G26" s="17">
        <v>1</v>
      </c>
      <c r="H26" s="17" t="s">
        <v>248</v>
      </c>
      <c r="I26" s="17"/>
      <c r="J26" s="17">
        <f>VLOOKUP(C26, 'INSERT TIPO_OPERACAO'!$A$2:$B$9, 2, FALSE)</f>
        <v>102</v>
      </c>
      <c r="K26" s="17">
        <f t="shared" si="0"/>
        <v>125</v>
      </c>
      <c r="L26" s="17" t="str">
        <f>"INSERT INTO " &amp; $M$1 &amp; "(id, plantacao_id, tipo_operacao_id, data, quantidade) VALUES (" &amp; K26 &amp; ", " &amp; A26 &amp; ", " &amp; J26 &amp; ", TO_DATE('" &amp; TEXT(F26, "yyyy-mm-dd") &amp; "', 'YYYY-MM-DD'), " &amp; G26 &amp; ");"</f>
        <v>INSERT INTO Operacao(id, plantacao_id, tipo_operacao_id, data, quantidade) VALUES (125, 102, 102, TO_DATE('yyyy-07-03', 'YYYY-MM-DD'), 1);</v>
      </c>
      <c r="M26" s="17"/>
      <c r="N26" s="17"/>
      <c r="O26" s="17"/>
      <c r="P26" s="17"/>
      <c r="Q26" s="17"/>
      <c r="R26" s="17"/>
      <c r="Z26" t="e">
        <f>_xlfn.XLOOKUP(I26, 'INSERTS F-PRODUCAO'!$E$2:$E$12,'INSERTS F-PRODUCAO'!$D$2:$D$12)</f>
        <v>#N/A</v>
      </c>
      <c r="AA26" t="e">
        <f>"INSERT INTO " &amp; $AB$1 &amp; "(operacao_id,fator_producao_id) values (" &amp; K26 &amp; ", " &amp; Z26 &amp; ");"</f>
        <v>#N/A</v>
      </c>
      <c r="AB26" t="str">
        <v>INSERT INTO Aplicacao_FP(operacao_id,fator_producao_id) values (306, 1);</v>
      </c>
    </row>
    <row r="27" spans="1:28">
      <c r="A27" s="17">
        <v>102</v>
      </c>
      <c r="B27" s="17" t="s">
        <v>264</v>
      </c>
      <c r="C27" s="17" t="s">
        <v>246</v>
      </c>
      <c r="D27" s="17"/>
      <c r="E27" s="17" t="s">
        <v>266</v>
      </c>
      <c r="F27" s="18">
        <v>43284</v>
      </c>
      <c r="G27" s="17">
        <v>1.5</v>
      </c>
      <c r="H27" s="17" t="s">
        <v>248</v>
      </c>
      <c r="I27" s="17"/>
      <c r="J27" s="17">
        <f>VLOOKUP(C27, 'INSERT TIPO_OPERACAO'!$A$2:$B$9, 2, FALSE)</f>
        <v>102</v>
      </c>
      <c r="K27" s="17">
        <f t="shared" si="0"/>
        <v>126</v>
      </c>
      <c r="L27" s="17" t="str">
        <f>"INSERT INTO " &amp; $M$1 &amp; "(id, plantacao_id, tipo_operacao_id, data, quantidade) VALUES (" &amp; K27 &amp; ", " &amp; A27 &amp; ", " &amp; J27 &amp; ", TO_DATE('" &amp; TEXT(F27, "yyyy-mm-dd") &amp; "', 'YYYY-MM-DD'), " &amp; G27 &amp; ");"</f>
        <v>INSERT INTO Operacao(id, plantacao_id, tipo_operacao_id, data, quantidade) VALUES (126, 102, 102, TO_DATE('yyyy-07-03', 'YYYY-MM-DD'), 1,5);</v>
      </c>
      <c r="M27" s="17"/>
      <c r="N27" s="17"/>
      <c r="O27" s="17"/>
      <c r="P27" s="17"/>
      <c r="Q27" s="17"/>
      <c r="R27" s="17"/>
      <c r="Z27" t="e">
        <f>_xlfn.XLOOKUP(I27, 'INSERTS F-PRODUCAO'!$E$2:$E$12,'INSERTS F-PRODUCAO'!$D$2:$D$12)</f>
        <v>#N/A</v>
      </c>
      <c r="AA27" t="e">
        <f>"INSERT INTO " &amp; $AB$1 &amp; "(operacao_id,fator_producao_id) values (" &amp; K27 &amp; ", " &amp; Z27 &amp; ");"</f>
        <v>#N/A</v>
      </c>
      <c r="AB27" t="str">
        <v>INSERT INTO Aplicacao_FP(operacao_id,fator_producao_id) values (307, 1);</v>
      </c>
    </row>
    <row r="28" spans="1:28">
      <c r="A28" s="17">
        <v>104</v>
      </c>
      <c r="B28" s="17" t="s">
        <v>236</v>
      </c>
      <c r="C28" s="17" t="s">
        <v>246</v>
      </c>
      <c r="D28" s="17"/>
      <c r="E28" s="17" t="s">
        <v>48</v>
      </c>
      <c r="F28" s="18">
        <v>43291</v>
      </c>
      <c r="G28" s="17">
        <v>3.5</v>
      </c>
      <c r="H28" s="17" t="s">
        <v>248</v>
      </c>
      <c r="I28" s="17"/>
      <c r="J28" s="17">
        <f>VLOOKUP(C28, 'INSERT TIPO_OPERACAO'!$A$2:$B$9, 2, FALSE)</f>
        <v>102</v>
      </c>
      <c r="K28" s="17">
        <f t="shared" si="0"/>
        <v>127</v>
      </c>
      <c r="L28" s="17" t="str">
        <f>"INSERT INTO " &amp; $M$1 &amp; "(id, plantacao_id, tipo_operacao_id, data, quantidade) VALUES (" &amp; K28 &amp; ", " &amp; A28 &amp; ", " &amp; J28 &amp; ", TO_DATE('" &amp; TEXT(F28, "yyyy-mm-dd") &amp; "', 'YYYY-MM-DD'), " &amp; G28 &amp; ");"</f>
        <v>INSERT INTO Operacao(id, plantacao_id, tipo_operacao_id, data, quantidade) VALUES (127, 104, 102, TO_DATE('yyyy-07-10', 'YYYY-MM-DD'), 3,5);</v>
      </c>
      <c r="M28" s="17"/>
      <c r="N28" s="17"/>
      <c r="O28" s="17"/>
      <c r="P28" s="17"/>
      <c r="Q28" s="17"/>
      <c r="R28" s="17"/>
      <c r="Z28" t="e">
        <f>_xlfn.XLOOKUP(I28, 'INSERTS F-PRODUCAO'!$E$2:$E$12,'INSERTS F-PRODUCAO'!$D$2:$D$12)</f>
        <v>#N/A</v>
      </c>
      <c r="AA28" t="e">
        <f>"INSERT INTO " &amp; $AB$1 &amp; "(operacao_id,fator_producao_id) values (" &amp; K28 &amp; ", " &amp; Z28 &amp; ");"</f>
        <v>#N/A</v>
      </c>
    </row>
    <row r="29" spans="1:28">
      <c r="A29" s="17">
        <v>107</v>
      </c>
      <c r="B29" s="17" t="s">
        <v>238</v>
      </c>
      <c r="C29" s="17" t="s">
        <v>246</v>
      </c>
      <c r="D29" s="17"/>
      <c r="E29" s="17" t="s">
        <v>139</v>
      </c>
      <c r="F29" s="18">
        <v>43291</v>
      </c>
      <c r="G29" s="17">
        <v>6</v>
      </c>
      <c r="H29" s="17" t="s">
        <v>248</v>
      </c>
      <c r="I29" s="17"/>
      <c r="J29" s="17">
        <f>VLOOKUP(C29, 'INSERT TIPO_OPERACAO'!$A$2:$B$9, 2, FALSE)</f>
        <v>102</v>
      </c>
      <c r="K29" s="17">
        <f t="shared" si="0"/>
        <v>128</v>
      </c>
      <c r="L29" s="17" t="str">
        <f>"INSERT INTO " &amp; $M$1 &amp; "(id, plantacao_id, tipo_operacao_id, data, quantidade) VALUES (" &amp; K29 &amp; ", " &amp; A29 &amp; ", " &amp; J29 &amp; ", TO_DATE('" &amp; TEXT(F29, "yyyy-mm-dd") &amp; "', 'YYYY-MM-DD'), " &amp; G29 &amp; ");"</f>
        <v>INSERT INTO Operacao(id, plantacao_id, tipo_operacao_id, data, quantidade) VALUES (128, 107, 102, TO_DATE('yyyy-07-10', 'YYYY-MM-DD'), 6);</v>
      </c>
      <c r="M29" s="17"/>
      <c r="N29" s="17"/>
      <c r="O29" s="17"/>
      <c r="P29" s="17"/>
      <c r="Q29" s="17"/>
      <c r="R29" s="17"/>
      <c r="Z29" t="e">
        <f>_xlfn.XLOOKUP(I29, 'INSERTS F-PRODUCAO'!$E$2:$E$12,'INSERTS F-PRODUCAO'!$D$2:$D$12)</f>
        <v>#N/A</v>
      </c>
      <c r="AA29" t="e">
        <f>"INSERT INTO " &amp; $AB$1 &amp; "(operacao_id,fator_producao_id) values (" &amp; K29 &amp; ", " &amp; Z29 &amp; ");"</f>
        <v>#N/A</v>
      </c>
    </row>
    <row r="30" spans="1:28">
      <c r="A30" s="17">
        <v>102</v>
      </c>
      <c r="B30" s="17" t="s">
        <v>264</v>
      </c>
      <c r="C30" s="17" t="s">
        <v>246</v>
      </c>
      <c r="D30" s="17"/>
      <c r="E30" s="17" t="s">
        <v>268</v>
      </c>
      <c r="F30" s="18">
        <v>43322</v>
      </c>
      <c r="G30" s="17">
        <v>1</v>
      </c>
      <c r="H30" s="17" t="s">
        <v>248</v>
      </c>
      <c r="I30" s="17"/>
      <c r="J30" s="17">
        <f>VLOOKUP(C30, 'INSERT TIPO_OPERACAO'!$A$2:$B$9, 2, FALSE)</f>
        <v>102</v>
      </c>
      <c r="K30" s="17">
        <f t="shared" si="0"/>
        <v>129</v>
      </c>
      <c r="L30" s="17" t="str">
        <f>"INSERT INTO " &amp; $M$1 &amp; "(id, plantacao_id, tipo_operacao_id, data, quantidade) VALUES (" &amp; K30 &amp; ", " &amp; A30 &amp; ", " &amp; J30 &amp; ", TO_DATE('" &amp; TEXT(F30, "yyyy-mm-dd") &amp; "', 'YYYY-MM-DD'), " &amp; G30 &amp; ");"</f>
        <v>INSERT INTO Operacao(id, plantacao_id, tipo_operacao_id, data, quantidade) VALUES (129, 102, 102, TO_DATE('yyyy-08-10', 'YYYY-MM-DD'), 1);</v>
      </c>
      <c r="M30" s="17"/>
      <c r="N30" s="17"/>
      <c r="O30" s="17"/>
      <c r="P30" s="17"/>
      <c r="Q30" s="17"/>
      <c r="R30" s="17"/>
      <c r="Z30" t="e">
        <f>_xlfn.XLOOKUP(I30, 'INSERTS F-PRODUCAO'!$E$2:$E$12,'INSERTS F-PRODUCAO'!$D$2:$D$12)</f>
        <v>#N/A</v>
      </c>
      <c r="AA30" t="e">
        <f>"INSERT INTO " &amp; $AB$1 &amp; "(operacao_id,fator_producao_id) values (" &amp; K30 &amp; ", " &amp; Z30 &amp; ");"</f>
        <v>#N/A</v>
      </c>
    </row>
    <row r="31" spans="1:28">
      <c r="A31" s="17">
        <v>102</v>
      </c>
      <c r="B31" s="17" t="s">
        <v>264</v>
      </c>
      <c r="C31" s="17" t="s">
        <v>246</v>
      </c>
      <c r="D31" s="17"/>
      <c r="E31" s="17" t="s">
        <v>266</v>
      </c>
      <c r="F31" s="18">
        <v>43322</v>
      </c>
      <c r="G31" s="17">
        <v>1.5</v>
      </c>
      <c r="H31" s="17" t="s">
        <v>248</v>
      </c>
      <c r="I31" s="17"/>
      <c r="J31" s="17">
        <f>VLOOKUP(C31, 'INSERT TIPO_OPERACAO'!$A$2:$B$9, 2, FALSE)</f>
        <v>102</v>
      </c>
      <c r="K31" s="17">
        <f t="shared" si="0"/>
        <v>130</v>
      </c>
      <c r="L31" s="17" t="str">
        <f>"INSERT INTO " &amp; $M$1 &amp; "(id, plantacao_id, tipo_operacao_id, data, quantidade) VALUES (" &amp; K31 &amp; ", " &amp; A31 &amp; ", " &amp; J31 &amp; ", TO_DATE('" &amp; TEXT(F31, "yyyy-mm-dd") &amp; "', 'YYYY-MM-DD'), " &amp; G31 &amp; ");"</f>
        <v>INSERT INTO Operacao(id, plantacao_id, tipo_operacao_id, data, quantidade) VALUES (130, 102, 102, TO_DATE('yyyy-08-10', 'YYYY-MM-DD'), 1,5);</v>
      </c>
      <c r="M31" s="17"/>
      <c r="N31" s="17"/>
      <c r="O31" s="17"/>
      <c r="P31" s="17"/>
      <c r="Q31" s="17"/>
      <c r="R31" s="17"/>
      <c r="Z31" t="e">
        <f>_xlfn.XLOOKUP(I31, 'INSERTS F-PRODUCAO'!$E$2:$E$12,'INSERTS F-PRODUCAO'!$D$2:$D$12)</f>
        <v>#N/A</v>
      </c>
      <c r="AA31" t="e">
        <f>"INSERT INTO " &amp; $AB$1 &amp; "(operacao_id,fator_producao_id) values (" &amp; K31 &amp; ", " &amp; Z31 &amp; ");"</f>
        <v>#N/A</v>
      </c>
    </row>
    <row r="32" spans="1:28">
      <c r="A32" s="17">
        <v>104</v>
      </c>
      <c r="B32" s="17" t="s">
        <v>236</v>
      </c>
      <c r="C32" s="17" t="s">
        <v>246</v>
      </c>
      <c r="D32" s="17"/>
      <c r="E32" s="17" t="s">
        <v>48</v>
      </c>
      <c r="F32" s="18">
        <v>43322</v>
      </c>
      <c r="G32" s="17">
        <v>4</v>
      </c>
      <c r="H32" s="17" t="s">
        <v>248</v>
      </c>
      <c r="I32" s="17"/>
      <c r="J32" s="17">
        <f>VLOOKUP(C32, 'INSERT TIPO_OPERACAO'!$A$2:$B$9, 2, FALSE)</f>
        <v>102</v>
      </c>
      <c r="K32" s="17">
        <f t="shared" si="0"/>
        <v>131</v>
      </c>
      <c r="L32" s="17" t="str">
        <f>"INSERT INTO " &amp; $M$1 &amp; "(id, plantacao_id, tipo_operacao_id, data, quantidade) VALUES (" &amp; K32 &amp; ", " &amp; A32 &amp; ", " &amp; J32 &amp; ", TO_DATE('" &amp; TEXT(F32, "yyyy-mm-dd") &amp; "', 'YYYY-MM-DD'), " &amp; G32 &amp; ");"</f>
        <v>INSERT INTO Operacao(id, plantacao_id, tipo_operacao_id, data, quantidade) VALUES (131, 104, 102, TO_DATE('yyyy-08-10', 'YYYY-MM-DD'), 4);</v>
      </c>
      <c r="M32" s="17"/>
      <c r="N32" s="17"/>
      <c r="O32" s="17"/>
      <c r="P32" s="17"/>
      <c r="Q32" s="17"/>
      <c r="R32" s="17"/>
      <c r="Z32" t="e">
        <f>_xlfn.XLOOKUP(I32, 'INSERTS F-PRODUCAO'!$E$2:$E$12,'INSERTS F-PRODUCAO'!$D$2:$D$12)</f>
        <v>#N/A</v>
      </c>
      <c r="AA32" t="e">
        <f>"INSERT INTO " &amp; $AB$1 &amp; "(operacao_id,fator_producao_id) values (" &amp; K32 &amp; ", " &amp; Z32 &amp; ");"</f>
        <v>#N/A</v>
      </c>
    </row>
    <row r="33" spans="1:27">
      <c r="A33" s="17">
        <v>107</v>
      </c>
      <c r="B33" s="17" t="s">
        <v>238</v>
      </c>
      <c r="C33" s="17" t="s">
        <v>246</v>
      </c>
      <c r="D33" s="17"/>
      <c r="E33" s="17" t="s">
        <v>139</v>
      </c>
      <c r="F33" s="18">
        <v>43323</v>
      </c>
      <c r="G33" s="17">
        <v>7</v>
      </c>
      <c r="H33" s="17" t="s">
        <v>248</v>
      </c>
      <c r="I33" s="17"/>
      <c r="J33" s="17">
        <f>VLOOKUP(C33, 'INSERT TIPO_OPERACAO'!$A$2:$B$9, 2, FALSE)</f>
        <v>102</v>
      </c>
      <c r="K33" s="17">
        <f t="shared" si="0"/>
        <v>132</v>
      </c>
      <c r="L33" s="17" t="str">
        <f>"INSERT INTO " &amp; $M$1 &amp; "(id, plantacao_id, tipo_operacao_id, data, quantidade) VALUES (" &amp; K33 &amp; ", " &amp; A33 &amp; ", " &amp; J33 &amp; ", TO_DATE('" &amp; TEXT(F33, "yyyy-mm-dd") &amp; "', 'YYYY-MM-DD'), " &amp; G33 &amp; ");"</f>
        <v>INSERT INTO Operacao(id, plantacao_id, tipo_operacao_id, data, quantidade) VALUES (132, 107, 102, TO_DATE('yyyy-08-11', 'YYYY-MM-DD'), 7);</v>
      </c>
      <c r="M33" s="17"/>
      <c r="N33" s="17"/>
      <c r="O33" s="17"/>
      <c r="P33" s="17"/>
      <c r="Q33" s="17"/>
      <c r="R33" s="17"/>
      <c r="Z33" t="e">
        <f>_xlfn.XLOOKUP(I33, 'INSERTS F-PRODUCAO'!$E$2:$E$12,'INSERTS F-PRODUCAO'!$D$2:$D$12)</f>
        <v>#N/A</v>
      </c>
      <c r="AA33" t="e">
        <f>"INSERT INTO " &amp; $AB$1 &amp; "(operacao_id,fator_producao_id) values (" &amp; K33 &amp; ", " &amp; Z33 &amp; ");"</f>
        <v>#N/A</v>
      </c>
    </row>
    <row r="34" spans="1:27">
      <c r="A34" s="17">
        <v>104</v>
      </c>
      <c r="B34" s="17" t="s">
        <v>236</v>
      </c>
      <c r="C34" s="17" t="s">
        <v>246</v>
      </c>
      <c r="D34" s="17"/>
      <c r="E34" s="17" t="s">
        <v>48</v>
      </c>
      <c r="F34" s="18">
        <v>43345</v>
      </c>
      <c r="G34" s="17">
        <v>4</v>
      </c>
      <c r="H34" s="17" t="s">
        <v>248</v>
      </c>
      <c r="I34" s="17"/>
      <c r="J34" s="17">
        <f>VLOOKUP(C34, 'INSERT TIPO_OPERACAO'!$A$2:$B$9, 2, FALSE)</f>
        <v>102</v>
      </c>
      <c r="K34" s="17">
        <f t="shared" si="0"/>
        <v>133</v>
      </c>
      <c r="L34" s="17" t="str">
        <f>"INSERT INTO " &amp; $M$1 &amp; "(id, plantacao_id, tipo_operacao_id, data, quantidade) VALUES (" &amp; K34 &amp; ", " &amp; A34 &amp; ", " &amp; J34 &amp; ", TO_DATE('" &amp; TEXT(F34, "yyyy-mm-dd") &amp; "', 'YYYY-MM-DD'), " &amp; G34 &amp; ");"</f>
        <v>INSERT INTO Operacao(id, plantacao_id, tipo_operacao_id, data, quantidade) VALUES (133, 104, 102, TO_DATE('yyyy-09-02', 'YYYY-MM-DD'), 4);</v>
      </c>
      <c r="M34" s="17"/>
      <c r="N34" s="17"/>
      <c r="O34" s="17"/>
      <c r="P34" s="17"/>
      <c r="Q34" s="17"/>
      <c r="R34" s="17"/>
      <c r="Z34" t="e">
        <f>_xlfn.XLOOKUP(I34, 'INSERTS F-PRODUCAO'!$E$2:$E$12,'INSERTS F-PRODUCAO'!$D$2:$D$12)</f>
        <v>#N/A</v>
      </c>
      <c r="AA34" t="e">
        <f>"INSERT INTO " &amp; $AB$1 &amp; "(operacao_id,fator_producao_id) values (" &amp; K34 &amp; ", " &amp; Z34 &amp; ");"</f>
        <v>#N/A</v>
      </c>
    </row>
    <row r="35" spans="1:27">
      <c r="A35" s="17">
        <v>104</v>
      </c>
      <c r="B35" s="17" t="s">
        <v>236</v>
      </c>
      <c r="C35" s="17" t="s">
        <v>246</v>
      </c>
      <c r="D35" s="17"/>
      <c r="E35" s="17" t="s">
        <v>48</v>
      </c>
      <c r="F35" s="18">
        <v>43353</v>
      </c>
      <c r="G35" s="17">
        <v>4</v>
      </c>
      <c r="H35" s="17" t="s">
        <v>248</v>
      </c>
      <c r="I35" s="17"/>
      <c r="J35" s="17">
        <f>VLOOKUP(C35, 'INSERT TIPO_OPERACAO'!$A$2:$B$9, 2, FALSE)</f>
        <v>102</v>
      </c>
      <c r="K35" s="17">
        <f t="shared" si="0"/>
        <v>134</v>
      </c>
      <c r="L35" s="17" t="str">
        <f>"INSERT INTO " &amp; $M$1 &amp; "(id, plantacao_id, tipo_operacao_id, data, quantidade) VALUES (" &amp; K35 &amp; ", " &amp; A35 &amp; ", " &amp; J35 &amp; ", TO_DATE('" &amp; TEXT(F35, "yyyy-mm-dd") &amp; "', 'YYYY-MM-DD'), " &amp; G35 &amp; ");"</f>
        <v>INSERT INTO Operacao(id, plantacao_id, tipo_operacao_id, data, quantidade) VALUES (134, 104, 102, TO_DATE('yyyy-09-10', 'YYYY-MM-DD'), 4);</v>
      </c>
      <c r="M35" s="17"/>
      <c r="N35" s="17"/>
      <c r="O35" s="17"/>
      <c r="P35" s="17"/>
      <c r="Q35" s="17"/>
      <c r="R35" s="17"/>
      <c r="Z35" t="e">
        <f>_xlfn.XLOOKUP(I35, 'INSERTS F-PRODUCAO'!$E$2:$E$12,'INSERTS F-PRODUCAO'!$D$2:$D$12)</f>
        <v>#N/A</v>
      </c>
      <c r="AA35" t="e">
        <f>"INSERT INTO " &amp; $AB$1 &amp; "(operacao_id,fator_producao_id) values (" &amp; K35 &amp; ", " &amp; Z35 &amp; ");"</f>
        <v>#N/A</v>
      </c>
    </row>
    <row r="36" spans="1:27">
      <c r="A36" s="17">
        <v>102</v>
      </c>
      <c r="B36" s="17" t="s">
        <v>264</v>
      </c>
      <c r="C36" s="17" t="s">
        <v>5</v>
      </c>
      <c r="D36" s="17"/>
      <c r="E36" s="17" t="s">
        <v>266</v>
      </c>
      <c r="F36" s="18">
        <v>43421</v>
      </c>
      <c r="G36" s="17">
        <v>30</v>
      </c>
      <c r="H36" s="17" t="s">
        <v>267</v>
      </c>
      <c r="I36" s="17"/>
      <c r="J36" s="17">
        <f>VLOOKUP(C36, 'INSERT TIPO_OPERACAO'!$A$2:$B$9, 2, FALSE)</f>
        <v>104</v>
      </c>
      <c r="K36" s="17">
        <f t="shared" si="0"/>
        <v>135</v>
      </c>
      <c r="L36" s="17" t="str">
        <f>"INSERT INTO " &amp; $M$1 &amp; "(id, plantacao_id, tipo_operacao_id, data, quantidade) VALUES (" &amp; K36 &amp; ", " &amp; A36 &amp; ", " &amp; J36 &amp; ", TO_DATE('" &amp; TEXT(F36, "yyyy-mm-dd") &amp; "', 'YYYY-MM-DD'), " &amp; G36 &amp; ");"</f>
        <v>INSERT INTO Operacao(id, plantacao_id, tipo_operacao_id, data, quantidade) VALUES (135, 102, 104, TO_DATE('yyyy-11-17', 'YYYY-MM-DD'), 30);</v>
      </c>
      <c r="M36" s="17"/>
      <c r="N36" s="17"/>
      <c r="O36" s="17"/>
      <c r="P36" s="17"/>
      <c r="Q36" s="17"/>
      <c r="R36" s="17"/>
      <c r="Z36" t="e">
        <f>_xlfn.XLOOKUP(I36, 'INSERTS F-PRODUCAO'!$E$2:$E$12,'INSERTS F-PRODUCAO'!$D$2:$D$12)</f>
        <v>#N/A</v>
      </c>
      <c r="AA36" t="e">
        <f>"INSERT INTO " &amp; $AB$1 &amp; "(operacao_id,fator_producao_id) values (" &amp; K36 &amp; ", " &amp; Z36 &amp; ");"</f>
        <v>#N/A</v>
      </c>
    </row>
    <row r="37" spans="1:27">
      <c r="A37" s="17">
        <v>102</v>
      </c>
      <c r="B37" s="17" t="s">
        <v>264</v>
      </c>
      <c r="C37" s="17" t="s">
        <v>5</v>
      </c>
      <c r="D37" s="17"/>
      <c r="E37" s="17" t="s">
        <v>268</v>
      </c>
      <c r="F37" s="18">
        <v>43421</v>
      </c>
      <c r="G37" s="17">
        <v>20</v>
      </c>
      <c r="H37" s="17" t="s">
        <v>267</v>
      </c>
      <c r="I37" s="17"/>
      <c r="J37" s="17">
        <f>VLOOKUP(C37, 'INSERT TIPO_OPERACAO'!$A$2:$B$9, 2, FALSE)</f>
        <v>104</v>
      </c>
      <c r="K37" s="17">
        <f t="shared" si="0"/>
        <v>136</v>
      </c>
      <c r="L37" s="17" t="str">
        <f>"INSERT INTO " &amp; $M$1 &amp; "(id, plantacao_id, tipo_operacao_id, data, quantidade) VALUES (" &amp; K37 &amp; ", " &amp; A37 &amp; ", " &amp; J37 &amp; ", TO_DATE('" &amp; TEXT(F37, "yyyy-mm-dd") &amp; "', 'YYYY-MM-DD'), " &amp; G37 &amp; ");"</f>
        <v>INSERT INTO Operacao(id, plantacao_id, tipo_operacao_id, data, quantidade) VALUES (136, 102, 104, TO_DATE('yyyy-11-17', 'YYYY-MM-DD'), 20);</v>
      </c>
      <c r="M37" s="17"/>
      <c r="N37" s="17"/>
      <c r="O37" s="17"/>
      <c r="P37" s="17"/>
      <c r="Q37" s="17"/>
      <c r="R37" s="17"/>
      <c r="Z37" t="e">
        <f>_xlfn.XLOOKUP(I37, 'INSERTS F-PRODUCAO'!$E$2:$E$12,'INSERTS F-PRODUCAO'!$D$2:$D$12)</f>
        <v>#N/A</v>
      </c>
      <c r="AA37" t="e">
        <f>"INSERT INTO " &amp; $AB$1 &amp; "(operacao_id,fator_producao_id) values (" &amp; K37 &amp; ", " &amp; Z37 &amp; ");"</f>
        <v>#N/A</v>
      </c>
    </row>
    <row r="38" spans="1:27">
      <c r="A38" s="17">
        <v>104</v>
      </c>
      <c r="B38" s="17" t="s">
        <v>236</v>
      </c>
      <c r="C38" s="17" t="s">
        <v>265</v>
      </c>
      <c r="D38" s="17"/>
      <c r="E38" s="17" t="s">
        <v>271</v>
      </c>
      <c r="F38" s="18">
        <v>43444</v>
      </c>
      <c r="G38" s="17">
        <v>30</v>
      </c>
      <c r="H38" s="17" t="s">
        <v>267</v>
      </c>
      <c r="I38" s="17"/>
      <c r="J38" s="17">
        <f>VLOOKUP(C38, 'INSERT TIPO_OPERACAO'!$A$2:$B$9, 2, FALSE)</f>
        <v>101</v>
      </c>
      <c r="K38" s="17">
        <f t="shared" si="0"/>
        <v>137</v>
      </c>
      <c r="L38" s="17" t="str">
        <f>"INSERT INTO " &amp; $M$1 &amp; "(id, plantacao_id, tipo_operacao_id, data, quantidade) VALUES (" &amp; K38 &amp; ", " &amp; A38 &amp; ", " &amp; J38 &amp; ", TO_DATE('" &amp; TEXT(F38, "yyyy-mm-dd") &amp; "', 'YYYY-MM-DD'), " &amp; G38 &amp; ");"</f>
        <v>INSERT INTO Operacao(id, plantacao_id, tipo_operacao_id, data, quantidade) VALUES (137, 104, 101, TO_DATE('yyyy-12-10', 'YYYY-MM-DD'), 30);</v>
      </c>
      <c r="M38" s="17"/>
      <c r="N38" s="17"/>
      <c r="O38" s="17"/>
      <c r="P38" s="17"/>
      <c r="Q38" s="17"/>
      <c r="R38" s="17"/>
      <c r="Z38" t="e">
        <f>_xlfn.XLOOKUP(I38, 'INSERTS F-PRODUCAO'!$E$2:$E$12,'INSERTS F-PRODUCAO'!$D$2:$D$12)</f>
        <v>#N/A</v>
      </c>
      <c r="AA38" t="e">
        <f>"INSERT INTO " &amp; $AB$1 &amp; "(operacao_id,fator_producao_id) values (" &amp; K38 &amp; ", " &amp; Z38 &amp; ");"</f>
        <v>#N/A</v>
      </c>
    </row>
    <row r="39" spans="1:27">
      <c r="A39" s="17">
        <v>107</v>
      </c>
      <c r="B39" s="17" t="s">
        <v>238</v>
      </c>
      <c r="C39" s="17" t="s">
        <v>5</v>
      </c>
      <c r="D39" s="17"/>
      <c r="E39" s="17" t="s">
        <v>275</v>
      </c>
      <c r="F39" s="18">
        <v>43450</v>
      </c>
      <c r="G39" s="17">
        <v>500</v>
      </c>
      <c r="H39" s="17" t="s">
        <v>267</v>
      </c>
      <c r="I39" s="17"/>
      <c r="J39" s="17">
        <f>VLOOKUP(C39, 'INSERT TIPO_OPERACAO'!$A$2:$B$9, 2, FALSE)</f>
        <v>104</v>
      </c>
      <c r="K39" s="17">
        <f t="shared" si="0"/>
        <v>138</v>
      </c>
      <c r="L39" s="17" t="str">
        <f>"INSERT INTO " &amp; $M$1 &amp; "(id, plantacao_id, tipo_operacao_id, data, quantidade) VALUES (" &amp; K39 &amp; ", " &amp; A39 &amp; ", " &amp; J39 &amp; ", TO_DATE('" &amp; TEXT(F39, "yyyy-mm-dd") &amp; "', 'YYYY-MM-DD'), " &amp; G39 &amp; ");"</f>
        <v>INSERT INTO Operacao(id, plantacao_id, tipo_operacao_id, data, quantidade) VALUES (138, 107, 104, TO_DATE('yyyy-12-16', 'YYYY-MM-DD'), 500);</v>
      </c>
      <c r="M39" s="17"/>
      <c r="N39" s="17"/>
      <c r="O39" s="17"/>
      <c r="P39" s="17"/>
      <c r="Q39" s="17"/>
      <c r="R39" s="17"/>
      <c r="Z39" t="e">
        <f>_xlfn.XLOOKUP(I39, 'INSERTS F-PRODUCAO'!$E$2:$E$12,'INSERTS F-PRODUCAO'!$D$2:$D$12)</f>
        <v>#N/A</v>
      </c>
      <c r="AA39" t="e">
        <f>"INSERT INTO " &amp; $AB$1 &amp; "(operacao_id,fator_producao_id) values (" &amp; K39 &amp; ", " &amp; Z39 &amp; ");"</f>
        <v>#N/A</v>
      </c>
    </row>
    <row r="40" spans="1:27">
      <c r="A40" s="17">
        <v>107</v>
      </c>
      <c r="B40" s="17" t="s">
        <v>238</v>
      </c>
      <c r="C40" s="17" t="s">
        <v>5</v>
      </c>
      <c r="D40" s="17"/>
      <c r="E40" s="17" t="s">
        <v>276</v>
      </c>
      <c r="F40" s="18">
        <v>43452</v>
      </c>
      <c r="G40" s="17">
        <v>700</v>
      </c>
      <c r="H40" s="17" t="s">
        <v>267</v>
      </c>
      <c r="I40" s="17"/>
      <c r="J40" s="17">
        <f>VLOOKUP(C40, 'INSERT TIPO_OPERACAO'!$A$2:$B$9, 2, FALSE)</f>
        <v>104</v>
      </c>
      <c r="K40" s="17">
        <f t="shared" si="0"/>
        <v>139</v>
      </c>
      <c r="L40" s="17" t="str">
        <f>"INSERT INTO " &amp; $M$1 &amp; "(id, plantacao_id, tipo_operacao_id, data, quantidade) VALUES (" &amp; K40 &amp; ", " &amp; A40 &amp; ", " &amp; J40 &amp; ", TO_DATE('" &amp; TEXT(F40, "yyyy-mm-dd") &amp; "', 'YYYY-MM-DD'), " &amp; G40 &amp; ");"</f>
        <v>INSERT INTO Operacao(id, plantacao_id, tipo_operacao_id, data, quantidade) VALUES (139, 107, 104, TO_DATE('yyyy-12-18', 'YYYY-MM-DD'), 700);</v>
      </c>
      <c r="M40" s="17"/>
      <c r="N40" s="17"/>
      <c r="O40" s="17"/>
      <c r="P40" s="17"/>
      <c r="Q40" s="17"/>
      <c r="R40" s="17"/>
      <c r="Z40" t="e">
        <f>_xlfn.XLOOKUP(I40, 'INSERTS F-PRODUCAO'!$E$2:$E$12,'INSERTS F-PRODUCAO'!$D$2:$D$12)</f>
        <v>#N/A</v>
      </c>
      <c r="AA40" t="e">
        <f>"INSERT INTO " &amp; $AB$1 &amp; "(operacao_id,fator_producao_id) values (" &amp; K40 &amp; ", " &amp; Z40 &amp; ");"</f>
        <v>#N/A</v>
      </c>
    </row>
    <row r="41" spans="1:27">
      <c r="A41" s="17">
        <v>104</v>
      </c>
      <c r="B41" s="17" t="s">
        <v>236</v>
      </c>
      <c r="C41" s="17" t="s">
        <v>5</v>
      </c>
      <c r="D41" s="17"/>
      <c r="E41" s="17" t="s">
        <v>269</v>
      </c>
      <c r="F41" s="18">
        <v>43472</v>
      </c>
      <c r="G41" s="17">
        <v>90</v>
      </c>
      <c r="H41" s="17" t="s">
        <v>267</v>
      </c>
      <c r="I41" s="17"/>
      <c r="J41" s="17">
        <f>VLOOKUP(C41, 'INSERT TIPO_OPERACAO'!$A$2:$B$9, 2, FALSE)</f>
        <v>104</v>
      </c>
      <c r="K41" s="17">
        <f t="shared" si="0"/>
        <v>140</v>
      </c>
      <c r="L41" s="17" t="str">
        <f>"INSERT INTO " &amp; $M$1 &amp; "(id, plantacao_id, tipo_operacao_id, data, quantidade) VALUES (" &amp; K41 &amp; ", " &amp; A41 &amp; ", " &amp; J41 &amp; ", TO_DATE('" &amp; TEXT(F41, "yyyy-mm-dd") &amp; "', 'YYYY-MM-DD'), " &amp; G41 &amp; ");"</f>
        <v>INSERT INTO Operacao(id, plantacao_id, tipo_operacao_id, data, quantidade) VALUES (140, 104, 104, TO_DATE('yyyy-01-07', 'YYYY-MM-DD'), 90);</v>
      </c>
      <c r="M41" s="17"/>
      <c r="N41" s="17"/>
      <c r="O41" s="17"/>
      <c r="P41" s="17"/>
      <c r="Q41" s="17"/>
      <c r="R41" s="17"/>
      <c r="Z41" t="e">
        <f>_xlfn.XLOOKUP(I41, 'INSERTS F-PRODUCAO'!$E$2:$E$12,'INSERTS F-PRODUCAO'!$D$2:$D$12)</f>
        <v>#N/A</v>
      </c>
      <c r="AA41" t="e">
        <f>"INSERT INTO " &amp; $AB$1 &amp; "(operacao_id,fator_producao_id) values (" &amp; K41 &amp; ", " &amp; Z41 &amp; ");"</f>
        <v>#N/A</v>
      </c>
    </row>
    <row r="42" spans="1:27">
      <c r="A42" s="17">
        <v>104</v>
      </c>
      <c r="B42" s="17" t="s">
        <v>236</v>
      </c>
      <c r="C42" s="17" t="s">
        <v>5</v>
      </c>
      <c r="D42" s="17"/>
      <c r="E42" s="17" t="s">
        <v>270</v>
      </c>
      <c r="F42" s="18">
        <v>43473</v>
      </c>
      <c r="G42" s="17">
        <v>60</v>
      </c>
      <c r="H42" s="17" t="s">
        <v>267</v>
      </c>
      <c r="I42" s="17"/>
      <c r="J42" s="17">
        <f>VLOOKUP(C42, 'INSERT TIPO_OPERACAO'!$A$2:$B$9, 2, FALSE)</f>
        <v>104</v>
      </c>
      <c r="K42" s="17">
        <f t="shared" si="0"/>
        <v>141</v>
      </c>
      <c r="L42" s="17" t="str">
        <f>"INSERT INTO " &amp; $M$1 &amp; "(id, plantacao_id, tipo_operacao_id, data, quantidade) VALUES (" &amp; K42 &amp; ", " &amp; A42 &amp; ", " &amp; J42 &amp; ", TO_DATE('" &amp; TEXT(F42, "yyyy-mm-dd") &amp; "', 'YYYY-MM-DD'), " &amp; G42 &amp; ");"</f>
        <v>INSERT INTO Operacao(id, plantacao_id, tipo_operacao_id, data, quantidade) VALUES (141, 104, 104, TO_DATE('yyyy-01-08', 'YYYY-MM-DD'), 60);</v>
      </c>
      <c r="M42" s="17"/>
      <c r="N42" s="17"/>
      <c r="O42" s="17"/>
      <c r="P42" s="17"/>
      <c r="Q42" s="17"/>
      <c r="R42" s="17"/>
      <c r="Z42" t="e">
        <f>_xlfn.XLOOKUP(I42, 'INSERTS F-PRODUCAO'!$E$2:$E$12,'INSERTS F-PRODUCAO'!$D$2:$D$12)</f>
        <v>#N/A</v>
      </c>
      <c r="AA42" t="e">
        <f>"INSERT INTO " &amp; $AB$1 &amp; "(operacao_id,fator_producao_id) values (" &amp; K42 &amp; ", " &amp; Z42 &amp; ");"</f>
        <v>#N/A</v>
      </c>
    </row>
    <row r="43" spans="1:27">
      <c r="A43" s="17">
        <v>104</v>
      </c>
      <c r="B43" s="17" t="s">
        <v>236</v>
      </c>
      <c r="C43" s="17" t="s">
        <v>5</v>
      </c>
      <c r="D43" s="17"/>
      <c r="E43" s="17" t="s">
        <v>271</v>
      </c>
      <c r="F43" s="18">
        <v>43473</v>
      </c>
      <c r="G43" s="17">
        <v>40</v>
      </c>
      <c r="H43" s="17" t="s">
        <v>267</v>
      </c>
      <c r="I43" s="17"/>
      <c r="J43" s="17">
        <f>VLOOKUP(C43, 'INSERT TIPO_OPERACAO'!$A$2:$B$9, 2, FALSE)</f>
        <v>104</v>
      </c>
      <c r="K43" s="17">
        <f t="shared" si="0"/>
        <v>142</v>
      </c>
      <c r="L43" s="17" t="str">
        <f>"INSERT INTO " &amp; $M$1 &amp; "(id, plantacao_id, tipo_operacao_id, data, quantidade) VALUES (" &amp; K43 &amp; ", " &amp; A43 &amp; ", " &amp; J43 &amp; ", TO_DATE('" &amp; TEXT(F43, "yyyy-mm-dd") &amp; "', 'YYYY-MM-DD'), " &amp; G43 &amp; ");"</f>
        <v>INSERT INTO Operacao(id, plantacao_id, tipo_operacao_id, data, quantidade) VALUES (142, 104, 104, TO_DATE('yyyy-01-08', 'YYYY-MM-DD'), 40);</v>
      </c>
      <c r="M43" s="17"/>
      <c r="N43" s="17"/>
      <c r="O43" s="17"/>
      <c r="P43" s="17"/>
      <c r="Q43" s="17"/>
      <c r="R43" s="17"/>
      <c r="Z43" t="e">
        <f>_xlfn.XLOOKUP(I43, 'INSERTS F-PRODUCAO'!$E$2:$E$12,'INSERTS F-PRODUCAO'!$D$2:$D$12)</f>
        <v>#N/A</v>
      </c>
      <c r="AA43" t="e">
        <f>"INSERT INTO " &amp; $AB$1 &amp; "(operacao_id,fator_producao_id) values (" &amp; K43 &amp; ", " &amp; Z43 &amp; ");"</f>
        <v>#N/A</v>
      </c>
    </row>
    <row r="44" spans="1:27">
      <c r="A44" s="17">
        <v>107</v>
      </c>
      <c r="B44" s="17" t="s">
        <v>238</v>
      </c>
      <c r="C44" s="17" t="s">
        <v>277</v>
      </c>
      <c r="D44" s="17"/>
      <c r="E44" s="17" t="s">
        <v>275</v>
      </c>
      <c r="F44" s="18">
        <v>43485</v>
      </c>
      <c r="G44" s="17">
        <v>2</v>
      </c>
      <c r="H44" s="17" t="s">
        <v>274</v>
      </c>
      <c r="I44" s="17" t="s">
        <v>157</v>
      </c>
      <c r="J44" s="17">
        <f>VLOOKUP(C44, 'INSERT TIPO_OPERACAO'!$A$2:$B$9, 2, FALSE)</f>
        <v>105</v>
      </c>
      <c r="K44" s="17">
        <f t="shared" si="0"/>
        <v>143</v>
      </c>
      <c r="L44" s="17" t="str">
        <f>"INSERT INTO " &amp; $M$1 &amp; "(id, plantacao_id, tipo_operacao_id, data, quantidade) VALUES (" &amp; K44 &amp; ", " &amp; A44 &amp; ", " &amp; J44 &amp; ", TO_DATE('" &amp; TEXT(F44, "yyyy-mm-dd") &amp; "', 'YYYY-MM-DD'), " &amp; G44 &amp; ");"</f>
        <v>INSERT INTO Operacao(id, plantacao_id, tipo_operacao_id, data, quantidade) VALUES (143, 107, 105, TO_DATE('yyyy-01-20', 'YYYY-MM-DD'), 2);</v>
      </c>
      <c r="M44" s="17"/>
      <c r="N44" s="17"/>
      <c r="O44" s="17"/>
      <c r="P44" s="17"/>
      <c r="Q44" s="17"/>
      <c r="R44" s="17"/>
      <c r="Z44">
        <f>_xlfn.XLOOKUP(I44, 'INSERTS F-PRODUCAO'!$E$2:$E$12,'INSERTS F-PRODUCAO'!$D$2:$D$12)</f>
        <v>1</v>
      </c>
      <c r="AA44" t="str">
        <f>"INSERT INTO " &amp; $AB$1 &amp; "(operacao_id,fator_producao_id) values (" &amp; K44 &amp; ", " &amp; Z44 &amp; ");"</f>
        <v>INSERT INTO Aplicacao_FP(operacao_id,fator_producao_id) values (143, 1);</v>
      </c>
    </row>
    <row r="45" spans="1:27">
      <c r="A45" s="17">
        <v>107</v>
      </c>
      <c r="B45" s="17" t="s">
        <v>238</v>
      </c>
      <c r="C45" s="17" t="s">
        <v>277</v>
      </c>
      <c r="D45" s="17"/>
      <c r="E45" s="17" t="s">
        <v>276</v>
      </c>
      <c r="F45" s="18">
        <v>43485</v>
      </c>
      <c r="G45" s="17">
        <v>2.5</v>
      </c>
      <c r="H45" s="17" t="s">
        <v>274</v>
      </c>
      <c r="I45" s="17" t="s">
        <v>157</v>
      </c>
      <c r="J45" s="17">
        <f>VLOOKUP(C45, 'INSERT TIPO_OPERACAO'!$A$2:$B$9, 2, FALSE)</f>
        <v>105</v>
      </c>
      <c r="K45" s="17">
        <f t="shared" si="0"/>
        <v>144</v>
      </c>
      <c r="L45" s="17" t="str">
        <f>"INSERT INTO " &amp; $M$1 &amp; "(id, plantacao_id, tipo_operacao_id, data, quantidade) VALUES (" &amp; K45 &amp; ", " &amp; A45 &amp; ", " &amp; J45 &amp; ", TO_DATE('" &amp; TEXT(F45, "yyyy-mm-dd") &amp; "', 'YYYY-MM-DD'), " &amp; G45 &amp; ");"</f>
        <v>INSERT INTO Operacao(id, plantacao_id, tipo_operacao_id, data, quantidade) VALUES (144, 107, 105, TO_DATE('yyyy-01-20', 'YYYY-MM-DD'), 2,5);</v>
      </c>
      <c r="M45" s="17"/>
      <c r="N45" s="17"/>
      <c r="O45" s="17"/>
      <c r="P45" s="17"/>
      <c r="Q45" s="17"/>
      <c r="R45" s="17"/>
      <c r="Z45">
        <f>_xlfn.XLOOKUP(I45, 'INSERTS F-PRODUCAO'!$E$2:$E$12,'INSERTS F-PRODUCAO'!$D$2:$D$12)</f>
        <v>1</v>
      </c>
      <c r="AA45" t="str">
        <f>"INSERT INTO " &amp; $AB$1 &amp; "(operacao_id,fator_producao_id) values (" &amp; K45 &amp; ", " &amp; Z45 &amp; ");"</f>
        <v>INSERT INTO Aplicacao_FP(operacao_id,fator_producao_id) values (144, 1);</v>
      </c>
    </row>
    <row r="46" spans="1:27">
      <c r="A46" s="17">
        <v>104</v>
      </c>
      <c r="B46" s="17" t="s">
        <v>236</v>
      </c>
      <c r="C46" s="17" t="s">
        <v>272</v>
      </c>
      <c r="D46" s="17" t="s">
        <v>273</v>
      </c>
      <c r="E46" s="17" t="s">
        <v>269</v>
      </c>
      <c r="F46" s="18">
        <v>43502</v>
      </c>
      <c r="G46" s="17">
        <v>10</v>
      </c>
      <c r="H46" s="17" t="s">
        <v>274</v>
      </c>
      <c r="I46" s="17" t="s">
        <v>173</v>
      </c>
      <c r="J46" s="17">
        <f>VLOOKUP(C46, 'INSERT TIPO_OPERACAO'!$A$2:$B$9, 2, FALSE)</f>
        <v>103</v>
      </c>
      <c r="K46" s="17">
        <f t="shared" si="0"/>
        <v>145</v>
      </c>
      <c r="L46" s="17" t="str">
        <f>"INSERT INTO " &amp; $M$1 &amp; "(id, plantacao_id, tipo_operacao_id, data, quantidade) VALUES (" &amp; K46 &amp; ", " &amp; A46 &amp; ", " &amp; J46 &amp; ", TO_DATE('" &amp; TEXT(F46, "yyyy-mm-dd") &amp; "', 'YYYY-MM-DD'), " &amp; G46 &amp; ");"</f>
        <v>INSERT INTO Operacao(id, plantacao_id, tipo_operacao_id, data, quantidade) VALUES (145, 104, 103, TO_DATE('yyyy-02-06', 'YYYY-MM-DD'), 10);</v>
      </c>
      <c r="M46" s="17"/>
      <c r="N46" s="17"/>
      <c r="O46" s="17"/>
      <c r="P46" s="17"/>
      <c r="Q46" s="17"/>
      <c r="R46" s="17"/>
      <c r="Z46">
        <f>_xlfn.XLOOKUP(I46, 'INSERTS F-PRODUCAO'!$E$2:$E$12,'INSERTS F-PRODUCAO'!$D$2:$D$12)</f>
        <v>4</v>
      </c>
      <c r="AA46" t="str">
        <f>"INSERT INTO " &amp; $AB$1 &amp; "(operacao_id,fator_producao_id) values (" &amp; K46 &amp; ", " &amp; Z46 &amp; ");"</f>
        <v>INSERT INTO Aplicacao_FP(operacao_id,fator_producao_id) values (145, 4);</v>
      </c>
    </row>
    <row r="47" spans="1:27">
      <c r="A47" s="17">
        <v>104</v>
      </c>
      <c r="B47" s="17" t="s">
        <v>236</v>
      </c>
      <c r="C47" s="17" t="s">
        <v>272</v>
      </c>
      <c r="D47" s="17" t="s">
        <v>273</v>
      </c>
      <c r="E47" s="17" t="s">
        <v>270</v>
      </c>
      <c r="F47" s="18">
        <v>43502</v>
      </c>
      <c r="G47" s="17">
        <v>5</v>
      </c>
      <c r="H47" s="17" t="s">
        <v>274</v>
      </c>
      <c r="I47" s="17" t="s">
        <v>173</v>
      </c>
      <c r="J47" s="17">
        <f>VLOOKUP(C47, 'INSERT TIPO_OPERACAO'!$A$2:$B$9, 2, FALSE)</f>
        <v>103</v>
      </c>
      <c r="K47" s="17">
        <f t="shared" si="0"/>
        <v>146</v>
      </c>
      <c r="L47" s="17" t="str">
        <f>"INSERT INTO " &amp; $M$1 &amp; "(id, plantacao_id, tipo_operacao_id, data, quantidade) VALUES (" &amp; K47 &amp; ", " &amp; A47 &amp; ", " &amp; J47 &amp; ", TO_DATE('" &amp; TEXT(F47, "yyyy-mm-dd") &amp; "', 'YYYY-MM-DD'), " &amp; G47 &amp; ");"</f>
        <v>INSERT INTO Operacao(id, plantacao_id, tipo_operacao_id, data, quantidade) VALUES (146, 104, 103, TO_DATE('yyyy-02-06', 'YYYY-MM-DD'), 5);</v>
      </c>
      <c r="M47" s="17"/>
      <c r="N47" s="17"/>
      <c r="O47" s="17"/>
      <c r="P47" s="17"/>
      <c r="Q47" s="17"/>
      <c r="R47" s="17"/>
      <c r="Z47">
        <f>_xlfn.XLOOKUP(I47, 'INSERTS F-PRODUCAO'!$E$2:$E$12,'INSERTS F-PRODUCAO'!$D$2:$D$12)</f>
        <v>4</v>
      </c>
      <c r="AA47" t="str">
        <f>"INSERT INTO " &amp; $AB$1 &amp; "(operacao_id,fator_producao_id) values (" &amp; K47 &amp; ", " &amp; Z47 &amp; ");"</f>
        <v>INSERT INTO Aplicacao_FP(operacao_id,fator_producao_id) values (146, 4);</v>
      </c>
    </row>
    <row r="48" spans="1:27">
      <c r="A48" s="17">
        <v>104</v>
      </c>
      <c r="B48" s="17" t="s">
        <v>236</v>
      </c>
      <c r="C48" s="17" t="s">
        <v>272</v>
      </c>
      <c r="D48" s="17" t="s">
        <v>273</v>
      </c>
      <c r="E48" s="17" t="s">
        <v>271</v>
      </c>
      <c r="F48" s="18">
        <v>43502</v>
      </c>
      <c r="G48" s="17">
        <v>7</v>
      </c>
      <c r="H48" s="17" t="s">
        <v>274</v>
      </c>
      <c r="I48" s="17" t="s">
        <v>173</v>
      </c>
      <c r="J48" s="17">
        <f>VLOOKUP(C48, 'INSERT TIPO_OPERACAO'!$A$2:$B$9, 2, FALSE)</f>
        <v>103</v>
      </c>
      <c r="K48" s="17">
        <f t="shared" si="0"/>
        <v>147</v>
      </c>
      <c r="L48" s="17" t="str">
        <f>"INSERT INTO " &amp; $M$1 &amp; "(id, plantacao_id, tipo_operacao_id, data, quantidade) VALUES (" &amp; K48 &amp; ", " &amp; A48 &amp; ", " &amp; J48 &amp; ", TO_DATE('" &amp; TEXT(F48, "yyyy-mm-dd") &amp; "', 'YYYY-MM-DD'), " &amp; G48 &amp; ");"</f>
        <v>INSERT INTO Operacao(id, plantacao_id, tipo_operacao_id, data, quantidade) VALUES (147, 104, 103, TO_DATE('yyyy-02-06', 'YYYY-MM-DD'), 7);</v>
      </c>
      <c r="M48" s="17"/>
      <c r="N48" s="17"/>
      <c r="O48" s="17"/>
      <c r="P48" s="17"/>
      <c r="Q48" s="17"/>
      <c r="R48" s="17"/>
      <c r="Z48">
        <f>_xlfn.XLOOKUP(I48, 'INSERTS F-PRODUCAO'!$E$2:$E$12,'INSERTS F-PRODUCAO'!$D$2:$D$12)</f>
        <v>4</v>
      </c>
      <c r="AA48" t="str">
        <f>"INSERT INTO " &amp; $AB$1 &amp; "(operacao_id,fator_producao_id) values (" &amp; K48 &amp; ", " &amp; Z48 &amp; ");"</f>
        <v>INSERT INTO Aplicacao_FP(operacao_id,fator_producao_id) values (147, 4);</v>
      </c>
    </row>
    <row r="49" spans="1:27">
      <c r="A49" s="17">
        <v>102</v>
      </c>
      <c r="B49" s="17" t="s">
        <v>264</v>
      </c>
      <c r="C49" s="17" t="s">
        <v>246</v>
      </c>
      <c r="D49" s="17"/>
      <c r="E49" s="17" t="s">
        <v>268</v>
      </c>
      <c r="F49" s="18">
        <v>43649</v>
      </c>
      <c r="G49" s="17">
        <v>1</v>
      </c>
      <c r="H49" s="17" t="s">
        <v>248</v>
      </c>
      <c r="I49" s="17"/>
      <c r="J49" s="17">
        <f>VLOOKUP(C49, 'INSERT TIPO_OPERACAO'!$A$2:$B$9, 2, FALSE)</f>
        <v>102</v>
      </c>
      <c r="K49" s="17">
        <f t="shared" si="0"/>
        <v>148</v>
      </c>
      <c r="L49" s="17" t="str">
        <f>"INSERT INTO " &amp; $M$1 &amp; "(id, plantacao_id, tipo_operacao_id, data, quantidade) VALUES (" &amp; K49 &amp; ", " &amp; A49 &amp; ", " &amp; J49 &amp; ", TO_DATE('" &amp; TEXT(F49, "yyyy-mm-dd") &amp; "', 'YYYY-MM-DD'), " &amp; G49 &amp; ");"</f>
        <v>INSERT INTO Operacao(id, plantacao_id, tipo_operacao_id, data, quantidade) VALUES (148, 102, 102, TO_DATE('yyyy-07-03', 'YYYY-MM-DD'), 1);</v>
      </c>
      <c r="M49" s="17"/>
      <c r="N49" s="17"/>
      <c r="O49" s="17"/>
      <c r="P49" s="17"/>
      <c r="Q49" s="17"/>
      <c r="R49" s="17"/>
      <c r="Z49" t="e">
        <f>_xlfn.XLOOKUP(I49, 'INSERTS F-PRODUCAO'!$E$2:$E$12,'INSERTS F-PRODUCAO'!$D$2:$D$12)</f>
        <v>#N/A</v>
      </c>
      <c r="AA49" t="e">
        <f>"INSERT INTO " &amp; $AB$1 &amp; "(operacao_id,fator_producao_id) values (" &amp; K49 &amp; ", " &amp; Z49 &amp; ");"</f>
        <v>#N/A</v>
      </c>
    </row>
    <row r="50" spans="1:27">
      <c r="A50" s="17">
        <v>102</v>
      </c>
      <c r="B50" s="17" t="s">
        <v>264</v>
      </c>
      <c r="C50" s="17" t="s">
        <v>246</v>
      </c>
      <c r="D50" s="17"/>
      <c r="E50" s="17" t="s">
        <v>266</v>
      </c>
      <c r="F50" s="18">
        <v>43649</v>
      </c>
      <c r="G50" s="17">
        <v>1.5</v>
      </c>
      <c r="H50" s="17" t="s">
        <v>248</v>
      </c>
      <c r="I50" s="17"/>
      <c r="J50" s="17">
        <f>VLOOKUP(C50, 'INSERT TIPO_OPERACAO'!$A$2:$B$9, 2, FALSE)</f>
        <v>102</v>
      </c>
      <c r="K50" s="17">
        <f t="shared" si="0"/>
        <v>149</v>
      </c>
      <c r="L50" s="17" t="str">
        <f>"INSERT INTO " &amp; $M$1 &amp; "(id, plantacao_id, tipo_operacao_id, data, quantidade) VALUES (" &amp; K50 &amp; ", " &amp; A50 &amp; ", " &amp; J50 &amp; ", TO_DATE('" &amp; TEXT(F50, "yyyy-mm-dd") &amp; "', 'YYYY-MM-DD'), " &amp; G50 &amp; ");"</f>
        <v>INSERT INTO Operacao(id, plantacao_id, tipo_operacao_id, data, quantidade) VALUES (149, 102, 102, TO_DATE('yyyy-07-03', 'YYYY-MM-DD'), 1,5);</v>
      </c>
      <c r="M50" s="17"/>
      <c r="N50" s="17"/>
      <c r="O50" s="17"/>
      <c r="P50" s="17"/>
      <c r="Q50" s="17"/>
      <c r="R50" s="17"/>
      <c r="Z50" t="e">
        <f>_xlfn.XLOOKUP(I50, 'INSERTS F-PRODUCAO'!$E$2:$E$12,'INSERTS F-PRODUCAO'!$D$2:$D$12)</f>
        <v>#N/A</v>
      </c>
      <c r="AA50" t="e">
        <f>"INSERT INTO " &amp; $AB$1 &amp; "(operacao_id,fator_producao_id) values (" &amp; K50 &amp; ", " &amp; Z50 &amp; ");"</f>
        <v>#N/A</v>
      </c>
    </row>
    <row r="51" spans="1:27">
      <c r="A51" s="17">
        <v>104</v>
      </c>
      <c r="B51" s="17" t="s">
        <v>236</v>
      </c>
      <c r="C51" s="17" t="s">
        <v>246</v>
      </c>
      <c r="D51" s="17"/>
      <c r="E51" s="17" t="s">
        <v>48</v>
      </c>
      <c r="F51" s="18">
        <v>43649</v>
      </c>
      <c r="G51" s="17">
        <v>4</v>
      </c>
      <c r="H51" s="17" t="s">
        <v>248</v>
      </c>
      <c r="I51" s="17"/>
      <c r="J51" s="17">
        <f>VLOOKUP(C51, 'INSERT TIPO_OPERACAO'!$A$2:$B$9, 2, FALSE)</f>
        <v>102</v>
      </c>
      <c r="K51" s="17">
        <f t="shared" si="0"/>
        <v>150</v>
      </c>
      <c r="L51" s="17" t="str">
        <f>"INSERT INTO " &amp; $M$1 &amp; "(id, plantacao_id, tipo_operacao_id, data, quantidade) VALUES (" &amp; K51 &amp; ", " &amp; A51 &amp; ", " &amp; J51 &amp; ", TO_DATE('" &amp; TEXT(F51, "yyyy-mm-dd") &amp; "', 'YYYY-MM-DD'), " &amp; G51 &amp; ");"</f>
        <v>INSERT INTO Operacao(id, plantacao_id, tipo_operacao_id, data, quantidade) VALUES (150, 104, 102, TO_DATE('yyyy-07-03', 'YYYY-MM-DD'), 4);</v>
      </c>
      <c r="M51" s="17"/>
      <c r="N51" s="17"/>
      <c r="O51" s="17"/>
      <c r="P51" s="17"/>
      <c r="Q51" s="17"/>
      <c r="R51" s="17"/>
      <c r="Z51" t="e">
        <f>_xlfn.XLOOKUP(I51, 'INSERTS F-PRODUCAO'!$E$2:$E$12,'INSERTS F-PRODUCAO'!$D$2:$D$12)</f>
        <v>#N/A</v>
      </c>
      <c r="AA51" t="e">
        <f>"INSERT INTO " &amp; $AB$1 &amp; "(operacao_id,fator_producao_id) values (" &amp; K51 &amp; ", " &amp; Z51 &amp; ");"</f>
        <v>#N/A</v>
      </c>
    </row>
    <row r="52" spans="1:27">
      <c r="A52" s="17">
        <v>107</v>
      </c>
      <c r="B52" s="17" t="s">
        <v>238</v>
      </c>
      <c r="C52" s="17" t="s">
        <v>246</v>
      </c>
      <c r="D52" s="17"/>
      <c r="E52" s="17" t="s">
        <v>139</v>
      </c>
      <c r="F52" s="18">
        <v>43656</v>
      </c>
      <c r="G52" s="17">
        <v>6</v>
      </c>
      <c r="H52" s="17" t="s">
        <v>248</v>
      </c>
      <c r="I52" s="17"/>
      <c r="J52" s="17">
        <f>VLOOKUP(C52, 'INSERT TIPO_OPERACAO'!$A$2:$B$9, 2, FALSE)</f>
        <v>102</v>
      </c>
      <c r="K52" s="17">
        <f t="shared" si="0"/>
        <v>151</v>
      </c>
      <c r="L52" s="17" t="str">
        <f>"INSERT INTO " &amp; $M$1 &amp; "(id, plantacao_id, tipo_operacao_id, data, quantidade) VALUES (" &amp; K52 &amp; ", " &amp; A52 &amp; ", " &amp; J52 &amp; ", TO_DATE('" &amp; TEXT(F52, "yyyy-mm-dd") &amp; "', 'YYYY-MM-DD'), " &amp; G52 &amp; ");"</f>
        <v>INSERT INTO Operacao(id, plantacao_id, tipo_operacao_id, data, quantidade) VALUES (151, 107, 102, TO_DATE('yyyy-07-10', 'YYYY-MM-DD'), 6);</v>
      </c>
      <c r="M52" s="17"/>
      <c r="N52" s="17"/>
      <c r="O52" s="17"/>
      <c r="P52" s="17"/>
      <c r="Q52" s="17"/>
      <c r="R52" s="17"/>
      <c r="Z52" t="e">
        <f>_xlfn.XLOOKUP(I52, 'INSERTS F-PRODUCAO'!$E$2:$E$12,'INSERTS F-PRODUCAO'!$D$2:$D$12)</f>
        <v>#N/A</v>
      </c>
      <c r="AA52" t="e">
        <f>"INSERT INTO " &amp; $AB$1 &amp; "(operacao_id,fator_producao_id) values (" &amp; K52 &amp; ", " &amp; Z52 &amp; ");"</f>
        <v>#N/A</v>
      </c>
    </row>
    <row r="53" spans="1:27">
      <c r="A53" s="17">
        <v>102</v>
      </c>
      <c r="B53" s="17" t="s">
        <v>264</v>
      </c>
      <c r="C53" s="17" t="s">
        <v>246</v>
      </c>
      <c r="D53" s="17"/>
      <c r="E53" s="17" t="s">
        <v>268</v>
      </c>
      <c r="F53" s="18">
        <v>43687</v>
      </c>
      <c r="G53" s="17">
        <v>1</v>
      </c>
      <c r="H53" s="17" t="s">
        <v>248</v>
      </c>
      <c r="I53" s="17"/>
      <c r="J53" s="17">
        <f>VLOOKUP(C53, 'INSERT TIPO_OPERACAO'!$A$2:$B$9, 2, FALSE)</f>
        <v>102</v>
      </c>
      <c r="K53" s="17">
        <f t="shared" si="0"/>
        <v>152</v>
      </c>
      <c r="L53" s="17" t="str">
        <f>"INSERT INTO " &amp; $M$1 &amp; "(id, plantacao_id, tipo_operacao_id, data, quantidade) VALUES (" &amp; K53 &amp; ", " &amp; A53 &amp; ", " &amp; J53 &amp; ", TO_DATE('" &amp; TEXT(F53, "yyyy-mm-dd") &amp; "', 'YYYY-MM-DD'), " &amp; G53 &amp; ");"</f>
        <v>INSERT INTO Operacao(id, plantacao_id, tipo_operacao_id, data, quantidade) VALUES (152, 102, 102, TO_DATE('yyyy-08-10', 'YYYY-MM-DD'), 1);</v>
      </c>
      <c r="M53" s="17"/>
      <c r="N53" s="17"/>
      <c r="O53" s="17"/>
      <c r="P53" s="17"/>
      <c r="Q53" s="17"/>
      <c r="R53" s="17"/>
      <c r="Z53" t="e">
        <f>_xlfn.XLOOKUP(I53, 'INSERTS F-PRODUCAO'!$E$2:$E$12,'INSERTS F-PRODUCAO'!$D$2:$D$12)</f>
        <v>#N/A</v>
      </c>
      <c r="AA53" t="e">
        <f>"INSERT INTO " &amp; $AB$1 &amp; "(operacao_id,fator_producao_id) values (" &amp; K53 &amp; ", " &amp; Z53 &amp; ");"</f>
        <v>#N/A</v>
      </c>
    </row>
    <row r="54" spans="1:27">
      <c r="A54" s="17">
        <v>102</v>
      </c>
      <c r="B54" s="17" t="s">
        <v>264</v>
      </c>
      <c r="C54" s="17" t="s">
        <v>246</v>
      </c>
      <c r="D54" s="17"/>
      <c r="E54" s="17" t="s">
        <v>266</v>
      </c>
      <c r="F54" s="18">
        <v>43687</v>
      </c>
      <c r="G54" s="17">
        <v>1.5</v>
      </c>
      <c r="H54" s="17" t="s">
        <v>248</v>
      </c>
      <c r="I54" s="17"/>
      <c r="J54" s="17">
        <f>VLOOKUP(C54, 'INSERT TIPO_OPERACAO'!$A$2:$B$9, 2, FALSE)</f>
        <v>102</v>
      </c>
      <c r="K54" s="17">
        <f t="shared" si="0"/>
        <v>153</v>
      </c>
      <c r="L54" s="17" t="str">
        <f>"INSERT INTO " &amp; $M$1 &amp; "(id, plantacao_id, tipo_operacao_id, data, quantidade) VALUES (" &amp; K54 &amp; ", " &amp; A54 &amp; ", " &amp; J54 &amp; ", TO_DATE('" &amp; TEXT(F54, "yyyy-mm-dd") &amp; "', 'YYYY-MM-DD'), " &amp; G54 &amp; ");"</f>
        <v>INSERT INTO Operacao(id, plantacao_id, tipo_operacao_id, data, quantidade) VALUES (153, 102, 102, TO_DATE('yyyy-08-10', 'YYYY-MM-DD'), 1,5);</v>
      </c>
      <c r="M54" s="17"/>
      <c r="N54" s="17"/>
      <c r="O54" s="17"/>
      <c r="P54" s="17"/>
      <c r="Q54" s="17"/>
      <c r="R54" s="17"/>
      <c r="Z54" t="e">
        <f>_xlfn.XLOOKUP(I54, 'INSERTS F-PRODUCAO'!$E$2:$E$12,'INSERTS F-PRODUCAO'!$D$2:$D$12)</f>
        <v>#N/A</v>
      </c>
      <c r="AA54" t="e">
        <f>"INSERT INTO " &amp; $AB$1 &amp; "(operacao_id,fator_producao_id) values (" &amp; K54 &amp; ", " &amp; Z54 &amp; ");"</f>
        <v>#N/A</v>
      </c>
    </row>
    <row r="55" spans="1:27">
      <c r="A55" s="17">
        <v>104</v>
      </c>
      <c r="B55" s="17" t="s">
        <v>236</v>
      </c>
      <c r="C55" s="17" t="s">
        <v>246</v>
      </c>
      <c r="D55" s="17"/>
      <c r="E55" s="17" t="s">
        <v>48</v>
      </c>
      <c r="F55" s="18">
        <v>43687</v>
      </c>
      <c r="G55" s="17">
        <v>4.5</v>
      </c>
      <c r="H55" s="17" t="s">
        <v>248</v>
      </c>
      <c r="I55" s="17"/>
      <c r="J55" s="17">
        <f>VLOOKUP(C55, 'INSERT TIPO_OPERACAO'!$A$2:$B$9, 2, FALSE)</f>
        <v>102</v>
      </c>
      <c r="K55" s="17">
        <f t="shared" si="0"/>
        <v>154</v>
      </c>
      <c r="L55" s="17" t="str">
        <f>"INSERT INTO " &amp; $M$1 &amp; "(id, plantacao_id, tipo_operacao_id, data, quantidade) VALUES (" &amp; K55 &amp; ", " &amp; A55 &amp; ", " &amp; J55 &amp; ", TO_DATE('" &amp; TEXT(F55, "yyyy-mm-dd") &amp; "', 'YYYY-MM-DD'), " &amp; G55 &amp; ");"</f>
        <v>INSERT INTO Operacao(id, plantacao_id, tipo_operacao_id, data, quantidade) VALUES (154, 104, 102, TO_DATE('yyyy-08-10', 'YYYY-MM-DD'), 4,5);</v>
      </c>
      <c r="M55" s="17"/>
      <c r="N55" s="17"/>
      <c r="O55" s="17"/>
      <c r="P55" s="17"/>
      <c r="Q55" s="17"/>
      <c r="R55" s="17"/>
      <c r="Z55" t="e">
        <f>_xlfn.XLOOKUP(I55, 'INSERTS F-PRODUCAO'!$E$2:$E$12,'INSERTS F-PRODUCAO'!$D$2:$D$12)</f>
        <v>#N/A</v>
      </c>
      <c r="AA55" t="e">
        <f>"INSERT INTO " &amp; $AB$1 &amp; "(operacao_id,fator_producao_id) values (" &amp; K55 &amp; ", " &amp; Z55 &amp; ");"</f>
        <v>#N/A</v>
      </c>
    </row>
    <row r="56" spans="1:27">
      <c r="A56" s="17">
        <v>107</v>
      </c>
      <c r="B56" s="17" t="s">
        <v>238</v>
      </c>
      <c r="C56" s="17" t="s">
        <v>246</v>
      </c>
      <c r="D56" s="17"/>
      <c r="E56" s="17" t="s">
        <v>139</v>
      </c>
      <c r="F56" s="18">
        <v>43688</v>
      </c>
      <c r="G56" s="17">
        <v>7</v>
      </c>
      <c r="H56" s="17" t="s">
        <v>248</v>
      </c>
      <c r="I56" s="17"/>
      <c r="J56" s="17">
        <f>VLOOKUP(C56, 'INSERT TIPO_OPERACAO'!$A$2:$B$9, 2, FALSE)</f>
        <v>102</v>
      </c>
      <c r="K56" s="17">
        <f t="shared" si="0"/>
        <v>155</v>
      </c>
      <c r="L56" s="17" t="str">
        <f>"INSERT INTO " &amp; $M$1 &amp; "(id, plantacao_id, tipo_operacao_id, data, quantidade) VALUES (" &amp; K56 &amp; ", " &amp; A56 &amp; ", " &amp; J56 &amp; ", TO_DATE('" &amp; TEXT(F56, "yyyy-mm-dd") &amp; "', 'YYYY-MM-DD'), " &amp; G56 &amp; ");"</f>
        <v>INSERT INTO Operacao(id, plantacao_id, tipo_operacao_id, data, quantidade) VALUES (155, 107, 102, TO_DATE('yyyy-08-11', 'YYYY-MM-DD'), 7);</v>
      </c>
      <c r="M56" s="17"/>
      <c r="N56" s="17"/>
      <c r="O56" s="17"/>
      <c r="P56" s="17"/>
      <c r="Q56" s="17"/>
      <c r="R56" s="17"/>
      <c r="Z56" t="e">
        <f>_xlfn.XLOOKUP(I56, 'INSERTS F-PRODUCAO'!$E$2:$E$12,'INSERTS F-PRODUCAO'!$D$2:$D$12)</f>
        <v>#N/A</v>
      </c>
      <c r="AA56" t="e">
        <f>"INSERT INTO " &amp; $AB$1 &amp; "(operacao_id,fator_producao_id) values (" &amp; K56 &amp; ", " &amp; Z56 &amp; ");"</f>
        <v>#N/A</v>
      </c>
    </row>
    <row r="57" spans="1:27">
      <c r="A57" s="17">
        <v>102</v>
      </c>
      <c r="B57" s="17" t="s">
        <v>264</v>
      </c>
      <c r="C57" s="17" t="s">
        <v>5</v>
      </c>
      <c r="D57" s="17"/>
      <c r="E57" s="17" t="s">
        <v>266</v>
      </c>
      <c r="F57" s="18">
        <v>43784</v>
      </c>
      <c r="G57" s="17">
        <v>30</v>
      </c>
      <c r="H57" s="17" t="s">
        <v>267</v>
      </c>
      <c r="I57" s="17"/>
      <c r="J57" s="17">
        <f>VLOOKUP(C57, 'INSERT TIPO_OPERACAO'!$A$2:$B$9, 2, FALSE)</f>
        <v>104</v>
      </c>
      <c r="K57" s="17">
        <f t="shared" si="0"/>
        <v>156</v>
      </c>
      <c r="L57" s="17" t="str">
        <f>"INSERT INTO " &amp; $M$1 &amp; "(id, plantacao_id, tipo_operacao_id, data, quantidade) VALUES (" &amp; K57 &amp; ", " &amp; A57 &amp; ", " &amp; J57 &amp; ", TO_DATE('" &amp; TEXT(F57, "yyyy-mm-dd") &amp; "', 'YYYY-MM-DD'), " &amp; G57 &amp; ");"</f>
        <v>INSERT INTO Operacao(id, plantacao_id, tipo_operacao_id, data, quantidade) VALUES (156, 102, 104, TO_DATE('yyyy-11-15', 'YYYY-MM-DD'), 30);</v>
      </c>
      <c r="M57" s="17"/>
      <c r="N57" s="17"/>
      <c r="O57" s="17"/>
      <c r="P57" s="17"/>
      <c r="Q57" s="17"/>
      <c r="R57" s="17"/>
      <c r="Z57" t="e">
        <f>_xlfn.XLOOKUP(I57, 'INSERTS F-PRODUCAO'!$E$2:$E$12,'INSERTS F-PRODUCAO'!$D$2:$D$12)</f>
        <v>#N/A</v>
      </c>
      <c r="AA57" t="e">
        <f>"INSERT INTO " &amp; $AB$1 &amp; "(operacao_id,fator_producao_id) values (" &amp; K57 &amp; ", " &amp; Z57 &amp; ");"</f>
        <v>#N/A</v>
      </c>
    </row>
    <row r="58" spans="1:27">
      <c r="A58" s="17">
        <v>102</v>
      </c>
      <c r="B58" s="17" t="s">
        <v>264</v>
      </c>
      <c r="C58" s="17" t="s">
        <v>5</v>
      </c>
      <c r="D58" s="17"/>
      <c r="E58" s="17" t="s">
        <v>268</v>
      </c>
      <c r="F58" s="18">
        <v>43784</v>
      </c>
      <c r="G58" s="17">
        <v>20</v>
      </c>
      <c r="H58" s="17" t="s">
        <v>267</v>
      </c>
      <c r="I58" s="17"/>
      <c r="J58" s="17">
        <f>VLOOKUP(C58, 'INSERT TIPO_OPERACAO'!$A$2:$B$9, 2, FALSE)</f>
        <v>104</v>
      </c>
      <c r="K58" s="17">
        <f t="shared" si="0"/>
        <v>157</v>
      </c>
      <c r="L58" s="17" t="str">
        <f>"INSERT INTO " &amp; $M$1 &amp; "(id, plantacao_id, tipo_operacao_id, data, quantidade) VALUES (" &amp; K58 &amp; ", " &amp; A58 &amp; ", " &amp; J58 &amp; ", TO_DATE('" &amp; TEXT(F58, "yyyy-mm-dd") &amp; "', 'YYYY-MM-DD'), " &amp; G58 &amp; ");"</f>
        <v>INSERT INTO Operacao(id, plantacao_id, tipo_operacao_id, data, quantidade) VALUES (157, 102, 104, TO_DATE('yyyy-11-15', 'YYYY-MM-DD'), 20);</v>
      </c>
      <c r="M58" s="17"/>
      <c r="N58" s="17"/>
      <c r="O58" s="17"/>
      <c r="P58" s="17"/>
      <c r="Q58" s="17"/>
      <c r="R58" s="17"/>
      <c r="Z58" t="e">
        <f>_xlfn.XLOOKUP(I58, 'INSERTS F-PRODUCAO'!$E$2:$E$12,'INSERTS F-PRODUCAO'!$D$2:$D$12)</f>
        <v>#N/A</v>
      </c>
      <c r="AA58" t="e">
        <f>"INSERT INTO " &amp; $AB$1 &amp; "(operacao_id,fator_producao_id) values (" &amp; K58 &amp; ", " &amp; Z58 &amp; ");"</f>
        <v>#N/A</v>
      </c>
    </row>
    <row r="59" spans="1:27">
      <c r="A59" s="17">
        <v>107</v>
      </c>
      <c r="B59" s="17" t="s">
        <v>238</v>
      </c>
      <c r="C59" s="17" t="s">
        <v>5</v>
      </c>
      <c r="D59" s="17"/>
      <c r="E59" s="17" t="s">
        <v>275</v>
      </c>
      <c r="F59" s="18">
        <v>43815</v>
      </c>
      <c r="G59" s="17">
        <v>500</v>
      </c>
      <c r="H59" s="17" t="s">
        <v>267</v>
      </c>
      <c r="I59" s="17"/>
      <c r="J59" s="17">
        <f>VLOOKUP(C59, 'INSERT TIPO_OPERACAO'!$A$2:$B$9, 2, FALSE)</f>
        <v>104</v>
      </c>
      <c r="K59" s="17">
        <f t="shared" si="0"/>
        <v>158</v>
      </c>
      <c r="L59" s="17" t="str">
        <f>"INSERT INTO " &amp; $M$1 &amp; "(id, plantacao_id, tipo_operacao_id, data, quantidade) VALUES (" &amp; K59 &amp; ", " &amp; A59 &amp; ", " &amp; J59 &amp; ", TO_DATE('" &amp; TEXT(F59, "yyyy-mm-dd") &amp; "', 'YYYY-MM-DD'), " &amp; G59 &amp; ");"</f>
        <v>INSERT INTO Operacao(id, plantacao_id, tipo_operacao_id, data, quantidade) VALUES (158, 107, 104, TO_DATE('yyyy-12-16', 'YYYY-MM-DD'), 500);</v>
      </c>
      <c r="M59" s="17"/>
      <c r="N59" s="17"/>
      <c r="O59" s="17"/>
      <c r="P59" s="17"/>
      <c r="Q59" s="17"/>
      <c r="R59" s="17"/>
      <c r="Z59" t="e">
        <f>_xlfn.XLOOKUP(I59, 'INSERTS F-PRODUCAO'!$E$2:$E$12,'INSERTS F-PRODUCAO'!$D$2:$D$12)</f>
        <v>#N/A</v>
      </c>
      <c r="AA59" t="e">
        <f>"INSERT INTO " &amp; $AB$1 &amp; "(operacao_id,fator_producao_id) values (" &amp; K59 &amp; ", " &amp; Z59 &amp; ");"</f>
        <v>#N/A</v>
      </c>
    </row>
    <row r="60" spans="1:27">
      <c r="A60" s="17">
        <v>107</v>
      </c>
      <c r="B60" s="17" t="s">
        <v>238</v>
      </c>
      <c r="C60" s="17" t="s">
        <v>5</v>
      </c>
      <c r="D60" s="17"/>
      <c r="E60" s="17" t="s">
        <v>276</v>
      </c>
      <c r="F60" s="18">
        <v>43817</v>
      </c>
      <c r="G60" s="17">
        <v>700</v>
      </c>
      <c r="H60" s="17" t="s">
        <v>267</v>
      </c>
      <c r="I60" s="17"/>
      <c r="J60" s="17">
        <f>VLOOKUP(C60, 'INSERT TIPO_OPERACAO'!$A$2:$B$9, 2, FALSE)</f>
        <v>104</v>
      </c>
      <c r="K60" s="17">
        <f t="shared" si="0"/>
        <v>159</v>
      </c>
      <c r="L60" s="17" t="str">
        <f>"INSERT INTO " &amp; $M$1 &amp; "(id, plantacao_id, tipo_operacao_id, data, quantidade) VALUES (" &amp; K60 &amp; ", " &amp; A60 &amp; ", " &amp; J60 &amp; ", TO_DATE('" &amp; TEXT(F60, "yyyy-mm-dd") &amp; "', 'YYYY-MM-DD'), " &amp; G60 &amp; ");"</f>
        <v>INSERT INTO Operacao(id, plantacao_id, tipo_operacao_id, data, quantidade) VALUES (159, 107, 104, TO_DATE('yyyy-12-18', 'YYYY-MM-DD'), 700);</v>
      </c>
      <c r="M60" s="17"/>
      <c r="N60" s="17"/>
      <c r="O60" s="17"/>
      <c r="P60" s="17"/>
      <c r="Q60" s="17"/>
      <c r="R60" s="17"/>
      <c r="Z60" t="e">
        <f>_xlfn.XLOOKUP(I60, 'INSERTS F-PRODUCAO'!$E$2:$E$12,'INSERTS F-PRODUCAO'!$D$2:$D$12)</f>
        <v>#N/A</v>
      </c>
      <c r="AA60" t="e">
        <f>"INSERT INTO " &amp; $AB$1 &amp; "(operacao_id,fator_producao_id) values (" &amp; K60 &amp; ", " &amp; Z60 &amp; ");"</f>
        <v>#N/A</v>
      </c>
    </row>
    <row r="61" spans="1:27">
      <c r="A61" s="17">
        <v>107</v>
      </c>
      <c r="B61" s="17" t="s">
        <v>238</v>
      </c>
      <c r="C61" s="17" t="s">
        <v>277</v>
      </c>
      <c r="D61" s="17"/>
      <c r="E61" s="17" t="s">
        <v>275</v>
      </c>
      <c r="F61" s="18">
        <v>43850</v>
      </c>
      <c r="G61" s="17">
        <v>2</v>
      </c>
      <c r="H61" s="17" t="s">
        <v>274</v>
      </c>
      <c r="I61" s="17" t="s">
        <v>157</v>
      </c>
      <c r="J61" s="17">
        <f>VLOOKUP(C61, 'INSERT TIPO_OPERACAO'!$A$2:$B$9, 2, FALSE)</f>
        <v>105</v>
      </c>
      <c r="K61" s="17">
        <f t="shared" si="0"/>
        <v>160</v>
      </c>
      <c r="L61" s="17" t="str">
        <f>"INSERT INTO " &amp; $M$1 &amp; "(id, plantacao_id, tipo_operacao_id, data, quantidade) VALUES (" &amp; K61 &amp; ", " &amp; A61 &amp; ", " &amp; J61 &amp; ", TO_DATE('" &amp; TEXT(F61, "yyyy-mm-dd") &amp; "', 'YYYY-MM-DD'), " &amp; G61 &amp; ");"</f>
        <v>INSERT INTO Operacao(id, plantacao_id, tipo_operacao_id, data, quantidade) VALUES (160, 107, 105, TO_DATE('yyyy-01-20', 'YYYY-MM-DD'), 2);</v>
      </c>
      <c r="M61" s="17"/>
      <c r="N61" s="17"/>
      <c r="O61" s="17"/>
      <c r="P61" s="17"/>
      <c r="Q61" s="17"/>
      <c r="R61" s="17"/>
      <c r="Z61">
        <f>_xlfn.XLOOKUP(I61, 'INSERTS F-PRODUCAO'!$E$2:$E$12,'INSERTS F-PRODUCAO'!$D$2:$D$12)</f>
        <v>1</v>
      </c>
      <c r="AA61" t="str">
        <f>"INSERT INTO " &amp; $AB$1 &amp; "(operacao_id,fator_producao_id) values (" &amp; K61 &amp; ", " &amp; Z61 &amp; ");"</f>
        <v>INSERT INTO Aplicacao_FP(operacao_id,fator_producao_id) values (160, 1);</v>
      </c>
    </row>
    <row r="62" spans="1:27">
      <c r="A62" s="17">
        <v>107</v>
      </c>
      <c r="B62" s="17" t="s">
        <v>238</v>
      </c>
      <c r="C62" s="17" t="s">
        <v>277</v>
      </c>
      <c r="D62" s="17"/>
      <c r="E62" s="17" t="s">
        <v>276</v>
      </c>
      <c r="F62" s="18">
        <v>43850</v>
      </c>
      <c r="G62" s="17">
        <v>2.5</v>
      </c>
      <c r="H62" s="17" t="s">
        <v>274</v>
      </c>
      <c r="I62" s="17" t="s">
        <v>157</v>
      </c>
      <c r="J62" s="17">
        <f>VLOOKUP(C62, 'INSERT TIPO_OPERACAO'!$A$2:$B$9, 2, FALSE)</f>
        <v>105</v>
      </c>
      <c r="K62" s="17">
        <f t="shared" si="0"/>
        <v>161</v>
      </c>
      <c r="L62" s="17" t="str">
        <f>"INSERT INTO " &amp; $M$1 &amp; "(id, plantacao_id, tipo_operacao_id, data, quantidade) VALUES (" &amp; K62 &amp; ", " &amp; A62 &amp; ", " &amp; J62 &amp; ", TO_DATE('" &amp; TEXT(F62, "yyyy-mm-dd") &amp; "', 'YYYY-MM-DD'), " &amp; G62 &amp; ");"</f>
        <v>INSERT INTO Operacao(id, plantacao_id, tipo_operacao_id, data, quantidade) VALUES (161, 107, 105, TO_DATE('yyyy-01-20', 'YYYY-MM-DD'), 2,5);</v>
      </c>
      <c r="M62" s="17"/>
      <c r="N62" s="17"/>
      <c r="O62" s="17"/>
      <c r="P62" s="17"/>
      <c r="Q62" s="17"/>
      <c r="R62" s="17"/>
      <c r="Z62">
        <f>_xlfn.XLOOKUP(I62, 'INSERTS F-PRODUCAO'!$E$2:$E$12,'INSERTS F-PRODUCAO'!$D$2:$D$12)</f>
        <v>1</v>
      </c>
      <c r="AA62" t="str">
        <f>"INSERT INTO " &amp; $AB$1 &amp; "(operacao_id,fator_producao_id) values (" &amp; K62 &amp; ", " &amp; Z62 &amp; ");"</f>
        <v>INSERT INTO Aplicacao_FP(operacao_id,fator_producao_id) values (161, 1);</v>
      </c>
    </row>
    <row r="63" spans="1:27">
      <c r="A63" s="17">
        <v>106</v>
      </c>
      <c r="B63" s="17" t="s">
        <v>278</v>
      </c>
      <c r="C63" s="17" t="s">
        <v>279</v>
      </c>
      <c r="D63" s="17"/>
      <c r="E63" s="17" t="s">
        <v>280</v>
      </c>
      <c r="F63" s="18">
        <v>43902</v>
      </c>
      <c r="G63" s="17">
        <v>0.9</v>
      </c>
      <c r="H63" s="17" t="s">
        <v>274</v>
      </c>
      <c r="I63" s="17"/>
      <c r="J63" s="17">
        <f>VLOOKUP(C63, 'INSERT TIPO_OPERACAO'!$A$2:$B$9, 2, FALSE)</f>
        <v>106</v>
      </c>
      <c r="K63" s="17">
        <f t="shared" si="0"/>
        <v>162</v>
      </c>
      <c r="L63" s="17" t="str">
        <f>"INSERT INTO " &amp; $M$1 &amp; "(id, plantacao_id, tipo_operacao_id, data, quantidade) VALUES (" &amp; K63 &amp; ", " &amp; A63 &amp; ", " &amp; J63 &amp; ", TO_DATE('" &amp; TEXT(F63, "yyyy-mm-dd") &amp; "', 'YYYY-MM-DD'), " &amp; G63 &amp; ");"</f>
        <v>INSERT INTO Operacao(id, plantacao_id, tipo_operacao_id, data, quantidade) VALUES (162, 106, 106, TO_DATE('yyyy-03-12', 'YYYY-MM-DD'), 0,9);</v>
      </c>
      <c r="M63" s="17"/>
      <c r="N63" s="17"/>
      <c r="O63" s="17"/>
      <c r="P63" s="17"/>
      <c r="Q63" s="17"/>
      <c r="R63" s="17"/>
      <c r="Z63" t="e">
        <f>_xlfn.XLOOKUP(I63, 'INSERTS F-PRODUCAO'!$E$2:$E$12,'INSERTS F-PRODUCAO'!$D$2:$D$12)</f>
        <v>#N/A</v>
      </c>
      <c r="AA63" t="e">
        <f>"INSERT INTO " &amp; $AB$1 &amp; "(operacao_id,fator_producao_id) values (" &amp; K63 &amp; ", " &amp; Z63 &amp; ");"</f>
        <v>#N/A</v>
      </c>
    </row>
    <row r="64" spans="1:27">
      <c r="A64" s="17">
        <v>103</v>
      </c>
      <c r="B64" s="17" t="s">
        <v>235</v>
      </c>
      <c r="C64" s="17" t="s">
        <v>272</v>
      </c>
      <c r="D64" s="17" t="s">
        <v>273</v>
      </c>
      <c r="E64" s="17"/>
      <c r="F64" s="18">
        <v>43920</v>
      </c>
      <c r="G64" s="17">
        <v>600</v>
      </c>
      <c r="H64" s="17" t="s">
        <v>274</v>
      </c>
      <c r="I64" s="17" t="s">
        <v>186</v>
      </c>
      <c r="J64" s="17">
        <f>VLOOKUP(C64, 'INSERT TIPO_OPERACAO'!$A$2:$B$9, 2, FALSE)</f>
        <v>103</v>
      </c>
      <c r="K64" s="17">
        <f t="shared" si="0"/>
        <v>163</v>
      </c>
      <c r="L64" s="17" t="str">
        <f>"INSERT INTO " &amp; $M$1 &amp; "(id, plantacao_id, tipo_operacao_id, data, quantidade) VALUES (" &amp; K64 &amp; ", " &amp; A64 &amp; ", " &amp; J64 &amp; ", TO_DATE('" &amp; TEXT(F64, "yyyy-mm-dd") &amp; "', 'YYYY-MM-DD'), " &amp; G64 &amp; ");"</f>
        <v>INSERT INTO Operacao(id, plantacao_id, tipo_operacao_id, data, quantidade) VALUES (163, 103, 103, TO_DATE('yyyy-03-30', 'YYYY-MM-DD'), 600);</v>
      </c>
      <c r="M64" s="17"/>
      <c r="N64" s="17"/>
      <c r="O64" s="17"/>
      <c r="P64" s="17"/>
      <c r="Q64" s="17"/>
      <c r="R64" s="17"/>
      <c r="Z64">
        <f>_xlfn.XLOOKUP(I64, 'INSERTS F-PRODUCAO'!$E$2:$E$12,'INSERTS F-PRODUCAO'!$D$2:$D$12)</f>
        <v>8</v>
      </c>
      <c r="AA64" t="str">
        <f>"INSERT INTO " &amp; $AB$1 &amp; "(operacao_id,fator_producao_id) values (" &amp; K64 &amp; ", " &amp; Z64 &amp; ");"</f>
        <v>INSERT INTO Aplicacao_FP(operacao_id,fator_producao_id) values (163, 8);</v>
      </c>
    </row>
    <row r="65" spans="1:27">
      <c r="A65" s="17">
        <v>103</v>
      </c>
      <c r="B65" s="17" t="s">
        <v>235</v>
      </c>
      <c r="C65" s="17" t="s">
        <v>279</v>
      </c>
      <c r="D65" s="17"/>
      <c r="E65" s="17" t="s">
        <v>281</v>
      </c>
      <c r="F65" s="18">
        <v>43926</v>
      </c>
      <c r="G65" s="17">
        <v>1.2</v>
      </c>
      <c r="H65" s="17" t="s">
        <v>233</v>
      </c>
      <c r="I65" s="17"/>
      <c r="J65" s="17">
        <f>VLOOKUP(C65, 'INSERT TIPO_OPERACAO'!$A$2:$B$9, 2, FALSE)</f>
        <v>106</v>
      </c>
      <c r="K65" s="17">
        <f t="shared" si="0"/>
        <v>164</v>
      </c>
      <c r="L65" s="17" t="str">
        <f>"INSERT INTO " &amp; $M$1 &amp; "(id, plantacao_id, tipo_operacao_id, data, quantidade) VALUES (" &amp; K65 &amp; ", " &amp; A65 &amp; ", " &amp; J65 &amp; ", TO_DATE('" &amp; TEXT(F65, "yyyy-mm-dd") &amp; "', 'YYYY-MM-DD'), " &amp; G65 &amp; ");"</f>
        <v>INSERT INTO Operacao(id, plantacao_id, tipo_operacao_id, data, quantidade) VALUES (164, 103, 106, TO_DATE('yyyy-04-05', 'YYYY-MM-DD'), 1,2);</v>
      </c>
      <c r="M65" s="17"/>
      <c r="N65" s="17"/>
      <c r="O65" s="17"/>
      <c r="P65" s="17"/>
      <c r="Q65" s="17"/>
      <c r="R65" s="17"/>
      <c r="Z65" t="e">
        <f>_xlfn.XLOOKUP(I65, 'INSERTS F-PRODUCAO'!$E$2:$E$12,'INSERTS F-PRODUCAO'!$D$2:$D$12)</f>
        <v>#N/A</v>
      </c>
      <c r="AA65" t="e">
        <f>"INSERT INTO " &amp; $AB$1 &amp; "(operacao_id,fator_producao_id) values (" &amp; K65 &amp; ", " &amp; Z65 &amp; ");"</f>
        <v>#N/A</v>
      </c>
    </row>
    <row r="66" spans="1:27">
      <c r="A66" s="17">
        <v>106</v>
      </c>
      <c r="B66" s="17" t="s">
        <v>278</v>
      </c>
      <c r="C66" s="17" t="s">
        <v>7</v>
      </c>
      <c r="D66" s="17"/>
      <c r="E66" s="17" t="s">
        <v>280</v>
      </c>
      <c r="F66" s="18">
        <v>43956</v>
      </c>
      <c r="G66" s="17">
        <v>2200</v>
      </c>
      <c r="H66" s="17" t="s">
        <v>274</v>
      </c>
      <c r="I66" s="17"/>
      <c r="J66" s="17">
        <f>VLOOKUP(C66, 'INSERT TIPO_OPERACAO'!$A$2:$B$9, 2, FALSE)</f>
        <v>107</v>
      </c>
      <c r="K66" s="17">
        <f t="shared" si="0"/>
        <v>165</v>
      </c>
      <c r="L66" s="17" t="str">
        <f>"INSERT INTO " &amp; $M$1 &amp; "(id, plantacao_id, tipo_operacao_id, data, quantidade) VALUES (" &amp; K66 &amp; ", " &amp; A66 &amp; ", " &amp; J66 &amp; ", TO_DATE('" &amp; TEXT(F66, "yyyy-mm-dd") &amp; "', 'YYYY-MM-DD'), " &amp; G66 &amp; ");"</f>
        <v>INSERT INTO Operacao(id, plantacao_id, tipo_operacao_id, data, quantidade) VALUES (165, 106, 107, TO_DATE('yyyy-05-05', 'YYYY-MM-DD'), 2200);</v>
      </c>
      <c r="M66" s="17"/>
      <c r="N66" s="17"/>
      <c r="O66" s="17"/>
      <c r="P66" s="17"/>
      <c r="Q66" s="17"/>
      <c r="R66" s="17"/>
      <c r="Z66" t="e">
        <f>_xlfn.XLOOKUP(I66, 'INSERTS F-PRODUCAO'!$E$2:$E$12,'INSERTS F-PRODUCAO'!$D$2:$D$12)</f>
        <v>#N/A</v>
      </c>
      <c r="AA66" t="e">
        <f>"INSERT INTO " &amp; $AB$1 &amp; "(operacao_id,fator_producao_id) values (" &amp; K66 &amp; ", " &amp; Z66 &amp; ");"</f>
        <v>#N/A</v>
      </c>
    </row>
    <row r="67" spans="1:27">
      <c r="A67" s="17">
        <v>106</v>
      </c>
      <c r="B67" s="17" t="s">
        <v>278</v>
      </c>
      <c r="C67" s="17" t="s">
        <v>7</v>
      </c>
      <c r="D67" s="17"/>
      <c r="E67" s="17" t="s">
        <v>280</v>
      </c>
      <c r="F67" s="18">
        <v>43966</v>
      </c>
      <c r="G67" s="17">
        <v>1400</v>
      </c>
      <c r="H67" s="17" t="s">
        <v>274</v>
      </c>
      <c r="I67" s="17"/>
      <c r="J67" s="17">
        <f>VLOOKUP(C67, 'INSERT TIPO_OPERACAO'!$A$2:$B$9, 2, FALSE)</f>
        <v>107</v>
      </c>
      <c r="K67" s="17">
        <f t="shared" si="0"/>
        <v>166</v>
      </c>
      <c r="L67" s="17" t="str">
        <f>"INSERT INTO " &amp; $M$1 &amp; "(id, plantacao_id, tipo_operacao_id, data, quantidade) VALUES (" &amp; K67 &amp; ", " &amp; A67 &amp; ", " &amp; J67 &amp; ", TO_DATE('" &amp; TEXT(F67, "yyyy-mm-dd") &amp; "', 'YYYY-MM-DD'), " &amp; G67 &amp; ");"</f>
        <v>INSERT INTO Operacao(id, plantacao_id, tipo_operacao_id, data, quantidade) VALUES (166, 106, 107, TO_DATE('yyyy-05-15', 'YYYY-MM-DD'), 1400);</v>
      </c>
      <c r="M67" s="17"/>
      <c r="N67" s="17"/>
      <c r="O67" s="17"/>
      <c r="P67" s="17"/>
      <c r="Q67" s="17"/>
      <c r="R67" s="17"/>
      <c r="Z67" t="e">
        <f>_xlfn.XLOOKUP(I67, 'INSERTS F-PRODUCAO'!$E$2:$E$12,'INSERTS F-PRODUCAO'!$D$2:$D$12)</f>
        <v>#N/A</v>
      </c>
      <c r="AA67" t="e">
        <f>"INSERT INTO " &amp; $AB$1 &amp; "(operacao_id,fator_producao_id) values (" &amp; K67 &amp; ", " &amp; Z67 &amp; ");"</f>
        <v>#N/A</v>
      </c>
    </row>
    <row r="68" spans="1:27">
      <c r="A68" s="17">
        <v>106</v>
      </c>
      <c r="B68" s="17" t="s">
        <v>278</v>
      </c>
      <c r="C68" s="17" t="s">
        <v>279</v>
      </c>
      <c r="D68" s="17"/>
      <c r="E68" s="17" t="s">
        <v>282</v>
      </c>
      <c r="F68" s="18">
        <v>43984</v>
      </c>
      <c r="G68" s="17">
        <v>0.6</v>
      </c>
      <c r="H68" s="17" t="s">
        <v>274</v>
      </c>
      <c r="I68" s="17"/>
      <c r="J68" s="17">
        <f>VLOOKUP(C68, 'INSERT TIPO_OPERACAO'!$A$2:$B$9, 2, FALSE)</f>
        <v>106</v>
      </c>
      <c r="K68" s="17">
        <f t="shared" ref="K68:K131" si="1">K67+1</f>
        <v>167</v>
      </c>
      <c r="L68" s="17" t="str">
        <f>"INSERT INTO " &amp; $M$1 &amp; "(id, plantacao_id, tipo_operacao_id, data, quantidade) VALUES (" &amp; K68 &amp; ", " &amp; A68 &amp; ", " &amp; J68 &amp; ", TO_DATE('" &amp; TEXT(F68, "yyyy-mm-dd") &amp; "', 'YYYY-MM-DD'), " &amp; G68 &amp; ");"</f>
        <v>INSERT INTO Operacao(id, plantacao_id, tipo_operacao_id, data, quantidade) VALUES (167, 106, 106, TO_DATE('yyyy-06-02', 'YYYY-MM-DD'), 0,6);</v>
      </c>
      <c r="M68" s="17"/>
      <c r="N68" s="17"/>
      <c r="O68" s="17"/>
      <c r="P68" s="17"/>
      <c r="Q68" s="17"/>
      <c r="R68" s="17"/>
      <c r="Z68" t="e">
        <f>_xlfn.XLOOKUP(I68, 'INSERTS F-PRODUCAO'!$E$2:$E$12,'INSERTS F-PRODUCAO'!$D$2:$D$12)</f>
        <v>#N/A</v>
      </c>
      <c r="AA68" t="e">
        <f>"INSERT INTO " &amp; $AB$1 &amp; "(operacao_id,fator_producao_id) values (" &amp; K68 &amp; ", " &amp; Z68 &amp; ");"</f>
        <v>#N/A</v>
      </c>
    </row>
    <row r="69" spans="1:27">
      <c r="A69" s="17">
        <v>102</v>
      </c>
      <c r="B69" s="17" t="s">
        <v>264</v>
      </c>
      <c r="C69" s="17" t="s">
        <v>246</v>
      </c>
      <c r="D69" s="17"/>
      <c r="E69" s="17" t="s">
        <v>268</v>
      </c>
      <c r="F69" s="18">
        <v>44015</v>
      </c>
      <c r="G69" s="17">
        <v>1</v>
      </c>
      <c r="H69" s="17" t="s">
        <v>248</v>
      </c>
      <c r="I69" s="17"/>
      <c r="J69" s="17">
        <f>VLOOKUP(C69, 'INSERT TIPO_OPERACAO'!$A$2:$B$9, 2, FALSE)</f>
        <v>102</v>
      </c>
      <c r="K69" s="17">
        <f t="shared" si="1"/>
        <v>168</v>
      </c>
      <c r="L69" s="17" t="str">
        <f>"INSERT INTO " &amp; $M$1 &amp; "(id, plantacao_id, tipo_operacao_id, data, quantidade) VALUES (" &amp; K69 &amp; ", " &amp; A69 &amp; ", " &amp; J69 &amp; ", TO_DATE('" &amp; TEXT(F69, "yyyy-mm-dd") &amp; "', 'YYYY-MM-DD'), " &amp; G69 &amp; ");"</f>
        <v>INSERT INTO Operacao(id, plantacao_id, tipo_operacao_id, data, quantidade) VALUES (168, 102, 102, TO_DATE('yyyy-07-03', 'YYYY-MM-DD'), 1);</v>
      </c>
      <c r="M69" s="17"/>
      <c r="N69" s="17"/>
      <c r="O69" s="17"/>
      <c r="P69" s="17"/>
      <c r="Q69" s="17"/>
      <c r="R69" s="17"/>
      <c r="Z69" t="e">
        <f>_xlfn.XLOOKUP(I69, 'INSERTS F-PRODUCAO'!$E$2:$E$12,'INSERTS F-PRODUCAO'!$D$2:$D$12)</f>
        <v>#N/A</v>
      </c>
      <c r="AA69" t="e">
        <f>"INSERT INTO " &amp; $AB$1 &amp; "(operacao_id,fator_producao_id) values (" &amp; K69 &amp; ", " &amp; Z69 &amp; ");"</f>
        <v>#N/A</v>
      </c>
    </row>
    <row r="70" spans="1:27">
      <c r="A70" s="17">
        <v>102</v>
      </c>
      <c r="B70" s="17" t="s">
        <v>264</v>
      </c>
      <c r="C70" s="17" t="s">
        <v>246</v>
      </c>
      <c r="D70" s="17"/>
      <c r="E70" s="17" t="s">
        <v>266</v>
      </c>
      <c r="F70" s="18">
        <v>44015</v>
      </c>
      <c r="G70" s="17">
        <v>1.5</v>
      </c>
      <c r="H70" s="17" t="s">
        <v>248</v>
      </c>
      <c r="I70" s="17"/>
      <c r="J70" s="17">
        <f>VLOOKUP(C70, 'INSERT TIPO_OPERACAO'!$A$2:$B$9, 2, FALSE)</f>
        <v>102</v>
      </c>
      <c r="K70" s="17">
        <f t="shared" si="1"/>
        <v>169</v>
      </c>
      <c r="L70" s="17" t="str">
        <f>"INSERT INTO " &amp; $M$1 &amp; "(id, plantacao_id, tipo_operacao_id, data, quantidade) VALUES (" &amp; K70 &amp; ", " &amp; A70 &amp; ", " &amp; J70 &amp; ", TO_DATE('" &amp; TEXT(F70, "yyyy-mm-dd") &amp; "', 'YYYY-MM-DD'), " &amp; G70 &amp; ");"</f>
        <v>INSERT INTO Operacao(id, plantacao_id, tipo_operacao_id, data, quantidade) VALUES (169, 102, 102, TO_DATE('yyyy-07-03', 'YYYY-MM-DD'), 1,5);</v>
      </c>
      <c r="M70" s="17"/>
      <c r="N70" s="17"/>
      <c r="O70" s="17"/>
      <c r="P70" s="17"/>
      <c r="Q70" s="17"/>
      <c r="R70" s="17"/>
      <c r="Z70" t="e">
        <f>_xlfn.XLOOKUP(I70, 'INSERTS F-PRODUCAO'!$E$2:$E$12,'INSERTS F-PRODUCAO'!$D$2:$D$12)</f>
        <v>#N/A</v>
      </c>
      <c r="AA70" t="e">
        <f>"INSERT INTO " &amp; $AB$1 &amp; "(operacao_id,fator_producao_id) values (" &amp; K70 &amp; ", " &amp; Z70 &amp; ");"</f>
        <v>#N/A</v>
      </c>
    </row>
    <row r="71" spans="1:27">
      <c r="A71" s="17">
        <v>107</v>
      </c>
      <c r="B71" s="17" t="s">
        <v>238</v>
      </c>
      <c r="C71" s="17" t="s">
        <v>246</v>
      </c>
      <c r="D71" s="17"/>
      <c r="E71" s="17" t="s">
        <v>139</v>
      </c>
      <c r="F71" s="18">
        <v>44022</v>
      </c>
      <c r="G71" s="17">
        <v>6</v>
      </c>
      <c r="H71" s="17" t="s">
        <v>248</v>
      </c>
      <c r="I71" s="17"/>
      <c r="J71" s="17">
        <f>VLOOKUP(C71, 'INSERT TIPO_OPERACAO'!$A$2:$B$9, 2, FALSE)</f>
        <v>102</v>
      </c>
      <c r="K71" s="17">
        <f t="shared" si="1"/>
        <v>170</v>
      </c>
      <c r="L71" s="17" t="str">
        <f>"INSERT INTO " &amp; $M$1 &amp; "(id, plantacao_id, tipo_operacao_id, data, quantidade) VALUES (" &amp; K71 &amp; ", " &amp; A71 &amp; ", " &amp; J71 &amp; ", TO_DATE('" &amp; TEXT(F71, "yyyy-mm-dd") &amp; "', 'YYYY-MM-DD'), " &amp; G71 &amp; ");"</f>
        <v>INSERT INTO Operacao(id, plantacao_id, tipo_operacao_id, data, quantidade) VALUES (170, 107, 102, TO_DATE('yyyy-07-10', 'YYYY-MM-DD'), 6);</v>
      </c>
      <c r="M71" s="17"/>
      <c r="N71" s="17"/>
      <c r="O71" s="17"/>
      <c r="P71" s="17"/>
      <c r="Q71" s="17"/>
      <c r="R71" s="17"/>
      <c r="Z71" t="e">
        <f>_xlfn.XLOOKUP(I71, 'INSERTS F-PRODUCAO'!$E$2:$E$12,'INSERTS F-PRODUCAO'!$D$2:$D$12)</f>
        <v>#N/A</v>
      </c>
      <c r="AA71" t="e">
        <f>"INSERT INTO " &amp; $AB$1 &amp; "(operacao_id,fator_producao_id) values (" &amp; K71 &amp; ", " &amp; Z71 &amp; ");"</f>
        <v>#N/A</v>
      </c>
    </row>
    <row r="72" spans="1:27">
      <c r="A72" s="17">
        <v>103</v>
      </c>
      <c r="B72" s="17" t="s">
        <v>235</v>
      </c>
      <c r="C72" s="17" t="s">
        <v>246</v>
      </c>
      <c r="D72" s="17"/>
      <c r="E72" s="17" t="s">
        <v>281</v>
      </c>
      <c r="F72" s="18">
        <v>44024</v>
      </c>
      <c r="G72" s="17">
        <v>15</v>
      </c>
      <c r="H72" s="17" t="s">
        <v>248</v>
      </c>
      <c r="I72" s="17"/>
      <c r="J72" s="17">
        <f>VLOOKUP(C72, 'INSERT TIPO_OPERACAO'!$A$2:$B$9, 2, FALSE)</f>
        <v>102</v>
      </c>
      <c r="K72" s="17">
        <f t="shared" si="1"/>
        <v>171</v>
      </c>
      <c r="L72" s="17" t="str">
        <f>"INSERT INTO " &amp; $M$1 &amp; "(id, plantacao_id, tipo_operacao_id, data, quantidade) VALUES (" &amp; K72 &amp; ", " &amp; A72 &amp; ", " &amp; J72 &amp; ", TO_DATE('" &amp; TEXT(F72, "yyyy-mm-dd") &amp; "', 'YYYY-MM-DD'), " &amp; G72 &amp; ");"</f>
        <v>INSERT INTO Operacao(id, plantacao_id, tipo_operacao_id, data, quantidade) VALUES (171, 103, 102, TO_DATE('yyyy-07-12', 'YYYY-MM-DD'), 15);</v>
      </c>
      <c r="M72" s="17"/>
      <c r="N72" s="17"/>
      <c r="O72" s="17"/>
      <c r="P72" s="17"/>
      <c r="Q72" s="17"/>
      <c r="R72" s="17"/>
      <c r="Z72" t="e">
        <f>_xlfn.XLOOKUP(I72, 'INSERTS F-PRODUCAO'!$E$2:$E$12,'INSERTS F-PRODUCAO'!$D$2:$D$12)</f>
        <v>#N/A</v>
      </c>
      <c r="AA72" t="e">
        <f>"INSERT INTO " &amp; $AB$1 &amp; "(operacao_id,fator_producao_id) values (" &amp; K72 &amp; ", " &amp; Z72 &amp; ");"</f>
        <v>#N/A</v>
      </c>
    </row>
    <row r="73" spans="1:27">
      <c r="A73" s="17">
        <v>106</v>
      </c>
      <c r="B73" s="17" t="s">
        <v>278</v>
      </c>
      <c r="C73" s="17" t="s">
        <v>246</v>
      </c>
      <c r="D73" s="17"/>
      <c r="E73" s="17" t="s">
        <v>282</v>
      </c>
      <c r="F73" s="18">
        <v>44027</v>
      </c>
      <c r="G73" s="17">
        <v>2.5</v>
      </c>
      <c r="H73" s="17" t="s">
        <v>248</v>
      </c>
      <c r="I73" s="17"/>
      <c r="J73" s="17">
        <f>VLOOKUP(C73, 'INSERT TIPO_OPERACAO'!$A$2:$B$9, 2, FALSE)</f>
        <v>102</v>
      </c>
      <c r="K73" s="17">
        <f t="shared" si="1"/>
        <v>172</v>
      </c>
      <c r="L73" s="17" t="str">
        <f>"INSERT INTO " &amp; $M$1 &amp; "(id, plantacao_id, tipo_operacao_id, data, quantidade) VALUES (" &amp; K73 &amp; ", " &amp; A73 &amp; ", " &amp; J73 &amp; ", TO_DATE('" &amp; TEXT(F73, "yyyy-mm-dd") &amp; "', 'YYYY-MM-DD'), " &amp; G73 &amp; ");"</f>
        <v>INSERT INTO Operacao(id, plantacao_id, tipo_operacao_id, data, quantidade) VALUES (172, 106, 102, TO_DATE('yyyy-07-15', 'YYYY-MM-DD'), 2,5);</v>
      </c>
      <c r="M73" s="17"/>
      <c r="N73" s="17"/>
      <c r="O73" s="17"/>
      <c r="P73" s="17"/>
      <c r="Q73" s="17"/>
      <c r="R73" s="17"/>
      <c r="Z73" t="e">
        <f>_xlfn.XLOOKUP(I73, 'INSERTS F-PRODUCAO'!$E$2:$E$12,'INSERTS F-PRODUCAO'!$D$2:$D$12)</f>
        <v>#N/A</v>
      </c>
      <c r="AA73" t="e">
        <f>"INSERT INTO " &amp; $AB$1 &amp; "(operacao_id,fator_producao_id) values (" &amp; K73 &amp; ", " &amp; Z73 &amp; ");"</f>
        <v>#N/A</v>
      </c>
    </row>
    <row r="74" spans="1:27">
      <c r="A74" s="17">
        <v>103</v>
      </c>
      <c r="B74" s="17" t="s">
        <v>235</v>
      </c>
      <c r="C74" s="17" t="s">
        <v>246</v>
      </c>
      <c r="D74" s="17"/>
      <c r="E74" s="17" t="s">
        <v>281</v>
      </c>
      <c r="F74" s="18">
        <v>44040</v>
      </c>
      <c r="G74" s="17">
        <v>15</v>
      </c>
      <c r="H74" s="17" t="s">
        <v>248</v>
      </c>
      <c r="I74" s="17"/>
      <c r="J74" s="17">
        <f>VLOOKUP(C74, 'INSERT TIPO_OPERACAO'!$A$2:$B$9, 2, FALSE)</f>
        <v>102</v>
      </c>
      <c r="K74" s="17">
        <f t="shared" si="1"/>
        <v>173</v>
      </c>
      <c r="L74" s="17" t="str">
        <f>"INSERT INTO " &amp; $M$1 &amp; "(id, plantacao_id, tipo_operacao_id, data, quantidade) VALUES (" &amp; K74 &amp; ", " &amp; A74 &amp; ", " &amp; J74 &amp; ", TO_DATE('" &amp; TEXT(F74, "yyyy-mm-dd") &amp; "', 'YYYY-MM-DD'), " &amp; G74 &amp; ");"</f>
        <v>INSERT INTO Operacao(id, plantacao_id, tipo_operacao_id, data, quantidade) VALUES (173, 103, 102, TO_DATE('yyyy-07-28', 'YYYY-MM-DD'), 15);</v>
      </c>
      <c r="M74" s="17"/>
      <c r="N74" s="17"/>
      <c r="O74" s="17"/>
      <c r="P74" s="17"/>
      <c r="Q74" s="17"/>
      <c r="R74" s="17"/>
      <c r="Z74" t="e">
        <f>_xlfn.XLOOKUP(I74, 'INSERTS F-PRODUCAO'!$E$2:$E$12,'INSERTS F-PRODUCAO'!$D$2:$D$12)</f>
        <v>#N/A</v>
      </c>
      <c r="AA74" t="e">
        <f>"INSERT INTO " &amp; $AB$1 &amp; "(operacao_id,fator_producao_id) values (" &amp; K74 &amp; ", " &amp; Z74 &amp; ");"</f>
        <v>#N/A</v>
      </c>
    </row>
    <row r="75" spans="1:27">
      <c r="A75" s="17">
        <v>102</v>
      </c>
      <c r="B75" s="17" t="s">
        <v>264</v>
      </c>
      <c r="C75" s="17" t="s">
        <v>246</v>
      </c>
      <c r="D75" s="17"/>
      <c r="E75" s="17" t="s">
        <v>268</v>
      </c>
      <c r="F75" s="18">
        <v>44053</v>
      </c>
      <c r="G75" s="17">
        <v>1</v>
      </c>
      <c r="H75" s="17" t="s">
        <v>248</v>
      </c>
      <c r="I75" s="17"/>
      <c r="J75" s="17">
        <f>VLOOKUP(C75, 'INSERT TIPO_OPERACAO'!$A$2:$B$9, 2, FALSE)</f>
        <v>102</v>
      </c>
      <c r="K75" s="17">
        <f t="shared" si="1"/>
        <v>174</v>
      </c>
      <c r="L75" s="17" t="str">
        <f>"INSERT INTO " &amp; $M$1 &amp; "(id, plantacao_id, tipo_operacao_id, data, quantidade) VALUES (" &amp; K75 &amp; ", " &amp; A75 &amp; ", " &amp; J75 &amp; ", TO_DATE('" &amp; TEXT(F75, "yyyy-mm-dd") &amp; "', 'YYYY-MM-DD'), " &amp; G75 &amp; ");"</f>
        <v>INSERT INTO Operacao(id, plantacao_id, tipo_operacao_id, data, quantidade) VALUES (174, 102, 102, TO_DATE('yyyy-08-10', 'YYYY-MM-DD'), 1);</v>
      </c>
      <c r="M75" s="17"/>
      <c r="N75" s="17"/>
      <c r="O75" s="17"/>
      <c r="P75" s="17"/>
      <c r="Q75" s="17"/>
      <c r="R75" s="17"/>
      <c r="Z75" t="e">
        <f>_xlfn.XLOOKUP(I75, 'INSERTS F-PRODUCAO'!$E$2:$E$12,'INSERTS F-PRODUCAO'!$D$2:$D$12)</f>
        <v>#N/A</v>
      </c>
      <c r="AA75" t="e">
        <f>"INSERT INTO " &amp; $AB$1 &amp; "(operacao_id,fator_producao_id) values (" &amp; K75 &amp; ", " &amp; Z75 &amp; ");"</f>
        <v>#N/A</v>
      </c>
    </row>
    <row r="76" spans="1:27">
      <c r="A76" s="17">
        <v>102</v>
      </c>
      <c r="B76" s="17" t="s">
        <v>264</v>
      </c>
      <c r="C76" s="17" t="s">
        <v>246</v>
      </c>
      <c r="D76" s="17"/>
      <c r="E76" s="17" t="s">
        <v>266</v>
      </c>
      <c r="F76" s="18">
        <v>44053</v>
      </c>
      <c r="G76" s="17">
        <v>1.5</v>
      </c>
      <c r="H76" s="17" t="s">
        <v>248</v>
      </c>
      <c r="I76" s="17"/>
      <c r="J76" s="17">
        <f>VLOOKUP(C76, 'INSERT TIPO_OPERACAO'!$A$2:$B$9, 2, FALSE)</f>
        <v>102</v>
      </c>
      <c r="K76" s="17">
        <f t="shared" si="1"/>
        <v>175</v>
      </c>
      <c r="L76" s="17" t="str">
        <f>"INSERT INTO " &amp; $M$1 &amp; "(id, plantacao_id, tipo_operacao_id, data, quantidade) VALUES (" &amp; K76 &amp; ", " &amp; A76 &amp; ", " &amp; J76 &amp; ", TO_DATE('" &amp; TEXT(F76, "yyyy-mm-dd") &amp; "', 'YYYY-MM-DD'), " &amp; G76 &amp; ");"</f>
        <v>INSERT INTO Operacao(id, plantacao_id, tipo_operacao_id, data, quantidade) VALUES (175, 102, 102, TO_DATE('yyyy-08-10', 'YYYY-MM-DD'), 1,5);</v>
      </c>
      <c r="M76" s="17"/>
      <c r="N76" s="17"/>
      <c r="O76" s="17"/>
      <c r="P76" s="17"/>
      <c r="Q76" s="17"/>
      <c r="R76" s="17"/>
      <c r="Z76" t="e">
        <f>_xlfn.XLOOKUP(I76, 'INSERTS F-PRODUCAO'!$E$2:$E$12,'INSERTS F-PRODUCAO'!$D$2:$D$12)</f>
        <v>#N/A</v>
      </c>
      <c r="AA76" t="e">
        <f>"INSERT INTO " &amp; $AB$1 &amp; "(operacao_id,fator_producao_id) values (" &amp; K76 &amp; ", " &amp; Z76 &amp; ");"</f>
        <v>#N/A</v>
      </c>
    </row>
    <row r="77" spans="1:27">
      <c r="A77" s="17">
        <v>103</v>
      </c>
      <c r="B77" s="17" t="s">
        <v>235</v>
      </c>
      <c r="C77" s="17" t="s">
        <v>246</v>
      </c>
      <c r="D77" s="17"/>
      <c r="E77" s="17" t="s">
        <v>281</v>
      </c>
      <c r="F77" s="18">
        <v>44053</v>
      </c>
      <c r="G77" s="17">
        <v>15</v>
      </c>
      <c r="H77" s="17" t="s">
        <v>248</v>
      </c>
      <c r="I77" s="17"/>
      <c r="J77" s="17">
        <f>VLOOKUP(C77, 'INSERT TIPO_OPERACAO'!$A$2:$B$9, 2, FALSE)</f>
        <v>102</v>
      </c>
      <c r="K77" s="17">
        <f t="shared" si="1"/>
        <v>176</v>
      </c>
      <c r="L77" s="17" t="str">
        <f>"INSERT INTO " &amp; $M$1 &amp; "(id, plantacao_id, tipo_operacao_id, data, quantidade) VALUES (" &amp; K77 &amp; ", " &amp; A77 &amp; ", " &amp; J77 &amp; ", TO_DATE('" &amp; TEXT(F77, "yyyy-mm-dd") &amp; "', 'YYYY-MM-DD'), " &amp; G77 &amp; ");"</f>
        <v>INSERT INTO Operacao(id, plantacao_id, tipo_operacao_id, data, quantidade) VALUES (176, 103, 102, TO_DATE('yyyy-08-10', 'YYYY-MM-DD'), 15);</v>
      </c>
      <c r="M77" s="17"/>
      <c r="N77" s="17"/>
      <c r="O77" s="17"/>
      <c r="P77" s="17"/>
      <c r="Q77" s="17"/>
      <c r="R77" s="17"/>
      <c r="Z77" t="e">
        <f>_xlfn.XLOOKUP(I77, 'INSERTS F-PRODUCAO'!$E$2:$E$12,'INSERTS F-PRODUCAO'!$D$2:$D$12)</f>
        <v>#N/A</v>
      </c>
      <c r="AA77" t="e">
        <f>"INSERT INTO " &amp; $AB$1 &amp; "(operacao_id,fator_producao_id) values (" &amp; K77 &amp; ", " &amp; Z77 &amp; ");"</f>
        <v>#N/A</v>
      </c>
    </row>
    <row r="78" spans="1:27">
      <c r="A78" s="17">
        <v>107</v>
      </c>
      <c r="B78" s="17" t="s">
        <v>238</v>
      </c>
      <c r="C78" s="17" t="s">
        <v>246</v>
      </c>
      <c r="D78" s="17"/>
      <c r="E78" s="17" t="s">
        <v>139</v>
      </c>
      <c r="F78" s="18">
        <v>44054</v>
      </c>
      <c r="G78" s="17">
        <v>7</v>
      </c>
      <c r="H78" s="17" t="s">
        <v>248</v>
      </c>
      <c r="I78" s="17"/>
      <c r="J78" s="17">
        <f>VLOOKUP(C78, 'INSERT TIPO_OPERACAO'!$A$2:$B$9, 2, FALSE)</f>
        <v>102</v>
      </c>
      <c r="K78" s="17">
        <f t="shared" si="1"/>
        <v>177</v>
      </c>
      <c r="L78" s="17" t="str">
        <f>"INSERT INTO " &amp; $M$1 &amp; "(id, plantacao_id, tipo_operacao_id, data, quantidade) VALUES (" &amp; K78 &amp; ", " &amp; A78 &amp; ", " &amp; J78 &amp; ", TO_DATE('" &amp; TEXT(F78, "yyyy-mm-dd") &amp; "', 'YYYY-MM-DD'), " &amp; G78 &amp; ");"</f>
        <v>INSERT INTO Operacao(id, plantacao_id, tipo_operacao_id, data, quantidade) VALUES (177, 107, 102, TO_DATE('yyyy-08-11', 'YYYY-MM-DD'), 7);</v>
      </c>
      <c r="M78" s="17"/>
      <c r="N78" s="17"/>
      <c r="O78" s="17"/>
      <c r="P78" s="17"/>
      <c r="Q78" s="17"/>
      <c r="R78" s="17"/>
      <c r="Z78" t="e">
        <f>_xlfn.XLOOKUP(I78, 'INSERTS F-PRODUCAO'!$E$2:$E$12,'INSERTS F-PRODUCAO'!$D$2:$D$12)</f>
        <v>#N/A</v>
      </c>
      <c r="AA78" t="e">
        <f>"INSERT INTO " &amp; $AB$1 &amp; "(operacao_id,fator_producao_id) values (" &amp; K78 &amp; ", " &amp; Z78 &amp; ");"</f>
        <v>#N/A</v>
      </c>
    </row>
    <row r="79" spans="1:27">
      <c r="A79" s="17">
        <v>106</v>
      </c>
      <c r="B79" s="17" t="s">
        <v>278</v>
      </c>
      <c r="C79" s="17" t="s">
        <v>246</v>
      </c>
      <c r="D79" s="17"/>
      <c r="E79" s="17" t="s">
        <v>282</v>
      </c>
      <c r="F79" s="18">
        <v>44055</v>
      </c>
      <c r="G79" s="17">
        <v>3.5</v>
      </c>
      <c r="H79" s="17" t="s">
        <v>248</v>
      </c>
      <c r="I79" s="17"/>
      <c r="J79" s="17">
        <f>VLOOKUP(C79, 'INSERT TIPO_OPERACAO'!$A$2:$B$9, 2, FALSE)</f>
        <v>102</v>
      </c>
      <c r="K79" s="17">
        <f t="shared" si="1"/>
        <v>178</v>
      </c>
      <c r="L79" s="17" t="str">
        <f>"INSERT INTO " &amp; $M$1 &amp; "(id, plantacao_id, tipo_operacao_id, data, quantidade) VALUES (" &amp; K79 &amp; ", " &amp; A79 &amp; ", " &amp; J79 &amp; ", TO_DATE('" &amp; TEXT(F79, "yyyy-mm-dd") &amp; "', 'YYYY-MM-DD'), " &amp; G79 &amp; ");"</f>
        <v>INSERT INTO Operacao(id, plantacao_id, tipo_operacao_id, data, quantidade) VALUES (178, 106, 102, TO_DATE('yyyy-08-12', 'YYYY-MM-DD'), 3,5);</v>
      </c>
      <c r="M79" s="17"/>
      <c r="N79" s="17"/>
      <c r="O79" s="17"/>
      <c r="P79" s="17"/>
      <c r="Q79" s="17"/>
      <c r="R79" s="17"/>
      <c r="Z79" t="e">
        <f>_xlfn.XLOOKUP(I79, 'INSERTS F-PRODUCAO'!$E$2:$E$12,'INSERTS F-PRODUCAO'!$D$2:$D$12)</f>
        <v>#N/A</v>
      </c>
      <c r="AA79" t="e">
        <f>"INSERT INTO " &amp; $AB$1 &amp; "(operacao_id,fator_producao_id) values (" &amp; K79 &amp; ", " &amp; Z79 &amp; ");"</f>
        <v>#N/A</v>
      </c>
    </row>
    <row r="80" spans="1:27">
      <c r="A80" s="17">
        <v>103</v>
      </c>
      <c r="B80" s="17" t="s">
        <v>235</v>
      </c>
      <c r="C80" s="17" t="s">
        <v>7</v>
      </c>
      <c r="D80" s="17"/>
      <c r="E80" s="17" t="s">
        <v>281</v>
      </c>
      <c r="F80" s="18">
        <v>44063</v>
      </c>
      <c r="G80" s="17">
        <v>3300</v>
      </c>
      <c r="H80" s="17" t="s">
        <v>274</v>
      </c>
      <c r="I80" s="17"/>
      <c r="J80" s="17">
        <f>VLOOKUP(C80, 'INSERT TIPO_OPERACAO'!$A$2:$B$9, 2, FALSE)</f>
        <v>107</v>
      </c>
      <c r="K80" s="17">
        <f t="shared" si="1"/>
        <v>179</v>
      </c>
      <c r="L80" s="17" t="str">
        <f>"INSERT INTO " &amp; $M$1 &amp; "(id, plantacao_id, tipo_operacao_id, data, quantidade) VALUES (" &amp; K80 &amp; ", " &amp; A80 &amp; ", " &amp; J80 &amp; ", TO_DATE('" &amp; TEXT(F80, "yyyy-mm-dd") &amp; "', 'YYYY-MM-DD'), " &amp; G80 &amp; ");"</f>
        <v>INSERT INTO Operacao(id, plantacao_id, tipo_operacao_id, data, quantidade) VALUES (179, 103, 107, TO_DATE('yyyy-08-20', 'YYYY-MM-DD'), 3300);</v>
      </c>
      <c r="M80" s="17"/>
      <c r="N80" s="17"/>
      <c r="O80" s="17"/>
      <c r="P80" s="17"/>
      <c r="Q80" s="17"/>
      <c r="R80" s="17"/>
      <c r="Z80" t="e">
        <f>_xlfn.XLOOKUP(I80, 'INSERTS F-PRODUCAO'!$E$2:$E$12,'INSERTS F-PRODUCAO'!$D$2:$D$12)</f>
        <v>#N/A</v>
      </c>
      <c r="AA80" t="e">
        <f>"INSERT INTO " &amp; $AB$1 &amp; "(operacao_id,fator_producao_id) values (" &amp; K80 &amp; ", " &amp; Z80 &amp; ");"</f>
        <v>#N/A</v>
      </c>
    </row>
    <row r="81" spans="1:27">
      <c r="A81" s="17">
        <v>106</v>
      </c>
      <c r="B81" s="17" t="s">
        <v>278</v>
      </c>
      <c r="C81" s="17" t="s">
        <v>7</v>
      </c>
      <c r="D81" s="17"/>
      <c r="E81" s="17" t="s">
        <v>282</v>
      </c>
      <c r="F81" s="18">
        <v>44071</v>
      </c>
      <c r="G81" s="17">
        <v>600</v>
      </c>
      <c r="H81" s="17" t="s">
        <v>274</v>
      </c>
      <c r="I81" s="17"/>
      <c r="J81" s="17">
        <f>VLOOKUP(C81, 'INSERT TIPO_OPERACAO'!$A$2:$B$9, 2, FALSE)</f>
        <v>107</v>
      </c>
      <c r="K81" s="17">
        <f t="shared" si="1"/>
        <v>180</v>
      </c>
      <c r="L81" s="17" t="str">
        <f>"INSERT INTO " &amp; $M$1 &amp; "(id, plantacao_id, tipo_operacao_id, data, quantidade) VALUES (" &amp; K81 &amp; ", " &amp; A81 &amp; ", " &amp; J81 &amp; ", TO_DATE('" &amp; TEXT(F81, "yyyy-mm-dd") &amp; "', 'YYYY-MM-DD'), " &amp; G81 &amp; ");"</f>
        <v>INSERT INTO Operacao(id, plantacao_id, tipo_operacao_id, data, quantidade) VALUES (180, 106, 107, TO_DATE('yyyy-08-28', 'YYYY-MM-DD'), 600);</v>
      </c>
      <c r="M81" s="17"/>
      <c r="N81" s="17"/>
      <c r="O81" s="17"/>
      <c r="P81" s="17"/>
      <c r="Q81" s="17"/>
      <c r="R81" s="17"/>
      <c r="Z81" t="e">
        <f>_xlfn.XLOOKUP(I81, 'INSERTS F-PRODUCAO'!$E$2:$E$12,'INSERTS F-PRODUCAO'!$D$2:$D$12)</f>
        <v>#N/A</v>
      </c>
      <c r="AA81" t="e">
        <f>"INSERT INTO " &amp; $AB$1 &amp; "(operacao_id,fator_producao_id) values (" &amp; K81 &amp; ", " &amp; Z81 &amp; ");"</f>
        <v>#N/A</v>
      </c>
    </row>
    <row r="82" spans="1:27">
      <c r="A82" s="17">
        <v>106</v>
      </c>
      <c r="B82" s="17" t="s">
        <v>278</v>
      </c>
      <c r="C82" s="17" t="s">
        <v>7</v>
      </c>
      <c r="D82" s="17"/>
      <c r="E82" s="17" t="s">
        <v>282</v>
      </c>
      <c r="F82" s="18">
        <v>44081</v>
      </c>
      <c r="G82" s="17">
        <v>1800</v>
      </c>
      <c r="H82" s="17" t="s">
        <v>274</v>
      </c>
      <c r="I82" s="17"/>
      <c r="J82" s="17">
        <f>VLOOKUP(C82, 'INSERT TIPO_OPERACAO'!$A$2:$B$9, 2, FALSE)</f>
        <v>107</v>
      </c>
      <c r="K82" s="17">
        <f t="shared" si="1"/>
        <v>181</v>
      </c>
      <c r="L82" s="17" t="str">
        <f>"INSERT INTO " &amp; $M$1 &amp; "(id, plantacao_id, tipo_operacao_id, data, quantidade) VALUES (" &amp; K82 &amp; ", " &amp; A82 &amp; ", " &amp; J82 &amp; ", TO_DATE('" &amp; TEXT(F82, "yyyy-mm-dd") &amp; "', 'YYYY-MM-DD'), " &amp; G82 &amp; ");"</f>
        <v>INSERT INTO Operacao(id, plantacao_id, tipo_operacao_id, data, quantidade) VALUES (181, 106, 107, TO_DATE('yyyy-09-07', 'YYYY-MM-DD'), 1800);</v>
      </c>
      <c r="M82" s="17"/>
      <c r="N82" s="17"/>
      <c r="O82" s="17"/>
      <c r="P82" s="17"/>
      <c r="Q82" s="17"/>
      <c r="R82" s="17"/>
      <c r="Z82" t="e">
        <f>_xlfn.XLOOKUP(I82, 'INSERTS F-PRODUCAO'!$E$2:$E$12,'INSERTS F-PRODUCAO'!$D$2:$D$12)</f>
        <v>#N/A</v>
      </c>
      <c r="AA82" t="e">
        <f>"INSERT INTO " &amp; $AB$1 &amp; "(operacao_id,fator_producao_id) values (" &amp; K82 &amp; ", " &amp; Z82 &amp; ");"</f>
        <v>#N/A</v>
      </c>
    </row>
    <row r="83" spans="1:27">
      <c r="A83" s="17">
        <v>106</v>
      </c>
      <c r="B83" s="17" t="s">
        <v>278</v>
      </c>
      <c r="C83" s="17" t="s">
        <v>279</v>
      </c>
      <c r="D83" s="17"/>
      <c r="E83" s="17" t="s">
        <v>283</v>
      </c>
      <c r="F83" s="18">
        <v>44094</v>
      </c>
      <c r="G83" s="17">
        <v>0.6</v>
      </c>
      <c r="H83" s="17" t="s">
        <v>274</v>
      </c>
      <c r="I83" s="17"/>
      <c r="J83" s="17">
        <f>VLOOKUP(C83, 'INSERT TIPO_OPERACAO'!$A$2:$B$9, 2, FALSE)</f>
        <v>106</v>
      </c>
      <c r="K83" s="17">
        <f t="shared" si="1"/>
        <v>182</v>
      </c>
      <c r="L83" s="17" t="str">
        <f>"INSERT INTO " &amp; $M$1 &amp; "(id, plantacao_id, tipo_operacao_id, data, quantidade) VALUES (" &amp; K83 &amp; ", " &amp; A83 &amp; ", " &amp; J83 &amp; ", TO_DATE('" &amp; TEXT(F83, "yyyy-mm-dd") &amp; "', 'YYYY-MM-DD'), " &amp; G83 &amp; ");"</f>
        <v>INSERT INTO Operacao(id, plantacao_id, tipo_operacao_id, data, quantidade) VALUES (182, 106, 106, TO_DATE('yyyy-09-20', 'YYYY-MM-DD'), 0,6);</v>
      </c>
      <c r="M83" s="17"/>
      <c r="N83" s="17"/>
      <c r="O83" s="17"/>
      <c r="P83" s="17"/>
      <c r="Q83" s="17"/>
      <c r="R83" s="17"/>
      <c r="Z83" t="e">
        <f>_xlfn.XLOOKUP(I83, 'INSERTS F-PRODUCAO'!$E$2:$E$12,'INSERTS F-PRODUCAO'!$D$2:$D$12)</f>
        <v>#N/A</v>
      </c>
      <c r="AA83" t="e">
        <f>"INSERT INTO " &amp; $AB$1 &amp; "(operacao_id,fator_producao_id) values (" &amp; K83 &amp; ", " &amp; Z83 &amp; ");"</f>
        <v>#N/A</v>
      </c>
    </row>
    <row r="84" spans="1:27">
      <c r="A84" s="17">
        <v>101</v>
      </c>
      <c r="B84" s="17" t="s">
        <v>232</v>
      </c>
      <c r="C84" s="17" t="s">
        <v>279</v>
      </c>
      <c r="D84" s="17"/>
      <c r="E84" s="17" t="s">
        <v>284</v>
      </c>
      <c r="F84" s="18">
        <v>44114</v>
      </c>
      <c r="G84" s="17">
        <v>36</v>
      </c>
      <c r="H84" s="17" t="s">
        <v>274</v>
      </c>
      <c r="I84" s="17"/>
      <c r="J84" s="17">
        <f>VLOOKUP(C84, 'INSERT TIPO_OPERACAO'!$A$2:$B$9, 2, FALSE)</f>
        <v>106</v>
      </c>
      <c r="K84" s="17">
        <f t="shared" si="1"/>
        <v>183</v>
      </c>
      <c r="L84" s="17" t="str">
        <f>"INSERT INTO " &amp; $M$1 &amp; "(id, plantacao_id, tipo_operacao_id, data, quantidade) VALUES (" &amp; K84 &amp; ", " &amp; A84 &amp; ", " &amp; J84 &amp; ", TO_DATE('" &amp; TEXT(F84, "yyyy-mm-dd") &amp; "', 'YYYY-MM-DD'), " &amp; G84 &amp; ");"</f>
        <v>INSERT INTO Operacao(id, plantacao_id, tipo_operacao_id, data, quantidade) VALUES (183, 101, 106, TO_DATE('yyyy-10-10', 'YYYY-MM-DD'), 36);</v>
      </c>
      <c r="M84" s="17"/>
      <c r="N84" s="17"/>
      <c r="O84" s="17"/>
      <c r="P84" s="17"/>
      <c r="Q84" s="17"/>
      <c r="R84" s="17"/>
      <c r="Z84" t="e">
        <f>_xlfn.XLOOKUP(I84, 'INSERTS F-PRODUCAO'!$E$2:$E$12,'INSERTS F-PRODUCAO'!$D$2:$D$12)</f>
        <v>#N/A</v>
      </c>
      <c r="AA84" t="e">
        <f>"INSERT INTO " &amp; $AB$1 &amp; "(operacao_id,fator_producao_id) values (" &amp; K84 &amp; ", " &amp; Z84 &amp; ");"</f>
        <v>#N/A</v>
      </c>
    </row>
    <row r="85" spans="1:27">
      <c r="A85" s="17">
        <v>103</v>
      </c>
      <c r="B85" s="17" t="s">
        <v>235</v>
      </c>
      <c r="C85" s="17" t="s">
        <v>279</v>
      </c>
      <c r="D85" s="17"/>
      <c r="E85" s="17" t="s">
        <v>284</v>
      </c>
      <c r="F85" s="18">
        <v>44116</v>
      </c>
      <c r="G85" s="17">
        <v>1.3</v>
      </c>
      <c r="H85" s="17" t="s">
        <v>233</v>
      </c>
      <c r="I85" s="17"/>
      <c r="J85" s="17">
        <f>VLOOKUP(C85, 'INSERT TIPO_OPERACAO'!$A$2:$B$9, 2, FALSE)</f>
        <v>106</v>
      </c>
      <c r="K85" s="17">
        <f t="shared" si="1"/>
        <v>184</v>
      </c>
      <c r="L85" s="17" t="str">
        <f>"INSERT INTO " &amp; $M$1 &amp; "(id, plantacao_id, tipo_operacao_id, data, quantidade) VALUES (" &amp; K85 &amp; ", " &amp; A85 &amp; ", " &amp; J85 &amp; ", TO_DATE('" &amp; TEXT(F85, "yyyy-mm-dd") &amp; "', 'YYYY-MM-DD'), " &amp; G85 &amp; ");"</f>
        <v>INSERT INTO Operacao(id, plantacao_id, tipo_operacao_id, data, quantidade) VALUES (184, 103, 106, TO_DATE('yyyy-10-12', 'YYYY-MM-DD'), 1,3);</v>
      </c>
      <c r="M85" s="17"/>
      <c r="N85" s="17"/>
      <c r="O85" s="17"/>
      <c r="P85" s="17"/>
      <c r="Q85" s="17"/>
      <c r="R85" s="17"/>
      <c r="Z85" t="e">
        <f>_xlfn.XLOOKUP(I85, 'INSERTS F-PRODUCAO'!$E$2:$E$12,'INSERTS F-PRODUCAO'!$D$2:$D$12)</f>
        <v>#N/A</v>
      </c>
      <c r="AA85" t="e">
        <f>"INSERT INTO " &amp; $AB$1 &amp; "(operacao_id,fator_producao_id) values (" &amp; K85 &amp; ", " &amp; Z85 &amp; ");"</f>
        <v>#N/A</v>
      </c>
    </row>
    <row r="86" spans="1:27">
      <c r="A86" s="17">
        <v>102</v>
      </c>
      <c r="B86" s="17" t="s">
        <v>264</v>
      </c>
      <c r="C86" s="17" t="s">
        <v>5</v>
      </c>
      <c r="D86" s="17"/>
      <c r="E86" s="17" t="s">
        <v>266</v>
      </c>
      <c r="F86" s="18">
        <v>44145</v>
      </c>
      <c r="G86" s="17">
        <v>30</v>
      </c>
      <c r="H86" s="17" t="s">
        <v>267</v>
      </c>
      <c r="I86" s="17"/>
      <c r="J86" s="17">
        <f>VLOOKUP(C86, 'INSERT TIPO_OPERACAO'!$A$2:$B$9, 2, FALSE)</f>
        <v>104</v>
      </c>
      <c r="K86" s="17">
        <f t="shared" si="1"/>
        <v>185</v>
      </c>
      <c r="L86" s="17" t="str">
        <f>"INSERT INTO " &amp; $M$1 &amp; "(id, plantacao_id, tipo_operacao_id, data, quantidade) VALUES (" &amp; K86 &amp; ", " &amp; A86 &amp; ", " &amp; J86 &amp; ", TO_DATE('" &amp; TEXT(F86, "yyyy-mm-dd") &amp; "', 'YYYY-MM-DD'), " &amp; G86 &amp; ");"</f>
        <v>INSERT INTO Operacao(id, plantacao_id, tipo_operacao_id, data, quantidade) VALUES (185, 102, 104, TO_DATE('yyyy-11-10', 'YYYY-MM-DD'), 30);</v>
      </c>
      <c r="M86" s="17"/>
      <c r="N86" s="17"/>
      <c r="O86" s="17"/>
      <c r="P86" s="17"/>
      <c r="Q86" s="17"/>
      <c r="R86" s="17"/>
      <c r="Z86" t="e">
        <f>_xlfn.XLOOKUP(I86, 'INSERTS F-PRODUCAO'!$E$2:$E$12,'INSERTS F-PRODUCAO'!$D$2:$D$12)</f>
        <v>#N/A</v>
      </c>
      <c r="AA86" t="e">
        <f>"INSERT INTO " &amp; $AB$1 &amp; "(operacao_id,fator_producao_id) values (" &amp; K86 &amp; ", " &amp; Z86 &amp; ");"</f>
        <v>#N/A</v>
      </c>
    </row>
    <row r="87" spans="1:27">
      <c r="A87" s="17">
        <v>102</v>
      </c>
      <c r="B87" s="17" t="s">
        <v>264</v>
      </c>
      <c r="C87" s="17" t="s">
        <v>5</v>
      </c>
      <c r="D87" s="17"/>
      <c r="E87" s="17" t="s">
        <v>268</v>
      </c>
      <c r="F87" s="18">
        <v>44145</v>
      </c>
      <c r="G87" s="17">
        <v>20</v>
      </c>
      <c r="H87" s="17" t="s">
        <v>267</v>
      </c>
      <c r="I87" s="17"/>
      <c r="J87" s="17">
        <f>VLOOKUP(C87, 'INSERT TIPO_OPERACAO'!$A$2:$B$9, 2, FALSE)</f>
        <v>104</v>
      </c>
      <c r="K87" s="17">
        <f t="shared" si="1"/>
        <v>186</v>
      </c>
      <c r="L87" s="17" t="str">
        <f>"INSERT INTO " &amp; $M$1 &amp; "(id, plantacao_id, tipo_operacao_id, data, quantidade) VALUES (" &amp; K87 &amp; ", " &amp; A87 &amp; ", " &amp; J87 &amp; ", TO_DATE('" &amp; TEXT(F87, "yyyy-mm-dd") &amp; "', 'YYYY-MM-DD'), " &amp; G87 &amp; ");"</f>
        <v>INSERT INTO Operacao(id, plantacao_id, tipo_operacao_id, data, quantidade) VALUES (186, 102, 104, TO_DATE('yyyy-11-10', 'YYYY-MM-DD'), 20);</v>
      </c>
      <c r="M87" s="17"/>
      <c r="N87" s="17"/>
      <c r="O87" s="17"/>
      <c r="P87" s="17"/>
      <c r="Q87" s="17"/>
      <c r="R87" s="17"/>
      <c r="Z87" t="e">
        <f>_xlfn.XLOOKUP(I87, 'INSERTS F-PRODUCAO'!$E$2:$E$12,'INSERTS F-PRODUCAO'!$D$2:$D$12)</f>
        <v>#N/A</v>
      </c>
      <c r="AA87" t="e">
        <f>"INSERT INTO " &amp; $AB$1 &amp; "(operacao_id,fator_producao_id) values (" &amp; K87 &amp; ", " &amp; Z87 &amp; ");"</f>
        <v>#N/A</v>
      </c>
    </row>
    <row r="88" spans="1:27">
      <c r="A88" s="17">
        <v>106</v>
      </c>
      <c r="B88" s="17" t="s">
        <v>278</v>
      </c>
      <c r="C88" s="17" t="s">
        <v>7</v>
      </c>
      <c r="D88" s="17"/>
      <c r="E88" s="17" t="s">
        <v>283</v>
      </c>
      <c r="F88" s="18">
        <v>44150</v>
      </c>
      <c r="G88" s="17">
        <v>600</v>
      </c>
      <c r="H88" s="17" t="s">
        <v>274</v>
      </c>
      <c r="I88" s="17"/>
      <c r="J88" s="17">
        <f>VLOOKUP(C88, 'INSERT TIPO_OPERACAO'!$A$2:$B$9, 2, FALSE)</f>
        <v>107</v>
      </c>
      <c r="K88" s="17">
        <f t="shared" si="1"/>
        <v>187</v>
      </c>
      <c r="L88" s="17" t="str">
        <f>"INSERT INTO " &amp; $M$1 &amp; "(id, plantacao_id, tipo_operacao_id, data, quantidade) VALUES (" &amp; K88 &amp; ", " &amp; A88 &amp; ", " &amp; J88 &amp; ", TO_DATE('" &amp; TEXT(F88, "yyyy-mm-dd") &amp; "', 'YYYY-MM-DD'), " &amp; G88 &amp; ");"</f>
        <v>INSERT INTO Operacao(id, plantacao_id, tipo_operacao_id, data, quantidade) VALUES (187, 106, 107, TO_DATE('yyyy-11-15', 'YYYY-MM-DD'), 600);</v>
      </c>
      <c r="M88" s="17"/>
      <c r="N88" s="17"/>
      <c r="O88" s="17"/>
      <c r="P88" s="17"/>
      <c r="Q88" s="17"/>
      <c r="R88" s="17"/>
      <c r="Z88" t="e">
        <f>_xlfn.XLOOKUP(I88, 'INSERTS F-PRODUCAO'!$E$2:$E$12,'INSERTS F-PRODUCAO'!$D$2:$D$12)</f>
        <v>#N/A</v>
      </c>
      <c r="AA88" t="e">
        <f>"INSERT INTO " &amp; $AB$1 &amp; "(operacao_id,fator_producao_id) values (" &amp; K88 &amp; ", " &amp; Z88 &amp; ");"</f>
        <v>#N/A</v>
      </c>
    </row>
    <row r="89" spans="1:27">
      <c r="A89" s="17">
        <v>104</v>
      </c>
      <c r="B89" s="17" t="s">
        <v>236</v>
      </c>
      <c r="C89" s="17" t="s">
        <v>5</v>
      </c>
      <c r="D89" s="17"/>
      <c r="E89" s="17" t="s">
        <v>271</v>
      </c>
      <c r="F89" s="18">
        <v>44170</v>
      </c>
      <c r="G89" s="17">
        <v>70</v>
      </c>
      <c r="H89" s="17" t="s">
        <v>267</v>
      </c>
      <c r="I89" s="17"/>
      <c r="J89" s="17">
        <f>VLOOKUP(C89, 'INSERT TIPO_OPERACAO'!$A$2:$B$9, 2, FALSE)</f>
        <v>104</v>
      </c>
      <c r="K89" s="17">
        <f t="shared" si="1"/>
        <v>188</v>
      </c>
      <c r="L89" s="17" t="str">
        <f>"INSERT INTO " &amp; $M$1 &amp; "(id, plantacao_id, tipo_operacao_id, data, quantidade) VALUES (" &amp; K89 &amp; ", " &amp; A89 &amp; ", " &amp; J89 &amp; ", TO_DATE('" &amp; TEXT(F89, "yyyy-mm-dd") &amp; "', 'YYYY-MM-DD'), " &amp; G89 &amp; ");"</f>
        <v>INSERT INTO Operacao(id, plantacao_id, tipo_operacao_id, data, quantidade) VALUES (188, 104, 104, TO_DATE('yyyy-12-05', 'YYYY-MM-DD'), 70);</v>
      </c>
      <c r="M89" s="17"/>
      <c r="N89" s="17"/>
      <c r="O89" s="17"/>
      <c r="P89" s="17"/>
      <c r="Q89" s="17"/>
      <c r="R89" s="17"/>
      <c r="Z89" t="e">
        <f>_xlfn.XLOOKUP(I89, 'INSERTS F-PRODUCAO'!$E$2:$E$12,'INSERTS F-PRODUCAO'!$D$2:$D$12)</f>
        <v>#N/A</v>
      </c>
      <c r="AA89" t="e">
        <f>"INSERT INTO " &amp; $AB$1 &amp; "(operacao_id,fator_producao_id) values (" &amp; K89 &amp; ", " &amp; Z89 &amp; ");"</f>
        <v>#N/A</v>
      </c>
    </row>
    <row r="90" spans="1:27">
      <c r="A90" s="17">
        <v>104</v>
      </c>
      <c r="B90" s="17" t="s">
        <v>236</v>
      </c>
      <c r="C90" s="17" t="s">
        <v>5</v>
      </c>
      <c r="D90" s="17"/>
      <c r="E90" s="17" t="s">
        <v>269</v>
      </c>
      <c r="F90" s="18">
        <v>44170</v>
      </c>
      <c r="G90" s="17">
        <v>50</v>
      </c>
      <c r="H90" s="17" t="s">
        <v>267</v>
      </c>
      <c r="I90" s="17"/>
      <c r="J90" s="17">
        <f>VLOOKUP(C90, 'INSERT TIPO_OPERACAO'!$A$2:$B$9, 2, FALSE)</f>
        <v>104</v>
      </c>
      <c r="K90" s="17">
        <f t="shared" si="1"/>
        <v>189</v>
      </c>
      <c r="L90" s="17" t="str">
        <f>"INSERT INTO " &amp; $M$1 &amp; "(id, plantacao_id, tipo_operacao_id, data, quantidade) VALUES (" &amp; K90 &amp; ", " &amp; A90 &amp; ", " &amp; J90 &amp; ", TO_DATE('" &amp; TEXT(F90, "yyyy-mm-dd") &amp; "', 'YYYY-MM-DD'), " &amp; G90 &amp; ");"</f>
        <v>INSERT INTO Operacao(id, plantacao_id, tipo_operacao_id, data, quantidade) VALUES (189, 104, 104, TO_DATE('yyyy-12-05', 'YYYY-MM-DD'), 50);</v>
      </c>
      <c r="M90" s="17"/>
      <c r="N90" s="17"/>
      <c r="O90" s="17"/>
      <c r="P90" s="17"/>
      <c r="Q90" s="17"/>
      <c r="R90" s="17"/>
      <c r="Z90" t="e">
        <f>_xlfn.XLOOKUP(I90, 'INSERTS F-PRODUCAO'!$E$2:$E$12,'INSERTS F-PRODUCAO'!$D$2:$D$12)</f>
        <v>#N/A</v>
      </c>
      <c r="AA90" t="e">
        <f>"INSERT INTO " &amp; $AB$1 &amp; "(operacao_id,fator_producao_id) values (" &amp; K90 &amp; ", " &amp; Z90 &amp; ");"</f>
        <v>#N/A</v>
      </c>
    </row>
    <row r="91" spans="1:27">
      <c r="A91" s="17">
        <v>102</v>
      </c>
      <c r="B91" s="17" t="s">
        <v>264</v>
      </c>
      <c r="C91" s="17" t="s">
        <v>272</v>
      </c>
      <c r="D91" s="17" t="s">
        <v>273</v>
      </c>
      <c r="E91" s="17" t="s">
        <v>266</v>
      </c>
      <c r="F91" s="18">
        <v>44175</v>
      </c>
      <c r="G91" s="17">
        <v>10</v>
      </c>
      <c r="H91" s="17" t="s">
        <v>274</v>
      </c>
      <c r="I91" s="17" t="s">
        <v>166</v>
      </c>
      <c r="J91" s="17">
        <f>VLOOKUP(C91, 'INSERT TIPO_OPERACAO'!$A$2:$B$9, 2, FALSE)</f>
        <v>103</v>
      </c>
      <c r="K91" s="17">
        <f t="shared" si="1"/>
        <v>190</v>
      </c>
      <c r="L91" s="17" t="str">
        <f>"INSERT INTO " &amp; $M$1 &amp; "(id, plantacao_id, tipo_operacao_id, data, quantidade) VALUES (" &amp; K91 &amp; ", " &amp; A91 &amp; ", " &amp; J91 &amp; ", TO_DATE('" &amp; TEXT(F91, "yyyy-mm-dd") &amp; "', 'YYYY-MM-DD'), " &amp; G91 &amp; ");"</f>
        <v>INSERT INTO Operacao(id, plantacao_id, tipo_operacao_id, data, quantidade) VALUES (190, 102, 103, TO_DATE('yyyy-12-10', 'YYYY-MM-DD'), 10);</v>
      </c>
      <c r="M91" s="17"/>
      <c r="N91" s="17"/>
      <c r="O91" s="17"/>
      <c r="P91" s="17"/>
      <c r="Q91" s="17"/>
      <c r="R91" s="17"/>
      <c r="Z91">
        <f>_xlfn.XLOOKUP(I91, 'INSERTS F-PRODUCAO'!$E$2:$E$12,'INSERTS F-PRODUCAO'!$D$2:$D$12)</f>
        <v>3</v>
      </c>
      <c r="AA91" t="str">
        <f>"INSERT INTO " &amp; $AB$1 &amp; "(operacao_id,fator_producao_id) values (" &amp; K91 &amp; ", " &amp; Z91 &amp; ");"</f>
        <v>INSERT INTO Aplicacao_FP(operacao_id,fator_producao_id) values (190, 3);</v>
      </c>
    </row>
    <row r="92" spans="1:27">
      <c r="A92" s="17">
        <v>102</v>
      </c>
      <c r="B92" s="17" t="s">
        <v>264</v>
      </c>
      <c r="C92" s="17" t="s">
        <v>272</v>
      </c>
      <c r="D92" s="17" t="s">
        <v>273</v>
      </c>
      <c r="E92" s="17" t="s">
        <v>268</v>
      </c>
      <c r="F92" s="18">
        <v>44175</v>
      </c>
      <c r="G92" s="17">
        <v>7</v>
      </c>
      <c r="H92" s="17" t="s">
        <v>274</v>
      </c>
      <c r="I92" s="17" t="s">
        <v>166</v>
      </c>
      <c r="J92" s="17">
        <f>VLOOKUP(C92, 'INSERT TIPO_OPERACAO'!$A$2:$B$9, 2, FALSE)</f>
        <v>103</v>
      </c>
      <c r="K92" s="17">
        <f t="shared" si="1"/>
        <v>191</v>
      </c>
      <c r="L92" s="17" t="str">
        <f>"INSERT INTO " &amp; $M$1 &amp; "(id, plantacao_id, tipo_operacao_id, data, quantidade) VALUES (" &amp; K92 &amp; ", " &amp; A92 &amp; ", " &amp; J92 &amp; ", TO_DATE('" &amp; TEXT(F92, "yyyy-mm-dd") &amp; "', 'YYYY-MM-DD'), " &amp; G92 &amp; ");"</f>
        <v>INSERT INTO Operacao(id, plantacao_id, tipo_operacao_id, data, quantidade) VALUES (191, 102, 103, TO_DATE('yyyy-12-10', 'YYYY-MM-DD'), 7);</v>
      </c>
      <c r="M92" s="17"/>
      <c r="N92" s="17"/>
      <c r="O92" s="17"/>
      <c r="P92" s="17"/>
      <c r="Q92" s="17"/>
      <c r="R92" s="17"/>
      <c r="Z92">
        <f>_xlfn.XLOOKUP(I92, 'INSERTS F-PRODUCAO'!$E$2:$E$12,'INSERTS F-PRODUCAO'!$D$2:$D$12)</f>
        <v>3</v>
      </c>
      <c r="AA92" t="str">
        <f>"INSERT INTO " &amp; $AB$1 &amp; "(operacao_id,fator_producao_id) values (" &amp; K92 &amp; ", " &amp; Z92 &amp; ");"</f>
        <v>INSERT INTO Aplicacao_FP(operacao_id,fator_producao_id) values (191, 3);</v>
      </c>
    </row>
    <row r="93" spans="1:27">
      <c r="A93" s="17">
        <v>104</v>
      </c>
      <c r="B93" s="17" t="s">
        <v>236</v>
      </c>
      <c r="C93" s="17" t="s">
        <v>5</v>
      </c>
      <c r="D93" s="17"/>
      <c r="E93" s="17" t="s">
        <v>269</v>
      </c>
      <c r="F93" s="18">
        <v>44180</v>
      </c>
      <c r="G93" s="17">
        <v>40</v>
      </c>
      <c r="H93" s="17" t="s">
        <v>267</v>
      </c>
      <c r="I93" s="17"/>
      <c r="J93" s="17">
        <f>VLOOKUP(C93, 'INSERT TIPO_OPERACAO'!$A$2:$B$9, 2, FALSE)</f>
        <v>104</v>
      </c>
      <c r="K93" s="17">
        <f t="shared" si="1"/>
        <v>192</v>
      </c>
      <c r="L93" s="17" t="str">
        <f>"INSERT INTO " &amp; $M$1 &amp; "(id, plantacao_id, tipo_operacao_id, data, quantidade) VALUES (" &amp; K93 &amp; ", " &amp; A93 &amp; ", " &amp; J93 &amp; ", TO_DATE('" &amp; TEXT(F93, "yyyy-mm-dd") &amp; "', 'YYYY-MM-DD'), " &amp; G93 &amp; ");"</f>
        <v>INSERT INTO Operacao(id, plantacao_id, tipo_operacao_id, data, quantidade) VALUES (192, 104, 104, TO_DATE('yyyy-12-15', 'YYYY-MM-DD'), 40);</v>
      </c>
      <c r="M93" s="17"/>
      <c r="N93" s="17"/>
      <c r="O93" s="17"/>
      <c r="P93" s="17"/>
      <c r="Q93" s="17"/>
      <c r="R93" s="17"/>
      <c r="Z93" t="e">
        <f>_xlfn.XLOOKUP(I93, 'INSERTS F-PRODUCAO'!$E$2:$E$12,'INSERTS F-PRODUCAO'!$D$2:$D$12)</f>
        <v>#N/A</v>
      </c>
      <c r="AA93" t="e">
        <f>"INSERT INTO " &amp; $AB$1 &amp; "(operacao_id,fator_producao_id) values (" &amp; K93 &amp; ", " &amp; Z93 &amp; ");"</f>
        <v>#N/A</v>
      </c>
    </row>
    <row r="94" spans="1:27">
      <c r="A94" s="17">
        <v>104</v>
      </c>
      <c r="B94" s="17" t="s">
        <v>236</v>
      </c>
      <c r="C94" s="17" t="s">
        <v>5</v>
      </c>
      <c r="D94" s="17"/>
      <c r="E94" s="17" t="s">
        <v>270</v>
      </c>
      <c r="F94" s="18">
        <v>44180</v>
      </c>
      <c r="G94" s="17">
        <v>60</v>
      </c>
      <c r="H94" s="17" t="s">
        <v>267</v>
      </c>
      <c r="I94" s="17"/>
      <c r="J94" s="17">
        <f>VLOOKUP(C94, 'INSERT TIPO_OPERACAO'!$A$2:$B$9, 2, FALSE)</f>
        <v>104</v>
      </c>
      <c r="K94" s="17">
        <f t="shared" si="1"/>
        <v>193</v>
      </c>
      <c r="L94" s="17" t="str">
        <f>"INSERT INTO " &amp; $M$1 &amp; "(id, plantacao_id, tipo_operacao_id, data, quantidade) VALUES (" &amp; K94 &amp; ", " &amp; A94 &amp; ", " &amp; J94 &amp; ", TO_DATE('" &amp; TEXT(F94, "yyyy-mm-dd") &amp; "', 'YYYY-MM-DD'), " &amp; G94 &amp; ");"</f>
        <v>INSERT INTO Operacao(id, plantacao_id, tipo_operacao_id, data, quantidade) VALUES (193, 104, 104, TO_DATE('yyyy-12-15', 'YYYY-MM-DD'), 60);</v>
      </c>
      <c r="M94" s="17"/>
      <c r="N94" s="17"/>
      <c r="O94" s="17"/>
      <c r="P94" s="17"/>
      <c r="Q94" s="17"/>
      <c r="R94" s="17"/>
      <c r="Z94" t="e">
        <f>_xlfn.XLOOKUP(I94, 'INSERTS F-PRODUCAO'!$E$2:$E$12,'INSERTS F-PRODUCAO'!$D$2:$D$12)</f>
        <v>#N/A</v>
      </c>
      <c r="AA94" t="e">
        <f>"INSERT INTO " &amp; $AB$1 &amp; "(operacao_id,fator_producao_id) values (" &amp; K94 &amp; ", " &amp; Z94 &amp; ");"</f>
        <v>#N/A</v>
      </c>
    </row>
    <row r="95" spans="1:27">
      <c r="A95" s="17">
        <v>107</v>
      </c>
      <c r="B95" s="17" t="s">
        <v>238</v>
      </c>
      <c r="C95" s="17" t="s">
        <v>5</v>
      </c>
      <c r="D95" s="17"/>
      <c r="E95" s="17" t="s">
        <v>275</v>
      </c>
      <c r="F95" s="18">
        <v>44181</v>
      </c>
      <c r="G95" s="17">
        <v>500</v>
      </c>
      <c r="H95" s="17" t="s">
        <v>267</v>
      </c>
      <c r="I95" s="17"/>
      <c r="J95" s="17">
        <f>VLOOKUP(C95, 'INSERT TIPO_OPERACAO'!$A$2:$B$9, 2, FALSE)</f>
        <v>104</v>
      </c>
      <c r="K95" s="17">
        <f t="shared" si="1"/>
        <v>194</v>
      </c>
      <c r="L95" s="17" t="str">
        <f>"INSERT INTO " &amp; $M$1 &amp; "(id, plantacao_id, tipo_operacao_id, data, quantidade) VALUES (" &amp; K95 &amp; ", " &amp; A95 &amp; ", " &amp; J95 &amp; ", TO_DATE('" &amp; TEXT(F95, "yyyy-mm-dd") &amp; "', 'YYYY-MM-DD'), " &amp; G95 &amp; ");"</f>
        <v>INSERT INTO Operacao(id, plantacao_id, tipo_operacao_id, data, quantidade) VALUES (194, 107, 104, TO_DATE('yyyy-12-16', 'YYYY-MM-DD'), 500);</v>
      </c>
      <c r="M95" s="17"/>
      <c r="N95" s="17"/>
      <c r="O95" s="17"/>
      <c r="P95" s="17"/>
      <c r="Q95" s="17"/>
      <c r="R95" s="17"/>
      <c r="Z95" t="e">
        <f>_xlfn.XLOOKUP(I95, 'INSERTS F-PRODUCAO'!$E$2:$E$12,'INSERTS F-PRODUCAO'!$D$2:$D$12)</f>
        <v>#N/A</v>
      </c>
      <c r="AA95" t="e">
        <f>"INSERT INTO " &amp; $AB$1 &amp; "(operacao_id,fator_producao_id) values (" &amp; K95 &amp; ", " &amp; Z95 &amp; ");"</f>
        <v>#N/A</v>
      </c>
    </row>
    <row r="96" spans="1:27">
      <c r="A96" s="17">
        <v>106</v>
      </c>
      <c r="B96" s="17" t="s">
        <v>278</v>
      </c>
      <c r="C96" s="17" t="s">
        <v>7</v>
      </c>
      <c r="D96" s="17"/>
      <c r="E96" s="17" t="s">
        <v>283</v>
      </c>
      <c r="F96" s="18">
        <v>44183</v>
      </c>
      <c r="G96" s="17">
        <v>2500</v>
      </c>
      <c r="H96" s="17" t="s">
        <v>274</v>
      </c>
      <c r="I96" s="17"/>
      <c r="J96" s="17">
        <f>VLOOKUP(C96, 'INSERT TIPO_OPERACAO'!$A$2:$B$9, 2, FALSE)</f>
        <v>107</v>
      </c>
      <c r="K96" s="17">
        <f t="shared" si="1"/>
        <v>195</v>
      </c>
      <c r="L96" s="17" t="str">
        <f>"INSERT INTO " &amp; $M$1 &amp; "(id, plantacao_id, tipo_operacao_id, data, quantidade) VALUES (" &amp; K96 &amp; ", " &amp; A96 &amp; ", " &amp; J96 &amp; ", TO_DATE('" &amp; TEXT(F96, "yyyy-mm-dd") &amp; "', 'YYYY-MM-DD'), " &amp; G96 &amp; ");"</f>
        <v>INSERT INTO Operacao(id, plantacao_id, tipo_operacao_id, data, quantidade) VALUES (195, 106, 107, TO_DATE('yyyy-12-18', 'YYYY-MM-DD'), 2500);</v>
      </c>
      <c r="M96" s="17"/>
      <c r="N96" s="17"/>
      <c r="O96" s="17"/>
      <c r="P96" s="17"/>
      <c r="Q96" s="17"/>
      <c r="R96" s="17"/>
      <c r="Z96" t="e">
        <f>_xlfn.XLOOKUP(I96, 'INSERTS F-PRODUCAO'!$E$2:$E$12,'INSERTS F-PRODUCAO'!$D$2:$D$12)</f>
        <v>#N/A</v>
      </c>
      <c r="AA96" t="e">
        <f>"INSERT INTO " &amp; $AB$1 &amp; "(operacao_id,fator_producao_id) values (" &amp; K96 &amp; ", " &amp; Z96 &amp; ");"</f>
        <v>#N/A</v>
      </c>
    </row>
    <row r="97" spans="1:27">
      <c r="A97" s="17">
        <v>107</v>
      </c>
      <c r="B97" s="17" t="s">
        <v>238</v>
      </c>
      <c r="C97" s="17" t="s">
        <v>5</v>
      </c>
      <c r="D97" s="17"/>
      <c r="E97" s="17" t="s">
        <v>276</v>
      </c>
      <c r="F97" s="18">
        <v>44183</v>
      </c>
      <c r="G97" s="17">
        <v>700</v>
      </c>
      <c r="H97" s="17" t="s">
        <v>267</v>
      </c>
      <c r="I97" s="17"/>
      <c r="J97" s="17">
        <f>VLOOKUP(C97, 'INSERT TIPO_OPERACAO'!$A$2:$B$9, 2, FALSE)</f>
        <v>104</v>
      </c>
      <c r="K97" s="17">
        <f t="shared" si="1"/>
        <v>196</v>
      </c>
      <c r="L97" s="17" t="str">
        <f>"INSERT INTO " &amp; $M$1 &amp; "(id, plantacao_id, tipo_operacao_id, data, quantidade) VALUES (" &amp; K97 &amp; ", " &amp; A97 &amp; ", " &amp; J97 &amp; ", TO_DATE('" &amp; TEXT(F97, "yyyy-mm-dd") &amp; "', 'YYYY-MM-DD'), " &amp; G97 &amp; ");"</f>
        <v>INSERT INTO Operacao(id, plantacao_id, tipo_operacao_id, data, quantidade) VALUES (196, 107, 104, TO_DATE('yyyy-12-18', 'YYYY-MM-DD'), 700);</v>
      </c>
      <c r="M97" s="17"/>
      <c r="N97" s="17"/>
      <c r="O97" s="17"/>
      <c r="P97" s="17"/>
      <c r="Q97" s="17"/>
      <c r="R97" s="17"/>
      <c r="Z97" t="e">
        <f>_xlfn.XLOOKUP(I97, 'INSERTS F-PRODUCAO'!$E$2:$E$12,'INSERTS F-PRODUCAO'!$D$2:$D$12)</f>
        <v>#N/A</v>
      </c>
      <c r="AA97" t="e">
        <f>"INSERT INTO " &amp; $AB$1 &amp; "(operacao_id,fator_producao_id) values (" &amp; K97 &amp; ", " &amp; Z97 &amp; ");"</f>
        <v>#N/A</v>
      </c>
    </row>
    <row r="98" spans="1:27">
      <c r="A98" s="17">
        <v>106</v>
      </c>
      <c r="B98" s="17" t="s">
        <v>278</v>
      </c>
      <c r="C98" s="17" t="s">
        <v>7</v>
      </c>
      <c r="D98" s="17"/>
      <c r="E98" s="17" t="s">
        <v>283</v>
      </c>
      <c r="F98" s="18">
        <v>44200</v>
      </c>
      <c r="G98" s="17">
        <v>2900</v>
      </c>
      <c r="H98" s="17" t="s">
        <v>274</v>
      </c>
      <c r="I98" s="17"/>
      <c r="J98" s="17">
        <f>VLOOKUP(C98, 'INSERT TIPO_OPERACAO'!$A$2:$B$9, 2, FALSE)</f>
        <v>107</v>
      </c>
      <c r="K98" s="17">
        <f t="shared" si="1"/>
        <v>197</v>
      </c>
      <c r="L98" s="17" t="str">
        <f>"INSERT INTO " &amp; $M$1 &amp; "(id, plantacao_id, tipo_operacao_id, data, quantidade) VALUES (" &amp; K98 &amp; ", " &amp; A98 &amp; ", " &amp; J98 &amp; ", TO_DATE('" &amp; TEXT(F98, "yyyy-mm-dd") &amp; "', 'YYYY-MM-DD'), " &amp; G98 &amp; ");"</f>
        <v>INSERT INTO Operacao(id, plantacao_id, tipo_operacao_id, data, quantidade) VALUES (197, 106, 107, TO_DATE('yyyy-01-04', 'YYYY-MM-DD'), 2900);</v>
      </c>
      <c r="M98" s="17"/>
      <c r="N98" s="17"/>
      <c r="O98" s="17"/>
      <c r="P98" s="17"/>
      <c r="Q98" s="17"/>
      <c r="R98" s="17"/>
      <c r="Z98" t="e">
        <f>_xlfn.XLOOKUP(I98, 'INSERTS F-PRODUCAO'!$E$2:$E$12,'INSERTS F-PRODUCAO'!$D$2:$D$12)</f>
        <v>#N/A</v>
      </c>
      <c r="AA98" t="e">
        <f>"INSERT INTO " &amp; $AB$1 &amp; "(operacao_id,fator_producao_id) values (" &amp; K98 &amp; ", " &amp; Z98 &amp; ");"</f>
        <v>#N/A</v>
      </c>
    </row>
    <row r="99" spans="1:27">
      <c r="A99" s="17">
        <v>107</v>
      </c>
      <c r="B99" s="17" t="s">
        <v>238</v>
      </c>
      <c r="C99" s="17" t="s">
        <v>277</v>
      </c>
      <c r="D99" s="17"/>
      <c r="E99" s="17" t="s">
        <v>275</v>
      </c>
      <c r="F99" s="18">
        <v>44216</v>
      </c>
      <c r="G99" s="17">
        <v>2</v>
      </c>
      <c r="H99" s="17" t="s">
        <v>274</v>
      </c>
      <c r="I99" s="17" t="s">
        <v>157</v>
      </c>
      <c r="J99" s="17">
        <f>VLOOKUP(C99, 'INSERT TIPO_OPERACAO'!$A$2:$B$9, 2, FALSE)</f>
        <v>105</v>
      </c>
      <c r="K99" s="17">
        <f t="shared" si="1"/>
        <v>198</v>
      </c>
      <c r="L99" s="17" t="str">
        <f>"INSERT INTO " &amp; $M$1 &amp; "(id, plantacao_id, tipo_operacao_id, data, quantidade) VALUES (" &amp; K99 &amp; ", " &amp; A99 &amp; ", " &amp; J99 &amp; ", TO_DATE('" &amp; TEXT(F99, "yyyy-mm-dd") &amp; "', 'YYYY-MM-DD'), " &amp; G99 &amp; ");"</f>
        <v>INSERT INTO Operacao(id, plantacao_id, tipo_operacao_id, data, quantidade) VALUES (198, 107, 105, TO_DATE('yyyy-01-20', 'YYYY-MM-DD'), 2);</v>
      </c>
      <c r="M99" s="17"/>
      <c r="N99" s="17"/>
      <c r="O99" s="17"/>
      <c r="P99" s="17"/>
      <c r="Q99" s="17"/>
      <c r="R99" s="17"/>
      <c r="Z99">
        <f>_xlfn.XLOOKUP(I99, 'INSERTS F-PRODUCAO'!$E$2:$E$12,'INSERTS F-PRODUCAO'!$D$2:$D$12)</f>
        <v>1</v>
      </c>
      <c r="AA99" t="str">
        <f>"INSERT INTO " &amp; $AB$1 &amp; "(operacao_id,fator_producao_id) values (" &amp; K99 &amp; ", " &amp; Z99 &amp; ");"</f>
        <v>INSERT INTO Aplicacao_FP(operacao_id,fator_producao_id) values (198, 1);</v>
      </c>
    </row>
    <row r="100" spans="1:27">
      <c r="A100" s="17">
        <v>107</v>
      </c>
      <c r="B100" s="17" t="s">
        <v>238</v>
      </c>
      <c r="C100" s="17" t="s">
        <v>277</v>
      </c>
      <c r="D100" s="17"/>
      <c r="E100" s="17" t="s">
        <v>276</v>
      </c>
      <c r="F100" s="18">
        <v>44216</v>
      </c>
      <c r="G100" s="17">
        <v>2.5</v>
      </c>
      <c r="H100" s="17" t="s">
        <v>274</v>
      </c>
      <c r="I100" s="17" t="s">
        <v>157</v>
      </c>
      <c r="J100" s="17">
        <f>VLOOKUP(C100, 'INSERT TIPO_OPERACAO'!$A$2:$B$9, 2, FALSE)</f>
        <v>105</v>
      </c>
      <c r="K100" s="17">
        <f t="shared" si="1"/>
        <v>199</v>
      </c>
      <c r="L100" s="17" t="str">
        <f>"INSERT INTO " &amp; $M$1 &amp; "(id, plantacao_id, tipo_operacao_id, data, quantidade) VALUES (" &amp; K100 &amp; ", " &amp; A100 &amp; ", " &amp; J100 &amp; ", TO_DATE('" &amp; TEXT(F100, "yyyy-mm-dd") &amp; "', 'YYYY-MM-DD'), " &amp; G100 &amp; ");"</f>
        <v>INSERT INTO Operacao(id, plantacao_id, tipo_operacao_id, data, quantidade) VALUES (199, 107, 105, TO_DATE('yyyy-01-20', 'YYYY-MM-DD'), 2,5);</v>
      </c>
      <c r="M100" s="17"/>
      <c r="N100" s="17"/>
      <c r="O100" s="17"/>
      <c r="P100" s="17"/>
      <c r="Q100" s="17"/>
      <c r="R100" s="17"/>
      <c r="Z100">
        <f>_xlfn.XLOOKUP(I100, 'INSERTS F-PRODUCAO'!$E$2:$E$12,'INSERTS F-PRODUCAO'!$D$2:$D$12)</f>
        <v>1</v>
      </c>
      <c r="AA100" t="str">
        <f>"INSERT INTO " &amp; $AB$1 &amp; "(operacao_id,fator_producao_id) values (" &amp; K100 &amp; ", " &amp; Z100 &amp; ");"</f>
        <v>INSERT INTO Aplicacao_FP(operacao_id,fator_producao_id) values (199, 1);</v>
      </c>
    </row>
    <row r="101" spans="1:27">
      <c r="A101" s="17">
        <v>106</v>
      </c>
      <c r="B101" s="17" t="s">
        <v>278</v>
      </c>
      <c r="C101" s="17" t="s">
        <v>279</v>
      </c>
      <c r="D101" s="17"/>
      <c r="E101" s="17" t="s">
        <v>285</v>
      </c>
      <c r="F101" s="18">
        <v>44265</v>
      </c>
      <c r="G101" s="17">
        <v>0.9</v>
      </c>
      <c r="H101" s="17" t="s">
        <v>274</v>
      </c>
      <c r="I101" s="17"/>
      <c r="J101" s="17">
        <f>VLOOKUP(C101, 'INSERT TIPO_OPERACAO'!$A$2:$B$9, 2, FALSE)</f>
        <v>106</v>
      </c>
      <c r="K101" s="17">
        <f t="shared" si="1"/>
        <v>200</v>
      </c>
      <c r="L101" s="17" t="str">
        <f>"INSERT INTO " &amp; $M$1 &amp; "(id, plantacao_id, tipo_operacao_id, data, quantidade) VALUES (" &amp; K101 &amp; ", " &amp; A101 &amp; ", " &amp; J101 &amp; ", TO_DATE('" &amp; TEXT(F101, "yyyy-mm-dd") &amp; "', 'YYYY-MM-DD'), " &amp; G101 &amp; ");"</f>
        <v>INSERT INTO Operacao(id, plantacao_id, tipo_operacao_id, data, quantidade) VALUES (200, 106, 106, TO_DATE('yyyy-03-10', 'YYYY-MM-DD'), 0,9);</v>
      </c>
      <c r="M101" s="17"/>
      <c r="N101" s="17"/>
      <c r="O101" s="17"/>
      <c r="P101" s="17"/>
      <c r="Q101" s="17"/>
      <c r="R101" s="17"/>
      <c r="Z101" t="e">
        <f>_xlfn.XLOOKUP(I101, 'INSERTS F-PRODUCAO'!$E$2:$E$12,'INSERTS F-PRODUCAO'!$D$2:$D$12)</f>
        <v>#N/A</v>
      </c>
      <c r="AA101" t="e">
        <f>"INSERT INTO " &amp; $AB$1 &amp; "(operacao_id,fator_producao_id) values (" &amp; K101 &amp; ", " &amp; Z101 &amp; ");"</f>
        <v>#N/A</v>
      </c>
    </row>
    <row r="102" spans="1:27">
      <c r="A102" s="17">
        <v>103</v>
      </c>
      <c r="B102" s="17" t="s">
        <v>235</v>
      </c>
      <c r="C102" s="17" t="s">
        <v>286</v>
      </c>
      <c r="D102" s="17"/>
      <c r="E102" s="17" t="s">
        <v>284</v>
      </c>
      <c r="F102" s="18">
        <v>44269</v>
      </c>
      <c r="G102" s="17">
        <v>1.3</v>
      </c>
      <c r="H102" s="17" t="s">
        <v>233</v>
      </c>
      <c r="I102" s="17"/>
      <c r="J102" s="17">
        <f>VLOOKUP(C102, 'INSERT TIPO_OPERACAO'!$A$2:$B$9, 2, FALSE)</f>
        <v>108</v>
      </c>
      <c r="K102" s="17">
        <f t="shared" si="1"/>
        <v>201</v>
      </c>
      <c r="L102" s="17" t="str">
        <f>"INSERT INTO " &amp; $M$1 &amp; "(id, plantacao_id, tipo_operacao_id, data, quantidade) VALUES (" &amp; K102 &amp; ", " &amp; A102 &amp; ", " &amp; J102 &amp; ", TO_DATE('" &amp; TEXT(F102, "yyyy-mm-dd") &amp; "', 'YYYY-MM-DD'), " &amp; G102 &amp; ");"</f>
        <v>INSERT INTO Operacao(id, plantacao_id, tipo_operacao_id, data, quantidade) VALUES (201, 103, 108, TO_DATE('yyyy-03-14', 'YYYY-MM-DD'), 1,3);</v>
      </c>
      <c r="M102" s="17"/>
      <c r="N102" s="17"/>
      <c r="O102" s="17"/>
      <c r="P102" s="17"/>
      <c r="Q102" s="17"/>
      <c r="R102" s="17"/>
      <c r="Z102" t="e">
        <f>_xlfn.XLOOKUP(I102, 'INSERTS F-PRODUCAO'!$E$2:$E$12,'INSERTS F-PRODUCAO'!$D$2:$D$12)</f>
        <v>#N/A</v>
      </c>
      <c r="AA102" t="e">
        <f>"INSERT INTO " &amp; $AB$1 &amp; "(operacao_id,fator_producao_id) values (" &amp; K102 &amp; ", " &amp; Z102 &amp; ");"</f>
        <v>#N/A</v>
      </c>
    </row>
    <row r="103" spans="1:27">
      <c r="A103" s="17">
        <v>101</v>
      </c>
      <c r="B103" s="17" t="s">
        <v>232</v>
      </c>
      <c r="C103" s="17" t="s">
        <v>286</v>
      </c>
      <c r="D103" s="17"/>
      <c r="E103" s="17" t="s">
        <v>284</v>
      </c>
      <c r="F103" s="18">
        <v>44285</v>
      </c>
      <c r="G103" s="17">
        <v>1.3</v>
      </c>
      <c r="H103" s="17" t="s">
        <v>233</v>
      </c>
      <c r="I103" s="17"/>
      <c r="J103" s="17">
        <f>VLOOKUP(C103, 'INSERT TIPO_OPERACAO'!$A$2:$B$9, 2, FALSE)</f>
        <v>108</v>
      </c>
      <c r="K103" s="17">
        <f t="shared" si="1"/>
        <v>202</v>
      </c>
      <c r="L103" s="17" t="str">
        <f>"INSERT INTO " &amp; $M$1 &amp; "(id, plantacao_id, tipo_operacao_id, data, quantidade) VALUES (" &amp; K103 &amp; ", " &amp; A103 &amp; ", " &amp; J103 &amp; ", TO_DATE('" &amp; TEXT(F103, "yyyy-mm-dd") &amp; "', 'YYYY-MM-DD'), " &amp; G103 &amp; ");"</f>
        <v>INSERT INTO Operacao(id, plantacao_id, tipo_operacao_id, data, quantidade) VALUES (202, 101, 108, TO_DATE('yyyy-03-30', 'YYYY-MM-DD'), 1,3);</v>
      </c>
      <c r="M103" s="17"/>
      <c r="N103" s="17"/>
      <c r="O103" s="17"/>
      <c r="P103" s="17"/>
      <c r="Q103" s="17"/>
      <c r="R103" s="17"/>
      <c r="Z103" t="e">
        <f>_xlfn.XLOOKUP(I103, 'INSERTS F-PRODUCAO'!$E$2:$E$12,'INSERTS F-PRODUCAO'!$D$2:$D$12)</f>
        <v>#N/A</v>
      </c>
      <c r="AA103" t="e">
        <f>"INSERT INTO " &amp; $AB$1 &amp; "(operacao_id,fator_producao_id) values (" &amp; K103 &amp; ", " &amp; Z103 &amp; ");"</f>
        <v>#N/A</v>
      </c>
    </row>
    <row r="104" spans="1:27">
      <c r="A104" s="17">
        <v>103</v>
      </c>
      <c r="B104" s="17" t="s">
        <v>235</v>
      </c>
      <c r="C104" s="17" t="s">
        <v>279</v>
      </c>
      <c r="D104" s="17"/>
      <c r="E104" s="17" t="s">
        <v>281</v>
      </c>
      <c r="F104" s="18">
        <v>44289</v>
      </c>
      <c r="G104" s="17">
        <v>1.2</v>
      </c>
      <c r="H104" s="17" t="s">
        <v>233</v>
      </c>
      <c r="I104" s="17"/>
      <c r="J104" s="17">
        <f>VLOOKUP(C104, 'INSERT TIPO_OPERACAO'!$A$2:$B$9, 2, FALSE)</f>
        <v>106</v>
      </c>
      <c r="K104" s="17">
        <f t="shared" si="1"/>
        <v>203</v>
      </c>
      <c r="L104" s="17" t="str">
        <f>"INSERT INTO " &amp; $M$1 &amp; "(id, plantacao_id, tipo_operacao_id, data, quantidade) VALUES (" &amp; K104 &amp; ", " &amp; A104 &amp; ", " &amp; J104 &amp; ", TO_DATE('" &amp; TEXT(F104, "yyyy-mm-dd") &amp; "', 'YYYY-MM-DD'), " &amp; G104 &amp; ");"</f>
        <v>INSERT INTO Operacao(id, plantacao_id, tipo_operacao_id, data, quantidade) VALUES (203, 103, 106, TO_DATE('yyyy-04-03', 'YYYY-MM-DD'), 1,2);</v>
      </c>
      <c r="M104" s="17"/>
      <c r="N104" s="17"/>
      <c r="O104" s="17"/>
      <c r="P104" s="17"/>
      <c r="Q104" s="17"/>
      <c r="R104" s="17"/>
      <c r="Z104" t="e">
        <f>_xlfn.XLOOKUP(I104, 'INSERTS F-PRODUCAO'!$E$2:$E$12,'INSERTS F-PRODUCAO'!$D$2:$D$12)</f>
        <v>#N/A</v>
      </c>
      <c r="AA104" t="e">
        <f>"INSERT INTO " &amp; $AB$1 &amp; "(operacao_id,fator_producao_id) values (" &amp; K104 &amp; ", " &amp; Z104 &amp; ");"</f>
        <v>#N/A</v>
      </c>
    </row>
    <row r="105" spans="1:27">
      <c r="A105" s="17">
        <v>101</v>
      </c>
      <c r="B105" s="17" t="s">
        <v>232</v>
      </c>
      <c r="C105" s="17" t="s">
        <v>279</v>
      </c>
      <c r="D105" s="17"/>
      <c r="E105" s="17" t="s">
        <v>287</v>
      </c>
      <c r="F105" s="18">
        <v>44301</v>
      </c>
      <c r="G105" s="17">
        <v>30</v>
      </c>
      <c r="H105" s="17" t="s">
        <v>274</v>
      </c>
      <c r="I105" s="17"/>
      <c r="J105" s="17">
        <f>VLOOKUP(C105, 'INSERT TIPO_OPERACAO'!$A$2:$B$9, 2, FALSE)</f>
        <v>106</v>
      </c>
      <c r="K105" s="17">
        <f t="shared" si="1"/>
        <v>204</v>
      </c>
      <c r="L105" s="17" t="str">
        <f>"INSERT INTO " &amp; $M$1 &amp; "(id, plantacao_id, tipo_operacao_id, data, quantidade) VALUES (" &amp; K105 &amp; ", " &amp; A105 &amp; ", " &amp; J105 &amp; ", TO_DATE('" &amp; TEXT(F105, "yyyy-mm-dd") &amp; "', 'YYYY-MM-DD'), " &amp; G105 &amp; ");"</f>
        <v>INSERT INTO Operacao(id, plantacao_id, tipo_operacao_id, data, quantidade) VALUES (204, 101, 106, TO_DATE('yyyy-04-15', 'YYYY-MM-DD'), 30);</v>
      </c>
      <c r="M105" s="17"/>
      <c r="N105" s="17"/>
      <c r="O105" s="17"/>
      <c r="P105" s="17"/>
      <c r="Q105" s="17"/>
      <c r="R105" s="17"/>
      <c r="Z105" t="e">
        <f>_xlfn.XLOOKUP(I105, 'INSERTS F-PRODUCAO'!$E$2:$E$12,'INSERTS F-PRODUCAO'!$D$2:$D$12)</f>
        <v>#N/A</v>
      </c>
      <c r="AA105" t="e">
        <f>"INSERT INTO " &amp; $AB$1 &amp; "(operacao_id,fator_producao_id) values (" &amp; K105 &amp; ", " &amp; Z105 &amp; ");"</f>
        <v>#N/A</v>
      </c>
    </row>
    <row r="106" spans="1:27">
      <c r="A106" s="17">
        <v>104</v>
      </c>
      <c r="B106" s="17" t="s">
        <v>236</v>
      </c>
      <c r="C106" s="17" t="s">
        <v>272</v>
      </c>
      <c r="D106" s="17" t="s">
        <v>288</v>
      </c>
      <c r="E106" s="17" t="s">
        <v>48</v>
      </c>
      <c r="F106" s="18">
        <v>44318</v>
      </c>
      <c r="G106" s="17">
        <v>10</v>
      </c>
      <c r="H106" s="17" t="s">
        <v>274</v>
      </c>
      <c r="I106" s="17" t="s">
        <v>174</v>
      </c>
      <c r="J106" s="17">
        <f>VLOOKUP(C106, 'INSERT TIPO_OPERACAO'!$A$2:$B$9, 2, FALSE)</f>
        <v>103</v>
      </c>
      <c r="K106" s="17">
        <f t="shared" si="1"/>
        <v>205</v>
      </c>
      <c r="L106" s="17" t="str">
        <f>"INSERT INTO " &amp; $M$1 &amp; "(id, plantacao_id, tipo_operacao_id, data, quantidade) VALUES (" &amp; K106 &amp; ", " &amp; A106 &amp; ", " &amp; J106 &amp; ", TO_DATE('" &amp; TEXT(F106, "yyyy-mm-dd") &amp; "', 'YYYY-MM-DD'), " &amp; G106 &amp; ");"</f>
        <v>INSERT INTO Operacao(id, plantacao_id, tipo_operacao_id, data, quantidade) VALUES (205, 104, 103, TO_DATE('yyyy-05-02', 'YYYY-MM-DD'), 10);</v>
      </c>
      <c r="M106" s="17"/>
      <c r="N106" s="17"/>
      <c r="O106" s="17"/>
      <c r="P106" s="17"/>
      <c r="Q106" s="17"/>
      <c r="R106" s="17"/>
      <c r="Z106">
        <f>_xlfn.XLOOKUP(I106, 'INSERTS F-PRODUCAO'!$E$2:$E$12,'INSERTS F-PRODUCAO'!$D$2:$D$12)</f>
        <v>5</v>
      </c>
      <c r="AA106" t="str">
        <f>"INSERT INTO " &amp; $AB$1 &amp; "(operacao_id,fator_producao_id) values (" &amp; K106 &amp; ", " &amp; Z106 &amp; ");"</f>
        <v>INSERT INTO Aplicacao_FP(operacao_id,fator_producao_id) values (205, 5);</v>
      </c>
    </row>
    <row r="107" spans="1:27">
      <c r="A107" s="17">
        <v>106</v>
      </c>
      <c r="B107" s="17" t="s">
        <v>278</v>
      </c>
      <c r="C107" s="17" t="s">
        <v>7</v>
      </c>
      <c r="D107" s="17"/>
      <c r="E107" s="17" t="s">
        <v>285</v>
      </c>
      <c r="F107" s="18">
        <v>44321</v>
      </c>
      <c r="G107" s="17">
        <v>2200</v>
      </c>
      <c r="H107" s="17" t="s">
        <v>274</v>
      </c>
      <c r="I107" s="17"/>
      <c r="J107" s="17">
        <f>VLOOKUP(C107, 'INSERT TIPO_OPERACAO'!$A$2:$B$9, 2, FALSE)</f>
        <v>107</v>
      </c>
      <c r="K107" s="17">
        <f t="shared" si="1"/>
        <v>206</v>
      </c>
      <c r="L107" s="17" t="str">
        <f>"INSERT INTO " &amp; $M$1 &amp; "(id, plantacao_id, tipo_operacao_id, data, quantidade) VALUES (" &amp; K107 &amp; ", " &amp; A107 &amp; ", " &amp; J107 &amp; ", TO_DATE('" &amp; TEXT(F107, "yyyy-mm-dd") &amp; "', 'YYYY-MM-DD'), " &amp; G107 &amp; ");"</f>
        <v>INSERT INTO Operacao(id, plantacao_id, tipo_operacao_id, data, quantidade) VALUES (206, 106, 107, TO_DATE('yyyy-05-05', 'YYYY-MM-DD'), 2200);</v>
      </c>
      <c r="M107" s="17"/>
      <c r="N107" s="17"/>
      <c r="O107" s="17"/>
      <c r="P107" s="17"/>
      <c r="Q107" s="17"/>
      <c r="R107" s="17"/>
      <c r="Z107" t="e">
        <f>_xlfn.XLOOKUP(I107, 'INSERTS F-PRODUCAO'!$E$2:$E$12,'INSERTS F-PRODUCAO'!$D$2:$D$12)</f>
        <v>#N/A</v>
      </c>
      <c r="AA107" t="e">
        <f>"INSERT INTO " &amp; $AB$1 &amp; "(operacao_id,fator_producao_id) values (" &amp; K107 &amp; ", " &amp; Z107 &amp; ");"</f>
        <v>#N/A</v>
      </c>
    </row>
    <row r="108" spans="1:27">
      <c r="A108" s="17">
        <v>106</v>
      </c>
      <c r="B108" s="17" t="s">
        <v>278</v>
      </c>
      <c r="C108" s="17" t="s">
        <v>7</v>
      </c>
      <c r="D108" s="17"/>
      <c r="E108" s="17" t="s">
        <v>285</v>
      </c>
      <c r="F108" s="18">
        <v>44331</v>
      </c>
      <c r="G108" s="17">
        <v>1400</v>
      </c>
      <c r="H108" s="17" t="s">
        <v>274</v>
      </c>
      <c r="I108" s="17"/>
      <c r="J108" s="17">
        <f>VLOOKUP(C108, 'INSERT TIPO_OPERACAO'!$A$2:$B$9, 2, FALSE)</f>
        <v>107</v>
      </c>
      <c r="K108" s="17">
        <f t="shared" si="1"/>
        <v>207</v>
      </c>
      <c r="L108" s="17" t="str">
        <f>"INSERT INTO " &amp; $M$1 &amp; "(id, plantacao_id, tipo_operacao_id, data, quantidade) VALUES (" &amp; K108 &amp; ", " &amp; A108 &amp; ", " &amp; J108 &amp; ", TO_DATE('" &amp; TEXT(F108, "yyyy-mm-dd") &amp; "', 'YYYY-MM-DD'), " &amp; G108 &amp; ");"</f>
        <v>INSERT INTO Operacao(id, plantacao_id, tipo_operacao_id, data, quantidade) VALUES (207, 106, 107, TO_DATE('yyyy-05-15', 'YYYY-MM-DD'), 1400);</v>
      </c>
      <c r="M108" s="17"/>
      <c r="N108" s="17"/>
      <c r="O108" s="17"/>
      <c r="P108" s="17"/>
      <c r="Q108" s="17"/>
      <c r="R108" s="17"/>
      <c r="Z108" t="e">
        <f>_xlfn.XLOOKUP(I108, 'INSERTS F-PRODUCAO'!$E$2:$E$12,'INSERTS F-PRODUCAO'!$D$2:$D$12)</f>
        <v>#N/A</v>
      </c>
      <c r="AA108" t="e">
        <f>"INSERT INTO " &amp; $AB$1 &amp; "(operacao_id,fator_producao_id) values (" &amp; K108 &amp; ", " &amp; Z108 &amp; ");"</f>
        <v>#N/A</v>
      </c>
    </row>
    <row r="109" spans="1:27">
      <c r="A109" s="17">
        <v>106</v>
      </c>
      <c r="B109" s="17" t="s">
        <v>278</v>
      </c>
      <c r="C109" s="17" t="s">
        <v>279</v>
      </c>
      <c r="D109" s="17"/>
      <c r="E109" s="17" t="s">
        <v>289</v>
      </c>
      <c r="F109" s="18">
        <v>44349</v>
      </c>
      <c r="G109" s="17">
        <v>0.6</v>
      </c>
      <c r="H109" s="17" t="s">
        <v>274</v>
      </c>
      <c r="I109" s="17"/>
      <c r="J109" s="17">
        <f>VLOOKUP(C109, 'INSERT TIPO_OPERACAO'!$A$2:$B$9, 2, FALSE)</f>
        <v>106</v>
      </c>
      <c r="K109" s="17">
        <f t="shared" si="1"/>
        <v>208</v>
      </c>
      <c r="L109" s="17" t="str">
        <f>"INSERT INTO " &amp; $M$1 &amp; "(id, plantacao_id, tipo_operacao_id, data, quantidade) VALUES (" &amp; K109 &amp; ", " &amp; A109 &amp; ", " &amp; J109 &amp; ", TO_DATE('" &amp; TEXT(F109, "yyyy-mm-dd") &amp; "', 'YYYY-MM-DD'), " &amp; G109 &amp; ");"</f>
        <v>INSERT INTO Operacao(id, plantacao_id, tipo_operacao_id, data, quantidade) VALUES (208, 106, 106, TO_DATE('yyyy-06-02', 'YYYY-MM-DD'), 0,6);</v>
      </c>
      <c r="M109" s="17"/>
      <c r="N109" s="17"/>
      <c r="O109" s="17"/>
      <c r="P109" s="17"/>
      <c r="Q109" s="17"/>
      <c r="R109" s="17"/>
      <c r="Z109" t="e">
        <f>_xlfn.XLOOKUP(I109, 'INSERTS F-PRODUCAO'!$E$2:$E$12,'INSERTS F-PRODUCAO'!$D$2:$D$12)</f>
        <v>#N/A</v>
      </c>
      <c r="AA109" t="e">
        <f>"INSERT INTO " &amp; $AB$1 &amp; "(operacao_id,fator_producao_id) values (" &amp; K109 &amp; ", " &amp; Z109 &amp; ");"</f>
        <v>#N/A</v>
      </c>
    </row>
    <row r="110" spans="1:27">
      <c r="A110" s="17">
        <v>106</v>
      </c>
      <c r="B110" s="17" t="s">
        <v>278</v>
      </c>
      <c r="C110" s="17" t="s">
        <v>246</v>
      </c>
      <c r="D110" s="17"/>
      <c r="E110" s="17" t="s">
        <v>289</v>
      </c>
      <c r="F110" s="18">
        <v>44367</v>
      </c>
      <c r="G110" s="17">
        <v>3</v>
      </c>
      <c r="H110" s="17" t="s">
        <v>248</v>
      </c>
      <c r="I110" s="17"/>
      <c r="J110" s="17">
        <f>VLOOKUP(C110, 'INSERT TIPO_OPERACAO'!$A$2:$B$9, 2, FALSE)</f>
        <v>102</v>
      </c>
      <c r="K110" s="17">
        <f t="shared" si="1"/>
        <v>209</v>
      </c>
      <c r="L110" s="17" t="str">
        <f>"INSERT INTO " &amp; $M$1 &amp; "(id, plantacao_id, tipo_operacao_id, data, quantidade) VALUES (" &amp; K110 &amp; ", " &amp; A110 &amp; ", " &amp; J110 &amp; ", TO_DATE('" &amp; TEXT(F110, "yyyy-mm-dd") &amp; "', 'YYYY-MM-DD'), " &amp; G110 &amp; ");"</f>
        <v>INSERT INTO Operacao(id, plantacao_id, tipo_operacao_id, data, quantidade) VALUES (209, 106, 102, TO_DATE('yyyy-06-20', 'YYYY-MM-DD'), 3);</v>
      </c>
      <c r="M110" s="17"/>
      <c r="N110" s="17"/>
      <c r="O110" s="17"/>
      <c r="P110" s="17"/>
      <c r="Q110" s="17"/>
      <c r="R110" s="17"/>
      <c r="Z110" t="e">
        <f>_xlfn.XLOOKUP(I110, 'INSERTS F-PRODUCAO'!$E$2:$E$12,'INSERTS F-PRODUCAO'!$D$2:$D$12)</f>
        <v>#N/A</v>
      </c>
      <c r="AA110" t="e">
        <f>"INSERT INTO " &amp; $AB$1 &amp; "(operacao_id,fator_producao_id) values (" &amp; K110 &amp; ", " &amp; Z110 &amp; ");"</f>
        <v>#N/A</v>
      </c>
    </row>
    <row r="111" spans="1:27">
      <c r="A111" s="17">
        <v>102</v>
      </c>
      <c r="B111" s="17" t="s">
        <v>264</v>
      </c>
      <c r="C111" s="17" t="s">
        <v>246</v>
      </c>
      <c r="D111" s="17"/>
      <c r="E111" s="17" t="s">
        <v>268</v>
      </c>
      <c r="F111" s="18">
        <v>44380</v>
      </c>
      <c r="G111" s="17">
        <v>0.8</v>
      </c>
      <c r="H111" s="17" t="s">
        <v>248</v>
      </c>
      <c r="I111" s="17"/>
      <c r="J111" s="17">
        <f>VLOOKUP(C111, 'INSERT TIPO_OPERACAO'!$A$2:$B$9, 2, FALSE)</f>
        <v>102</v>
      </c>
      <c r="K111" s="17">
        <f t="shared" si="1"/>
        <v>210</v>
      </c>
      <c r="L111" s="17" t="str">
        <f>"INSERT INTO " &amp; $M$1 &amp; "(id, plantacao_id, tipo_operacao_id, data, quantidade) VALUES (" &amp; K111 &amp; ", " &amp; A111 &amp; ", " &amp; J111 &amp; ", TO_DATE('" &amp; TEXT(F111, "yyyy-mm-dd") &amp; "', 'YYYY-MM-DD'), " &amp; G111 &amp; ");"</f>
        <v>INSERT INTO Operacao(id, plantacao_id, tipo_operacao_id, data, quantidade) VALUES (210, 102, 102, TO_DATE('yyyy-07-03', 'YYYY-MM-DD'), 0,8);</v>
      </c>
      <c r="M111" s="17"/>
      <c r="N111" s="17"/>
      <c r="O111" s="17"/>
      <c r="P111" s="17"/>
      <c r="Q111" s="17"/>
      <c r="R111" s="17"/>
      <c r="Z111" t="e">
        <f>_xlfn.XLOOKUP(I111, 'INSERTS F-PRODUCAO'!$E$2:$E$12,'INSERTS F-PRODUCAO'!$D$2:$D$12)</f>
        <v>#N/A</v>
      </c>
      <c r="AA111" t="e">
        <f>"INSERT INTO " &amp; $AB$1 &amp; "(operacao_id,fator_producao_id) values (" &amp; K111 &amp; ", " &amp; Z111 &amp; ");"</f>
        <v>#N/A</v>
      </c>
    </row>
    <row r="112" spans="1:27">
      <c r="A112" s="17">
        <v>102</v>
      </c>
      <c r="B112" s="17" t="s">
        <v>264</v>
      </c>
      <c r="C112" s="17" t="s">
        <v>246</v>
      </c>
      <c r="D112" s="17"/>
      <c r="E112" s="17" t="s">
        <v>266</v>
      </c>
      <c r="F112" s="18">
        <v>44380</v>
      </c>
      <c r="G112" s="17">
        <v>1.5</v>
      </c>
      <c r="H112" s="17" t="s">
        <v>248</v>
      </c>
      <c r="I112" s="17"/>
      <c r="J112" s="17">
        <f>VLOOKUP(C112, 'INSERT TIPO_OPERACAO'!$A$2:$B$9, 2, FALSE)</f>
        <v>102</v>
      </c>
      <c r="K112" s="17">
        <f t="shared" si="1"/>
        <v>211</v>
      </c>
      <c r="L112" s="17" t="str">
        <f>"INSERT INTO " &amp; $M$1 &amp; "(id, plantacao_id, tipo_operacao_id, data, quantidade) VALUES (" &amp; K112 &amp; ", " &amp; A112 &amp; ", " &amp; J112 &amp; ", TO_DATE('" &amp; TEXT(F112, "yyyy-mm-dd") &amp; "', 'YYYY-MM-DD'), " &amp; G112 &amp; ");"</f>
        <v>INSERT INTO Operacao(id, plantacao_id, tipo_operacao_id, data, quantidade) VALUES (211, 102, 102, TO_DATE('yyyy-07-03', 'YYYY-MM-DD'), 1,5);</v>
      </c>
      <c r="M112" s="17"/>
      <c r="N112" s="17"/>
      <c r="O112" s="17"/>
      <c r="P112" s="17"/>
      <c r="Q112" s="17"/>
      <c r="R112" s="17"/>
      <c r="Z112" t="e">
        <f>_xlfn.XLOOKUP(I112, 'INSERTS F-PRODUCAO'!$E$2:$E$12,'INSERTS F-PRODUCAO'!$D$2:$D$12)</f>
        <v>#N/A</v>
      </c>
      <c r="AA112" t="e">
        <f>"INSERT INTO " &amp; $AB$1 &amp; "(operacao_id,fator_producao_id) values (" &amp; K112 &amp; ", " &amp; Z112 &amp; ");"</f>
        <v>#N/A</v>
      </c>
    </row>
    <row r="113" spans="1:27">
      <c r="A113" s="17">
        <v>104</v>
      </c>
      <c r="B113" s="17" t="s">
        <v>236</v>
      </c>
      <c r="C113" s="17" t="s">
        <v>246</v>
      </c>
      <c r="D113" s="17"/>
      <c r="E113" s="17" t="s">
        <v>48</v>
      </c>
      <c r="F113" s="18">
        <v>44382</v>
      </c>
      <c r="G113" s="17">
        <v>5</v>
      </c>
      <c r="H113" s="17" t="s">
        <v>248</v>
      </c>
      <c r="I113" s="17"/>
      <c r="J113" s="17">
        <f>VLOOKUP(C113, 'INSERT TIPO_OPERACAO'!$A$2:$B$9, 2, FALSE)</f>
        <v>102</v>
      </c>
      <c r="K113" s="17">
        <f t="shared" si="1"/>
        <v>212</v>
      </c>
      <c r="L113" s="17" t="str">
        <f>"INSERT INTO " &amp; $M$1 &amp; "(id, plantacao_id, tipo_operacao_id, data, quantidade) VALUES (" &amp; K113 &amp; ", " &amp; A113 &amp; ", " &amp; J113 &amp; ", TO_DATE('" &amp; TEXT(F113, "yyyy-mm-dd") &amp; "', 'YYYY-MM-DD'), " &amp; G113 &amp; ");"</f>
        <v>INSERT INTO Operacao(id, plantacao_id, tipo_operacao_id, data, quantidade) VALUES (212, 104, 102, TO_DATE('yyyy-07-05', 'YYYY-MM-DD'), 5);</v>
      </c>
      <c r="M113" s="17"/>
      <c r="N113" s="17"/>
      <c r="O113" s="17"/>
      <c r="P113" s="17"/>
      <c r="Q113" s="17"/>
      <c r="R113" s="17"/>
      <c r="Z113" t="e">
        <f>_xlfn.XLOOKUP(I113, 'INSERTS F-PRODUCAO'!$E$2:$E$12,'INSERTS F-PRODUCAO'!$D$2:$D$12)</f>
        <v>#N/A</v>
      </c>
      <c r="AA113" t="e">
        <f>"INSERT INTO " &amp; $AB$1 &amp; "(operacao_id,fator_producao_id) values (" &amp; K113 &amp; ", " &amp; Z113 &amp; ");"</f>
        <v>#N/A</v>
      </c>
    </row>
    <row r="114" spans="1:27">
      <c r="A114" s="17">
        <v>106</v>
      </c>
      <c r="B114" s="17" t="s">
        <v>278</v>
      </c>
      <c r="C114" s="17" t="s">
        <v>246</v>
      </c>
      <c r="D114" s="17"/>
      <c r="E114" s="17" t="s">
        <v>289</v>
      </c>
      <c r="F114" s="18">
        <v>44384</v>
      </c>
      <c r="G114" s="17">
        <v>3</v>
      </c>
      <c r="H114" s="17" t="s">
        <v>248</v>
      </c>
      <c r="I114" s="17"/>
      <c r="J114" s="17">
        <f>VLOOKUP(C114, 'INSERT TIPO_OPERACAO'!$A$2:$B$9, 2, FALSE)</f>
        <v>102</v>
      </c>
      <c r="K114" s="17">
        <f t="shared" si="1"/>
        <v>213</v>
      </c>
      <c r="L114" s="17" t="str">
        <f>"INSERT INTO " &amp; $M$1 &amp; "(id, plantacao_id, tipo_operacao_id, data, quantidade) VALUES (" &amp; K114 &amp; ", " &amp; A114 &amp; ", " &amp; J114 &amp; ", TO_DATE('" &amp; TEXT(F114, "yyyy-mm-dd") &amp; "', 'YYYY-MM-DD'), " &amp; G114 &amp; ");"</f>
        <v>INSERT INTO Operacao(id, plantacao_id, tipo_operacao_id, data, quantidade) VALUES (213, 106, 102, TO_DATE('yyyy-07-07', 'YYYY-MM-DD'), 3);</v>
      </c>
      <c r="M114" s="17"/>
      <c r="N114" s="17"/>
      <c r="O114" s="17"/>
      <c r="P114" s="17"/>
      <c r="Q114" s="17"/>
      <c r="R114" s="17"/>
      <c r="Z114" t="e">
        <f>_xlfn.XLOOKUP(I114, 'INSERTS F-PRODUCAO'!$E$2:$E$12,'INSERTS F-PRODUCAO'!$D$2:$D$12)</f>
        <v>#N/A</v>
      </c>
      <c r="AA114" t="e">
        <f>"INSERT INTO " &amp; $AB$1 &amp; "(operacao_id,fator_producao_id) values (" &amp; K114 &amp; ", " &amp; Z114 &amp; ");"</f>
        <v>#N/A</v>
      </c>
    </row>
    <row r="115" spans="1:27">
      <c r="A115" s="17">
        <v>107</v>
      </c>
      <c r="B115" s="17" t="s">
        <v>238</v>
      </c>
      <c r="C115" s="17" t="s">
        <v>246</v>
      </c>
      <c r="D115" s="17"/>
      <c r="E115" s="17" t="s">
        <v>139</v>
      </c>
      <c r="F115" s="18">
        <v>44387</v>
      </c>
      <c r="G115" s="17">
        <v>7</v>
      </c>
      <c r="H115" s="17" t="s">
        <v>248</v>
      </c>
      <c r="I115" s="17"/>
      <c r="J115" s="17">
        <f>VLOOKUP(C115, 'INSERT TIPO_OPERACAO'!$A$2:$B$9, 2, FALSE)</f>
        <v>102</v>
      </c>
      <c r="K115" s="17">
        <f t="shared" si="1"/>
        <v>214</v>
      </c>
      <c r="L115" s="17" t="str">
        <f>"INSERT INTO " &amp; $M$1 &amp; "(id, plantacao_id, tipo_operacao_id, data, quantidade) VALUES (" &amp; K115 &amp; ", " &amp; A115 &amp; ", " &amp; J115 &amp; ", TO_DATE('" &amp; TEXT(F115, "yyyy-mm-dd") &amp; "', 'YYYY-MM-DD'), " &amp; G115 &amp; ");"</f>
        <v>INSERT INTO Operacao(id, plantacao_id, tipo_operacao_id, data, quantidade) VALUES (214, 107, 102, TO_DATE('yyyy-07-10', 'YYYY-MM-DD'), 7);</v>
      </c>
      <c r="M115" s="17"/>
      <c r="N115" s="17"/>
      <c r="O115" s="17"/>
      <c r="P115" s="17"/>
      <c r="Q115" s="17"/>
      <c r="R115" s="17"/>
      <c r="Z115" t="e">
        <f>_xlfn.XLOOKUP(I115, 'INSERTS F-PRODUCAO'!$E$2:$E$12,'INSERTS F-PRODUCAO'!$D$2:$D$12)</f>
        <v>#N/A</v>
      </c>
      <c r="AA115" t="e">
        <f>"INSERT INTO " &amp; $AB$1 &amp; "(operacao_id,fator_producao_id) values (" &amp; K115 &amp; ", " &amp; Z115 &amp; ");"</f>
        <v>#N/A</v>
      </c>
    </row>
    <row r="116" spans="1:27">
      <c r="A116" s="17">
        <v>103</v>
      </c>
      <c r="B116" s="17" t="s">
        <v>235</v>
      </c>
      <c r="C116" s="17" t="s">
        <v>246</v>
      </c>
      <c r="D116" s="17"/>
      <c r="E116" s="17" t="s">
        <v>281</v>
      </c>
      <c r="F116" s="18">
        <v>44389</v>
      </c>
      <c r="G116" s="17">
        <v>15</v>
      </c>
      <c r="H116" s="17" t="s">
        <v>248</v>
      </c>
      <c r="I116" s="17"/>
      <c r="J116" s="17">
        <f>VLOOKUP(C116, 'INSERT TIPO_OPERACAO'!$A$2:$B$9, 2, FALSE)</f>
        <v>102</v>
      </c>
      <c r="K116" s="17">
        <f t="shared" si="1"/>
        <v>215</v>
      </c>
      <c r="L116" s="17" t="str">
        <f>"INSERT INTO " &amp; $M$1 &amp; "(id, plantacao_id, tipo_operacao_id, data, quantidade) VALUES (" &amp; K116 &amp; ", " &amp; A116 &amp; ", " &amp; J116 &amp; ", TO_DATE('" &amp; TEXT(F116, "yyyy-mm-dd") &amp; "', 'YYYY-MM-DD'), " &amp; G116 &amp; ");"</f>
        <v>INSERT INTO Operacao(id, plantacao_id, tipo_operacao_id, data, quantidade) VALUES (215, 103, 102, TO_DATE('yyyy-07-12', 'YYYY-MM-DD'), 15);</v>
      </c>
      <c r="M116" s="17"/>
      <c r="N116" s="17"/>
      <c r="O116" s="17"/>
      <c r="P116" s="17"/>
      <c r="Q116" s="17"/>
      <c r="R116" s="17"/>
      <c r="Z116" t="e">
        <f>_xlfn.XLOOKUP(I116, 'INSERTS F-PRODUCAO'!$E$2:$E$12,'INSERTS F-PRODUCAO'!$D$2:$D$12)</f>
        <v>#N/A</v>
      </c>
      <c r="AA116" t="e">
        <f>"INSERT INTO " &amp; $AB$1 &amp; "(operacao_id,fator_producao_id) values (" &amp; K116 &amp; ", " &amp; Z116 &amp; ");"</f>
        <v>#N/A</v>
      </c>
    </row>
    <row r="117" spans="1:27">
      <c r="A117" s="17">
        <v>107</v>
      </c>
      <c r="B117" s="17" t="s">
        <v>238</v>
      </c>
      <c r="C117" s="17" t="s">
        <v>7</v>
      </c>
      <c r="D117" s="17"/>
      <c r="E117" s="17" t="s">
        <v>275</v>
      </c>
      <c r="F117" s="18">
        <v>44392</v>
      </c>
      <c r="G117" s="17">
        <v>300</v>
      </c>
      <c r="H117" s="17" t="s">
        <v>274</v>
      </c>
      <c r="I117" s="17"/>
      <c r="J117" s="17">
        <f>VLOOKUP(C117, 'INSERT TIPO_OPERACAO'!$A$2:$B$9, 2, FALSE)</f>
        <v>107</v>
      </c>
      <c r="K117" s="17">
        <f t="shared" si="1"/>
        <v>216</v>
      </c>
      <c r="L117" s="17" t="str">
        <f>"INSERT INTO " &amp; $M$1 &amp; "(id, plantacao_id, tipo_operacao_id, data, quantidade) VALUES (" &amp; K117 &amp; ", " &amp; A117 &amp; ", " &amp; J117 &amp; ", TO_DATE('" &amp; TEXT(F117, "yyyy-mm-dd") &amp; "', 'YYYY-MM-DD'), " &amp; G117 &amp; ");"</f>
        <v>INSERT INTO Operacao(id, plantacao_id, tipo_operacao_id, data, quantidade) VALUES (216, 107, 107, TO_DATE('yyyy-07-15', 'YYYY-MM-DD'), 300);</v>
      </c>
      <c r="M117" s="17"/>
      <c r="N117" s="17"/>
      <c r="O117" s="17"/>
      <c r="P117" s="17"/>
      <c r="Q117" s="17"/>
      <c r="R117" s="17"/>
      <c r="Z117" t="e">
        <f>_xlfn.XLOOKUP(I117, 'INSERTS F-PRODUCAO'!$E$2:$E$12,'INSERTS F-PRODUCAO'!$D$2:$D$12)</f>
        <v>#N/A</v>
      </c>
      <c r="AA117" t="e">
        <f>"INSERT INTO " &amp; $AB$1 &amp; "(operacao_id,fator_producao_id) values (" &amp; K117 &amp; ", " &amp; Z117 &amp; ");"</f>
        <v>#N/A</v>
      </c>
    </row>
    <row r="118" spans="1:27">
      <c r="A118" s="17">
        <v>107</v>
      </c>
      <c r="B118" s="17" t="s">
        <v>238</v>
      </c>
      <c r="C118" s="17" t="s">
        <v>7</v>
      </c>
      <c r="D118" s="17"/>
      <c r="E118" s="17" t="s">
        <v>275</v>
      </c>
      <c r="F118" s="18">
        <v>44397</v>
      </c>
      <c r="G118" s="17">
        <v>400</v>
      </c>
      <c r="H118" s="17" t="s">
        <v>274</v>
      </c>
      <c r="I118" s="17"/>
      <c r="J118" s="17">
        <f>VLOOKUP(C118, 'INSERT TIPO_OPERACAO'!$A$2:$B$9, 2, FALSE)</f>
        <v>107</v>
      </c>
      <c r="K118" s="17">
        <f t="shared" si="1"/>
        <v>217</v>
      </c>
      <c r="L118" s="17" t="str">
        <f>"INSERT INTO " &amp; $M$1 &amp; "(id, plantacao_id, tipo_operacao_id, data, quantidade) VALUES (" &amp; K118 &amp; ", " &amp; A118 &amp; ", " &amp; J118 &amp; ", TO_DATE('" &amp; TEXT(F118, "yyyy-mm-dd") &amp; "', 'YYYY-MM-DD'), " &amp; G118 &amp; ");"</f>
        <v>INSERT INTO Operacao(id, plantacao_id, tipo_operacao_id, data, quantidade) VALUES (217, 107, 107, TO_DATE('yyyy-07-20', 'YYYY-MM-DD'), 400);</v>
      </c>
      <c r="M118" s="17"/>
      <c r="N118" s="17"/>
      <c r="O118" s="17"/>
      <c r="P118" s="17"/>
      <c r="Q118" s="17"/>
      <c r="R118" s="17"/>
      <c r="Z118" t="e">
        <f>_xlfn.XLOOKUP(I118, 'INSERTS F-PRODUCAO'!$E$2:$E$12,'INSERTS F-PRODUCAO'!$D$2:$D$12)</f>
        <v>#N/A</v>
      </c>
      <c r="AA118" t="e">
        <f>"INSERT INTO " &amp; $AB$1 &amp; "(operacao_id,fator_producao_id) values (" &amp; K118 &amp; ", " &amp; Z118 &amp; ");"</f>
        <v>#N/A</v>
      </c>
    </row>
    <row r="119" spans="1:27">
      <c r="A119" s="17">
        <v>103</v>
      </c>
      <c r="B119" s="17" t="s">
        <v>235</v>
      </c>
      <c r="C119" s="17" t="s">
        <v>246</v>
      </c>
      <c r="D119" s="17"/>
      <c r="E119" s="17" t="s">
        <v>281</v>
      </c>
      <c r="F119" s="18">
        <v>44401</v>
      </c>
      <c r="G119" s="17">
        <v>15</v>
      </c>
      <c r="H119" s="17" t="s">
        <v>248</v>
      </c>
      <c r="I119" s="17"/>
      <c r="J119" s="17">
        <f>VLOOKUP(C119, 'INSERT TIPO_OPERACAO'!$A$2:$B$9, 2, FALSE)</f>
        <v>102</v>
      </c>
      <c r="K119" s="17">
        <f t="shared" si="1"/>
        <v>218</v>
      </c>
      <c r="L119" s="17" t="str">
        <f>"INSERT INTO " &amp; $M$1 &amp; "(id, plantacao_id, tipo_operacao_id, data, quantidade) VALUES (" &amp; K119 &amp; ", " &amp; A119 &amp; ", " &amp; J119 &amp; ", TO_DATE('" &amp; TEXT(F119, "yyyy-mm-dd") &amp; "', 'YYYY-MM-DD'), " &amp; G119 &amp; ");"</f>
        <v>INSERT INTO Operacao(id, plantacao_id, tipo_operacao_id, data, quantidade) VALUES (218, 103, 102, TO_DATE('yyyy-07-24', 'YYYY-MM-DD'), 15);</v>
      </c>
      <c r="M119" s="17"/>
      <c r="N119" s="17"/>
      <c r="O119" s="17"/>
      <c r="P119" s="17"/>
      <c r="Q119" s="17"/>
      <c r="R119" s="17"/>
      <c r="Z119" t="e">
        <f>_xlfn.XLOOKUP(I119, 'INSERTS F-PRODUCAO'!$E$2:$E$12,'INSERTS F-PRODUCAO'!$D$2:$D$12)</f>
        <v>#N/A</v>
      </c>
      <c r="AA119" t="e">
        <f>"INSERT INTO " &amp; $AB$1 &amp; "(operacao_id,fator_producao_id) values (" &amp; K119 &amp; ", " &amp; Z119 &amp; ");"</f>
        <v>#N/A</v>
      </c>
    </row>
    <row r="120" spans="1:27">
      <c r="A120" s="17">
        <v>104</v>
      </c>
      <c r="B120" s="17" t="s">
        <v>236</v>
      </c>
      <c r="C120" s="17" t="s">
        <v>246</v>
      </c>
      <c r="D120" s="17"/>
      <c r="E120" s="17" t="s">
        <v>48</v>
      </c>
      <c r="F120" s="18">
        <v>44407</v>
      </c>
      <c r="G120" s="17">
        <v>5.5</v>
      </c>
      <c r="H120" s="17" t="s">
        <v>248</v>
      </c>
      <c r="I120" s="17"/>
      <c r="J120" s="17">
        <f>VLOOKUP(C120, 'INSERT TIPO_OPERACAO'!$A$2:$B$9, 2, FALSE)</f>
        <v>102</v>
      </c>
      <c r="K120" s="17">
        <f t="shared" si="1"/>
        <v>219</v>
      </c>
      <c r="L120" s="17" t="str">
        <f>"INSERT INTO " &amp; $M$1 &amp; "(id, plantacao_id, tipo_operacao_id, data, quantidade) VALUES (" &amp; K120 &amp; ", " &amp; A120 &amp; ", " &amp; J120 &amp; ", TO_DATE('" &amp; TEXT(F120, "yyyy-mm-dd") &amp; "', 'YYYY-MM-DD'), " &amp; G120 &amp; ");"</f>
        <v>INSERT INTO Operacao(id, plantacao_id, tipo_operacao_id, data, quantidade) VALUES (219, 104, 102, TO_DATE('yyyy-07-30', 'YYYY-MM-DD'), 5,5);</v>
      </c>
      <c r="M120" s="17"/>
      <c r="N120" s="17"/>
      <c r="O120" s="17"/>
      <c r="P120" s="17"/>
      <c r="Q120" s="17"/>
      <c r="R120" s="17"/>
      <c r="Z120" t="e">
        <f>_xlfn.XLOOKUP(I120, 'INSERTS F-PRODUCAO'!$E$2:$E$12,'INSERTS F-PRODUCAO'!$D$2:$D$12)</f>
        <v>#N/A</v>
      </c>
      <c r="AA120" t="e">
        <f>"INSERT INTO " &amp; $AB$1 &amp; "(operacao_id,fator_producao_id) values (" &amp; K120 &amp; ", " &amp; Z120 &amp; ");"</f>
        <v>#N/A</v>
      </c>
    </row>
    <row r="121" spans="1:27">
      <c r="A121" s="17">
        <v>106</v>
      </c>
      <c r="B121" s="17" t="s">
        <v>278</v>
      </c>
      <c r="C121" s="17" t="s">
        <v>246</v>
      </c>
      <c r="D121" s="17"/>
      <c r="E121" s="17" t="s">
        <v>289</v>
      </c>
      <c r="F121" s="18">
        <v>44407</v>
      </c>
      <c r="G121" s="17">
        <v>3.5</v>
      </c>
      <c r="H121" s="17" t="s">
        <v>248</v>
      </c>
      <c r="I121" s="17"/>
      <c r="J121" s="17">
        <f>VLOOKUP(C121, 'INSERT TIPO_OPERACAO'!$A$2:$B$9, 2, FALSE)</f>
        <v>102</v>
      </c>
      <c r="K121" s="17">
        <f t="shared" si="1"/>
        <v>220</v>
      </c>
      <c r="L121" s="17" t="str">
        <f>"INSERT INTO " &amp; $M$1 &amp; "(id, plantacao_id, tipo_operacao_id, data, quantidade) VALUES (" &amp; K121 &amp; ", " &amp; A121 &amp; ", " &amp; J121 &amp; ", TO_DATE('" &amp; TEXT(F121, "yyyy-mm-dd") &amp; "', 'YYYY-MM-DD'), " &amp; G121 &amp; ");"</f>
        <v>INSERT INTO Operacao(id, plantacao_id, tipo_operacao_id, data, quantidade) VALUES (220, 106, 102, TO_DATE('yyyy-07-30', 'YYYY-MM-DD'), 3,5);</v>
      </c>
      <c r="M121" s="17"/>
      <c r="N121" s="17"/>
      <c r="O121" s="17"/>
      <c r="P121" s="17"/>
      <c r="Q121" s="17"/>
      <c r="R121" s="17"/>
      <c r="Z121" t="e">
        <f>_xlfn.XLOOKUP(I121, 'INSERTS F-PRODUCAO'!$E$2:$E$12,'INSERTS F-PRODUCAO'!$D$2:$D$12)</f>
        <v>#N/A</v>
      </c>
      <c r="AA121" t="e">
        <f>"INSERT INTO " &amp; $AB$1 &amp; "(operacao_id,fator_producao_id) values (" &amp; K121 &amp; ", " &amp; Z121 &amp; ");"</f>
        <v>#N/A</v>
      </c>
    </row>
    <row r="122" spans="1:27">
      <c r="A122" s="17">
        <v>103</v>
      </c>
      <c r="B122" s="17" t="s">
        <v>235</v>
      </c>
      <c r="C122" s="17" t="s">
        <v>246</v>
      </c>
      <c r="D122" s="17"/>
      <c r="E122" s="17" t="s">
        <v>281</v>
      </c>
      <c r="F122" s="18">
        <v>44415</v>
      </c>
      <c r="G122" s="17">
        <v>15</v>
      </c>
      <c r="H122" s="17" t="s">
        <v>248</v>
      </c>
      <c r="I122" s="17"/>
      <c r="J122" s="17">
        <f>VLOOKUP(C122, 'INSERT TIPO_OPERACAO'!$A$2:$B$9, 2, FALSE)</f>
        <v>102</v>
      </c>
      <c r="K122" s="17">
        <f t="shared" si="1"/>
        <v>221</v>
      </c>
      <c r="L122" s="17" t="str">
        <f>"INSERT INTO " &amp; $M$1 &amp; "(id, plantacao_id, tipo_operacao_id, data, quantidade) VALUES (" &amp; K122 &amp; ", " &amp; A122 &amp; ", " &amp; J122 &amp; ", TO_DATE('" &amp; TEXT(F122, "yyyy-mm-dd") &amp; "', 'YYYY-MM-DD'), " &amp; G122 &amp; ");"</f>
        <v>INSERT INTO Operacao(id, plantacao_id, tipo_operacao_id, data, quantidade) VALUES (221, 103, 102, TO_DATE('yyyy-08-07', 'YYYY-MM-DD'), 15);</v>
      </c>
      <c r="M122" s="17"/>
      <c r="N122" s="17"/>
      <c r="O122" s="17"/>
      <c r="P122" s="17"/>
      <c r="Q122" s="17"/>
      <c r="R122" s="17"/>
      <c r="Z122" t="e">
        <f>_xlfn.XLOOKUP(I122, 'INSERTS F-PRODUCAO'!$E$2:$E$12,'INSERTS F-PRODUCAO'!$D$2:$D$12)</f>
        <v>#N/A</v>
      </c>
      <c r="AA122" t="e">
        <f>"INSERT INTO " &amp; $AB$1 &amp; "(operacao_id,fator_producao_id) values (" &amp; K122 &amp; ", " &amp; Z122 &amp; ");"</f>
        <v>#N/A</v>
      </c>
    </row>
    <row r="123" spans="1:27">
      <c r="A123" s="17">
        <v>102</v>
      </c>
      <c r="B123" s="17" t="s">
        <v>264</v>
      </c>
      <c r="C123" s="17" t="s">
        <v>246</v>
      </c>
      <c r="D123" s="17"/>
      <c r="E123" s="17" t="s">
        <v>268</v>
      </c>
      <c r="F123" s="18">
        <v>44418</v>
      </c>
      <c r="G123" s="17">
        <v>0.8</v>
      </c>
      <c r="H123" s="17" t="s">
        <v>248</v>
      </c>
      <c r="I123" s="17"/>
      <c r="J123" s="17">
        <f>VLOOKUP(C123, 'INSERT TIPO_OPERACAO'!$A$2:$B$9, 2, FALSE)</f>
        <v>102</v>
      </c>
      <c r="K123" s="17">
        <f t="shared" si="1"/>
        <v>222</v>
      </c>
      <c r="L123" s="17" t="str">
        <f>"INSERT INTO " &amp; $M$1 &amp; "(id, plantacao_id, tipo_operacao_id, data, quantidade) VALUES (" &amp; K123 &amp; ", " &amp; A123 &amp; ", " &amp; J123 &amp; ", TO_DATE('" &amp; TEXT(F123, "yyyy-mm-dd") &amp; "', 'YYYY-MM-DD'), " &amp; G123 &amp; ");"</f>
        <v>INSERT INTO Operacao(id, plantacao_id, tipo_operacao_id, data, quantidade) VALUES (222, 102, 102, TO_DATE('yyyy-08-10', 'YYYY-MM-DD'), 0,8);</v>
      </c>
      <c r="M123" s="17"/>
      <c r="N123" s="17"/>
      <c r="O123" s="17"/>
      <c r="P123" s="17"/>
      <c r="Q123" s="17"/>
      <c r="R123" s="17"/>
      <c r="Z123" t="e">
        <f>_xlfn.XLOOKUP(I123, 'INSERTS F-PRODUCAO'!$E$2:$E$12,'INSERTS F-PRODUCAO'!$D$2:$D$12)</f>
        <v>#N/A</v>
      </c>
      <c r="AA123" t="e">
        <f>"INSERT INTO " &amp; $AB$1 &amp; "(operacao_id,fator_producao_id) values (" &amp; K123 &amp; ", " &amp; Z123 &amp; ");"</f>
        <v>#N/A</v>
      </c>
    </row>
    <row r="124" spans="1:27">
      <c r="A124" s="17">
        <v>102</v>
      </c>
      <c r="B124" s="17" t="s">
        <v>264</v>
      </c>
      <c r="C124" s="17" t="s">
        <v>246</v>
      </c>
      <c r="D124" s="17"/>
      <c r="E124" s="17" t="s">
        <v>266</v>
      </c>
      <c r="F124" s="18">
        <v>44418</v>
      </c>
      <c r="G124" s="17">
        <v>1.5</v>
      </c>
      <c r="H124" s="17" t="s">
        <v>248</v>
      </c>
      <c r="I124" s="17"/>
      <c r="J124" s="17">
        <f>VLOOKUP(C124, 'INSERT TIPO_OPERACAO'!$A$2:$B$9, 2, FALSE)</f>
        <v>102</v>
      </c>
      <c r="K124" s="17">
        <f t="shared" si="1"/>
        <v>223</v>
      </c>
      <c r="L124" s="17" t="str">
        <f>"INSERT INTO " &amp; $M$1 &amp; "(id, plantacao_id, tipo_operacao_id, data, quantidade) VALUES (" &amp; K124 &amp; ", " &amp; A124 &amp; ", " &amp; J124 &amp; ", TO_DATE('" &amp; TEXT(F124, "yyyy-mm-dd") &amp; "', 'YYYY-MM-DD'), " &amp; G124 &amp; ");"</f>
        <v>INSERT INTO Operacao(id, plantacao_id, tipo_operacao_id, data, quantidade) VALUES (223, 102, 102, TO_DATE('yyyy-08-10', 'YYYY-MM-DD'), 1,5);</v>
      </c>
      <c r="M124" s="17"/>
      <c r="N124" s="17"/>
      <c r="O124" s="17"/>
      <c r="P124" s="17"/>
      <c r="Q124" s="17"/>
      <c r="R124" s="17"/>
      <c r="Z124" t="e">
        <f>_xlfn.XLOOKUP(I124, 'INSERTS F-PRODUCAO'!$E$2:$E$12,'INSERTS F-PRODUCAO'!$D$2:$D$12)</f>
        <v>#N/A</v>
      </c>
      <c r="AA124" t="e">
        <f>"INSERT INTO " &amp; $AB$1 &amp; "(operacao_id,fator_producao_id) values (" &amp; K124 &amp; ", " &amp; Z124 &amp; ");"</f>
        <v>#N/A</v>
      </c>
    </row>
    <row r="125" spans="1:27">
      <c r="A125" s="17">
        <v>101</v>
      </c>
      <c r="B125" s="17" t="s">
        <v>232</v>
      </c>
      <c r="C125" s="17" t="s">
        <v>7</v>
      </c>
      <c r="D125" s="17"/>
      <c r="E125" s="17" t="s">
        <v>287</v>
      </c>
      <c r="F125" s="18">
        <v>44420</v>
      </c>
      <c r="G125" s="17">
        <v>3300</v>
      </c>
      <c r="H125" s="17" t="s">
        <v>274</v>
      </c>
      <c r="I125" s="17"/>
      <c r="J125" s="17">
        <f>VLOOKUP(C125, 'INSERT TIPO_OPERACAO'!$A$2:$B$9, 2, FALSE)</f>
        <v>107</v>
      </c>
      <c r="K125" s="17">
        <f t="shared" si="1"/>
        <v>224</v>
      </c>
      <c r="L125" s="17" t="str">
        <f>"INSERT INTO " &amp; $M$1 &amp; "(id, plantacao_id, tipo_operacao_id, data, quantidade) VALUES (" &amp; K125 &amp; ", " &amp; A125 &amp; ", " &amp; J125 &amp; ", TO_DATE('" &amp; TEXT(F125, "yyyy-mm-dd") &amp; "', 'YYYY-MM-DD'), " &amp; G125 &amp; ");"</f>
        <v>INSERT INTO Operacao(id, plantacao_id, tipo_operacao_id, data, quantidade) VALUES (224, 101, 107, TO_DATE('yyyy-08-12', 'YYYY-MM-DD'), 3300);</v>
      </c>
      <c r="M125" s="17"/>
      <c r="N125" s="17"/>
      <c r="O125" s="17"/>
      <c r="P125" s="17"/>
      <c r="Q125" s="17"/>
      <c r="R125" s="17"/>
      <c r="Z125" t="e">
        <f>_xlfn.XLOOKUP(I125, 'INSERTS F-PRODUCAO'!$E$2:$E$12,'INSERTS F-PRODUCAO'!$D$2:$D$12)</f>
        <v>#N/A</v>
      </c>
      <c r="AA125" t="e">
        <f>"INSERT INTO " &amp; $AB$1 &amp; "(operacao_id,fator_producao_id) values (" &amp; K125 &amp; ", " &amp; Z125 &amp; ");"</f>
        <v>#N/A</v>
      </c>
    </row>
    <row r="126" spans="1:27">
      <c r="A126" s="17">
        <v>106</v>
      </c>
      <c r="B126" s="17" t="s">
        <v>278</v>
      </c>
      <c r="C126" s="17" t="s">
        <v>246</v>
      </c>
      <c r="D126" s="17"/>
      <c r="E126" s="17" t="s">
        <v>289</v>
      </c>
      <c r="F126" s="18">
        <v>44425</v>
      </c>
      <c r="G126" s="17">
        <v>3</v>
      </c>
      <c r="H126" s="17" t="s">
        <v>248</v>
      </c>
      <c r="I126" s="17"/>
      <c r="J126" s="17">
        <f>VLOOKUP(C126, 'INSERT TIPO_OPERACAO'!$A$2:$B$9, 2, FALSE)</f>
        <v>102</v>
      </c>
      <c r="K126" s="17">
        <f t="shared" si="1"/>
        <v>225</v>
      </c>
      <c r="L126" s="17" t="str">
        <f>"INSERT INTO " &amp; $M$1 &amp; "(id, plantacao_id, tipo_operacao_id, data, quantidade) VALUES (" &amp; K126 &amp; ", " &amp; A126 &amp; ", " &amp; J126 &amp; ", TO_DATE('" &amp; TEXT(F126, "yyyy-mm-dd") &amp; "', 'YYYY-MM-DD'), " &amp; G126 &amp; ");"</f>
        <v>INSERT INTO Operacao(id, plantacao_id, tipo_operacao_id, data, quantidade) VALUES (225, 106, 102, TO_DATE('yyyy-08-17', 'YYYY-MM-DD'), 3);</v>
      </c>
      <c r="M126" s="17"/>
      <c r="N126" s="17"/>
      <c r="O126" s="17"/>
      <c r="P126" s="17"/>
      <c r="Q126" s="17"/>
      <c r="R126" s="17"/>
      <c r="Z126" t="e">
        <f>_xlfn.XLOOKUP(I126, 'INSERTS F-PRODUCAO'!$E$2:$E$12,'INSERTS F-PRODUCAO'!$D$2:$D$12)</f>
        <v>#N/A</v>
      </c>
      <c r="AA126" t="e">
        <f>"INSERT INTO " &amp; $AB$1 &amp; "(operacao_id,fator_producao_id) values (" &amp; K126 &amp; ", " &amp; Z126 &amp; ");"</f>
        <v>#N/A</v>
      </c>
    </row>
    <row r="127" spans="1:27">
      <c r="A127" s="17">
        <v>104</v>
      </c>
      <c r="B127" s="17" t="s">
        <v>236</v>
      </c>
      <c r="C127" s="17" t="s">
        <v>7</v>
      </c>
      <c r="D127" s="17"/>
      <c r="E127" s="17" t="s">
        <v>271</v>
      </c>
      <c r="F127" s="18">
        <v>44432</v>
      </c>
      <c r="G127" s="17">
        <v>900</v>
      </c>
      <c r="H127" s="17" t="s">
        <v>274</v>
      </c>
      <c r="I127" s="17"/>
      <c r="J127" s="17">
        <f>VLOOKUP(C127, 'INSERT TIPO_OPERACAO'!$A$2:$B$9, 2, FALSE)</f>
        <v>107</v>
      </c>
      <c r="K127" s="17">
        <f t="shared" si="1"/>
        <v>226</v>
      </c>
      <c r="L127" s="17" t="str">
        <f>"INSERT INTO " &amp; $M$1 &amp; "(id, plantacao_id, tipo_operacao_id, data, quantidade) VALUES (" &amp; K127 &amp; ", " &amp; A127 &amp; ", " &amp; J127 &amp; ", TO_DATE('" &amp; TEXT(F127, "yyyy-mm-dd") &amp; "', 'YYYY-MM-DD'), " &amp; G127 &amp; ");"</f>
        <v>INSERT INTO Operacao(id, plantacao_id, tipo_operacao_id, data, quantidade) VALUES (226, 104, 107, TO_DATE('yyyy-08-24', 'YYYY-MM-DD'), 900);</v>
      </c>
      <c r="M127" s="17"/>
      <c r="N127" s="17"/>
      <c r="O127" s="17"/>
      <c r="P127" s="17"/>
      <c r="Q127" s="17"/>
      <c r="R127" s="17"/>
      <c r="Z127" t="e">
        <f>_xlfn.XLOOKUP(I127, 'INSERTS F-PRODUCAO'!$E$2:$E$12,'INSERTS F-PRODUCAO'!$D$2:$D$12)</f>
        <v>#N/A</v>
      </c>
      <c r="AA127" t="e">
        <f>"INSERT INTO " &amp; $AB$1 &amp; "(operacao_id,fator_producao_id) values (" &amp; K127 &amp; ", " &amp; Z127 &amp; ");"</f>
        <v>#N/A</v>
      </c>
    </row>
    <row r="128" spans="1:27">
      <c r="A128" s="17">
        <v>103</v>
      </c>
      <c r="B128" s="17" t="s">
        <v>235</v>
      </c>
      <c r="C128" s="17" t="s">
        <v>7</v>
      </c>
      <c r="D128" s="17"/>
      <c r="E128" s="17" t="s">
        <v>281</v>
      </c>
      <c r="F128" s="18">
        <v>44433</v>
      </c>
      <c r="G128" s="17">
        <v>3300</v>
      </c>
      <c r="H128" s="17" t="s">
        <v>274</v>
      </c>
      <c r="I128" s="17"/>
      <c r="J128" s="17">
        <f>VLOOKUP(C128, 'INSERT TIPO_OPERACAO'!$A$2:$B$9, 2, FALSE)</f>
        <v>107</v>
      </c>
      <c r="K128" s="17">
        <f t="shared" si="1"/>
        <v>227</v>
      </c>
      <c r="L128" s="17" t="str">
        <f>"INSERT INTO " &amp; $M$1 &amp; "(id, plantacao_id, tipo_operacao_id, data, quantidade) VALUES (" &amp; K128 &amp; ", " &amp; A128 &amp; ", " &amp; J128 &amp; ", TO_DATE('" &amp; TEXT(F128, "yyyy-mm-dd") &amp; "', 'YYYY-MM-DD'), " &amp; G128 &amp; ");"</f>
        <v>INSERT INTO Operacao(id, plantacao_id, tipo_operacao_id, data, quantidade) VALUES (227, 103, 107, TO_DATE('yyyy-08-25', 'YYYY-MM-DD'), 3300);</v>
      </c>
      <c r="M128" s="17"/>
      <c r="N128" s="17"/>
      <c r="O128" s="17"/>
      <c r="P128" s="17"/>
      <c r="Q128" s="17"/>
      <c r="R128" s="17"/>
      <c r="Z128" t="e">
        <f>_xlfn.XLOOKUP(I128, 'INSERTS F-PRODUCAO'!$E$2:$E$12,'INSERTS F-PRODUCAO'!$D$2:$D$12)</f>
        <v>#N/A</v>
      </c>
      <c r="AA128" t="e">
        <f>"INSERT INTO " &amp; $AB$1 &amp; "(operacao_id,fator_producao_id) values (" &amp; K128 &amp; ", " &amp; Z128 &amp; ");"</f>
        <v>#N/A</v>
      </c>
    </row>
    <row r="129" spans="1:27">
      <c r="A129" s="17">
        <v>106</v>
      </c>
      <c r="B129" s="17" t="s">
        <v>278</v>
      </c>
      <c r="C129" s="17" t="s">
        <v>7</v>
      </c>
      <c r="D129" s="17"/>
      <c r="E129" s="17" t="s">
        <v>289</v>
      </c>
      <c r="F129" s="18">
        <v>44436</v>
      </c>
      <c r="G129" s="17">
        <v>600</v>
      </c>
      <c r="H129" s="17" t="s">
        <v>274</v>
      </c>
      <c r="I129" s="17"/>
      <c r="J129" s="17">
        <f>VLOOKUP(C129, 'INSERT TIPO_OPERACAO'!$A$2:$B$9, 2, FALSE)</f>
        <v>107</v>
      </c>
      <c r="K129" s="17">
        <f t="shared" si="1"/>
        <v>228</v>
      </c>
      <c r="L129" s="17" t="str">
        <f>"INSERT INTO " &amp; $M$1 &amp; "(id, plantacao_id, tipo_operacao_id, data, quantidade) VALUES (" &amp; K129 &amp; ", " &amp; A129 &amp; ", " &amp; J129 &amp; ", TO_DATE('" &amp; TEXT(F129, "yyyy-mm-dd") &amp; "', 'YYYY-MM-DD'), " &amp; G129 &amp; ");"</f>
        <v>INSERT INTO Operacao(id, plantacao_id, tipo_operacao_id, data, quantidade) VALUES (228, 106, 107, TO_DATE('yyyy-08-28', 'YYYY-MM-DD'), 600);</v>
      </c>
      <c r="M129" s="17"/>
      <c r="N129" s="17"/>
      <c r="O129" s="17"/>
      <c r="P129" s="17"/>
      <c r="Q129" s="17"/>
      <c r="R129" s="17"/>
      <c r="Z129" t="e">
        <f>_xlfn.XLOOKUP(I129, 'INSERTS F-PRODUCAO'!$E$2:$E$12,'INSERTS F-PRODUCAO'!$D$2:$D$12)</f>
        <v>#N/A</v>
      </c>
      <c r="AA129" t="e">
        <f>"INSERT INTO " &amp; $AB$1 &amp; "(operacao_id,fator_producao_id) values (" &amp; K129 &amp; ", " &amp; Z129 &amp; ");"</f>
        <v>#N/A</v>
      </c>
    </row>
    <row r="130" spans="1:27">
      <c r="A130" s="17">
        <v>104</v>
      </c>
      <c r="B130" s="17" t="s">
        <v>236</v>
      </c>
      <c r="C130" s="17" t="s">
        <v>7</v>
      </c>
      <c r="D130" s="17"/>
      <c r="E130" s="17" t="s">
        <v>271</v>
      </c>
      <c r="F130" s="18">
        <v>44444</v>
      </c>
      <c r="G130" s="17">
        <v>800</v>
      </c>
      <c r="H130" s="17" t="s">
        <v>274</v>
      </c>
      <c r="I130" s="17"/>
      <c r="J130" s="17">
        <f>VLOOKUP(C130, 'INSERT TIPO_OPERACAO'!$A$2:$B$9, 2, FALSE)</f>
        <v>107</v>
      </c>
      <c r="K130" s="17">
        <f t="shared" si="1"/>
        <v>229</v>
      </c>
      <c r="L130" s="17" t="str">
        <f>"INSERT INTO " &amp; $M$1 &amp; "(id, plantacao_id, tipo_operacao_id, data, quantidade) VALUES (" &amp; K130 &amp; ", " &amp; A130 &amp; ", " &amp; J130 &amp; ", TO_DATE('" &amp; TEXT(F130, "yyyy-mm-dd") &amp; "', 'YYYY-MM-DD'), " &amp; G130 &amp; ");"</f>
        <v>INSERT INTO Operacao(id, plantacao_id, tipo_operacao_id, data, quantidade) VALUES (229, 104, 107, TO_DATE('yyyy-09-05', 'YYYY-MM-DD'), 800);</v>
      </c>
      <c r="M130" s="17"/>
      <c r="N130" s="17"/>
      <c r="O130" s="17"/>
      <c r="P130" s="17"/>
      <c r="Q130" s="17"/>
      <c r="R130" s="17"/>
      <c r="Z130" t="e">
        <f>_xlfn.XLOOKUP(I130, 'INSERTS F-PRODUCAO'!$E$2:$E$12,'INSERTS F-PRODUCAO'!$D$2:$D$12)</f>
        <v>#N/A</v>
      </c>
      <c r="AA130" t="e">
        <f>"INSERT INTO " &amp; $AB$1 &amp; "(operacao_id,fator_producao_id) values (" &amp; K130 &amp; ", " &amp; Z130 &amp; ");"</f>
        <v>#N/A</v>
      </c>
    </row>
    <row r="131" spans="1:27">
      <c r="A131" s="17">
        <v>106</v>
      </c>
      <c r="B131" s="17" t="s">
        <v>278</v>
      </c>
      <c r="C131" s="17" t="s">
        <v>7</v>
      </c>
      <c r="D131" s="17"/>
      <c r="E131" s="17" t="s">
        <v>289</v>
      </c>
      <c r="F131" s="18">
        <v>44446</v>
      </c>
      <c r="G131" s="17">
        <v>1800</v>
      </c>
      <c r="H131" s="17" t="s">
        <v>274</v>
      </c>
      <c r="I131" s="17"/>
      <c r="J131" s="17">
        <f>VLOOKUP(C131, 'INSERT TIPO_OPERACAO'!$A$2:$B$9, 2, FALSE)</f>
        <v>107</v>
      </c>
      <c r="K131" s="17">
        <f t="shared" si="1"/>
        <v>230</v>
      </c>
      <c r="L131" s="17" t="str">
        <f>"INSERT INTO " &amp; $M$1 &amp; "(id, plantacao_id, tipo_operacao_id, data, quantidade) VALUES (" &amp; K131 &amp; ", " &amp; A131 &amp; ", " &amp; J131 &amp; ", TO_DATE('" &amp; TEXT(F131, "yyyy-mm-dd") &amp; "', 'YYYY-MM-DD'), " &amp; G131 &amp; ");"</f>
        <v>INSERT INTO Operacao(id, plantacao_id, tipo_operacao_id, data, quantidade) VALUES (230, 106, 107, TO_DATE('yyyy-09-07', 'YYYY-MM-DD'), 1800);</v>
      </c>
      <c r="M131" s="17"/>
      <c r="N131" s="17"/>
      <c r="O131" s="17"/>
      <c r="P131" s="17"/>
      <c r="Q131" s="17"/>
      <c r="R131" s="17"/>
      <c r="Z131" t="e">
        <f>_xlfn.XLOOKUP(I131, 'INSERTS F-PRODUCAO'!$E$2:$E$12,'INSERTS F-PRODUCAO'!$D$2:$D$12)</f>
        <v>#N/A</v>
      </c>
      <c r="AA131" t="e">
        <f>"INSERT INTO " &amp; $AB$1 &amp; "(operacao_id,fator_producao_id) values (" &amp; K131 &amp; ", " &amp; Z131 &amp; ");"</f>
        <v>#N/A</v>
      </c>
    </row>
    <row r="132" spans="1:27">
      <c r="A132" s="17">
        <v>104</v>
      </c>
      <c r="B132" s="17" t="s">
        <v>236</v>
      </c>
      <c r="C132" s="17" t="s">
        <v>7</v>
      </c>
      <c r="D132" s="17"/>
      <c r="E132" s="17" t="s">
        <v>269</v>
      </c>
      <c r="F132" s="18">
        <v>44451</v>
      </c>
      <c r="G132" s="17">
        <v>800</v>
      </c>
      <c r="H132" s="17" t="s">
        <v>274</v>
      </c>
      <c r="I132" s="17"/>
      <c r="J132" s="17">
        <f>VLOOKUP(C132, 'INSERT TIPO_OPERACAO'!$A$2:$B$9, 2, FALSE)</f>
        <v>107</v>
      </c>
      <c r="K132" s="17">
        <f t="shared" ref="K132:K195" si="2">K131+1</f>
        <v>231</v>
      </c>
      <c r="L132" s="17" t="str">
        <f>"INSERT INTO " &amp; $M$1 &amp; "(id, plantacao_id, tipo_operacao_id, data, quantidade) VALUES (" &amp; K132 &amp; ", " &amp; A132 &amp; ", " &amp; J132 &amp; ", TO_DATE('" &amp; TEXT(F132, "yyyy-mm-dd") &amp; "', 'YYYY-MM-DD'), " &amp; G132 &amp; ");"</f>
        <v>INSERT INTO Operacao(id, plantacao_id, tipo_operacao_id, data, quantidade) VALUES (231, 104, 107, TO_DATE('yyyy-09-12', 'YYYY-MM-DD'), 800);</v>
      </c>
      <c r="M132" s="17"/>
      <c r="N132" s="17"/>
      <c r="O132" s="17"/>
      <c r="P132" s="17"/>
      <c r="Q132" s="17"/>
      <c r="R132" s="17"/>
      <c r="Z132" t="e">
        <f>_xlfn.XLOOKUP(I132, 'INSERTS F-PRODUCAO'!$E$2:$E$12,'INSERTS F-PRODUCAO'!$D$2:$D$12)</f>
        <v>#N/A</v>
      </c>
      <c r="AA132" t="e">
        <f>"INSERT INTO " &amp; $AB$1 &amp; "(operacao_id,fator_producao_id) values (" &amp; K132 &amp; ", " &amp; Z132 &amp; ");"</f>
        <v>#N/A</v>
      </c>
    </row>
    <row r="133" spans="1:27">
      <c r="A133" s="17">
        <v>106</v>
      </c>
      <c r="B133" s="17" t="s">
        <v>278</v>
      </c>
      <c r="C133" s="17" t="s">
        <v>279</v>
      </c>
      <c r="D133" s="17"/>
      <c r="E133" s="17" t="s">
        <v>283</v>
      </c>
      <c r="F133" s="18">
        <v>44459</v>
      </c>
      <c r="G133" s="17">
        <v>0.6</v>
      </c>
      <c r="H133" s="17" t="s">
        <v>274</v>
      </c>
      <c r="I133" s="17"/>
      <c r="J133" s="17">
        <f>VLOOKUP(C133, 'INSERT TIPO_OPERACAO'!$A$2:$B$9, 2, FALSE)</f>
        <v>106</v>
      </c>
      <c r="K133" s="17">
        <f t="shared" si="2"/>
        <v>232</v>
      </c>
      <c r="L133" s="17" t="str">
        <f>"INSERT INTO " &amp; $M$1 &amp; "(id, plantacao_id, tipo_operacao_id, data, quantidade) VALUES (" &amp; K133 &amp; ", " &amp; A133 &amp; ", " &amp; J133 &amp; ", TO_DATE('" &amp; TEXT(F133, "yyyy-mm-dd") &amp; "', 'YYYY-MM-DD'), " &amp; G133 &amp; ");"</f>
        <v>INSERT INTO Operacao(id, plantacao_id, tipo_operacao_id, data, quantidade) VALUES (232, 106, 106, TO_DATE('yyyy-09-20', 'YYYY-MM-DD'), 0,6);</v>
      </c>
      <c r="M133" s="17"/>
      <c r="N133" s="17"/>
      <c r="O133" s="17"/>
      <c r="P133" s="17"/>
      <c r="Q133" s="17"/>
      <c r="R133" s="17"/>
      <c r="Z133" t="e">
        <f>_xlfn.XLOOKUP(I133, 'INSERTS F-PRODUCAO'!$E$2:$E$12,'INSERTS F-PRODUCAO'!$D$2:$D$12)</f>
        <v>#N/A</v>
      </c>
      <c r="AA133" t="e">
        <f>"INSERT INTO " &amp; $AB$1 &amp; "(operacao_id,fator_producao_id) values (" &amp; K133 &amp; ", " &amp; Z133 &amp; ");"</f>
        <v>#N/A</v>
      </c>
    </row>
    <row r="134" spans="1:27">
      <c r="A134" s="17">
        <v>104</v>
      </c>
      <c r="B134" s="17" t="s">
        <v>236</v>
      </c>
      <c r="C134" s="17" t="s">
        <v>7</v>
      </c>
      <c r="D134" s="17"/>
      <c r="E134" s="17" t="s">
        <v>269</v>
      </c>
      <c r="F134" s="18">
        <v>44462</v>
      </c>
      <c r="G134" s="17">
        <v>1200</v>
      </c>
      <c r="H134" s="17" t="s">
        <v>274</v>
      </c>
      <c r="I134" s="17"/>
      <c r="J134" s="17">
        <f>VLOOKUP(C134, 'INSERT TIPO_OPERACAO'!$A$2:$B$9, 2, FALSE)</f>
        <v>107</v>
      </c>
      <c r="K134" s="17">
        <f t="shared" si="2"/>
        <v>233</v>
      </c>
      <c r="L134" s="17" t="str">
        <f>"INSERT INTO " &amp; $M$1 &amp; "(id, plantacao_id, tipo_operacao_id, data, quantidade) VALUES (" &amp; K134 &amp; ", " &amp; A134 &amp; ", " &amp; J134 &amp; ", TO_DATE('" &amp; TEXT(F134, "yyyy-mm-dd") &amp; "', 'YYYY-MM-DD'), " &amp; G134 &amp; ");"</f>
        <v>INSERT INTO Operacao(id, plantacao_id, tipo_operacao_id, data, quantidade) VALUES (233, 104, 107, TO_DATE('yyyy-09-23', 'YYYY-MM-DD'), 1200);</v>
      </c>
      <c r="M134" s="17"/>
      <c r="N134" s="17"/>
      <c r="O134" s="17"/>
      <c r="P134" s="17"/>
      <c r="Q134" s="17"/>
      <c r="R134" s="17"/>
      <c r="Z134" t="e">
        <f>_xlfn.XLOOKUP(I134, 'INSERTS F-PRODUCAO'!$E$2:$E$12,'INSERTS F-PRODUCAO'!$D$2:$D$12)</f>
        <v>#N/A</v>
      </c>
      <c r="AA134" t="e">
        <f>"INSERT INTO " &amp; $AB$1 &amp; "(operacao_id,fator_producao_id) values (" &amp; K134 &amp; ", " &amp; Z134 &amp; ");"</f>
        <v>#N/A</v>
      </c>
    </row>
    <row r="135" spans="1:27">
      <c r="A135" s="17">
        <v>101</v>
      </c>
      <c r="B135" s="17" t="s">
        <v>232</v>
      </c>
      <c r="C135" s="17" t="s">
        <v>279</v>
      </c>
      <c r="D135" s="17"/>
      <c r="E135" s="17" t="s">
        <v>284</v>
      </c>
      <c r="F135" s="18">
        <v>44472</v>
      </c>
      <c r="G135" s="17">
        <v>36</v>
      </c>
      <c r="H135" s="17"/>
      <c r="I135" s="17"/>
      <c r="J135" s="17">
        <f>VLOOKUP(C135, 'INSERT TIPO_OPERACAO'!$A$2:$B$9, 2, FALSE)</f>
        <v>106</v>
      </c>
      <c r="K135" s="17">
        <f t="shared" si="2"/>
        <v>234</v>
      </c>
      <c r="L135" s="17" t="str">
        <f>"INSERT INTO " &amp; $M$1 &amp; "(id, plantacao_id, tipo_operacao_id, data, quantidade) VALUES (" &amp; K135 &amp; ", " &amp; A135 &amp; ", " &amp; J135 &amp; ", TO_DATE('" &amp; TEXT(F135, "yyyy-mm-dd") &amp; "', 'YYYY-MM-DD'), " &amp; G135 &amp; ");"</f>
        <v>INSERT INTO Operacao(id, plantacao_id, tipo_operacao_id, data, quantidade) VALUES (234, 101, 106, TO_DATE('yyyy-10-03', 'YYYY-MM-DD'), 36);</v>
      </c>
      <c r="M135" s="17"/>
      <c r="N135" s="17"/>
      <c r="O135" s="17"/>
      <c r="P135" s="17"/>
      <c r="Q135" s="17"/>
      <c r="R135" s="17"/>
      <c r="Z135" t="e">
        <f>_xlfn.XLOOKUP(I135, 'INSERTS F-PRODUCAO'!$E$2:$E$12,'INSERTS F-PRODUCAO'!$D$2:$D$12)</f>
        <v>#N/A</v>
      </c>
      <c r="AA135" t="e">
        <f>"INSERT INTO " &amp; $AB$1 &amp; "(operacao_id,fator_producao_id) values (" &amp; K135 &amp; ", " &amp; Z135 &amp; ");"</f>
        <v>#N/A</v>
      </c>
    </row>
    <row r="136" spans="1:27">
      <c r="A136" s="17">
        <v>103</v>
      </c>
      <c r="B136" s="17" t="s">
        <v>235</v>
      </c>
      <c r="C136" s="17" t="s">
        <v>279</v>
      </c>
      <c r="D136" s="17"/>
      <c r="E136" s="17" t="s">
        <v>284</v>
      </c>
      <c r="F136" s="18">
        <v>44475</v>
      </c>
      <c r="G136" s="17">
        <v>1.3</v>
      </c>
      <c r="H136" s="17" t="s">
        <v>233</v>
      </c>
      <c r="I136" s="17"/>
      <c r="J136" s="17">
        <f>VLOOKUP(C136, 'INSERT TIPO_OPERACAO'!$A$2:$B$9, 2, FALSE)</f>
        <v>106</v>
      </c>
      <c r="K136" s="17">
        <f t="shared" si="2"/>
        <v>235</v>
      </c>
      <c r="L136" s="17" t="str">
        <f>"INSERT INTO " &amp; $M$1 &amp; "(id, plantacao_id, tipo_operacao_id, data, quantidade) VALUES (" &amp; K136 &amp; ", " &amp; A136 &amp; ", " &amp; J136 &amp; ", TO_DATE('" &amp; TEXT(F136, "yyyy-mm-dd") &amp; "', 'YYYY-MM-DD'), " &amp; G136 &amp; ");"</f>
        <v>INSERT INTO Operacao(id, plantacao_id, tipo_operacao_id, data, quantidade) VALUES (235, 103, 106, TO_DATE('yyyy-10-06', 'YYYY-MM-DD'), 1,3);</v>
      </c>
      <c r="M136" s="17"/>
      <c r="N136" s="17"/>
      <c r="O136" s="17"/>
      <c r="P136" s="17"/>
      <c r="Q136" s="17"/>
      <c r="R136" s="17"/>
      <c r="Z136" t="e">
        <f>_xlfn.XLOOKUP(I136, 'INSERTS F-PRODUCAO'!$E$2:$E$12,'INSERTS F-PRODUCAO'!$D$2:$D$12)</f>
        <v>#N/A</v>
      </c>
      <c r="AA136" t="e">
        <f>"INSERT INTO " &amp; $AB$1 &amp; "(operacao_id,fator_producao_id) values (" &amp; K136 &amp; ", " &amp; Z136 &amp; ");"</f>
        <v>#N/A</v>
      </c>
    </row>
    <row r="137" spans="1:27">
      <c r="A137" s="17">
        <v>104</v>
      </c>
      <c r="B137" s="17" t="s">
        <v>236</v>
      </c>
      <c r="C137" s="17" t="s">
        <v>7</v>
      </c>
      <c r="D137" s="17"/>
      <c r="E137" s="17" t="s">
        <v>270</v>
      </c>
      <c r="F137" s="18">
        <v>44481</v>
      </c>
      <c r="G137" s="17">
        <v>950</v>
      </c>
      <c r="H137" s="17" t="s">
        <v>274</v>
      </c>
      <c r="I137" s="17"/>
      <c r="J137" s="17">
        <f>VLOOKUP(C137, 'INSERT TIPO_OPERACAO'!$A$2:$B$9, 2, FALSE)</f>
        <v>107</v>
      </c>
      <c r="K137" s="17">
        <f t="shared" si="2"/>
        <v>236</v>
      </c>
      <c r="L137" s="17" t="str">
        <f>"INSERT INTO " &amp; $M$1 &amp; "(id, plantacao_id, tipo_operacao_id, data, quantidade) VALUES (" &amp; K137 &amp; ", " &amp; A137 &amp; ", " &amp; J137 &amp; ", TO_DATE('" &amp; TEXT(F137, "yyyy-mm-dd") &amp; "', 'YYYY-MM-DD'), " &amp; G137 &amp; ");"</f>
        <v>INSERT INTO Operacao(id, plantacao_id, tipo_operacao_id, data, quantidade) VALUES (236, 104, 107, TO_DATE('yyyy-10-12', 'YYYY-MM-DD'), 950);</v>
      </c>
      <c r="M137" s="17"/>
      <c r="N137" s="17"/>
      <c r="O137" s="17"/>
      <c r="P137" s="17"/>
      <c r="Q137" s="17"/>
      <c r="R137" s="17"/>
      <c r="Z137" t="e">
        <f>_xlfn.XLOOKUP(I137, 'INSERTS F-PRODUCAO'!$E$2:$E$12,'INSERTS F-PRODUCAO'!$D$2:$D$12)</f>
        <v>#N/A</v>
      </c>
      <c r="AA137" t="e">
        <f>"INSERT INTO " &amp; $AB$1 &amp; "(operacao_id,fator_producao_id) values (" &amp; K137 &amp; ", " &amp; Z137 &amp; ");"</f>
        <v>#N/A</v>
      </c>
    </row>
    <row r="138" spans="1:27">
      <c r="A138" s="17">
        <v>104</v>
      </c>
      <c r="B138" s="17" t="s">
        <v>236</v>
      </c>
      <c r="C138" s="17" t="s">
        <v>7</v>
      </c>
      <c r="D138" s="17"/>
      <c r="E138" s="17" t="s">
        <v>270</v>
      </c>
      <c r="F138" s="18">
        <v>44503</v>
      </c>
      <c r="G138" s="17">
        <v>750</v>
      </c>
      <c r="H138" s="17" t="s">
        <v>274</v>
      </c>
      <c r="I138" s="17"/>
      <c r="J138" s="17">
        <f>VLOOKUP(C138, 'INSERT TIPO_OPERACAO'!$A$2:$B$9, 2, FALSE)</f>
        <v>107</v>
      </c>
      <c r="K138" s="17">
        <f t="shared" si="2"/>
        <v>237</v>
      </c>
      <c r="L138" s="17" t="str">
        <f>"INSERT INTO " &amp; $M$1 &amp; "(id, plantacao_id, tipo_operacao_id, data, quantidade) VALUES (" &amp; K138 &amp; ", " &amp; A138 &amp; ", " &amp; J138 &amp; ", TO_DATE('" &amp; TEXT(F138, "yyyy-mm-dd") &amp; "', 'YYYY-MM-DD'), " &amp; G138 &amp; ");"</f>
        <v>INSERT INTO Operacao(id, plantacao_id, tipo_operacao_id, data, quantidade) VALUES (237, 104, 107, TO_DATE('yyyy-11-03', 'YYYY-MM-DD'), 750);</v>
      </c>
      <c r="M138" s="17"/>
      <c r="N138" s="17"/>
      <c r="O138" s="17"/>
      <c r="P138" s="17"/>
      <c r="Q138" s="17"/>
      <c r="R138" s="17"/>
      <c r="Z138" t="e">
        <f>_xlfn.XLOOKUP(I138, 'INSERTS F-PRODUCAO'!$E$2:$E$12,'INSERTS F-PRODUCAO'!$D$2:$D$12)</f>
        <v>#N/A</v>
      </c>
      <c r="AA138" t="e">
        <f>"INSERT INTO " &amp; $AB$1 &amp; "(operacao_id,fator_producao_id) values (" &amp; K138 &amp; ", " &amp; Z138 &amp; ");"</f>
        <v>#N/A</v>
      </c>
    </row>
    <row r="139" spans="1:27">
      <c r="A139" s="17">
        <v>102</v>
      </c>
      <c r="B139" s="17" t="s">
        <v>264</v>
      </c>
      <c r="C139" s="17" t="s">
        <v>7</v>
      </c>
      <c r="D139" s="17"/>
      <c r="E139" s="17" t="s">
        <v>266</v>
      </c>
      <c r="F139" s="18">
        <v>44510</v>
      </c>
      <c r="G139" s="17">
        <v>210</v>
      </c>
      <c r="H139" s="17" t="s">
        <v>274</v>
      </c>
      <c r="I139" s="17"/>
      <c r="J139" s="17">
        <f>VLOOKUP(C139, 'INSERT TIPO_OPERACAO'!$A$2:$B$9, 2, FALSE)</f>
        <v>107</v>
      </c>
      <c r="K139" s="17">
        <f t="shared" si="2"/>
        <v>238</v>
      </c>
      <c r="L139" s="17" t="str">
        <f>"INSERT INTO " &amp; $M$1 &amp; "(id, plantacao_id, tipo_operacao_id, data, quantidade) VALUES (" &amp; K139 &amp; ", " &amp; A139 &amp; ", " &amp; J139 &amp; ", TO_DATE('" &amp; TEXT(F139, "yyyy-mm-dd") &amp; "', 'YYYY-MM-DD'), " &amp; G139 &amp; ");"</f>
        <v>INSERT INTO Operacao(id, plantacao_id, tipo_operacao_id, data, quantidade) VALUES (238, 102, 107, TO_DATE('yyyy-11-10', 'YYYY-MM-DD'), 210);</v>
      </c>
      <c r="M139" s="17"/>
      <c r="N139" s="17"/>
      <c r="O139" s="17"/>
      <c r="P139" s="17"/>
      <c r="Q139" s="17"/>
      <c r="R139" s="17"/>
      <c r="Z139" t="e">
        <f>_xlfn.XLOOKUP(I139, 'INSERTS F-PRODUCAO'!$E$2:$E$12,'INSERTS F-PRODUCAO'!$D$2:$D$12)</f>
        <v>#N/A</v>
      </c>
      <c r="AA139" t="e">
        <f>"INSERT INTO " &amp; $AB$1 &amp; "(operacao_id,fator_producao_id) values (" &amp; K139 &amp; ", " &amp; Z139 &amp; ");"</f>
        <v>#N/A</v>
      </c>
    </row>
    <row r="140" spans="1:27">
      <c r="A140" s="17">
        <v>102</v>
      </c>
      <c r="B140" s="17" t="s">
        <v>264</v>
      </c>
      <c r="C140" s="17" t="s">
        <v>7</v>
      </c>
      <c r="D140" s="17"/>
      <c r="E140" s="17" t="s">
        <v>268</v>
      </c>
      <c r="F140" s="18">
        <v>44510</v>
      </c>
      <c r="G140" s="17">
        <v>120</v>
      </c>
      <c r="H140" s="17" t="s">
        <v>274</v>
      </c>
      <c r="I140" s="17"/>
      <c r="J140" s="17">
        <f>VLOOKUP(C140, 'INSERT TIPO_OPERACAO'!$A$2:$B$9, 2, FALSE)</f>
        <v>107</v>
      </c>
      <c r="K140" s="17">
        <f t="shared" si="2"/>
        <v>239</v>
      </c>
      <c r="L140" s="17" t="str">
        <f>"INSERT INTO " &amp; $M$1 &amp; "(id, plantacao_id, tipo_operacao_id, data, quantidade) VALUES (" &amp; K140 &amp; ", " &amp; A140 &amp; ", " &amp; J140 &amp; ", TO_DATE('" &amp; TEXT(F140, "yyyy-mm-dd") &amp; "', 'YYYY-MM-DD'), " &amp; G140 &amp; ");"</f>
        <v>INSERT INTO Operacao(id, plantacao_id, tipo_operacao_id, data, quantidade) VALUES (239, 102, 107, TO_DATE('yyyy-11-10', 'YYYY-MM-DD'), 120);</v>
      </c>
      <c r="M140" s="17"/>
      <c r="N140" s="17"/>
      <c r="O140" s="17"/>
      <c r="P140" s="17"/>
      <c r="Q140" s="17"/>
      <c r="R140" s="17"/>
      <c r="Z140" t="e">
        <f>_xlfn.XLOOKUP(I140, 'INSERTS F-PRODUCAO'!$E$2:$E$12,'INSERTS F-PRODUCAO'!$D$2:$D$12)</f>
        <v>#N/A</v>
      </c>
      <c r="AA140" t="e">
        <f>"INSERT INTO " &amp; $AB$1 &amp; "(operacao_id,fator_producao_id) values (" &amp; K140 &amp; ", " &amp; Z140 &amp; ");"</f>
        <v>#N/A</v>
      </c>
    </row>
    <row r="141" spans="1:27">
      <c r="A141" s="17">
        <v>106</v>
      </c>
      <c r="B141" s="17" t="s">
        <v>278</v>
      </c>
      <c r="C141" s="17" t="s">
        <v>7</v>
      </c>
      <c r="D141" s="17"/>
      <c r="E141" s="17" t="s">
        <v>283</v>
      </c>
      <c r="F141" s="18">
        <v>44515</v>
      </c>
      <c r="G141" s="17">
        <v>600</v>
      </c>
      <c r="H141" s="17" t="s">
        <v>274</v>
      </c>
      <c r="I141" s="17"/>
      <c r="J141" s="17">
        <f>VLOOKUP(C141, 'INSERT TIPO_OPERACAO'!$A$2:$B$9, 2, FALSE)</f>
        <v>107</v>
      </c>
      <c r="K141" s="17">
        <f t="shared" si="2"/>
        <v>240</v>
      </c>
      <c r="L141" s="17" t="str">
        <f>"INSERT INTO " &amp; $M$1 &amp; "(id, plantacao_id, tipo_operacao_id, data, quantidade) VALUES (" &amp; K141 &amp; ", " &amp; A141 &amp; ", " &amp; J141 &amp; ", TO_DATE('" &amp; TEXT(F141, "yyyy-mm-dd") &amp; "', 'YYYY-MM-DD'), " &amp; G141 &amp; ");"</f>
        <v>INSERT INTO Operacao(id, plantacao_id, tipo_operacao_id, data, quantidade) VALUES (240, 106, 107, TO_DATE('yyyy-11-15', 'YYYY-MM-DD'), 600);</v>
      </c>
      <c r="M141" s="17"/>
      <c r="N141" s="17"/>
      <c r="O141" s="17"/>
      <c r="P141" s="17"/>
      <c r="Q141" s="17"/>
      <c r="R141" s="17"/>
      <c r="Z141" t="e">
        <f>_xlfn.XLOOKUP(I141, 'INSERTS F-PRODUCAO'!$E$2:$E$12,'INSERTS F-PRODUCAO'!$D$2:$D$12)</f>
        <v>#N/A</v>
      </c>
      <c r="AA141" t="e">
        <f>"INSERT INTO " &amp; $AB$1 &amp; "(operacao_id,fator_producao_id) values (" &amp; K141 &amp; ", " &amp; Z141 &amp; ");"</f>
        <v>#N/A</v>
      </c>
    </row>
    <row r="142" spans="1:27">
      <c r="A142" s="17">
        <v>102</v>
      </c>
      <c r="B142" s="17" t="s">
        <v>264</v>
      </c>
      <c r="C142" s="17" t="s">
        <v>5</v>
      </c>
      <c r="D142" s="17"/>
      <c r="E142" s="17" t="s">
        <v>266</v>
      </c>
      <c r="F142" s="18">
        <v>44517</v>
      </c>
      <c r="G142" s="17">
        <v>30</v>
      </c>
      <c r="H142" s="17" t="s">
        <v>267</v>
      </c>
      <c r="I142" s="17"/>
      <c r="J142" s="17">
        <f>VLOOKUP(C142, 'INSERT TIPO_OPERACAO'!$A$2:$B$9, 2, FALSE)</f>
        <v>104</v>
      </c>
      <c r="K142" s="17">
        <f t="shared" si="2"/>
        <v>241</v>
      </c>
      <c r="L142" s="17" t="str">
        <f>"INSERT INTO " &amp; $M$1 &amp; "(id, plantacao_id, tipo_operacao_id, data, quantidade) VALUES (" &amp; K142 &amp; ", " &amp; A142 &amp; ", " &amp; J142 &amp; ", TO_DATE('" &amp; TEXT(F142, "yyyy-mm-dd") &amp; "', 'YYYY-MM-DD'), " &amp; G142 &amp; ");"</f>
        <v>INSERT INTO Operacao(id, plantacao_id, tipo_operacao_id, data, quantidade) VALUES (241, 102, 104, TO_DATE('yyyy-11-17', 'YYYY-MM-DD'), 30);</v>
      </c>
      <c r="M142" s="17"/>
      <c r="N142" s="17"/>
      <c r="O142" s="17"/>
      <c r="P142" s="17"/>
      <c r="Q142" s="17"/>
      <c r="R142" s="17"/>
      <c r="Z142" t="e">
        <f>_xlfn.XLOOKUP(I142, 'INSERTS F-PRODUCAO'!$E$2:$E$12,'INSERTS F-PRODUCAO'!$D$2:$D$12)</f>
        <v>#N/A</v>
      </c>
      <c r="AA142" t="e">
        <f>"INSERT INTO " &amp; $AB$1 &amp; "(operacao_id,fator_producao_id) values (" &amp; K142 &amp; ", " &amp; Z142 &amp; ");"</f>
        <v>#N/A</v>
      </c>
    </row>
    <row r="143" spans="1:27">
      <c r="A143" s="17">
        <v>102</v>
      </c>
      <c r="B143" s="17" t="s">
        <v>264</v>
      </c>
      <c r="C143" s="17" t="s">
        <v>5</v>
      </c>
      <c r="D143" s="17"/>
      <c r="E143" s="17" t="s">
        <v>268</v>
      </c>
      <c r="F143" s="18">
        <v>44517</v>
      </c>
      <c r="G143" s="17">
        <v>20</v>
      </c>
      <c r="H143" s="17" t="s">
        <v>267</v>
      </c>
      <c r="I143" s="17"/>
      <c r="J143" s="17">
        <f>VLOOKUP(C143, 'INSERT TIPO_OPERACAO'!$A$2:$B$9, 2, FALSE)</f>
        <v>104</v>
      </c>
      <c r="K143" s="17">
        <f t="shared" si="2"/>
        <v>242</v>
      </c>
      <c r="L143" s="17" t="str">
        <f>"INSERT INTO " &amp; $M$1 &amp; "(id, plantacao_id, tipo_operacao_id, data, quantidade) VALUES (" &amp; K143 &amp; ", " &amp; A143 &amp; ", " &amp; J143 &amp; ", TO_DATE('" &amp; TEXT(F143, "yyyy-mm-dd") &amp; "', 'YYYY-MM-DD'), " &amp; G143 &amp; ");"</f>
        <v>INSERT INTO Operacao(id, plantacao_id, tipo_operacao_id, data, quantidade) VALUES (242, 102, 104, TO_DATE('yyyy-11-17', 'YYYY-MM-DD'), 20);</v>
      </c>
      <c r="M143" s="17"/>
      <c r="N143" s="17"/>
      <c r="O143" s="17"/>
      <c r="P143" s="17"/>
      <c r="Q143" s="17"/>
      <c r="R143" s="17"/>
      <c r="Z143" t="e">
        <f>_xlfn.XLOOKUP(I143, 'INSERTS F-PRODUCAO'!$E$2:$E$12,'INSERTS F-PRODUCAO'!$D$2:$D$12)</f>
        <v>#N/A</v>
      </c>
      <c r="AA143" t="e">
        <f>"INSERT INTO " &amp; $AB$1 &amp; "(operacao_id,fator_producao_id) values (" &amp; K143 &amp; ", " &amp; Z143 &amp; ");"</f>
        <v>#N/A</v>
      </c>
    </row>
    <row r="144" spans="1:27">
      <c r="A144" s="17">
        <v>104</v>
      </c>
      <c r="B144" s="17" t="s">
        <v>236</v>
      </c>
      <c r="C144" s="17" t="s">
        <v>5</v>
      </c>
      <c r="D144" s="17"/>
      <c r="E144" s="17" t="s">
        <v>271</v>
      </c>
      <c r="F144" s="18">
        <v>44528</v>
      </c>
      <c r="G144" s="17">
        <v>70</v>
      </c>
      <c r="H144" s="17" t="s">
        <v>267</v>
      </c>
      <c r="I144" s="17"/>
      <c r="J144" s="17">
        <f>VLOOKUP(C144, 'INSERT TIPO_OPERACAO'!$A$2:$B$9, 2, FALSE)</f>
        <v>104</v>
      </c>
      <c r="K144" s="17">
        <f t="shared" si="2"/>
        <v>243</v>
      </c>
      <c r="L144" s="17" t="str">
        <f>"INSERT INTO " &amp; $M$1 &amp; "(id, plantacao_id, tipo_operacao_id, data, quantidade) VALUES (" &amp; K144 &amp; ", " &amp; A144 &amp; ", " &amp; J144 &amp; ", TO_DATE('" &amp; TEXT(F144, "yyyy-mm-dd") &amp; "', 'YYYY-MM-DD'), " &amp; G144 &amp; ");"</f>
        <v>INSERT INTO Operacao(id, plantacao_id, tipo_operacao_id, data, quantidade) VALUES (243, 104, 104, TO_DATE('yyyy-11-28', 'YYYY-MM-DD'), 70);</v>
      </c>
      <c r="M144" s="17"/>
      <c r="N144" s="17"/>
      <c r="O144" s="17"/>
      <c r="P144" s="17"/>
      <c r="Q144" s="17"/>
      <c r="R144" s="17"/>
      <c r="Z144" t="e">
        <f>_xlfn.XLOOKUP(I144, 'INSERTS F-PRODUCAO'!$E$2:$E$12,'INSERTS F-PRODUCAO'!$D$2:$D$12)</f>
        <v>#N/A</v>
      </c>
      <c r="AA144" t="e">
        <f>"INSERT INTO " &amp; $AB$1 &amp; "(operacao_id,fator_producao_id) values (" &amp; K144 &amp; ", " &amp; Z144 &amp; ");"</f>
        <v>#N/A</v>
      </c>
    </row>
    <row r="145" spans="1:27">
      <c r="A145" s="17">
        <v>104</v>
      </c>
      <c r="B145" s="17" t="s">
        <v>236</v>
      </c>
      <c r="C145" s="17" t="s">
        <v>5</v>
      </c>
      <c r="D145" s="17"/>
      <c r="E145" s="17" t="s">
        <v>269</v>
      </c>
      <c r="F145" s="18">
        <v>44533</v>
      </c>
      <c r="G145" s="17">
        <v>90</v>
      </c>
      <c r="H145" s="17" t="s">
        <v>267</v>
      </c>
      <c r="I145" s="17"/>
      <c r="J145" s="17">
        <f>VLOOKUP(C145, 'INSERT TIPO_OPERACAO'!$A$2:$B$9, 2, FALSE)</f>
        <v>104</v>
      </c>
      <c r="K145" s="17">
        <f t="shared" si="2"/>
        <v>244</v>
      </c>
      <c r="L145" s="17" t="str">
        <f>"INSERT INTO " &amp; $M$1 &amp; "(id, plantacao_id, tipo_operacao_id, data, quantidade) VALUES (" &amp; K145 &amp; ", " &amp; A145 &amp; ", " &amp; J145 &amp; ", TO_DATE('" &amp; TEXT(F145, "yyyy-mm-dd") &amp; "', 'YYYY-MM-DD'), " &amp; G145 &amp; ");"</f>
        <v>INSERT INTO Operacao(id, plantacao_id, tipo_operacao_id, data, quantidade) VALUES (244, 104, 104, TO_DATE('yyyy-12-03', 'YYYY-MM-DD'), 90);</v>
      </c>
      <c r="M145" s="17"/>
      <c r="N145" s="17"/>
      <c r="O145" s="17"/>
      <c r="P145" s="17"/>
      <c r="Q145" s="17"/>
      <c r="R145" s="17"/>
      <c r="Z145" t="e">
        <f>_xlfn.XLOOKUP(I145, 'INSERTS F-PRODUCAO'!$E$2:$E$12,'INSERTS F-PRODUCAO'!$D$2:$D$12)</f>
        <v>#N/A</v>
      </c>
      <c r="AA145" t="e">
        <f>"INSERT INTO " &amp; $AB$1 &amp; "(operacao_id,fator_producao_id) values (" &amp; K145 &amp; ", " &amp; Z145 &amp; ");"</f>
        <v>#N/A</v>
      </c>
    </row>
    <row r="146" spans="1:27">
      <c r="A146" s="17">
        <v>107</v>
      </c>
      <c r="B146" s="17" t="s">
        <v>238</v>
      </c>
      <c r="C146" s="17" t="s">
        <v>5</v>
      </c>
      <c r="D146" s="17"/>
      <c r="E146" s="17" t="s">
        <v>275</v>
      </c>
      <c r="F146" s="18">
        <v>44546</v>
      </c>
      <c r="G146" s="17">
        <v>500</v>
      </c>
      <c r="H146" s="17" t="s">
        <v>267</v>
      </c>
      <c r="I146" s="17"/>
      <c r="J146" s="17">
        <f>VLOOKUP(C146, 'INSERT TIPO_OPERACAO'!$A$2:$B$9, 2, FALSE)</f>
        <v>104</v>
      </c>
      <c r="K146" s="17">
        <f t="shared" si="2"/>
        <v>245</v>
      </c>
      <c r="L146" s="17" t="str">
        <f>"INSERT INTO " &amp; $M$1 &amp; "(id, plantacao_id, tipo_operacao_id, data, quantidade) VALUES (" &amp; K146 &amp; ", " &amp; A146 &amp; ", " &amp; J146 &amp; ", TO_DATE('" &amp; TEXT(F146, "yyyy-mm-dd") &amp; "', 'YYYY-MM-DD'), " &amp; G146 &amp; ");"</f>
        <v>INSERT INTO Operacao(id, plantacao_id, tipo_operacao_id, data, quantidade) VALUES (245, 107, 104, TO_DATE('yyyy-12-16', 'YYYY-MM-DD'), 500);</v>
      </c>
      <c r="M146" s="17"/>
      <c r="N146" s="17"/>
      <c r="O146" s="17"/>
      <c r="P146" s="17"/>
      <c r="Q146" s="17"/>
      <c r="R146" s="17"/>
      <c r="Z146" t="e">
        <f>_xlfn.XLOOKUP(I146, 'INSERTS F-PRODUCAO'!$E$2:$E$12,'INSERTS F-PRODUCAO'!$D$2:$D$12)</f>
        <v>#N/A</v>
      </c>
      <c r="AA146" t="e">
        <f>"INSERT INTO " &amp; $AB$1 &amp; "(operacao_id,fator_producao_id) values (" &amp; K146 &amp; ", " &amp; Z146 &amp; ");"</f>
        <v>#N/A</v>
      </c>
    </row>
    <row r="147" spans="1:27">
      <c r="A147" s="17">
        <v>104</v>
      </c>
      <c r="B147" s="17" t="s">
        <v>236</v>
      </c>
      <c r="C147" s="17" t="s">
        <v>5</v>
      </c>
      <c r="D147" s="17"/>
      <c r="E147" s="17" t="s">
        <v>270</v>
      </c>
      <c r="F147" s="18">
        <v>44548</v>
      </c>
      <c r="G147" s="17">
        <v>60</v>
      </c>
      <c r="H147" s="17" t="s">
        <v>267</v>
      </c>
      <c r="I147" s="17"/>
      <c r="J147" s="17">
        <f>VLOOKUP(C147, 'INSERT TIPO_OPERACAO'!$A$2:$B$9, 2, FALSE)</f>
        <v>104</v>
      </c>
      <c r="K147" s="17">
        <f t="shared" si="2"/>
        <v>246</v>
      </c>
      <c r="L147" s="17" t="str">
        <f>"INSERT INTO " &amp; $M$1 &amp; "(id, plantacao_id, tipo_operacao_id, data, quantidade) VALUES (" &amp; K147 &amp; ", " &amp; A147 &amp; ", " &amp; J147 &amp; ", TO_DATE('" &amp; TEXT(F147, "yyyy-mm-dd") &amp; "', 'YYYY-MM-DD'), " &amp; G147 &amp; ");"</f>
        <v>INSERT INTO Operacao(id, plantacao_id, tipo_operacao_id, data, quantidade) VALUES (246, 104, 104, TO_DATE('yyyy-12-18', 'YYYY-MM-DD'), 60);</v>
      </c>
      <c r="M147" s="17"/>
      <c r="N147" s="17"/>
      <c r="O147" s="17"/>
      <c r="P147" s="17"/>
      <c r="Q147" s="17"/>
      <c r="R147" s="17"/>
      <c r="Z147" t="e">
        <f>_xlfn.XLOOKUP(I147, 'INSERTS F-PRODUCAO'!$E$2:$E$12,'INSERTS F-PRODUCAO'!$D$2:$D$12)</f>
        <v>#N/A</v>
      </c>
      <c r="AA147" t="e">
        <f>"INSERT INTO " &amp; $AB$1 &amp; "(operacao_id,fator_producao_id) values (" &amp; K147 &amp; ", " &amp; Z147 &amp; ");"</f>
        <v>#N/A</v>
      </c>
    </row>
    <row r="148" spans="1:27">
      <c r="A148" s="17">
        <v>106</v>
      </c>
      <c r="B148" s="17" t="s">
        <v>278</v>
      </c>
      <c r="C148" s="17" t="s">
        <v>7</v>
      </c>
      <c r="D148" s="17"/>
      <c r="E148" s="17" t="s">
        <v>283</v>
      </c>
      <c r="F148" s="18">
        <v>44548</v>
      </c>
      <c r="G148" s="17">
        <v>2500</v>
      </c>
      <c r="H148" s="17" t="s">
        <v>274</v>
      </c>
      <c r="I148" s="17"/>
      <c r="J148" s="17">
        <f>VLOOKUP(C148, 'INSERT TIPO_OPERACAO'!$A$2:$B$9, 2, FALSE)</f>
        <v>107</v>
      </c>
      <c r="K148" s="17">
        <f t="shared" si="2"/>
        <v>247</v>
      </c>
      <c r="L148" s="17" t="str">
        <f>"INSERT INTO " &amp; $M$1 &amp; "(id, plantacao_id, tipo_operacao_id, data, quantidade) VALUES (" &amp; K148 &amp; ", " &amp; A148 &amp; ", " &amp; J148 &amp; ", TO_DATE('" &amp; TEXT(F148, "yyyy-mm-dd") &amp; "', 'YYYY-MM-DD'), " &amp; G148 &amp; ");"</f>
        <v>INSERT INTO Operacao(id, plantacao_id, tipo_operacao_id, data, quantidade) VALUES (247, 106, 107, TO_DATE('yyyy-12-18', 'YYYY-MM-DD'), 2500);</v>
      </c>
      <c r="M148" s="17"/>
      <c r="N148" s="17"/>
      <c r="O148" s="17"/>
      <c r="P148" s="17"/>
      <c r="Q148" s="17"/>
      <c r="R148" s="17"/>
      <c r="Z148" t="e">
        <f>_xlfn.XLOOKUP(I148, 'INSERTS F-PRODUCAO'!$E$2:$E$12,'INSERTS F-PRODUCAO'!$D$2:$D$12)</f>
        <v>#N/A</v>
      </c>
      <c r="AA148" t="e">
        <f>"INSERT INTO " &amp; $AB$1 &amp; "(operacao_id,fator_producao_id) values (" &amp; K148 &amp; ", " &amp; Z148 &amp; ");"</f>
        <v>#N/A</v>
      </c>
    </row>
    <row r="149" spans="1:27">
      <c r="A149" s="17">
        <v>107</v>
      </c>
      <c r="B149" s="17" t="s">
        <v>238</v>
      </c>
      <c r="C149" s="17" t="s">
        <v>5</v>
      </c>
      <c r="D149" s="17"/>
      <c r="E149" s="17" t="s">
        <v>276</v>
      </c>
      <c r="F149" s="18">
        <v>44548</v>
      </c>
      <c r="G149" s="17">
        <v>700</v>
      </c>
      <c r="H149" s="17" t="s">
        <v>267</v>
      </c>
      <c r="I149" s="17"/>
      <c r="J149" s="17">
        <f>VLOOKUP(C149, 'INSERT TIPO_OPERACAO'!$A$2:$B$9, 2, FALSE)</f>
        <v>104</v>
      </c>
      <c r="K149" s="17">
        <f t="shared" si="2"/>
        <v>248</v>
      </c>
      <c r="L149" s="17" t="str">
        <f>"INSERT INTO " &amp; $M$1 &amp; "(id, plantacao_id, tipo_operacao_id, data, quantidade) VALUES (" &amp; K149 &amp; ", " &amp; A149 &amp; ", " &amp; J149 &amp; ", TO_DATE('" &amp; TEXT(F149, "yyyy-mm-dd") &amp; "', 'YYYY-MM-DD'), " &amp; G149 &amp; ");"</f>
        <v>INSERT INTO Operacao(id, plantacao_id, tipo_operacao_id, data, quantidade) VALUES (248, 107, 104, TO_DATE('yyyy-12-18', 'YYYY-MM-DD'), 700);</v>
      </c>
      <c r="M149" s="17"/>
      <c r="N149" s="17"/>
      <c r="O149" s="17"/>
      <c r="P149" s="17"/>
      <c r="Q149" s="17"/>
      <c r="R149" s="17"/>
      <c r="Z149" t="e">
        <f>_xlfn.XLOOKUP(I149, 'INSERTS F-PRODUCAO'!$E$2:$E$12,'INSERTS F-PRODUCAO'!$D$2:$D$12)</f>
        <v>#N/A</v>
      </c>
      <c r="AA149" t="e">
        <f>"INSERT INTO " &amp; $AB$1 &amp; "(operacao_id,fator_producao_id) values (" &amp; K149 &amp; ", " &amp; Z149 &amp; ");"</f>
        <v>#N/A</v>
      </c>
    </row>
    <row r="150" spans="1:27">
      <c r="A150" s="17">
        <v>106</v>
      </c>
      <c r="B150" s="17" t="s">
        <v>278</v>
      </c>
      <c r="C150" s="17" t="s">
        <v>7</v>
      </c>
      <c r="D150" s="17"/>
      <c r="E150" s="17" t="s">
        <v>283</v>
      </c>
      <c r="F150" s="18">
        <v>44565</v>
      </c>
      <c r="G150" s="17">
        <v>2900</v>
      </c>
      <c r="H150" s="17" t="s">
        <v>274</v>
      </c>
      <c r="I150" s="17"/>
      <c r="J150" s="17">
        <f>VLOOKUP(C150, 'INSERT TIPO_OPERACAO'!$A$2:$B$9, 2, FALSE)</f>
        <v>107</v>
      </c>
      <c r="K150" s="17">
        <f t="shared" si="2"/>
        <v>249</v>
      </c>
      <c r="L150" s="17" t="str">
        <f>"INSERT INTO " &amp; $M$1 &amp; "(id, plantacao_id, tipo_operacao_id, data, quantidade) VALUES (" &amp; K150 &amp; ", " &amp; A150 &amp; ", " &amp; J150 &amp; ", TO_DATE('" &amp; TEXT(F150, "yyyy-mm-dd") &amp; "', 'YYYY-MM-DD'), " &amp; G150 &amp; ");"</f>
        <v>INSERT INTO Operacao(id, plantacao_id, tipo_operacao_id, data, quantidade) VALUES (249, 106, 107, TO_DATE('yyyy-01-04', 'YYYY-MM-DD'), 2900);</v>
      </c>
      <c r="M150" s="17"/>
      <c r="N150" s="17"/>
      <c r="O150" s="17"/>
      <c r="P150" s="17"/>
      <c r="Q150" s="17"/>
      <c r="R150" s="17"/>
      <c r="Z150" t="e">
        <f>_xlfn.XLOOKUP(I150, 'INSERTS F-PRODUCAO'!$E$2:$E$12,'INSERTS F-PRODUCAO'!$D$2:$D$12)</f>
        <v>#N/A</v>
      </c>
      <c r="AA150" t="e">
        <f>"INSERT INTO " &amp; $AB$1 &amp; "(operacao_id,fator_producao_id) values (" &amp; K150 &amp; ", " &amp; Z150 &amp; ");"</f>
        <v>#N/A</v>
      </c>
    </row>
    <row r="151" spans="1:27">
      <c r="A151" s="17">
        <v>107</v>
      </c>
      <c r="B151" s="17" t="s">
        <v>238</v>
      </c>
      <c r="C151" s="17" t="s">
        <v>277</v>
      </c>
      <c r="D151" s="17"/>
      <c r="E151" s="17" t="s">
        <v>275</v>
      </c>
      <c r="F151" s="18">
        <v>44581</v>
      </c>
      <c r="G151" s="17">
        <v>3</v>
      </c>
      <c r="H151" s="17" t="s">
        <v>274</v>
      </c>
      <c r="I151" s="17" t="s">
        <v>157</v>
      </c>
      <c r="J151" s="17">
        <f>VLOOKUP(C151, 'INSERT TIPO_OPERACAO'!$A$2:$B$9, 2, FALSE)</f>
        <v>105</v>
      </c>
      <c r="K151" s="17">
        <f t="shared" si="2"/>
        <v>250</v>
      </c>
      <c r="L151" s="17" t="str">
        <f>"INSERT INTO " &amp; $M$1 &amp; "(id, plantacao_id, tipo_operacao_id, data, quantidade) VALUES (" &amp; K151 &amp; ", " &amp; A151 &amp; ", " &amp; J151 &amp; ", TO_DATE('" &amp; TEXT(F151, "yyyy-mm-dd") &amp; "', 'YYYY-MM-DD'), " &amp; G151 &amp; ");"</f>
        <v>INSERT INTO Operacao(id, plantacao_id, tipo_operacao_id, data, quantidade) VALUES (250, 107, 105, TO_DATE('yyyy-01-20', 'YYYY-MM-DD'), 3);</v>
      </c>
      <c r="M151" s="17"/>
      <c r="N151" s="17"/>
      <c r="O151" s="17"/>
      <c r="P151" s="17"/>
      <c r="Q151" s="17"/>
      <c r="R151" s="17"/>
      <c r="Z151">
        <f>_xlfn.XLOOKUP(I151, 'INSERTS F-PRODUCAO'!$E$2:$E$12,'INSERTS F-PRODUCAO'!$D$2:$D$12)</f>
        <v>1</v>
      </c>
      <c r="AA151" t="str">
        <f>"INSERT INTO " &amp; $AB$1 &amp; "(operacao_id,fator_producao_id) values (" &amp; K151 &amp; ", " &amp; Z151 &amp; ");"</f>
        <v>INSERT INTO Aplicacao_FP(operacao_id,fator_producao_id) values (250, 1);</v>
      </c>
    </row>
    <row r="152" spans="1:27">
      <c r="A152" s="17">
        <v>107</v>
      </c>
      <c r="B152" s="17" t="s">
        <v>238</v>
      </c>
      <c r="C152" s="17" t="s">
        <v>277</v>
      </c>
      <c r="D152" s="17"/>
      <c r="E152" s="17" t="s">
        <v>276</v>
      </c>
      <c r="F152" s="18">
        <v>44581</v>
      </c>
      <c r="G152" s="17">
        <v>3.5</v>
      </c>
      <c r="H152" s="17" t="s">
        <v>274</v>
      </c>
      <c r="I152" s="17" t="s">
        <v>157</v>
      </c>
      <c r="J152" s="17">
        <f>VLOOKUP(C152, 'INSERT TIPO_OPERACAO'!$A$2:$B$9, 2, FALSE)</f>
        <v>105</v>
      </c>
      <c r="K152" s="17">
        <f t="shared" si="2"/>
        <v>251</v>
      </c>
      <c r="L152" s="17" t="str">
        <f>"INSERT INTO " &amp; $M$1 &amp; "(id, plantacao_id, tipo_operacao_id, data, quantidade) VALUES (" &amp; K152 &amp; ", " &amp; A152 &amp; ", " &amp; J152 &amp; ", TO_DATE('" &amp; TEXT(F152, "yyyy-mm-dd") &amp; "', 'YYYY-MM-DD'), " &amp; G152 &amp; ");"</f>
        <v>INSERT INTO Operacao(id, plantacao_id, tipo_operacao_id, data, quantidade) VALUES (251, 107, 105, TO_DATE('yyyy-01-20', 'YYYY-MM-DD'), 3,5);</v>
      </c>
      <c r="M152" s="17"/>
      <c r="N152" s="17"/>
      <c r="O152" s="17"/>
      <c r="P152" s="17"/>
      <c r="Q152" s="17"/>
      <c r="R152" s="17"/>
      <c r="Z152">
        <f>_xlfn.XLOOKUP(I152, 'INSERTS F-PRODUCAO'!$E$2:$E$12,'INSERTS F-PRODUCAO'!$D$2:$D$12)</f>
        <v>1</v>
      </c>
      <c r="AA152" t="str">
        <f>"INSERT INTO " &amp; $AB$1 &amp; "(operacao_id,fator_producao_id) values (" &amp; K152 &amp; ", " &amp; Z152 &amp; ");"</f>
        <v>INSERT INTO Aplicacao_FP(operacao_id,fator_producao_id) values (251, 1);</v>
      </c>
    </row>
    <row r="153" spans="1:27">
      <c r="A153" s="17">
        <v>106</v>
      </c>
      <c r="B153" s="17" t="s">
        <v>278</v>
      </c>
      <c r="C153" s="17" t="s">
        <v>279</v>
      </c>
      <c r="D153" s="17"/>
      <c r="E153" s="17" t="s">
        <v>285</v>
      </c>
      <c r="F153" s="18">
        <v>44626</v>
      </c>
      <c r="G153" s="17">
        <v>0.9</v>
      </c>
      <c r="H153" s="17" t="s">
        <v>274</v>
      </c>
      <c r="I153" s="17"/>
      <c r="J153" s="17">
        <f>VLOOKUP(C153, 'INSERT TIPO_OPERACAO'!$A$2:$B$9, 2, FALSE)</f>
        <v>106</v>
      </c>
      <c r="K153" s="17">
        <f t="shared" si="2"/>
        <v>252</v>
      </c>
      <c r="L153" s="17" t="str">
        <f>"INSERT INTO " &amp; $M$1 &amp; "(id, plantacao_id, tipo_operacao_id, data, quantidade) VALUES (" &amp; K153 &amp; ", " &amp; A153 &amp; ", " &amp; J153 &amp; ", TO_DATE('" &amp; TEXT(F153, "yyyy-mm-dd") &amp; "', 'YYYY-MM-DD'), " &amp; G153 &amp; ");"</f>
        <v>INSERT INTO Operacao(id, plantacao_id, tipo_operacao_id, data, quantidade) VALUES (252, 106, 106, TO_DATE('yyyy-03-06', 'YYYY-MM-DD'), 0,9);</v>
      </c>
      <c r="M153" s="17"/>
      <c r="N153" s="17"/>
      <c r="O153" s="17"/>
      <c r="P153" s="17"/>
      <c r="Q153" s="17"/>
      <c r="R153" s="17"/>
      <c r="Z153" t="e">
        <f>_xlfn.XLOOKUP(I153, 'INSERTS F-PRODUCAO'!$E$2:$E$12,'INSERTS F-PRODUCAO'!$D$2:$D$12)</f>
        <v>#N/A</v>
      </c>
      <c r="AA153" t="e">
        <f>"INSERT INTO " &amp; $AB$1 &amp; "(operacao_id,fator_producao_id) values (" &amp; K153 &amp; ", " &amp; Z153 &amp; ");"</f>
        <v>#N/A</v>
      </c>
    </row>
    <row r="154" spans="1:27">
      <c r="A154" s="17">
        <v>103</v>
      </c>
      <c r="B154" s="17" t="s">
        <v>235</v>
      </c>
      <c r="C154" s="17" t="s">
        <v>286</v>
      </c>
      <c r="D154" s="17"/>
      <c r="E154" s="17" t="s">
        <v>284</v>
      </c>
      <c r="F154" s="18">
        <v>44639</v>
      </c>
      <c r="G154" s="17">
        <v>1.3</v>
      </c>
      <c r="H154" s="17" t="s">
        <v>233</v>
      </c>
      <c r="I154" s="17"/>
      <c r="J154" s="17">
        <f>VLOOKUP(C154, 'INSERT TIPO_OPERACAO'!$A$2:$B$9, 2, FALSE)</f>
        <v>108</v>
      </c>
      <c r="K154" s="17">
        <f t="shared" si="2"/>
        <v>253</v>
      </c>
      <c r="L154" s="17" t="str">
        <f>"INSERT INTO " &amp; $M$1 &amp; "(id, plantacao_id, tipo_operacao_id, data, quantidade) VALUES (" &amp; K154 &amp; ", " &amp; A154 &amp; ", " &amp; J154 &amp; ", TO_DATE('" &amp; TEXT(F154, "yyyy-mm-dd") &amp; "', 'YYYY-MM-DD'), " &amp; G154 &amp; ");"</f>
        <v>INSERT INTO Operacao(id, plantacao_id, tipo_operacao_id, data, quantidade) VALUES (253, 103, 108, TO_DATE('yyyy-03-19', 'YYYY-MM-DD'), 1,3);</v>
      </c>
      <c r="M154" s="17"/>
      <c r="N154" s="17"/>
      <c r="O154" s="17"/>
      <c r="P154" s="17"/>
      <c r="Q154" s="17"/>
      <c r="R154" s="17"/>
      <c r="Z154" t="e">
        <f>_xlfn.XLOOKUP(I154, 'INSERTS F-PRODUCAO'!$E$2:$E$12,'INSERTS F-PRODUCAO'!$D$2:$D$12)</f>
        <v>#N/A</v>
      </c>
      <c r="AA154" t="e">
        <f>"INSERT INTO " &amp; $AB$1 &amp; "(operacao_id,fator_producao_id) values (" &amp; K154 &amp; ", " &amp; Z154 &amp; ");"</f>
        <v>#N/A</v>
      </c>
    </row>
    <row r="155" spans="1:27">
      <c r="A155" s="17">
        <v>101</v>
      </c>
      <c r="B155" s="17" t="s">
        <v>232</v>
      </c>
      <c r="C155" s="17" t="s">
        <v>286</v>
      </c>
      <c r="D155" s="17"/>
      <c r="E155" s="17" t="s">
        <v>284</v>
      </c>
      <c r="F155" s="18">
        <v>44656</v>
      </c>
      <c r="G155" s="17">
        <v>1.3</v>
      </c>
      <c r="H155" s="17" t="s">
        <v>233</v>
      </c>
      <c r="I155" s="17"/>
      <c r="J155" s="17">
        <f>VLOOKUP(C155, 'INSERT TIPO_OPERACAO'!$A$2:$B$9, 2, FALSE)</f>
        <v>108</v>
      </c>
      <c r="K155" s="17">
        <f t="shared" si="2"/>
        <v>254</v>
      </c>
      <c r="L155" s="17" t="str">
        <f>"INSERT INTO " &amp; $M$1 &amp; "(id, plantacao_id, tipo_operacao_id, data, quantidade) VALUES (" &amp; K155 &amp; ", " &amp; A155 &amp; ", " &amp; J155 &amp; ", TO_DATE('" &amp; TEXT(F155, "yyyy-mm-dd") &amp; "', 'YYYY-MM-DD'), " &amp; G155 &amp; ");"</f>
        <v>INSERT INTO Operacao(id, plantacao_id, tipo_operacao_id, data, quantidade) VALUES (254, 101, 108, TO_DATE('yyyy-04-05', 'YYYY-MM-DD'), 1,3);</v>
      </c>
      <c r="M155" s="17"/>
      <c r="N155" s="17"/>
      <c r="O155" s="17"/>
      <c r="P155" s="17"/>
      <c r="Q155" s="17"/>
      <c r="R155" s="17"/>
      <c r="Z155" t="e">
        <f>_xlfn.XLOOKUP(I155, 'INSERTS F-PRODUCAO'!$E$2:$E$12,'INSERTS F-PRODUCAO'!$D$2:$D$12)</f>
        <v>#N/A</v>
      </c>
      <c r="AA155" t="e">
        <f>"INSERT INTO " &amp; $AB$1 &amp; "(operacao_id,fator_producao_id) values (" &amp; K155 &amp; ", " &amp; Z155 &amp; ");"</f>
        <v>#N/A</v>
      </c>
    </row>
    <row r="156" spans="1:27">
      <c r="A156" s="17">
        <v>103</v>
      </c>
      <c r="B156" s="17" t="s">
        <v>235</v>
      </c>
      <c r="C156" s="17" t="s">
        <v>279</v>
      </c>
      <c r="D156" s="17"/>
      <c r="E156" s="17" t="s">
        <v>281</v>
      </c>
      <c r="F156" s="18">
        <v>44659</v>
      </c>
      <c r="G156" s="17">
        <v>1.2</v>
      </c>
      <c r="H156" s="17" t="s">
        <v>233</v>
      </c>
      <c r="I156" s="17"/>
      <c r="J156" s="17">
        <f>VLOOKUP(C156, 'INSERT TIPO_OPERACAO'!$A$2:$B$9, 2, FALSE)</f>
        <v>106</v>
      </c>
      <c r="K156" s="17">
        <f t="shared" si="2"/>
        <v>255</v>
      </c>
      <c r="L156" s="17" t="str">
        <f>"INSERT INTO " &amp; $M$1 &amp; "(id, plantacao_id, tipo_operacao_id, data, quantidade) VALUES (" &amp; K156 &amp; ", " &amp; A156 &amp; ", " &amp; J156 &amp; ", TO_DATE('" &amp; TEXT(F156, "yyyy-mm-dd") &amp; "', 'YYYY-MM-DD'), " &amp; G156 &amp; ");"</f>
        <v>INSERT INTO Operacao(id, plantacao_id, tipo_operacao_id, data, quantidade) VALUES (255, 103, 106, TO_DATE('yyyy-04-08', 'YYYY-MM-DD'), 1,2);</v>
      </c>
      <c r="M156" s="17"/>
      <c r="N156" s="17"/>
      <c r="O156" s="17"/>
      <c r="P156" s="17"/>
      <c r="Q156" s="17"/>
      <c r="R156" s="17"/>
      <c r="Z156" t="e">
        <f>_xlfn.XLOOKUP(I156, 'INSERTS F-PRODUCAO'!$E$2:$E$12,'INSERTS F-PRODUCAO'!$D$2:$D$12)</f>
        <v>#N/A</v>
      </c>
      <c r="AA156" t="e">
        <f>"INSERT INTO " &amp; $AB$1 &amp; "(operacao_id,fator_producao_id) values (" &amp; K156 &amp; ", " &amp; Z156 &amp; ");"</f>
        <v>#N/A</v>
      </c>
    </row>
    <row r="157" spans="1:27">
      <c r="A157" s="17">
        <v>101</v>
      </c>
      <c r="B157" s="17" t="s">
        <v>232</v>
      </c>
      <c r="C157" s="17" t="s">
        <v>279</v>
      </c>
      <c r="D157" s="17"/>
      <c r="E157" s="17" t="s">
        <v>287</v>
      </c>
      <c r="F157" s="18">
        <v>44666</v>
      </c>
      <c r="G157" s="17">
        <v>30</v>
      </c>
      <c r="H157" s="17" t="s">
        <v>274</v>
      </c>
      <c r="I157" s="17"/>
      <c r="J157" s="17">
        <f>VLOOKUP(C157, 'INSERT TIPO_OPERACAO'!$A$2:$B$9, 2, FALSE)</f>
        <v>106</v>
      </c>
      <c r="K157" s="17">
        <f t="shared" si="2"/>
        <v>256</v>
      </c>
      <c r="L157" s="17" t="str">
        <f>"INSERT INTO " &amp; $M$1 &amp; "(id, plantacao_id, tipo_operacao_id, data, quantidade) VALUES (" &amp; K157 &amp; ", " &amp; A157 &amp; ", " &amp; J157 &amp; ", TO_DATE('" &amp; TEXT(F157, "yyyy-mm-dd") &amp; "', 'YYYY-MM-DD'), " &amp; G157 &amp; ");"</f>
        <v>INSERT INTO Operacao(id, plantacao_id, tipo_operacao_id, data, quantidade) VALUES (256, 101, 106, TO_DATE('yyyy-04-15', 'YYYY-MM-DD'), 30);</v>
      </c>
      <c r="M157" s="17"/>
      <c r="N157" s="17"/>
      <c r="O157" s="17"/>
      <c r="P157" s="17"/>
      <c r="Q157" s="17"/>
      <c r="R157" s="17"/>
      <c r="Z157" t="e">
        <f>_xlfn.XLOOKUP(I157, 'INSERTS F-PRODUCAO'!$E$2:$E$12,'INSERTS F-PRODUCAO'!$D$2:$D$12)</f>
        <v>#N/A</v>
      </c>
      <c r="AA157" t="e">
        <f>"INSERT INTO " &amp; $AB$1 &amp; "(operacao_id,fator_producao_id) values (" &amp; K157 &amp; ", " &amp; Z157 &amp; ");"</f>
        <v>#N/A</v>
      </c>
    </row>
    <row r="158" spans="1:27">
      <c r="A158" s="17">
        <v>106</v>
      </c>
      <c r="B158" s="17" t="s">
        <v>278</v>
      </c>
      <c r="C158" s="17" t="s">
        <v>7</v>
      </c>
      <c r="D158" s="17"/>
      <c r="E158" s="17" t="s">
        <v>285</v>
      </c>
      <c r="F158" s="18">
        <v>44686</v>
      </c>
      <c r="G158" s="17">
        <v>2250</v>
      </c>
      <c r="H158" s="17" t="s">
        <v>274</v>
      </c>
      <c r="I158" s="17"/>
      <c r="J158" s="17">
        <f>VLOOKUP(C158, 'INSERT TIPO_OPERACAO'!$A$2:$B$9, 2, FALSE)</f>
        <v>107</v>
      </c>
      <c r="K158" s="17">
        <f t="shared" si="2"/>
        <v>257</v>
      </c>
      <c r="L158" s="17" t="str">
        <f>"INSERT INTO " &amp; $M$1 &amp; "(id, plantacao_id, tipo_operacao_id, data, quantidade) VALUES (" &amp; K158 &amp; ", " &amp; A158 &amp; ", " &amp; J158 &amp; ", TO_DATE('" &amp; TEXT(F158, "yyyy-mm-dd") &amp; "', 'YYYY-MM-DD'), " &amp; G158 &amp; ");"</f>
        <v>INSERT INTO Operacao(id, plantacao_id, tipo_operacao_id, data, quantidade) VALUES (257, 106, 107, TO_DATE('yyyy-05-05', 'YYYY-MM-DD'), 2250);</v>
      </c>
      <c r="M158" s="17"/>
      <c r="N158" s="17"/>
      <c r="O158" s="17"/>
      <c r="P158" s="17"/>
      <c r="Q158" s="17"/>
      <c r="R158" s="17"/>
      <c r="Z158" t="e">
        <f>_xlfn.XLOOKUP(I158, 'INSERTS F-PRODUCAO'!$E$2:$E$12,'INSERTS F-PRODUCAO'!$D$2:$D$12)</f>
        <v>#N/A</v>
      </c>
      <c r="AA158" t="e">
        <f>"INSERT INTO " &amp; $AB$1 &amp; "(operacao_id,fator_producao_id) values (" &amp; K158 &amp; ", " &amp; Z158 &amp; ");"</f>
        <v>#N/A</v>
      </c>
    </row>
    <row r="159" spans="1:27">
      <c r="A159" s="17">
        <v>104</v>
      </c>
      <c r="B159" s="17" t="s">
        <v>236</v>
      </c>
      <c r="C159" s="17" t="s">
        <v>272</v>
      </c>
      <c r="D159" s="17" t="s">
        <v>288</v>
      </c>
      <c r="E159" s="17" t="s">
        <v>48</v>
      </c>
      <c r="F159" s="18">
        <v>44694</v>
      </c>
      <c r="G159" s="17">
        <v>10</v>
      </c>
      <c r="H159" s="17" t="s">
        <v>274</v>
      </c>
      <c r="I159" s="17" t="s">
        <v>174</v>
      </c>
      <c r="J159" s="17">
        <f>VLOOKUP(C159, 'INSERT TIPO_OPERACAO'!$A$2:$B$9, 2, FALSE)</f>
        <v>103</v>
      </c>
      <c r="K159" s="17">
        <f t="shared" si="2"/>
        <v>258</v>
      </c>
      <c r="L159" s="17" t="str">
        <f>"INSERT INTO " &amp; $M$1 &amp; "(id, plantacao_id, tipo_operacao_id, data, quantidade) VALUES (" &amp; K159 &amp; ", " &amp; A159 &amp; ", " &amp; J159 &amp; ", TO_DATE('" &amp; TEXT(F159, "yyyy-mm-dd") &amp; "', 'YYYY-MM-DD'), " &amp; G159 &amp; ");"</f>
        <v>INSERT INTO Operacao(id, plantacao_id, tipo_operacao_id, data, quantidade) VALUES (258, 104, 103, TO_DATE('yyyy-05-13', 'YYYY-MM-DD'), 10);</v>
      </c>
      <c r="M159" s="17"/>
      <c r="N159" s="17"/>
      <c r="O159" s="17"/>
      <c r="P159" s="17"/>
      <c r="Q159" s="17"/>
      <c r="R159" s="17"/>
      <c r="Z159">
        <f>_xlfn.XLOOKUP(I159, 'INSERTS F-PRODUCAO'!$E$2:$E$12,'INSERTS F-PRODUCAO'!$D$2:$D$12)</f>
        <v>5</v>
      </c>
      <c r="AA159" t="str">
        <f>"INSERT INTO " &amp; $AB$1 &amp; "(operacao_id,fator_producao_id) values (" &amp; K159 &amp; ", " &amp; Z159 &amp; ");"</f>
        <v>INSERT INTO Aplicacao_FP(operacao_id,fator_producao_id) values (258, 5);</v>
      </c>
    </row>
    <row r="160" spans="1:27">
      <c r="A160" s="17">
        <v>106</v>
      </c>
      <c r="B160" s="17" t="s">
        <v>278</v>
      </c>
      <c r="C160" s="17" t="s">
        <v>7</v>
      </c>
      <c r="D160" s="17"/>
      <c r="E160" s="17" t="s">
        <v>285</v>
      </c>
      <c r="F160" s="18">
        <v>44696</v>
      </c>
      <c r="G160" s="17">
        <v>1300</v>
      </c>
      <c r="H160" s="17" t="s">
        <v>274</v>
      </c>
      <c r="I160" s="17"/>
      <c r="J160" s="17">
        <f>VLOOKUP(C160, 'INSERT TIPO_OPERACAO'!$A$2:$B$9, 2, FALSE)</f>
        <v>107</v>
      </c>
      <c r="K160" s="17">
        <f t="shared" si="2"/>
        <v>259</v>
      </c>
      <c r="L160" s="17" t="str">
        <f>"INSERT INTO " &amp; $M$1 &amp; "(id, plantacao_id, tipo_operacao_id, data, quantidade) VALUES (" &amp; K160 &amp; ", " &amp; A160 &amp; ", " &amp; J160 &amp; ", TO_DATE('" &amp; TEXT(F160, "yyyy-mm-dd") &amp; "', 'YYYY-MM-DD'), " &amp; G160 &amp; ");"</f>
        <v>INSERT INTO Operacao(id, plantacao_id, tipo_operacao_id, data, quantidade) VALUES (259, 106, 107, TO_DATE('yyyy-05-15', 'YYYY-MM-DD'), 1300);</v>
      </c>
      <c r="M160" s="17"/>
      <c r="N160" s="17"/>
      <c r="O160" s="17"/>
      <c r="P160" s="17"/>
      <c r="Q160" s="17"/>
      <c r="R160" s="17"/>
      <c r="Z160" t="e">
        <f>_xlfn.XLOOKUP(I160, 'INSERTS F-PRODUCAO'!$E$2:$E$12,'INSERTS F-PRODUCAO'!$D$2:$D$12)</f>
        <v>#N/A</v>
      </c>
      <c r="AA160" t="e">
        <f>"INSERT INTO " &amp; $AB$1 &amp; "(operacao_id,fator_producao_id) values (" &amp; K160 &amp; ", " &amp; Z160 &amp; ");"</f>
        <v>#N/A</v>
      </c>
    </row>
    <row r="161" spans="1:27">
      <c r="A161" s="17">
        <v>106</v>
      </c>
      <c r="B161" s="17" t="s">
        <v>278</v>
      </c>
      <c r="C161" s="17" t="s">
        <v>279</v>
      </c>
      <c r="D161" s="17"/>
      <c r="E161" s="17" t="s">
        <v>282</v>
      </c>
      <c r="F161" s="18">
        <v>44711</v>
      </c>
      <c r="G161" s="17">
        <v>0.6</v>
      </c>
      <c r="H161" s="17" t="s">
        <v>274</v>
      </c>
      <c r="I161" s="17"/>
      <c r="J161" s="17">
        <f>VLOOKUP(C161, 'INSERT TIPO_OPERACAO'!$A$2:$B$9, 2, FALSE)</f>
        <v>106</v>
      </c>
      <c r="K161" s="17">
        <f t="shared" si="2"/>
        <v>260</v>
      </c>
      <c r="L161" s="17" t="str">
        <f>"INSERT INTO " &amp; $M$1 &amp; "(id, plantacao_id, tipo_operacao_id, data, quantidade) VALUES (" &amp; K161 &amp; ", " &amp; A161 &amp; ", " &amp; J161 &amp; ", TO_DATE('" &amp; TEXT(F161, "yyyy-mm-dd") &amp; "', 'YYYY-MM-DD'), " &amp; G161 &amp; ");"</f>
        <v>INSERT INTO Operacao(id, plantacao_id, tipo_operacao_id, data, quantidade) VALUES (260, 106, 106, TO_DATE('yyyy-05-30', 'YYYY-MM-DD'), 0,6);</v>
      </c>
      <c r="M161" s="17"/>
      <c r="N161" s="17"/>
      <c r="O161" s="17"/>
      <c r="P161" s="17"/>
      <c r="Q161" s="17"/>
      <c r="R161" s="17"/>
      <c r="Z161" t="e">
        <f>_xlfn.XLOOKUP(I161, 'INSERTS F-PRODUCAO'!$E$2:$E$12,'INSERTS F-PRODUCAO'!$D$2:$D$12)</f>
        <v>#N/A</v>
      </c>
      <c r="AA161" t="e">
        <f>"INSERT INTO " &amp; $AB$1 &amp; "(operacao_id,fator_producao_id) values (" &amp; K161 &amp; ", " &amp; Z161 &amp; ");"</f>
        <v>#N/A</v>
      </c>
    </row>
    <row r="162" spans="1:27">
      <c r="A162" s="17">
        <v>104</v>
      </c>
      <c r="B162" s="17" t="s">
        <v>236</v>
      </c>
      <c r="C162" s="17" t="s">
        <v>246</v>
      </c>
      <c r="D162" s="17"/>
      <c r="E162" s="17" t="s">
        <v>48</v>
      </c>
      <c r="F162" s="18">
        <v>44717</v>
      </c>
      <c r="G162" s="17">
        <v>3</v>
      </c>
      <c r="H162" s="17" t="s">
        <v>248</v>
      </c>
      <c r="I162" s="17"/>
      <c r="J162" s="17">
        <f>VLOOKUP(C162, 'INSERT TIPO_OPERACAO'!$A$2:$B$9, 2, FALSE)</f>
        <v>102</v>
      </c>
      <c r="K162" s="17">
        <f t="shared" si="2"/>
        <v>261</v>
      </c>
      <c r="L162" s="17" t="str">
        <f>"INSERT INTO " &amp; $M$1 &amp; "(id, plantacao_id, tipo_operacao_id, data, quantidade) VALUES (" &amp; K162 &amp; ", " &amp; A162 &amp; ", " &amp; J162 &amp; ", TO_DATE('" &amp; TEXT(F162, "yyyy-mm-dd") &amp; "', 'YYYY-MM-DD'), " &amp; G162 &amp; ");"</f>
        <v>INSERT INTO Operacao(id, plantacao_id, tipo_operacao_id, data, quantidade) VALUES (261, 104, 102, TO_DATE('yyyy-06-05', 'YYYY-MM-DD'), 3);</v>
      </c>
      <c r="M162" s="17"/>
      <c r="N162" s="17"/>
      <c r="O162" s="17"/>
      <c r="P162" s="17"/>
      <c r="Q162" s="17"/>
      <c r="R162" s="17"/>
      <c r="Z162" t="e">
        <f>_xlfn.XLOOKUP(I162, 'INSERTS F-PRODUCAO'!$E$2:$E$12,'INSERTS F-PRODUCAO'!$D$2:$D$12)</f>
        <v>#N/A</v>
      </c>
      <c r="AA162" t="e">
        <f>"INSERT INTO " &amp; $AB$1 &amp; "(operacao_id,fator_producao_id) values (" &amp; K162 &amp; ", " &amp; Z162 &amp; ");"</f>
        <v>#N/A</v>
      </c>
    </row>
    <row r="163" spans="1:27">
      <c r="A163" s="17">
        <v>106</v>
      </c>
      <c r="B163" s="17" t="s">
        <v>278</v>
      </c>
      <c r="C163" s="17" t="s">
        <v>246</v>
      </c>
      <c r="D163" s="17"/>
      <c r="E163" s="17" t="s">
        <v>282</v>
      </c>
      <c r="F163" s="18">
        <v>44742</v>
      </c>
      <c r="G163" s="17">
        <v>3</v>
      </c>
      <c r="H163" s="17" t="s">
        <v>248</v>
      </c>
      <c r="I163" s="17"/>
      <c r="J163" s="17">
        <f>VLOOKUP(C163, 'INSERT TIPO_OPERACAO'!$A$2:$B$9, 2, FALSE)</f>
        <v>102</v>
      </c>
      <c r="K163" s="17">
        <f t="shared" si="2"/>
        <v>262</v>
      </c>
      <c r="L163" s="17" t="str">
        <f>"INSERT INTO " &amp; $M$1 &amp; "(id, plantacao_id, tipo_operacao_id, data, quantidade) VALUES (" &amp; K163 &amp; ", " &amp; A163 &amp; ", " &amp; J163 &amp; ", TO_DATE('" &amp; TEXT(F163, "yyyy-mm-dd") &amp; "', 'YYYY-MM-DD'), " &amp; G163 &amp; ");"</f>
        <v>INSERT INTO Operacao(id, plantacao_id, tipo_operacao_id, data, quantidade) VALUES (262, 106, 102, TO_DATE('yyyy-06-30', 'YYYY-MM-DD'), 3);</v>
      </c>
      <c r="M163" s="17"/>
      <c r="N163" s="17"/>
      <c r="O163" s="17"/>
      <c r="P163" s="17"/>
      <c r="Q163" s="17"/>
      <c r="R163" s="17"/>
      <c r="Z163" t="e">
        <f>_xlfn.XLOOKUP(I163, 'INSERTS F-PRODUCAO'!$E$2:$E$12,'INSERTS F-PRODUCAO'!$D$2:$D$12)</f>
        <v>#N/A</v>
      </c>
      <c r="AA163" t="e">
        <f>"INSERT INTO " &amp; $AB$1 &amp; "(operacao_id,fator_producao_id) values (" &amp; K163 &amp; ", " &amp; Z163 &amp; ");"</f>
        <v>#N/A</v>
      </c>
    </row>
    <row r="164" spans="1:27">
      <c r="A164" s="17">
        <v>104</v>
      </c>
      <c r="B164" s="17" t="s">
        <v>236</v>
      </c>
      <c r="C164" s="17" t="s">
        <v>246</v>
      </c>
      <c r="D164" s="17"/>
      <c r="E164" s="17" t="s">
        <v>48</v>
      </c>
      <c r="F164" s="18">
        <v>44744</v>
      </c>
      <c r="G164" s="17">
        <v>5.5</v>
      </c>
      <c r="H164" s="17" t="s">
        <v>248</v>
      </c>
      <c r="I164" s="17"/>
      <c r="J164" s="17">
        <f>VLOOKUP(C164, 'INSERT TIPO_OPERACAO'!$A$2:$B$9, 2, FALSE)</f>
        <v>102</v>
      </c>
      <c r="K164" s="17">
        <f t="shared" si="2"/>
        <v>263</v>
      </c>
      <c r="L164" s="17" t="str">
        <f>"INSERT INTO " &amp; $M$1 &amp; "(id, plantacao_id, tipo_operacao_id, data, quantidade) VALUES (" &amp; K164 &amp; ", " &amp; A164 &amp; ", " &amp; J164 &amp; ", TO_DATE('" &amp; TEXT(F164, "yyyy-mm-dd") &amp; "', 'YYYY-MM-DD'), " &amp; G164 &amp; ");"</f>
        <v>INSERT INTO Operacao(id, plantacao_id, tipo_operacao_id, data, quantidade) VALUES (263, 104, 102, TO_DATE('yyyy-07-02', 'YYYY-MM-DD'), 5,5);</v>
      </c>
      <c r="M164" s="17"/>
      <c r="N164" s="17"/>
      <c r="O164" s="17"/>
      <c r="P164" s="17"/>
      <c r="Q164" s="17"/>
      <c r="R164" s="17"/>
      <c r="Z164" t="e">
        <f>_xlfn.XLOOKUP(I164, 'INSERTS F-PRODUCAO'!$E$2:$E$12,'INSERTS F-PRODUCAO'!$D$2:$D$12)</f>
        <v>#N/A</v>
      </c>
      <c r="AA164" t="e">
        <f>"INSERT INTO " &amp; $AB$1 &amp; "(operacao_id,fator_producao_id) values (" &amp; K164 &amp; ", " &amp; Z164 &amp; ");"</f>
        <v>#N/A</v>
      </c>
    </row>
    <row r="165" spans="1:27">
      <c r="A165" s="17">
        <v>102</v>
      </c>
      <c r="B165" s="17" t="s">
        <v>264</v>
      </c>
      <c r="C165" s="17" t="s">
        <v>246</v>
      </c>
      <c r="D165" s="17"/>
      <c r="E165" s="17" t="s">
        <v>268</v>
      </c>
      <c r="F165" s="18">
        <v>44745</v>
      </c>
      <c r="G165" s="17">
        <v>0.8</v>
      </c>
      <c r="H165" s="17" t="s">
        <v>248</v>
      </c>
      <c r="I165" s="17"/>
      <c r="J165" s="17">
        <f>VLOOKUP(C165, 'INSERT TIPO_OPERACAO'!$A$2:$B$9, 2, FALSE)</f>
        <v>102</v>
      </c>
      <c r="K165" s="17">
        <f t="shared" si="2"/>
        <v>264</v>
      </c>
      <c r="L165" s="17" t="str">
        <f>"INSERT INTO " &amp; $M$1 &amp; "(id, plantacao_id, tipo_operacao_id, data, quantidade) VALUES (" &amp; K165 &amp; ", " &amp; A165 &amp; ", " &amp; J165 &amp; ", TO_DATE('" &amp; TEXT(F165, "yyyy-mm-dd") &amp; "', 'YYYY-MM-DD'), " &amp; G165 &amp; ");"</f>
        <v>INSERT INTO Operacao(id, plantacao_id, tipo_operacao_id, data, quantidade) VALUES (264, 102, 102, TO_DATE('yyyy-07-03', 'YYYY-MM-DD'), 0,8);</v>
      </c>
      <c r="M165" s="17"/>
      <c r="N165" s="17"/>
      <c r="O165" s="17"/>
      <c r="P165" s="17"/>
      <c r="Q165" s="17"/>
      <c r="R165" s="17"/>
      <c r="Z165" t="e">
        <f>_xlfn.XLOOKUP(I165, 'INSERTS F-PRODUCAO'!$E$2:$E$12,'INSERTS F-PRODUCAO'!$D$2:$D$12)</f>
        <v>#N/A</v>
      </c>
      <c r="AA165" t="e">
        <f>"INSERT INTO " &amp; $AB$1 &amp; "(operacao_id,fator_producao_id) values (" &amp; K165 &amp; ", " &amp; Z165 &amp; ");"</f>
        <v>#N/A</v>
      </c>
    </row>
    <row r="166" spans="1:27">
      <c r="A166" s="17">
        <v>102</v>
      </c>
      <c r="B166" s="17" t="s">
        <v>264</v>
      </c>
      <c r="C166" s="17" t="s">
        <v>246</v>
      </c>
      <c r="D166" s="17"/>
      <c r="E166" s="17" t="s">
        <v>266</v>
      </c>
      <c r="F166" s="18">
        <v>44745</v>
      </c>
      <c r="G166" s="17">
        <v>1.5</v>
      </c>
      <c r="H166" s="17" t="s">
        <v>248</v>
      </c>
      <c r="I166" s="17"/>
      <c r="J166" s="17">
        <f>VLOOKUP(C166, 'INSERT TIPO_OPERACAO'!$A$2:$B$9, 2, FALSE)</f>
        <v>102</v>
      </c>
      <c r="K166" s="17">
        <f t="shared" si="2"/>
        <v>265</v>
      </c>
      <c r="L166" s="17" t="str">
        <f>"INSERT INTO " &amp; $M$1 &amp; "(id, plantacao_id, tipo_operacao_id, data, quantidade) VALUES (" &amp; K166 &amp; ", " &amp; A166 &amp; ", " &amp; J166 &amp; ", TO_DATE('" &amp; TEXT(F166, "yyyy-mm-dd") &amp; "', 'YYYY-MM-DD'), " &amp; G166 &amp; ");"</f>
        <v>INSERT INTO Operacao(id, plantacao_id, tipo_operacao_id, data, quantidade) VALUES (265, 102, 102, TO_DATE('yyyy-07-03', 'YYYY-MM-DD'), 1,5);</v>
      </c>
      <c r="M166" s="17"/>
      <c r="N166" s="17"/>
      <c r="O166" s="17"/>
      <c r="P166" s="17"/>
      <c r="Q166" s="17"/>
      <c r="R166" s="17"/>
      <c r="Z166" t="e">
        <f>_xlfn.XLOOKUP(I166, 'INSERTS F-PRODUCAO'!$E$2:$E$12,'INSERTS F-PRODUCAO'!$D$2:$D$12)</f>
        <v>#N/A</v>
      </c>
      <c r="AA166" t="e">
        <f>"INSERT INTO " &amp; $AB$1 &amp; "(operacao_id,fator_producao_id) values (" &amp; K166 &amp; ", " &amp; Z166 &amp; ");"</f>
        <v>#N/A</v>
      </c>
    </row>
    <row r="167" spans="1:27">
      <c r="A167" s="17">
        <v>107</v>
      </c>
      <c r="B167" s="17" t="s">
        <v>238</v>
      </c>
      <c r="C167" s="17" t="s">
        <v>246</v>
      </c>
      <c r="D167" s="17"/>
      <c r="E167" s="17" t="s">
        <v>276</v>
      </c>
      <c r="F167" s="18">
        <v>44752</v>
      </c>
      <c r="G167" s="17">
        <v>5</v>
      </c>
      <c r="H167" s="17" t="s">
        <v>248</v>
      </c>
      <c r="I167" s="17"/>
      <c r="J167" s="17">
        <f>VLOOKUP(C167, 'INSERT TIPO_OPERACAO'!$A$2:$B$9, 2, FALSE)</f>
        <v>102</v>
      </c>
      <c r="K167" s="17">
        <f t="shared" si="2"/>
        <v>266</v>
      </c>
      <c r="L167" s="17" t="str">
        <f>"INSERT INTO " &amp; $M$1 &amp; "(id, plantacao_id, tipo_operacao_id, data, quantidade) VALUES (" &amp; K167 &amp; ", " &amp; A167 &amp; ", " &amp; J167 &amp; ", TO_DATE('" &amp; TEXT(F167, "yyyy-mm-dd") &amp; "', 'YYYY-MM-DD'), " &amp; G167 &amp; ");"</f>
        <v>INSERT INTO Operacao(id, plantacao_id, tipo_operacao_id, data, quantidade) VALUES (266, 107, 102, TO_DATE('yyyy-07-10', 'YYYY-MM-DD'), 5);</v>
      </c>
      <c r="M167" s="17"/>
      <c r="N167" s="17"/>
      <c r="O167" s="17"/>
      <c r="P167" s="17"/>
      <c r="Q167" s="17"/>
      <c r="R167" s="17"/>
      <c r="Z167" t="e">
        <f>_xlfn.XLOOKUP(I167, 'INSERTS F-PRODUCAO'!$E$2:$E$12,'INSERTS F-PRODUCAO'!$D$2:$D$12)</f>
        <v>#N/A</v>
      </c>
      <c r="AA167" t="e">
        <f>"INSERT INTO " &amp; $AB$1 &amp; "(operacao_id,fator_producao_id) values (" &amp; K167 &amp; ", " &amp; Z167 &amp; ");"</f>
        <v>#N/A</v>
      </c>
    </row>
    <row r="168" spans="1:27">
      <c r="A168" s="17">
        <v>103</v>
      </c>
      <c r="B168" s="17" t="s">
        <v>235</v>
      </c>
      <c r="C168" s="17" t="s">
        <v>246</v>
      </c>
      <c r="D168" s="17"/>
      <c r="E168" s="17" t="s">
        <v>281</v>
      </c>
      <c r="F168" s="18">
        <v>44754</v>
      </c>
      <c r="G168" s="17">
        <v>15</v>
      </c>
      <c r="H168" s="17" t="s">
        <v>248</v>
      </c>
      <c r="I168" s="17"/>
      <c r="J168" s="17">
        <f>VLOOKUP(C168, 'INSERT TIPO_OPERACAO'!$A$2:$B$9, 2, FALSE)</f>
        <v>102</v>
      </c>
      <c r="K168" s="17">
        <f t="shared" si="2"/>
        <v>267</v>
      </c>
      <c r="L168" s="17" t="str">
        <f>"INSERT INTO " &amp; $M$1 &amp; "(id, plantacao_id, tipo_operacao_id, data, quantidade) VALUES (" &amp; K168 &amp; ", " &amp; A168 &amp; ", " &amp; J168 &amp; ", TO_DATE('" &amp; TEXT(F168, "yyyy-mm-dd") &amp; "', 'YYYY-MM-DD'), " &amp; G168 &amp; ");"</f>
        <v>INSERT INTO Operacao(id, plantacao_id, tipo_operacao_id, data, quantidade) VALUES (267, 103, 102, TO_DATE('yyyy-07-12', 'YYYY-MM-DD'), 15);</v>
      </c>
      <c r="M168" s="17"/>
      <c r="N168" s="17"/>
      <c r="O168" s="17"/>
      <c r="P168" s="17"/>
      <c r="Q168" s="17"/>
      <c r="R168" s="17"/>
      <c r="Z168" t="e">
        <f>_xlfn.XLOOKUP(I168, 'INSERTS F-PRODUCAO'!$E$2:$E$12,'INSERTS F-PRODUCAO'!$D$2:$D$12)</f>
        <v>#N/A</v>
      </c>
      <c r="AA168" t="e">
        <f>"INSERT INTO " &amp; $AB$1 &amp; "(operacao_id,fator_producao_id) values (" &amp; K168 &amp; ", " &amp; Z168 &amp; ");"</f>
        <v>#N/A</v>
      </c>
    </row>
    <row r="169" spans="1:27">
      <c r="A169" s="17">
        <v>106</v>
      </c>
      <c r="B169" s="17" t="s">
        <v>278</v>
      </c>
      <c r="C169" s="17" t="s">
        <v>246</v>
      </c>
      <c r="D169" s="17"/>
      <c r="E169" s="17" t="s">
        <v>282</v>
      </c>
      <c r="F169" s="18">
        <v>44757</v>
      </c>
      <c r="G169" s="17">
        <v>3</v>
      </c>
      <c r="H169" s="17" t="s">
        <v>248</v>
      </c>
      <c r="I169" s="17"/>
      <c r="J169" s="17">
        <f>VLOOKUP(C169, 'INSERT TIPO_OPERACAO'!$A$2:$B$9, 2, FALSE)</f>
        <v>102</v>
      </c>
      <c r="K169" s="17">
        <f t="shared" si="2"/>
        <v>268</v>
      </c>
      <c r="L169" s="17" t="str">
        <f>"INSERT INTO " &amp; $M$1 &amp; "(id, plantacao_id, tipo_operacao_id, data, quantidade) VALUES (" &amp; K169 &amp; ", " &amp; A169 &amp; ", " &amp; J169 &amp; ", TO_DATE('" &amp; TEXT(F169, "yyyy-mm-dd") &amp; "', 'YYYY-MM-DD'), " &amp; G169 &amp; ");"</f>
        <v>INSERT INTO Operacao(id, plantacao_id, tipo_operacao_id, data, quantidade) VALUES (268, 106, 102, TO_DATE('yyyy-07-15', 'YYYY-MM-DD'), 3);</v>
      </c>
      <c r="M169" s="17"/>
      <c r="N169" s="17"/>
      <c r="O169" s="17"/>
      <c r="P169" s="17"/>
      <c r="Q169" s="17"/>
      <c r="R169" s="17"/>
      <c r="Z169" t="e">
        <f>_xlfn.XLOOKUP(I169, 'INSERTS F-PRODUCAO'!$E$2:$E$12,'INSERTS F-PRODUCAO'!$D$2:$D$12)</f>
        <v>#N/A</v>
      </c>
      <c r="AA169" t="e">
        <f>"INSERT INTO " &amp; $AB$1 &amp; "(operacao_id,fator_producao_id) values (" &amp; K169 &amp; ", " &amp; Z169 &amp; ");"</f>
        <v>#N/A</v>
      </c>
    </row>
    <row r="170" spans="1:27">
      <c r="A170" s="17">
        <v>107</v>
      </c>
      <c r="B170" s="17" t="s">
        <v>238</v>
      </c>
      <c r="C170" s="17" t="s">
        <v>7</v>
      </c>
      <c r="D170" s="17"/>
      <c r="E170" s="17" t="s">
        <v>275</v>
      </c>
      <c r="F170" s="18">
        <v>44757</v>
      </c>
      <c r="G170" s="17">
        <v>600</v>
      </c>
      <c r="H170" s="17" t="s">
        <v>274</v>
      </c>
      <c r="I170" s="17"/>
      <c r="J170" s="17">
        <f>VLOOKUP(C170, 'INSERT TIPO_OPERACAO'!$A$2:$B$9, 2, FALSE)</f>
        <v>107</v>
      </c>
      <c r="K170" s="17">
        <f t="shared" si="2"/>
        <v>269</v>
      </c>
      <c r="L170" s="17" t="str">
        <f>"INSERT INTO " &amp; $M$1 &amp; "(id, plantacao_id, tipo_operacao_id, data, quantidade) VALUES (" &amp; K170 &amp; ", " &amp; A170 &amp; ", " &amp; J170 &amp; ", TO_DATE('" &amp; TEXT(F170, "yyyy-mm-dd") &amp; "', 'YYYY-MM-DD'), " &amp; G170 &amp; ");"</f>
        <v>INSERT INTO Operacao(id, plantacao_id, tipo_operacao_id, data, quantidade) VALUES (269, 107, 107, TO_DATE('yyyy-07-15', 'YYYY-MM-DD'), 600);</v>
      </c>
      <c r="M170" s="17"/>
      <c r="N170" s="17"/>
      <c r="O170" s="17"/>
      <c r="P170" s="17"/>
      <c r="Q170" s="17"/>
      <c r="R170" s="17"/>
      <c r="Z170" t="e">
        <f>_xlfn.XLOOKUP(I170, 'INSERTS F-PRODUCAO'!$E$2:$E$12,'INSERTS F-PRODUCAO'!$D$2:$D$12)</f>
        <v>#N/A</v>
      </c>
      <c r="AA170" t="e">
        <f>"INSERT INTO " &amp; $AB$1 &amp; "(operacao_id,fator_producao_id) values (" &amp; K170 &amp; ", " &amp; Z170 &amp; ");"</f>
        <v>#N/A</v>
      </c>
    </row>
    <row r="171" spans="1:27">
      <c r="A171" s="17">
        <v>107</v>
      </c>
      <c r="B171" s="17" t="s">
        <v>238</v>
      </c>
      <c r="C171" s="17" t="s">
        <v>7</v>
      </c>
      <c r="D171" s="17"/>
      <c r="E171" s="17" t="s">
        <v>275</v>
      </c>
      <c r="F171" s="18">
        <v>44762</v>
      </c>
      <c r="G171" s="17">
        <v>500</v>
      </c>
      <c r="H171" s="17" t="s">
        <v>274</v>
      </c>
      <c r="I171" s="17"/>
      <c r="J171" s="17">
        <f>VLOOKUP(C171, 'INSERT TIPO_OPERACAO'!$A$2:$B$9, 2, FALSE)</f>
        <v>107</v>
      </c>
      <c r="K171" s="17">
        <f t="shared" si="2"/>
        <v>270</v>
      </c>
      <c r="L171" s="17" t="str">
        <f>"INSERT INTO " &amp; $M$1 &amp; "(id, plantacao_id, tipo_operacao_id, data, quantidade) VALUES (" &amp; K171 &amp; ", " &amp; A171 &amp; ", " &amp; J171 &amp; ", TO_DATE('" &amp; TEXT(F171, "yyyy-mm-dd") &amp; "', 'YYYY-MM-DD'), " &amp; G171 &amp; ");"</f>
        <v>INSERT INTO Operacao(id, plantacao_id, tipo_operacao_id, data, quantidade) VALUES (270, 107, 107, TO_DATE('yyyy-07-20', 'YYYY-MM-DD'), 500);</v>
      </c>
      <c r="M171" s="17"/>
      <c r="N171" s="17"/>
      <c r="O171" s="17"/>
      <c r="P171" s="17"/>
      <c r="Q171" s="17"/>
      <c r="R171" s="17"/>
      <c r="Z171" t="e">
        <f>_xlfn.XLOOKUP(I171, 'INSERTS F-PRODUCAO'!$E$2:$E$12,'INSERTS F-PRODUCAO'!$D$2:$D$12)</f>
        <v>#N/A</v>
      </c>
      <c r="AA171" t="e">
        <f>"INSERT INTO " &amp; $AB$1 &amp; "(operacao_id,fator_producao_id) values (" &amp; K171 &amp; ", " &amp; Z171 &amp; ");"</f>
        <v>#N/A</v>
      </c>
    </row>
    <row r="172" spans="1:27">
      <c r="A172" s="17">
        <v>103</v>
      </c>
      <c r="B172" s="17" t="s">
        <v>235</v>
      </c>
      <c r="C172" s="17" t="s">
        <v>246</v>
      </c>
      <c r="D172" s="17"/>
      <c r="E172" s="17" t="s">
        <v>281</v>
      </c>
      <c r="F172" s="18">
        <v>44766</v>
      </c>
      <c r="G172" s="17">
        <v>15</v>
      </c>
      <c r="H172" s="17" t="s">
        <v>248</v>
      </c>
      <c r="I172" s="17"/>
      <c r="J172" s="17">
        <f>VLOOKUP(C172, 'INSERT TIPO_OPERACAO'!$A$2:$B$9, 2, FALSE)</f>
        <v>102</v>
      </c>
      <c r="K172" s="17">
        <f t="shared" si="2"/>
        <v>271</v>
      </c>
      <c r="L172" s="17" t="str">
        <f>"INSERT INTO " &amp; $M$1 &amp; "(id, plantacao_id, tipo_operacao_id, data, quantidade) VALUES (" &amp; K172 &amp; ", " &amp; A172 &amp; ", " &amp; J172 &amp; ", TO_DATE('" &amp; TEXT(F172, "yyyy-mm-dd") &amp; "', 'YYYY-MM-DD'), " &amp; G172 &amp; ");"</f>
        <v>INSERT INTO Operacao(id, plantacao_id, tipo_operacao_id, data, quantidade) VALUES (271, 103, 102, TO_DATE('yyyy-07-24', 'YYYY-MM-DD'), 15);</v>
      </c>
      <c r="M172" s="17"/>
      <c r="N172" s="17"/>
      <c r="O172" s="17"/>
      <c r="P172" s="17"/>
      <c r="Q172" s="17"/>
      <c r="R172" s="17"/>
      <c r="Z172" t="e">
        <f>_xlfn.XLOOKUP(I172, 'INSERTS F-PRODUCAO'!$E$2:$E$12,'INSERTS F-PRODUCAO'!$D$2:$D$12)</f>
        <v>#N/A</v>
      </c>
      <c r="AA172" t="e">
        <f>"INSERT INTO " &amp; $AB$1 &amp; "(operacao_id,fator_producao_id) values (" &amp; K172 &amp; ", " &amp; Z172 &amp; ");"</f>
        <v>#N/A</v>
      </c>
    </row>
    <row r="173" spans="1:27">
      <c r="A173" s="17">
        <v>104</v>
      </c>
      <c r="B173" s="17" t="s">
        <v>236</v>
      </c>
      <c r="C173" s="17" t="s">
        <v>246</v>
      </c>
      <c r="D173" s="17"/>
      <c r="E173" s="17" t="s">
        <v>48</v>
      </c>
      <c r="F173" s="18">
        <v>44772</v>
      </c>
      <c r="G173" s="17">
        <v>5</v>
      </c>
      <c r="H173" s="17" t="s">
        <v>248</v>
      </c>
      <c r="I173" s="17"/>
      <c r="J173" s="17">
        <f>VLOOKUP(C173, 'INSERT TIPO_OPERACAO'!$A$2:$B$9, 2, FALSE)</f>
        <v>102</v>
      </c>
      <c r="K173" s="17">
        <f t="shared" si="2"/>
        <v>272</v>
      </c>
      <c r="L173" s="17" t="str">
        <f>"INSERT INTO " &amp; $M$1 &amp; "(id, plantacao_id, tipo_operacao_id, data, quantidade) VALUES (" &amp; K173 &amp; ", " &amp; A173 &amp; ", " &amp; J173 &amp; ", TO_DATE('" &amp; TEXT(F173, "yyyy-mm-dd") &amp; "', 'YYYY-MM-DD'), " &amp; G173 &amp; ");"</f>
        <v>INSERT INTO Operacao(id, plantacao_id, tipo_operacao_id, data, quantidade) VALUES (272, 104, 102, TO_DATE('yyyy-07-30', 'YYYY-MM-DD'), 5);</v>
      </c>
      <c r="M173" s="17"/>
      <c r="N173" s="17"/>
      <c r="O173" s="17"/>
      <c r="P173" s="17"/>
      <c r="Q173" s="17"/>
      <c r="R173" s="17"/>
      <c r="Z173" t="e">
        <f>_xlfn.XLOOKUP(I173, 'INSERTS F-PRODUCAO'!$E$2:$E$12,'INSERTS F-PRODUCAO'!$D$2:$D$12)</f>
        <v>#N/A</v>
      </c>
      <c r="AA173" t="e">
        <f>"INSERT INTO " &amp; $AB$1 &amp; "(operacao_id,fator_producao_id) values (" &amp; K173 &amp; ", " &amp; Z173 &amp; ");"</f>
        <v>#N/A</v>
      </c>
    </row>
    <row r="174" spans="1:27">
      <c r="A174" s="17">
        <v>106</v>
      </c>
      <c r="B174" s="17" t="s">
        <v>278</v>
      </c>
      <c r="C174" s="17" t="s">
        <v>246</v>
      </c>
      <c r="D174" s="17"/>
      <c r="E174" s="17" t="s">
        <v>282</v>
      </c>
      <c r="F174" s="18">
        <v>44772</v>
      </c>
      <c r="G174" s="17">
        <v>2.5</v>
      </c>
      <c r="H174" s="17" t="s">
        <v>248</v>
      </c>
      <c r="I174" s="17"/>
      <c r="J174" s="17">
        <f>VLOOKUP(C174, 'INSERT TIPO_OPERACAO'!$A$2:$B$9, 2, FALSE)</f>
        <v>102</v>
      </c>
      <c r="K174" s="17">
        <f t="shared" si="2"/>
        <v>273</v>
      </c>
      <c r="L174" s="17" t="str">
        <f>"INSERT INTO " &amp; $M$1 &amp; "(id, plantacao_id, tipo_operacao_id, data, quantidade) VALUES (" &amp; K174 &amp; ", " &amp; A174 &amp; ", " &amp; J174 &amp; ", TO_DATE('" &amp; TEXT(F174, "yyyy-mm-dd") &amp; "', 'YYYY-MM-DD'), " &amp; G174 &amp; ");"</f>
        <v>INSERT INTO Operacao(id, plantacao_id, tipo_operacao_id, data, quantidade) VALUES (273, 106, 102, TO_DATE('yyyy-07-30', 'YYYY-MM-DD'), 2,5);</v>
      </c>
      <c r="M174" s="17"/>
      <c r="N174" s="17"/>
      <c r="O174" s="17"/>
      <c r="P174" s="17"/>
      <c r="Q174" s="17"/>
      <c r="R174" s="17"/>
      <c r="Z174" t="e">
        <f>_xlfn.XLOOKUP(I174, 'INSERTS F-PRODUCAO'!$E$2:$E$12,'INSERTS F-PRODUCAO'!$D$2:$D$12)</f>
        <v>#N/A</v>
      </c>
      <c r="AA174" t="e">
        <f>"INSERT INTO " &amp; $AB$1 &amp; "(operacao_id,fator_producao_id) values (" &amp; K174 &amp; ", " &amp; Z174 &amp; ");"</f>
        <v>#N/A</v>
      </c>
    </row>
    <row r="175" spans="1:27">
      <c r="A175" s="17">
        <v>103</v>
      </c>
      <c r="B175" s="17" t="s">
        <v>235</v>
      </c>
      <c r="C175" s="17" t="s">
        <v>246</v>
      </c>
      <c r="D175" s="17"/>
      <c r="E175" s="17" t="s">
        <v>281</v>
      </c>
      <c r="F175" s="18">
        <v>44780</v>
      </c>
      <c r="G175" s="17">
        <v>15</v>
      </c>
      <c r="H175" s="17" t="s">
        <v>248</v>
      </c>
      <c r="I175" s="17"/>
      <c r="J175" s="17">
        <f>VLOOKUP(C175, 'INSERT TIPO_OPERACAO'!$A$2:$B$9, 2, FALSE)</f>
        <v>102</v>
      </c>
      <c r="K175" s="17">
        <f t="shared" si="2"/>
        <v>274</v>
      </c>
      <c r="L175" s="17" t="str">
        <f>"INSERT INTO " &amp; $M$1 &amp; "(id, plantacao_id, tipo_operacao_id, data, quantidade) VALUES (" &amp; K175 &amp; ", " &amp; A175 &amp; ", " &amp; J175 &amp; ", TO_DATE('" &amp; TEXT(F175, "yyyy-mm-dd") &amp; "', 'YYYY-MM-DD'), " &amp; G175 &amp; ");"</f>
        <v>INSERT INTO Operacao(id, plantacao_id, tipo_operacao_id, data, quantidade) VALUES (274, 103, 102, TO_DATE('yyyy-08-07', 'YYYY-MM-DD'), 15);</v>
      </c>
      <c r="M175" s="17"/>
      <c r="N175" s="17"/>
      <c r="O175" s="17"/>
      <c r="P175" s="17"/>
      <c r="Q175" s="17"/>
      <c r="R175" s="17"/>
      <c r="Z175" t="e">
        <f>_xlfn.XLOOKUP(I175, 'INSERTS F-PRODUCAO'!$E$2:$E$12,'INSERTS F-PRODUCAO'!$D$2:$D$12)</f>
        <v>#N/A</v>
      </c>
      <c r="AA175" t="e">
        <f>"INSERT INTO " &amp; $AB$1 &amp; "(operacao_id,fator_producao_id) values (" &amp; K175 &amp; ", " &amp; Z175 &amp; ");"</f>
        <v>#N/A</v>
      </c>
    </row>
    <row r="176" spans="1:27">
      <c r="A176" s="17">
        <v>102</v>
      </c>
      <c r="B176" s="17" t="s">
        <v>264</v>
      </c>
      <c r="C176" s="17" t="s">
        <v>246</v>
      </c>
      <c r="D176" s="17"/>
      <c r="E176" s="17" t="s">
        <v>268</v>
      </c>
      <c r="F176" s="18">
        <v>44783</v>
      </c>
      <c r="G176" s="17">
        <v>0.8</v>
      </c>
      <c r="H176" s="17" t="s">
        <v>248</v>
      </c>
      <c r="I176" s="17"/>
      <c r="J176" s="17">
        <f>VLOOKUP(C176, 'INSERT TIPO_OPERACAO'!$A$2:$B$9, 2, FALSE)</f>
        <v>102</v>
      </c>
      <c r="K176" s="17">
        <f t="shared" si="2"/>
        <v>275</v>
      </c>
      <c r="L176" s="17" t="str">
        <f>"INSERT INTO " &amp; $M$1 &amp; "(id, plantacao_id, tipo_operacao_id, data, quantidade) VALUES (" &amp; K176 &amp; ", " &amp; A176 &amp; ", " &amp; J176 &amp; ", TO_DATE('" &amp; TEXT(F176, "yyyy-mm-dd") &amp; "', 'YYYY-MM-DD'), " &amp; G176 &amp; ");"</f>
        <v>INSERT INTO Operacao(id, plantacao_id, tipo_operacao_id, data, quantidade) VALUES (275, 102, 102, TO_DATE('yyyy-08-10', 'YYYY-MM-DD'), 0,8);</v>
      </c>
      <c r="M176" s="17"/>
      <c r="N176" s="17"/>
      <c r="O176" s="17"/>
      <c r="P176" s="17"/>
      <c r="Q176" s="17"/>
      <c r="R176" s="17"/>
      <c r="Z176" t="e">
        <f>_xlfn.XLOOKUP(I176, 'INSERTS F-PRODUCAO'!$E$2:$E$12,'INSERTS F-PRODUCAO'!$D$2:$D$12)</f>
        <v>#N/A</v>
      </c>
      <c r="AA176" t="e">
        <f>"INSERT INTO " &amp; $AB$1 &amp; "(operacao_id,fator_producao_id) values (" &amp; K176 &amp; ", " &amp; Z176 &amp; ");"</f>
        <v>#N/A</v>
      </c>
    </row>
    <row r="177" spans="1:27">
      <c r="A177" s="17">
        <v>102</v>
      </c>
      <c r="B177" s="17" t="s">
        <v>264</v>
      </c>
      <c r="C177" s="17" t="s">
        <v>246</v>
      </c>
      <c r="D177" s="17"/>
      <c r="E177" s="17" t="s">
        <v>266</v>
      </c>
      <c r="F177" s="18">
        <v>44783</v>
      </c>
      <c r="G177" s="17">
        <v>1.5</v>
      </c>
      <c r="H177" s="17" t="s">
        <v>248</v>
      </c>
      <c r="I177" s="17"/>
      <c r="J177" s="17">
        <f>VLOOKUP(C177, 'INSERT TIPO_OPERACAO'!$A$2:$B$9, 2, FALSE)</f>
        <v>102</v>
      </c>
      <c r="K177" s="17">
        <f t="shared" si="2"/>
        <v>276</v>
      </c>
      <c r="L177" s="17" t="str">
        <f>"INSERT INTO " &amp; $M$1 &amp; "(id, plantacao_id, tipo_operacao_id, data, quantidade) VALUES (" &amp; K177 &amp; ", " &amp; A177 &amp; ", " &amp; J177 &amp; ", TO_DATE('" &amp; TEXT(F177, "yyyy-mm-dd") &amp; "', 'YYYY-MM-DD'), " &amp; G177 &amp; ");"</f>
        <v>INSERT INTO Operacao(id, plantacao_id, tipo_operacao_id, data, quantidade) VALUES (276, 102, 102, TO_DATE('yyyy-08-10', 'YYYY-MM-DD'), 1,5);</v>
      </c>
      <c r="M177" s="17"/>
      <c r="N177" s="17"/>
      <c r="O177" s="17"/>
      <c r="P177" s="17"/>
      <c r="Q177" s="17"/>
      <c r="R177" s="17"/>
      <c r="Z177" t="e">
        <f>_xlfn.XLOOKUP(I177, 'INSERTS F-PRODUCAO'!$E$2:$E$12,'INSERTS F-PRODUCAO'!$D$2:$D$12)</f>
        <v>#N/A</v>
      </c>
      <c r="AA177" t="e">
        <f>"INSERT INTO " &amp; $AB$1 &amp; "(operacao_id,fator_producao_id) values (" &amp; K177 &amp; ", " &amp; Z177 &amp; ");"</f>
        <v>#N/A</v>
      </c>
    </row>
    <row r="178" spans="1:27">
      <c r="A178" s="17">
        <v>107</v>
      </c>
      <c r="B178" s="17" t="s">
        <v>238</v>
      </c>
      <c r="C178" s="17" t="s">
        <v>7</v>
      </c>
      <c r="D178" s="17"/>
      <c r="E178" s="17" t="s">
        <v>276</v>
      </c>
      <c r="F178" s="18">
        <v>44785</v>
      </c>
      <c r="G178" s="17">
        <v>1200</v>
      </c>
      <c r="H178" s="17" t="s">
        <v>274</v>
      </c>
      <c r="I178" s="17"/>
      <c r="J178" s="17">
        <f>VLOOKUP(C178, 'INSERT TIPO_OPERACAO'!$A$2:$B$9, 2, FALSE)</f>
        <v>107</v>
      </c>
      <c r="K178" s="17">
        <f t="shared" si="2"/>
        <v>277</v>
      </c>
      <c r="L178" s="17" t="str">
        <f>"INSERT INTO " &amp; $M$1 &amp; "(id, plantacao_id, tipo_operacao_id, data, quantidade) VALUES (" &amp; K178 &amp; ", " &amp; A178 &amp; ", " &amp; J178 &amp; ", TO_DATE('" &amp; TEXT(F178, "yyyy-mm-dd") &amp; "', 'YYYY-MM-DD'), " &amp; G178 &amp; ");"</f>
        <v>INSERT INTO Operacao(id, plantacao_id, tipo_operacao_id, data, quantidade) VALUES (277, 107, 107, TO_DATE('yyyy-08-12', 'YYYY-MM-DD'), 1200);</v>
      </c>
      <c r="M178" s="17"/>
      <c r="N178" s="17"/>
      <c r="O178" s="17"/>
      <c r="P178" s="17"/>
      <c r="Q178" s="17"/>
      <c r="R178" s="17"/>
      <c r="Z178" t="e">
        <f>_xlfn.XLOOKUP(I178, 'INSERTS F-PRODUCAO'!$E$2:$E$12,'INSERTS F-PRODUCAO'!$D$2:$D$12)</f>
        <v>#N/A</v>
      </c>
      <c r="AA178" t="e">
        <f>"INSERT INTO " &amp; $AB$1 &amp; "(operacao_id,fator_producao_id) values (" &amp; K178 &amp; ", " &amp; Z178 &amp; ");"</f>
        <v>#N/A</v>
      </c>
    </row>
    <row r="179" spans="1:27">
      <c r="A179" s="17">
        <v>107</v>
      </c>
      <c r="B179" s="17" t="s">
        <v>238</v>
      </c>
      <c r="C179" s="17" t="s">
        <v>7</v>
      </c>
      <c r="D179" s="17"/>
      <c r="E179" s="17" t="s">
        <v>276</v>
      </c>
      <c r="F179" s="18">
        <v>44785</v>
      </c>
      <c r="G179" s="17">
        <v>600</v>
      </c>
      <c r="H179" s="17" t="s">
        <v>274</v>
      </c>
      <c r="I179" s="17"/>
      <c r="J179" s="17">
        <f>VLOOKUP(C179, 'INSERT TIPO_OPERACAO'!$A$2:$B$9, 2, FALSE)</f>
        <v>107</v>
      </c>
      <c r="K179" s="17">
        <f t="shared" si="2"/>
        <v>278</v>
      </c>
      <c r="L179" s="17" t="str">
        <f>"INSERT INTO " &amp; $M$1 &amp; "(id, plantacao_id, tipo_operacao_id, data, quantidade) VALUES (" &amp; K179 &amp; ", " &amp; A179 &amp; ", " &amp; J179 &amp; ", TO_DATE('" &amp; TEXT(F179, "yyyy-mm-dd") &amp; "', 'YYYY-MM-DD'), " &amp; G179 &amp; ");"</f>
        <v>INSERT INTO Operacao(id, plantacao_id, tipo_operacao_id, data, quantidade) VALUES (278, 107, 107, TO_DATE('yyyy-08-12', 'YYYY-MM-DD'), 600);</v>
      </c>
      <c r="M179" s="17"/>
      <c r="N179" s="17"/>
      <c r="O179" s="17"/>
      <c r="P179" s="17"/>
      <c r="Q179" s="17"/>
      <c r="R179" s="17"/>
      <c r="Z179" t="e">
        <f>_xlfn.XLOOKUP(I179, 'INSERTS F-PRODUCAO'!$E$2:$E$12,'INSERTS F-PRODUCAO'!$D$2:$D$12)</f>
        <v>#N/A</v>
      </c>
      <c r="AA179" t="e">
        <f>"INSERT INTO " &amp; $AB$1 &amp; "(operacao_id,fator_producao_id) values (" &amp; K179 &amp; ", " &amp; Z179 &amp; ");"</f>
        <v>#N/A</v>
      </c>
    </row>
    <row r="180" spans="1:27">
      <c r="A180" s="17">
        <v>101</v>
      </c>
      <c r="B180" s="17" t="s">
        <v>232</v>
      </c>
      <c r="C180" s="17" t="s">
        <v>7</v>
      </c>
      <c r="D180" s="17"/>
      <c r="E180" s="17" t="s">
        <v>287</v>
      </c>
      <c r="F180" s="18">
        <v>44790</v>
      </c>
      <c r="G180" s="17">
        <v>3500</v>
      </c>
      <c r="H180" s="17" t="s">
        <v>274</v>
      </c>
      <c r="I180" s="17"/>
      <c r="J180" s="17">
        <f>VLOOKUP(C180, 'INSERT TIPO_OPERACAO'!$A$2:$B$9, 2, FALSE)</f>
        <v>107</v>
      </c>
      <c r="K180" s="17">
        <f t="shared" si="2"/>
        <v>279</v>
      </c>
      <c r="L180" s="17" t="str">
        <f>"INSERT INTO " &amp; $M$1 &amp; "(id, plantacao_id, tipo_operacao_id, data, quantidade) VALUES (" &amp; K180 &amp; ", " &amp; A180 &amp; ", " &amp; J180 &amp; ", TO_DATE('" &amp; TEXT(F180, "yyyy-mm-dd") &amp; "', 'YYYY-MM-DD'), " &amp; G180 &amp; ");"</f>
        <v>INSERT INTO Operacao(id, plantacao_id, tipo_operacao_id, data, quantidade) VALUES (279, 101, 107, TO_DATE('yyyy-08-17', 'YYYY-MM-DD'), 3500);</v>
      </c>
      <c r="M180" s="17"/>
      <c r="N180" s="17"/>
      <c r="O180" s="17"/>
      <c r="P180" s="17"/>
      <c r="Q180" s="17"/>
      <c r="R180" s="17"/>
      <c r="Z180" t="e">
        <f>_xlfn.XLOOKUP(I180, 'INSERTS F-PRODUCAO'!$E$2:$E$12,'INSERTS F-PRODUCAO'!$D$2:$D$12)</f>
        <v>#N/A</v>
      </c>
      <c r="AA180" t="e">
        <f>"INSERT INTO " &amp; $AB$1 &amp; "(operacao_id,fator_producao_id) values (" &amp; K180 &amp; ", " &amp; Z180 &amp; ");"</f>
        <v>#N/A</v>
      </c>
    </row>
    <row r="181" spans="1:27">
      <c r="A181" s="17">
        <v>106</v>
      </c>
      <c r="B181" s="17" t="s">
        <v>278</v>
      </c>
      <c r="C181" s="17" t="s">
        <v>246</v>
      </c>
      <c r="D181" s="17"/>
      <c r="E181" s="17" t="s">
        <v>282</v>
      </c>
      <c r="F181" s="18">
        <v>44790</v>
      </c>
      <c r="G181" s="17">
        <v>3</v>
      </c>
      <c r="H181" s="17" t="s">
        <v>248</v>
      </c>
      <c r="I181" s="17"/>
      <c r="J181" s="17">
        <f>VLOOKUP(C181, 'INSERT TIPO_OPERACAO'!$A$2:$B$9, 2, FALSE)</f>
        <v>102</v>
      </c>
      <c r="K181" s="17">
        <f t="shared" si="2"/>
        <v>280</v>
      </c>
      <c r="L181" s="17" t="str">
        <f>"INSERT INTO " &amp; $M$1 &amp; "(id, plantacao_id, tipo_operacao_id, data, quantidade) VALUES (" &amp; K181 &amp; ", " &amp; A181 &amp; ", " &amp; J181 &amp; ", TO_DATE('" &amp; TEXT(F181, "yyyy-mm-dd") &amp; "', 'YYYY-MM-DD'), " &amp; G181 &amp; ");"</f>
        <v>INSERT INTO Operacao(id, plantacao_id, tipo_operacao_id, data, quantidade) VALUES (280, 106, 102, TO_DATE('yyyy-08-17', 'YYYY-MM-DD'), 3);</v>
      </c>
      <c r="M181" s="17"/>
      <c r="N181" s="17"/>
      <c r="O181" s="17"/>
      <c r="P181" s="17"/>
      <c r="Q181" s="17"/>
      <c r="R181" s="17"/>
      <c r="Z181" t="e">
        <f>_xlfn.XLOOKUP(I181, 'INSERTS F-PRODUCAO'!$E$2:$E$12,'INSERTS F-PRODUCAO'!$D$2:$D$12)</f>
        <v>#N/A</v>
      </c>
      <c r="AA181" t="e">
        <f>"INSERT INTO " &amp; $AB$1 &amp; "(operacao_id,fator_producao_id) values (" &amp; K181 &amp; ", " &amp; Z181 &amp; ");"</f>
        <v>#N/A</v>
      </c>
    </row>
    <row r="182" spans="1:27">
      <c r="A182" s="17">
        <v>103</v>
      </c>
      <c r="B182" s="17" t="s">
        <v>235</v>
      </c>
      <c r="C182" s="17" t="s">
        <v>7</v>
      </c>
      <c r="D182" s="17"/>
      <c r="E182" s="17" t="s">
        <v>281</v>
      </c>
      <c r="F182" s="18">
        <v>44791</v>
      </c>
      <c r="G182" s="17">
        <v>3300</v>
      </c>
      <c r="H182" s="17" t="s">
        <v>274</v>
      </c>
      <c r="I182" s="17"/>
      <c r="J182" s="17">
        <f>VLOOKUP(C182, 'INSERT TIPO_OPERACAO'!$A$2:$B$9, 2, FALSE)</f>
        <v>107</v>
      </c>
      <c r="K182" s="17">
        <f t="shared" si="2"/>
        <v>281</v>
      </c>
      <c r="L182" s="17" t="str">
        <f>"INSERT INTO " &amp; $M$1 &amp; "(id, plantacao_id, tipo_operacao_id, data, quantidade) VALUES (" &amp; K182 &amp; ", " &amp; A182 &amp; ", " &amp; J182 &amp; ", TO_DATE('" &amp; TEXT(F182, "yyyy-mm-dd") &amp; "', 'YYYY-MM-DD'), " &amp; G182 &amp; ");"</f>
        <v>INSERT INTO Operacao(id, plantacao_id, tipo_operacao_id, data, quantidade) VALUES (281, 103, 107, TO_DATE('yyyy-08-18', 'YYYY-MM-DD'), 3300);</v>
      </c>
      <c r="M182" s="17"/>
      <c r="N182" s="17"/>
      <c r="O182" s="17"/>
      <c r="P182" s="17"/>
      <c r="Q182" s="17"/>
      <c r="R182" s="17"/>
      <c r="Z182" t="e">
        <f>_xlfn.XLOOKUP(I182, 'INSERTS F-PRODUCAO'!$E$2:$E$12,'INSERTS F-PRODUCAO'!$D$2:$D$12)</f>
        <v>#N/A</v>
      </c>
      <c r="AA182" t="e">
        <f>"INSERT INTO " &amp; $AB$1 &amp; "(operacao_id,fator_producao_id) values (" &amp; K182 &amp; ", " &amp; Z182 &amp; ");"</f>
        <v>#N/A</v>
      </c>
    </row>
    <row r="183" spans="1:27">
      <c r="A183" s="17">
        <v>104</v>
      </c>
      <c r="B183" s="17" t="s">
        <v>236</v>
      </c>
      <c r="C183" s="17" t="s">
        <v>7</v>
      </c>
      <c r="D183" s="17"/>
      <c r="E183" s="17" t="s">
        <v>271</v>
      </c>
      <c r="F183" s="18">
        <v>44793</v>
      </c>
      <c r="G183" s="17">
        <v>950</v>
      </c>
      <c r="H183" s="17" t="s">
        <v>274</v>
      </c>
      <c r="I183" s="17"/>
      <c r="J183" s="17">
        <f>VLOOKUP(C183, 'INSERT TIPO_OPERACAO'!$A$2:$B$9, 2, FALSE)</f>
        <v>107</v>
      </c>
      <c r="K183" s="17">
        <f t="shared" si="2"/>
        <v>282</v>
      </c>
      <c r="L183" s="17" t="str">
        <f>"INSERT INTO " &amp; $M$1 &amp; "(id, plantacao_id, tipo_operacao_id, data, quantidade) VALUES (" &amp; K183 &amp; ", " &amp; A183 &amp; ", " &amp; J183 &amp; ", TO_DATE('" &amp; TEXT(F183, "yyyy-mm-dd") &amp; "', 'YYYY-MM-DD'), " &amp; G183 &amp; ");"</f>
        <v>INSERT INTO Operacao(id, plantacao_id, tipo_operacao_id, data, quantidade) VALUES (282, 104, 107, TO_DATE('yyyy-08-20', 'YYYY-MM-DD'), 950);</v>
      </c>
      <c r="M183" s="17"/>
      <c r="N183" s="17"/>
      <c r="O183" s="17"/>
      <c r="P183" s="17"/>
      <c r="Q183" s="17"/>
      <c r="R183" s="17"/>
      <c r="Z183" t="e">
        <f>_xlfn.XLOOKUP(I183, 'INSERTS F-PRODUCAO'!$E$2:$E$12,'INSERTS F-PRODUCAO'!$D$2:$D$12)</f>
        <v>#N/A</v>
      </c>
      <c r="AA183" t="e">
        <f>"INSERT INTO " &amp; $AB$1 &amp; "(operacao_id,fator_producao_id) values (" &amp; K183 &amp; ", " &amp; Z183 &amp; ");"</f>
        <v>#N/A</v>
      </c>
    </row>
    <row r="184" spans="1:27">
      <c r="A184" s="17">
        <v>106</v>
      </c>
      <c r="B184" s="17" t="s">
        <v>278</v>
      </c>
      <c r="C184" s="17" t="s">
        <v>7</v>
      </c>
      <c r="D184" s="17"/>
      <c r="E184" s="17" t="s">
        <v>282</v>
      </c>
      <c r="F184" s="18">
        <v>44797</v>
      </c>
      <c r="G184" s="17">
        <v>650</v>
      </c>
      <c r="H184" s="17" t="s">
        <v>274</v>
      </c>
      <c r="I184" s="17"/>
      <c r="J184" s="17">
        <f>VLOOKUP(C184, 'INSERT TIPO_OPERACAO'!$A$2:$B$9, 2, FALSE)</f>
        <v>107</v>
      </c>
      <c r="K184" s="17">
        <f t="shared" si="2"/>
        <v>283</v>
      </c>
      <c r="L184" s="17" t="str">
        <f>"INSERT INTO " &amp; $M$1 &amp; "(id, plantacao_id, tipo_operacao_id, data, quantidade) VALUES (" &amp; K184 &amp; ", " &amp; A184 &amp; ", " &amp; J184 &amp; ", TO_DATE('" &amp; TEXT(F184, "yyyy-mm-dd") &amp; "', 'YYYY-MM-DD'), " &amp; G184 &amp; ");"</f>
        <v>INSERT INTO Operacao(id, plantacao_id, tipo_operacao_id, data, quantidade) VALUES (283, 106, 107, TO_DATE('yyyy-08-24', 'YYYY-MM-DD'), 650);</v>
      </c>
      <c r="M184" s="17"/>
      <c r="N184" s="17"/>
      <c r="O184" s="17"/>
      <c r="P184" s="17"/>
      <c r="Q184" s="17"/>
      <c r="R184" s="17"/>
      <c r="Z184" t="e">
        <f>_xlfn.XLOOKUP(I184, 'INSERTS F-PRODUCAO'!$E$2:$E$12,'INSERTS F-PRODUCAO'!$D$2:$D$12)</f>
        <v>#N/A</v>
      </c>
      <c r="AA184" t="e">
        <f>"INSERT INTO " &amp; $AB$1 &amp; "(operacao_id,fator_producao_id) values (" &amp; K184 &amp; ", " &amp; Z184 &amp; ");"</f>
        <v>#N/A</v>
      </c>
    </row>
    <row r="185" spans="1:27">
      <c r="A185" s="17">
        <v>106</v>
      </c>
      <c r="B185" s="17" t="s">
        <v>278</v>
      </c>
      <c r="C185" s="17" t="s">
        <v>7</v>
      </c>
      <c r="D185" s="17"/>
      <c r="E185" s="17" t="s">
        <v>282</v>
      </c>
      <c r="F185" s="18">
        <v>44809</v>
      </c>
      <c r="G185" s="17">
        <v>1900</v>
      </c>
      <c r="H185" s="17" t="s">
        <v>274</v>
      </c>
      <c r="I185" s="17"/>
      <c r="J185" s="17">
        <f>VLOOKUP(C185, 'INSERT TIPO_OPERACAO'!$A$2:$B$9, 2, FALSE)</f>
        <v>107</v>
      </c>
      <c r="K185" s="17">
        <f t="shared" si="2"/>
        <v>284</v>
      </c>
      <c r="L185" s="17" t="str">
        <f>"INSERT INTO " &amp; $M$1 &amp; "(id, plantacao_id, tipo_operacao_id, data, quantidade) VALUES (" &amp; K185 &amp; ", " &amp; A185 &amp; ", " &amp; J185 &amp; ", TO_DATE('" &amp; TEXT(F185, "yyyy-mm-dd") &amp; "', 'YYYY-MM-DD'), " &amp; G185 &amp; ");"</f>
        <v>INSERT INTO Operacao(id, plantacao_id, tipo_operacao_id, data, quantidade) VALUES (284, 106, 107, TO_DATE('yyyy-09-05', 'YYYY-MM-DD'), 1900);</v>
      </c>
      <c r="M185" s="17"/>
      <c r="N185" s="17"/>
      <c r="O185" s="17"/>
      <c r="P185" s="17"/>
      <c r="Q185" s="17"/>
      <c r="R185" s="17"/>
      <c r="Z185" t="e">
        <f>_xlfn.XLOOKUP(I185, 'INSERTS F-PRODUCAO'!$E$2:$E$12,'INSERTS F-PRODUCAO'!$D$2:$D$12)</f>
        <v>#N/A</v>
      </c>
      <c r="AA185" t="e">
        <f>"INSERT INTO " &amp; $AB$1 &amp; "(operacao_id,fator_producao_id) values (" &amp; K185 &amp; ", " &amp; Z185 &amp; ");"</f>
        <v>#N/A</v>
      </c>
    </row>
    <row r="186" spans="1:27">
      <c r="A186" s="17">
        <v>104</v>
      </c>
      <c r="B186" s="17" t="s">
        <v>236</v>
      </c>
      <c r="C186" s="17" t="s">
        <v>7</v>
      </c>
      <c r="D186" s="17"/>
      <c r="E186" s="17" t="s">
        <v>271</v>
      </c>
      <c r="F186" s="18">
        <v>44811</v>
      </c>
      <c r="G186" s="17">
        <v>830</v>
      </c>
      <c r="H186" s="17" t="s">
        <v>274</v>
      </c>
      <c r="I186" s="17"/>
      <c r="J186" s="17">
        <f>VLOOKUP(C186, 'INSERT TIPO_OPERACAO'!$A$2:$B$9, 2, FALSE)</f>
        <v>107</v>
      </c>
      <c r="K186" s="17">
        <f t="shared" si="2"/>
        <v>285</v>
      </c>
      <c r="L186" s="17" t="str">
        <f>"INSERT INTO " &amp; $M$1 &amp; "(id, plantacao_id, tipo_operacao_id, data, quantidade) VALUES (" &amp; K186 &amp; ", " &amp; A186 &amp; ", " &amp; J186 &amp; ", TO_DATE('" &amp; TEXT(F186, "yyyy-mm-dd") &amp; "', 'YYYY-MM-DD'), " &amp; G186 &amp; ");"</f>
        <v>INSERT INTO Operacao(id, plantacao_id, tipo_operacao_id, data, quantidade) VALUES (285, 104, 107, TO_DATE('yyyy-09-07', 'YYYY-MM-DD'), 830);</v>
      </c>
      <c r="M186" s="17"/>
      <c r="N186" s="17"/>
      <c r="O186" s="17"/>
      <c r="P186" s="17"/>
      <c r="Q186" s="17"/>
      <c r="R186" s="17"/>
      <c r="Z186" t="e">
        <f>_xlfn.XLOOKUP(I186, 'INSERTS F-PRODUCAO'!$E$2:$E$12,'INSERTS F-PRODUCAO'!$D$2:$D$12)</f>
        <v>#N/A</v>
      </c>
      <c r="AA186" t="e">
        <f>"INSERT INTO " &amp; $AB$1 &amp; "(operacao_id,fator_producao_id) values (" &amp; K186 &amp; ", " &amp; Z186 &amp; ");"</f>
        <v>#N/A</v>
      </c>
    </row>
    <row r="187" spans="1:27">
      <c r="A187" s="17">
        <v>104</v>
      </c>
      <c r="B187" s="17" t="s">
        <v>236</v>
      </c>
      <c r="C187" s="17" t="s">
        <v>7</v>
      </c>
      <c r="D187" s="17"/>
      <c r="E187" s="17" t="s">
        <v>269</v>
      </c>
      <c r="F187" s="18">
        <v>44815</v>
      </c>
      <c r="G187" s="17">
        <v>750</v>
      </c>
      <c r="H187" s="17" t="s">
        <v>274</v>
      </c>
      <c r="I187" s="17"/>
      <c r="J187" s="17">
        <f>VLOOKUP(C187, 'INSERT TIPO_OPERACAO'!$A$2:$B$9, 2, FALSE)</f>
        <v>107</v>
      </c>
      <c r="K187" s="17">
        <f t="shared" si="2"/>
        <v>286</v>
      </c>
      <c r="L187" s="17" t="str">
        <f>"INSERT INTO " &amp; $M$1 &amp; "(id, plantacao_id, tipo_operacao_id, data, quantidade) VALUES (" &amp; K187 &amp; ", " &amp; A187 &amp; ", " &amp; J187 &amp; ", TO_DATE('" &amp; TEXT(F187, "yyyy-mm-dd") &amp; "', 'YYYY-MM-DD'), " &amp; G187 &amp; ");"</f>
        <v>INSERT INTO Operacao(id, plantacao_id, tipo_operacao_id, data, quantidade) VALUES (286, 104, 107, TO_DATE('yyyy-09-11', 'YYYY-MM-DD'), 750);</v>
      </c>
      <c r="M187" s="17"/>
      <c r="N187" s="17"/>
      <c r="O187" s="17"/>
      <c r="P187" s="17"/>
      <c r="Q187" s="17"/>
      <c r="R187" s="17"/>
      <c r="Z187" t="e">
        <f>_xlfn.XLOOKUP(I187, 'INSERTS F-PRODUCAO'!$E$2:$E$12,'INSERTS F-PRODUCAO'!$D$2:$D$12)</f>
        <v>#N/A</v>
      </c>
      <c r="AA187" t="e">
        <f>"INSERT INTO " &amp; $AB$1 &amp; "(operacao_id,fator_producao_id) values (" &amp; K187 &amp; ", " &amp; Z187 &amp; ");"</f>
        <v>#N/A</v>
      </c>
    </row>
    <row r="188" spans="1:27">
      <c r="A188" s="17">
        <v>104</v>
      </c>
      <c r="B188" s="17" t="s">
        <v>236</v>
      </c>
      <c r="C188" s="17" t="s">
        <v>7</v>
      </c>
      <c r="D188" s="17"/>
      <c r="E188" s="17" t="s">
        <v>269</v>
      </c>
      <c r="F188" s="18">
        <v>44824</v>
      </c>
      <c r="G188" s="17">
        <v>1150</v>
      </c>
      <c r="H188" s="17" t="s">
        <v>274</v>
      </c>
      <c r="I188" s="17"/>
      <c r="J188" s="17">
        <f>VLOOKUP(C188, 'INSERT TIPO_OPERACAO'!$A$2:$B$9, 2, FALSE)</f>
        <v>107</v>
      </c>
      <c r="K188" s="17">
        <f t="shared" si="2"/>
        <v>287</v>
      </c>
      <c r="L188" s="17" t="str">
        <f>"INSERT INTO " &amp; $M$1 &amp; "(id, plantacao_id, tipo_operacao_id, data, quantidade) VALUES (" &amp; K188 &amp; ", " &amp; A188 &amp; ", " &amp; J188 &amp; ", TO_DATE('" &amp; TEXT(F188, "yyyy-mm-dd") &amp; "', 'YYYY-MM-DD'), " &amp; G188 &amp; ");"</f>
        <v>INSERT INTO Operacao(id, plantacao_id, tipo_operacao_id, data, quantidade) VALUES (287, 104, 107, TO_DATE('yyyy-09-20', 'YYYY-MM-DD'), 1150);</v>
      </c>
      <c r="M188" s="17"/>
      <c r="N188" s="17"/>
      <c r="O188" s="17"/>
      <c r="P188" s="17"/>
      <c r="Q188" s="17"/>
      <c r="R188" s="17"/>
      <c r="Z188" t="e">
        <f>_xlfn.XLOOKUP(I188, 'INSERTS F-PRODUCAO'!$E$2:$E$12,'INSERTS F-PRODUCAO'!$D$2:$D$12)</f>
        <v>#N/A</v>
      </c>
      <c r="AA188" t="e">
        <f>"INSERT INTO " &amp; $AB$1 &amp; "(operacao_id,fator_producao_id) values (" &amp; K188 &amp; ", " &amp; Z188 &amp; ");"</f>
        <v>#N/A</v>
      </c>
    </row>
    <row r="189" spans="1:27">
      <c r="A189" s="17">
        <v>106</v>
      </c>
      <c r="B189" s="17" t="s">
        <v>278</v>
      </c>
      <c r="C189" s="17" t="s">
        <v>279</v>
      </c>
      <c r="D189" s="17"/>
      <c r="E189" s="17" t="s">
        <v>290</v>
      </c>
      <c r="F189" s="18">
        <v>44824</v>
      </c>
      <c r="G189" s="17">
        <v>0.6</v>
      </c>
      <c r="H189" s="17" t="s">
        <v>274</v>
      </c>
      <c r="I189" s="17"/>
      <c r="J189" s="17">
        <f>VLOOKUP(C189, 'INSERT TIPO_OPERACAO'!$A$2:$B$9, 2, FALSE)</f>
        <v>106</v>
      </c>
      <c r="K189" s="17">
        <f t="shared" si="2"/>
        <v>288</v>
      </c>
      <c r="L189" s="17" t="str">
        <f>"INSERT INTO " &amp; $M$1 &amp; "(id, plantacao_id, tipo_operacao_id, data, quantidade) VALUES (" &amp; K189 &amp; ", " &amp; A189 &amp; ", " &amp; J189 &amp; ", TO_DATE('" &amp; TEXT(F189, "yyyy-mm-dd") &amp; "', 'YYYY-MM-DD'), " &amp; G189 &amp; ");"</f>
        <v>INSERT INTO Operacao(id, plantacao_id, tipo_operacao_id, data, quantidade) VALUES (288, 106, 106, TO_DATE('yyyy-09-20', 'YYYY-MM-DD'), 0,6);</v>
      </c>
      <c r="M189" s="17"/>
      <c r="N189" s="17"/>
      <c r="O189" s="17"/>
      <c r="P189" s="17"/>
      <c r="Q189" s="17"/>
      <c r="R189" s="17"/>
      <c r="Z189" t="e">
        <f>_xlfn.XLOOKUP(I189, 'INSERTS F-PRODUCAO'!$E$2:$E$12,'INSERTS F-PRODUCAO'!$D$2:$D$12)</f>
        <v>#N/A</v>
      </c>
      <c r="AA189" t="e">
        <f>"INSERT INTO " &amp; $AB$1 &amp; "(operacao_id,fator_producao_id) values (" &amp; K189 &amp; ", " &amp; Z189 &amp; ");"</f>
        <v>#N/A</v>
      </c>
    </row>
    <row r="190" spans="1:27">
      <c r="A190" s="17">
        <v>103</v>
      </c>
      <c r="B190" s="17" t="s">
        <v>235</v>
      </c>
      <c r="C190" s="17" t="s">
        <v>279</v>
      </c>
      <c r="D190" s="17"/>
      <c r="E190" s="17" t="s">
        <v>284</v>
      </c>
      <c r="F190" s="18">
        <v>44846</v>
      </c>
      <c r="G190" s="17">
        <v>1.3</v>
      </c>
      <c r="H190" s="17" t="s">
        <v>233</v>
      </c>
      <c r="I190" s="17"/>
      <c r="J190" s="17">
        <f>VLOOKUP(C190, 'INSERT TIPO_OPERACAO'!$A$2:$B$9, 2, FALSE)</f>
        <v>106</v>
      </c>
      <c r="K190" s="17">
        <f t="shared" si="2"/>
        <v>289</v>
      </c>
      <c r="L190" s="17" t="str">
        <f>"INSERT INTO " &amp; $M$1 &amp; "(id, plantacao_id, tipo_operacao_id, data, quantidade) VALUES (" &amp; K190 &amp; ", " &amp; A190 &amp; ", " &amp; J190 &amp; ", TO_DATE('" &amp; TEXT(F190, "yyyy-mm-dd") &amp; "', 'YYYY-MM-DD'), " &amp; G190 &amp; ");"</f>
        <v>INSERT INTO Operacao(id, plantacao_id, tipo_operacao_id, data, quantidade) VALUES (289, 103, 106, TO_DATE('yyyy-10-12', 'YYYY-MM-DD'), 1,3);</v>
      </c>
      <c r="M190" s="17"/>
      <c r="N190" s="17"/>
      <c r="O190" s="17"/>
      <c r="P190" s="17"/>
      <c r="Q190" s="17"/>
      <c r="R190" s="17"/>
      <c r="Z190" t="e">
        <f>_xlfn.XLOOKUP(I190, 'INSERTS F-PRODUCAO'!$E$2:$E$12,'INSERTS F-PRODUCAO'!$D$2:$D$12)</f>
        <v>#N/A</v>
      </c>
      <c r="AA190" t="e">
        <f>"INSERT INTO " &amp; $AB$1 &amp; "(operacao_id,fator_producao_id) values (" &amp; K190 &amp; ", " &amp; Z190 &amp; ");"</f>
        <v>#N/A</v>
      </c>
    </row>
    <row r="191" spans="1:27">
      <c r="A191" s="17">
        <v>104</v>
      </c>
      <c r="B191" s="17" t="s">
        <v>236</v>
      </c>
      <c r="C191" s="17" t="s">
        <v>7</v>
      </c>
      <c r="D191" s="17"/>
      <c r="E191" s="17" t="s">
        <v>270</v>
      </c>
      <c r="F191" s="18">
        <v>44851</v>
      </c>
      <c r="G191" s="17">
        <v>850</v>
      </c>
      <c r="H191" s="17" t="s">
        <v>274</v>
      </c>
      <c r="I191" s="17"/>
      <c r="J191" s="17">
        <f>VLOOKUP(C191, 'INSERT TIPO_OPERACAO'!$A$2:$B$9, 2, FALSE)</f>
        <v>107</v>
      </c>
      <c r="K191" s="17">
        <f t="shared" si="2"/>
        <v>290</v>
      </c>
      <c r="L191" s="17" t="str">
        <f>"INSERT INTO " &amp; $M$1 &amp; "(id, plantacao_id, tipo_operacao_id, data, quantidade) VALUES (" &amp; K191 &amp; ", " &amp; A191 &amp; ", " &amp; J191 &amp; ", TO_DATE('" &amp; TEXT(F191, "yyyy-mm-dd") &amp; "', 'YYYY-MM-DD'), " &amp; G191 &amp; ");"</f>
        <v>INSERT INTO Operacao(id, plantacao_id, tipo_operacao_id, data, quantidade) VALUES (290, 104, 107, TO_DATE('yyyy-10-17', 'YYYY-MM-DD'), 850);</v>
      </c>
      <c r="M191" s="17"/>
      <c r="N191" s="17"/>
      <c r="O191" s="17"/>
      <c r="P191" s="17"/>
      <c r="Q191" s="17"/>
      <c r="R191" s="17"/>
      <c r="Z191" t="e">
        <f>_xlfn.XLOOKUP(I191, 'INSERTS F-PRODUCAO'!$E$2:$E$12,'INSERTS F-PRODUCAO'!$D$2:$D$12)</f>
        <v>#N/A</v>
      </c>
      <c r="AA191" t="e">
        <f>"INSERT INTO " &amp; $AB$1 &amp; "(operacao_id,fator_producao_id) values (" &amp; K191 &amp; ", " &amp; Z191 &amp; ");"</f>
        <v>#N/A</v>
      </c>
    </row>
    <row r="192" spans="1:27">
      <c r="A192" s="17">
        <v>104</v>
      </c>
      <c r="B192" s="17" t="s">
        <v>236</v>
      </c>
      <c r="C192" s="17" t="s">
        <v>7</v>
      </c>
      <c r="D192" s="17"/>
      <c r="E192" s="17" t="s">
        <v>270</v>
      </c>
      <c r="F192" s="18">
        <v>44871</v>
      </c>
      <c r="G192" s="17">
        <v>900</v>
      </c>
      <c r="H192" s="17" t="s">
        <v>274</v>
      </c>
      <c r="I192" s="17"/>
      <c r="J192" s="17">
        <f>VLOOKUP(C192, 'INSERT TIPO_OPERACAO'!$A$2:$B$9, 2, FALSE)</f>
        <v>107</v>
      </c>
      <c r="K192" s="17">
        <f t="shared" si="2"/>
        <v>291</v>
      </c>
      <c r="L192" s="17" t="str">
        <f>"INSERT INTO " &amp; $M$1 &amp; "(id, plantacao_id, tipo_operacao_id, data, quantidade) VALUES (" &amp; K192 &amp; ", " &amp; A192 &amp; ", " &amp; J192 &amp; ", TO_DATE('" &amp; TEXT(F192, "yyyy-mm-dd") &amp; "', 'YYYY-MM-DD'), " &amp; G192 &amp; ");"</f>
        <v>INSERT INTO Operacao(id, plantacao_id, tipo_operacao_id, data, quantidade) VALUES (291, 104, 107, TO_DATE('yyyy-11-06', 'YYYY-MM-DD'), 900);</v>
      </c>
      <c r="M192" s="17"/>
      <c r="N192" s="17"/>
      <c r="O192" s="17"/>
      <c r="P192" s="17"/>
      <c r="Q192" s="17"/>
      <c r="R192" s="17"/>
      <c r="Z192" t="e">
        <f>_xlfn.XLOOKUP(I192, 'INSERTS F-PRODUCAO'!$E$2:$E$12,'INSERTS F-PRODUCAO'!$D$2:$D$12)</f>
        <v>#N/A</v>
      </c>
      <c r="AA192" t="e">
        <f>"INSERT INTO " &amp; $AB$1 &amp; "(operacao_id,fator_producao_id) values (" &amp; K192 &amp; ", " &amp; Z192 &amp; ");"</f>
        <v>#N/A</v>
      </c>
    </row>
    <row r="193" spans="1:27">
      <c r="A193" s="17">
        <v>102</v>
      </c>
      <c r="B193" s="17" t="s">
        <v>264</v>
      </c>
      <c r="C193" s="17" t="s">
        <v>5</v>
      </c>
      <c r="D193" s="17"/>
      <c r="E193" s="17" t="s">
        <v>266</v>
      </c>
      <c r="F193" s="18">
        <v>44875</v>
      </c>
      <c r="G193" s="17">
        <v>30</v>
      </c>
      <c r="H193" s="17" t="s">
        <v>267</v>
      </c>
      <c r="I193" s="17"/>
      <c r="J193" s="17">
        <f>VLOOKUP(C193, 'INSERT TIPO_OPERACAO'!$A$2:$B$9, 2, FALSE)</f>
        <v>104</v>
      </c>
      <c r="K193" s="17">
        <f t="shared" si="2"/>
        <v>292</v>
      </c>
      <c r="L193" s="17" t="str">
        <f>"INSERT INTO " &amp; $M$1 &amp; "(id, plantacao_id, tipo_operacao_id, data, quantidade) VALUES (" &amp; K193 &amp; ", " &amp; A193 &amp; ", " &amp; J193 &amp; ", TO_DATE('" &amp; TEXT(F193, "yyyy-mm-dd") &amp; "', 'YYYY-MM-DD'), " &amp; G193 &amp; ");"</f>
        <v>INSERT INTO Operacao(id, plantacao_id, tipo_operacao_id, data, quantidade) VALUES (292, 102, 104, TO_DATE('yyyy-11-10', 'YYYY-MM-DD'), 30);</v>
      </c>
      <c r="M193" s="17"/>
      <c r="N193" s="17"/>
      <c r="O193" s="17"/>
      <c r="P193" s="17"/>
      <c r="Q193" s="17"/>
      <c r="R193" s="17"/>
      <c r="Z193" t="e">
        <f>_xlfn.XLOOKUP(I193, 'INSERTS F-PRODUCAO'!$E$2:$E$12,'INSERTS F-PRODUCAO'!$D$2:$D$12)</f>
        <v>#N/A</v>
      </c>
      <c r="AA193" t="e">
        <f>"INSERT INTO " &amp; $AB$1 &amp; "(operacao_id,fator_producao_id) values (" &amp; K193 &amp; ", " &amp; Z193 &amp; ");"</f>
        <v>#N/A</v>
      </c>
    </row>
    <row r="194" spans="1:27">
      <c r="A194" s="17">
        <v>102</v>
      </c>
      <c r="B194" s="17" t="s">
        <v>264</v>
      </c>
      <c r="C194" s="17" t="s">
        <v>5</v>
      </c>
      <c r="D194" s="17"/>
      <c r="E194" s="17" t="s">
        <v>268</v>
      </c>
      <c r="F194" s="18">
        <v>44875</v>
      </c>
      <c r="G194" s="17">
        <v>20</v>
      </c>
      <c r="H194" s="17" t="s">
        <v>267</v>
      </c>
      <c r="I194" s="17"/>
      <c r="J194" s="17">
        <f>VLOOKUP(C194, 'INSERT TIPO_OPERACAO'!$A$2:$B$9, 2, FALSE)</f>
        <v>104</v>
      </c>
      <c r="K194" s="17">
        <f t="shared" si="2"/>
        <v>293</v>
      </c>
      <c r="L194" s="17" t="str">
        <f>"INSERT INTO " &amp; $M$1 &amp; "(id, plantacao_id, tipo_operacao_id, data, quantidade) VALUES (" &amp; K194 &amp; ", " &amp; A194 &amp; ", " &amp; J194 &amp; ", TO_DATE('" &amp; TEXT(F194, "yyyy-mm-dd") &amp; "', 'YYYY-MM-DD'), " &amp; G194 &amp; ");"</f>
        <v>INSERT INTO Operacao(id, plantacao_id, tipo_operacao_id, data, quantidade) VALUES (293, 102, 104, TO_DATE('yyyy-11-10', 'YYYY-MM-DD'), 20);</v>
      </c>
      <c r="M194" s="17"/>
      <c r="N194" s="17"/>
      <c r="O194" s="17"/>
      <c r="P194" s="17"/>
      <c r="Q194" s="17"/>
      <c r="R194" s="17"/>
      <c r="Z194" t="e">
        <f>_xlfn.XLOOKUP(I194, 'INSERTS F-PRODUCAO'!$E$2:$E$12,'INSERTS F-PRODUCAO'!$D$2:$D$12)</f>
        <v>#N/A</v>
      </c>
      <c r="AA194" t="e">
        <f>"INSERT INTO " &amp; $AB$1 &amp; "(operacao_id,fator_producao_id) values (" &amp; K194 &amp; ", " &amp; Z194 &amp; ");"</f>
        <v>#N/A</v>
      </c>
    </row>
    <row r="195" spans="1:27">
      <c r="A195" s="17">
        <v>102</v>
      </c>
      <c r="B195" s="17" t="s">
        <v>264</v>
      </c>
      <c r="C195" s="17" t="s">
        <v>7</v>
      </c>
      <c r="D195" s="17"/>
      <c r="E195" s="17" t="s">
        <v>266</v>
      </c>
      <c r="F195" s="18">
        <v>44877</v>
      </c>
      <c r="G195" s="17">
        <v>300</v>
      </c>
      <c r="H195" s="17" t="s">
        <v>274</v>
      </c>
      <c r="I195" s="17"/>
      <c r="J195" s="17">
        <f>VLOOKUP(C195, 'INSERT TIPO_OPERACAO'!$A$2:$B$9, 2, FALSE)</f>
        <v>107</v>
      </c>
      <c r="K195" s="17">
        <f t="shared" si="2"/>
        <v>294</v>
      </c>
      <c r="L195" s="17" t="str">
        <f>"INSERT INTO " &amp; $M$1 &amp; "(id, plantacao_id, tipo_operacao_id, data, quantidade) VALUES (" &amp; K195 &amp; ", " &amp; A195 &amp; ", " &amp; J195 &amp; ", TO_DATE('" &amp; TEXT(F195, "yyyy-mm-dd") &amp; "', 'YYYY-MM-DD'), " &amp; G195 &amp; ");"</f>
        <v>INSERT INTO Operacao(id, plantacao_id, tipo_operacao_id, data, quantidade) VALUES (294, 102, 107, TO_DATE('yyyy-11-12', 'YYYY-MM-DD'), 300);</v>
      </c>
      <c r="M195" s="17"/>
      <c r="N195" s="17"/>
      <c r="O195" s="17"/>
      <c r="P195" s="17"/>
      <c r="Q195" s="17"/>
      <c r="R195" s="17"/>
      <c r="Z195" t="e">
        <f>_xlfn.XLOOKUP(I195, 'INSERTS F-PRODUCAO'!$E$2:$E$12,'INSERTS F-PRODUCAO'!$D$2:$D$12)</f>
        <v>#N/A</v>
      </c>
      <c r="AA195" t="e">
        <f>"INSERT INTO " &amp; $AB$1 &amp; "(operacao_id,fator_producao_id) values (" &amp; K195 &amp; ", " &amp; Z195 &amp; ");"</f>
        <v>#N/A</v>
      </c>
    </row>
    <row r="196" spans="1:27">
      <c r="A196" s="17">
        <v>102</v>
      </c>
      <c r="B196" s="17" t="s">
        <v>264</v>
      </c>
      <c r="C196" s="17" t="s">
        <v>7</v>
      </c>
      <c r="D196" s="17"/>
      <c r="E196" s="17" t="s">
        <v>268</v>
      </c>
      <c r="F196" s="18">
        <v>44877</v>
      </c>
      <c r="G196" s="17">
        <v>200</v>
      </c>
      <c r="H196" s="17" t="s">
        <v>274</v>
      </c>
      <c r="I196" s="17"/>
      <c r="J196" s="17">
        <f>VLOOKUP(C196, 'INSERT TIPO_OPERACAO'!$A$2:$B$9, 2, FALSE)</f>
        <v>107</v>
      </c>
      <c r="K196" s="17">
        <f t="shared" ref="K196:K209" si="3">K195+1</f>
        <v>295</v>
      </c>
      <c r="L196" s="17" t="str">
        <f>"INSERT INTO " &amp; $M$1 &amp; "(id, plantacao_id, tipo_operacao_id, data, quantidade) VALUES (" &amp; K196 &amp; ", " &amp; A196 &amp; ", " &amp; J196 &amp; ", TO_DATE('" &amp; TEXT(F196, "yyyy-mm-dd") &amp; "', 'YYYY-MM-DD'), " &amp; G196 &amp; ");"</f>
        <v>INSERT INTO Operacao(id, plantacao_id, tipo_operacao_id, data, quantidade) VALUES (295, 102, 107, TO_DATE('yyyy-11-12', 'YYYY-MM-DD'), 200);</v>
      </c>
      <c r="M196" s="17"/>
      <c r="N196" s="17"/>
      <c r="O196" s="17"/>
      <c r="P196" s="17"/>
      <c r="Q196" s="17"/>
      <c r="R196" s="17"/>
      <c r="Z196" t="e">
        <f>_xlfn.XLOOKUP(I196, 'INSERTS F-PRODUCAO'!$E$2:$E$12,'INSERTS F-PRODUCAO'!$D$2:$D$12)</f>
        <v>#N/A</v>
      </c>
      <c r="AA196" t="e">
        <f>"INSERT INTO " &amp; $AB$1 &amp; "(operacao_id,fator_producao_id) values (" &amp; K196 &amp; ", " &amp; Z196 &amp; ");"</f>
        <v>#N/A</v>
      </c>
    </row>
    <row r="197" spans="1:27">
      <c r="A197" s="17">
        <v>106</v>
      </c>
      <c r="B197" s="17" t="s">
        <v>278</v>
      </c>
      <c r="C197" s="17" t="s">
        <v>7</v>
      </c>
      <c r="D197" s="17"/>
      <c r="E197" s="17" t="s">
        <v>290</v>
      </c>
      <c r="F197" s="18">
        <v>44880</v>
      </c>
      <c r="G197" s="17">
        <v>50</v>
      </c>
      <c r="H197" s="17" t="s">
        <v>274</v>
      </c>
      <c r="I197" s="17"/>
      <c r="J197" s="17">
        <f>VLOOKUP(C197, 'INSERT TIPO_OPERACAO'!$A$2:$B$9, 2, FALSE)</f>
        <v>107</v>
      </c>
      <c r="K197" s="17">
        <f t="shared" si="3"/>
        <v>296</v>
      </c>
      <c r="L197" s="17" t="str">
        <f>"INSERT INTO " &amp; $M$1 &amp; "(id, plantacao_id, tipo_operacao_id, data, quantidade) VALUES (" &amp; K197 &amp; ", " &amp; A197 &amp; ", " &amp; J197 &amp; ", TO_DATE('" &amp; TEXT(F197, "yyyy-mm-dd") &amp; "', 'YYYY-MM-DD'), " &amp; G197 &amp; ");"</f>
        <v>INSERT INTO Operacao(id, plantacao_id, tipo_operacao_id, data, quantidade) VALUES (296, 106, 107, TO_DATE('yyyy-11-15', 'YYYY-MM-DD'), 50);</v>
      </c>
      <c r="M197" s="17"/>
      <c r="N197" s="17"/>
      <c r="O197" s="17"/>
      <c r="P197" s="17"/>
      <c r="Q197" s="17"/>
      <c r="R197" s="17"/>
      <c r="Z197" t="e">
        <f>_xlfn.XLOOKUP(I197, 'INSERTS F-PRODUCAO'!$E$2:$E$12,'INSERTS F-PRODUCAO'!$D$2:$D$12)</f>
        <v>#N/A</v>
      </c>
      <c r="AA197" t="e">
        <f>"INSERT INTO " &amp; $AB$1 &amp; "(operacao_id,fator_producao_id) values (" &amp; K197 &amp; ", " &amp; Z197 &amp; ");"</f>
        <v>#N/A</v>
      </c>
    </row>
    <row r="198" spans="1:27">
      <c r="A198" s="17">
        <v>104</v>
      </c>
      <c r="B198" s="17" t="s">
        <v>236</v>
      </c>
      <c r="C198" s="17" t="s">
        <v>5</v>
      </c>
      <c r="D198" s="17"/>
      <c r="E198" s="17" t="s">
        <v>271</v>
      </c>
      <c r="F198" s="18">
        <v>44899</v>
      </c>
      <c r="G198" s="17">
        <v>70</v>
      </c>
      <c r="H198" s="17" t="s">
        <v>267</v>
      </c>
      <c r="I198" s="17"/>
      <c r="J198" s="17">
        <f>VLOOKUP(C198, 'INSERT TIPO_OPERACAO'!$A$2:$B$9, 2, FALSE)</f>
        <v>104</v>
      </c>
      <c r="K198" s="17">
        <f t="shared" si="3"/>
        <v>297</v>
      </c>
      <c r="L198" s="17" t="str">
        <f>"INSERT INTO " &amp; $M$1 &amp; "(id, plantacao_id, tipo_operacao_id, data, quantidade) VALUES (" &amp; K198 &amp; ", " &amp; A198 &amp; ", " &amp; J198 &amp; ", TO_DATE('" &amp; TEXT(F198, "yyyy-mm-dd") &amp; "', 'YYYY-MM-DD'), " &amp; G198 &amp; ");"</f>
        <v>INSERT INTO Operacao(id, plantacao_id, tipo_operacao_id, data, quantidade) VALUES (297, 104, 104, TO_DATE('yyyy-12-04', 'YYYY-MM-DD'), 70);</v>
      </c>
      <c r="M198" s="17"/>
      <c r="N198" s="17"/>
      <c r="O198" s="17"/>
      <c r="P198" s="17"/>
      <c r="Q198" s="17"/>
      <c r="R198" s="17"/>
      <c r="Z198" t="e">
        <f>_xlfn.XLOOKUP(I198, 'INSERTS F-PRODUCAO'!$E$2:$E$12,'INSERTS F-PRODUCAO'!$D$2:$D$12)</f>
        <v>#N/A</v>
      </c>
      <c r="AA198" t="e">
        <f>"INSERT INTO " &amp; $AB$1 &amp; "(operacao_id,fator_producao_id) values (" &amp; K198 &amp; ", " &amp; Z198 &amp; ");"</f>
        <v>#N/A</v>
      </c>
    </row>
    <row r="199" spans="1:27">
      <c r="A199" s="17">
        <v>104</v>
      </c>
      <c r="B199" s="17" t="s">
        <v>236</v>
      </c>
      <c r="C199" s="17" t="s">
        <v>5</v>
      </c>
      <c r="D199" s="17"/>
      <c r="E199" s="17" t="s">
        <v>269</v>
      </c>
      <c r="F199" s="18">
        <v>44902</v>
      </c>
      <c r="G199" s="17">
        <v>90</v>
      </c>
      <c r="H199" s="17" t="s">
        <v>267</v>
      </c>
      <c r="I199" s="17"/>
      <c r="J199" s="17">
        <f>VLOOKUP(C199, 'INSERT TIPO_OPERACAO'!$A$2:$B$9, 2, FALSE)</f>
        <v>104</v>
      </c>
      <c r="K199" s="17">
        <f t="shared" si="3"/>
        <v>298</v>
      </c>
      <c r="L199" s="17" t="str">
        <f>"INSERT INTO " &amp; $M$1 &amp; "(id, plantacao_id, tipo_operacao_id, data, quantidade) VALUES (" &amp; K199 &amp; ", " &amp; A199 &amp; ", " &amp; J199 &amp; ", TO_DATE('" &amp; TEXT(F199, "yyyy-mm-dd") &amp; "', 'YYYY-MM-DD'), " &amp; G199 &amp; ");"</f>
        <v>INSERT INTO Operacao(id, plantacao_id, tipo_operacao_id, data, quantidade) VALUES (298, 104, 104, TO_DATE('yyyy-12-07', 'YYYY-MM-DD'), 90);</v>
      </c>
      <c r="M199" s="17"/>
      <c r="N199" s="17"/>
      <c r="O199" s="17"/>
      <c r="P199" s="17"/>
      <c r="Q199" s="17"/>
      <c r="R199" s="17"/>
      <c r="Z199" t="e">
        <f>_xlfn.XLOOKUP(I199, 'INSERTS F-PRODUCAO'!$E$2:$E$12,'INSERTS F-PRODUCAO'!$D$2:$D$12)</f>
        <v>#N/A</v>
      </c>
      <c r="AA199" t="e">
        <f>"INSERT INTO " &amp; $AB$1 &amp; "(operacao_id,fator_producao_id) values (" &amp; K199 &amp; ", " &amp; Z199 &amp; ");"</f>
        <v>#N/A</v>
      </c>
    </row>
    <row r="200" spans="1:27">
      <c r="A200" s="17">
        <v>102</v>
      </c>
      <c r="B200" s="17" t="s">
        <v>264</v>
      </c>
      <c r="C200" s="17" t="s">
        <v>272</v>
      </c>
      <c r="D200" s="17" t="s">
        <v>273</v>
      </c>
      <c r="E200" s="17" t="s">
        <v>266</v>
      </c>
      <c r="F200" s="18">
        <v>44906</v>
      </c>
      <c r="G200" s="17">
        <v>15</v>
      </c>
      <c r="H200" s="17" t="s">
        <v>274</v>
      </c>
      <c r="I200" s="17" t="s">
        <v>166</v>
      </c>
      <c r="J200" s="17">
        <f>VLOOKUP(C200, 'INSERT TIPO_OPERACAO'!$A$2:$B$9, 2, FALSE)</f>
        <v>103</v>
      </c>
      <c r="K200" s="17">
        <f t="shared" si="3"/>
        <v>299</v>
      </c>
      <c r="L200" s="17" t="str">
        <f>"INSERT INTO " &amp; $M$1 &amp; "(id, plantacao_id, tipo_operacao_id, data, quantidade) VALUES (" &amp; K200 &amp; ", " &amp; A200 &amp; ", " &amp; J200 &amp; ", TO_DATE('" &amp; TEXT(F200, "yyyy-mm-dd") &amp; "', 'YYYY-MM-DD'), " &amp; G200 &amp; ");"</f>
        <v>INSERT INTO Operacao(id, plantacao_id, tipo_operacao_id, data, quantidade) VALUES (299, 102, 103, TO_DATE('yyyy-12-11', 'YYYY-MM-DD'), 15);</v>
      </c>
      <c r="M200" s="17"/>
      <c r="N200" s="17"/>
      <c r="O200" s="17"/>
      <c r="P200" s="17"/>
      <c r="Q200" s="17"/>
      <c r="R200" s="17"/>
      <c r="Z200">
        <f>_xlfn.XLOOKUP(I200, 'INSERTS F-PRODUCAO'!$E$2:$E$12,'INSERTS F-PRODUCAO'!$D$2:$D$12)</f>
        <v>3</v>
      </c>
      <c r="AA200" t="str">
        <f>"INSERT INTO " &amp; $AB$1 &amp; "(operacao_id,fator_producao_id) values (" &amp; K200 &amp; ", " &amp; Z200 &amp; ");"</f>
        <v>INSERT INTO Aplicacao_FP(operacao_id,fator_producao_id) values (299, 3);</v>
      </c>
    </row>
    <row r="201" spans="1:27">
      <c r="A201" s="17">
        <v>102</v>
      </c>
      <c r="B201" s="17" t="s">
        <v>264</v>
      </c>
      <c r="C201" s="17" t="s">
        <v>272</v>
      </c>
      <c r="D201" s="17" t="s">
        <v>273</v>
      </c>
      <c r="E201" s="17" t="s">
        <v>268</v>
      </c>
      <c r="F201" s="18">
        <v>44906</v>
      </c>
      <c r="G201" s="17">
        <v>10</v>
      </c>
      <c r="H201" s="17" t="s">
        <v>274</v>
      </c>
      <c r="I201" s="17" t="s">
        <v>166</v>
      </c>
      <c r="J201" s="17">
        <f>VLOOKUP(C201, 'INSERT TIPO_OPERACAO'!$A$2:$B$9, 2, FALSE)</f>
        <v>103</v>
      </c>
      <c r="K201" s="17">
        <f t="shared" si="3"/>
        <v>300</v>
      </c>
      <c r="L201" s="17" t="str">
        <f>"INSERT INTO " &amp; $M$1 &amp; "(id, plantacao_id, tipo_operacao_id, data, quantidade) VALUES (" &amp; K201 &amp; ", " &amp; A201 &amp; ", " &amp; J201 &amp; ", TO_DATE('" &amp; TEXT(F201, "yyyy-mm-dd") &amp; "', 'YYYY-MM-DD'), " &amp; G201 &amp; ");"</f>
        <v>INSERT INTO Operacao(id, plantacao_id, tipo_operacao_id, data, quantidade) VALUES (300, 102, 103, TO_DATE('yyyy-12-11', 'YYYY-MM-DD'), 10);</v>
      </c>
      <c r="M201" s="17"/>
      <c r="N201" s="17"/>
      <c r="O201" s="17"/>
      <c r="P201" s="17"/>
      <c r="Q201" s="17"/>
      <c r="R201" s="17"/>
      <c r="Z201">
        <f>_xlfn.XLOOKUP(I201, 'INSERTS F-PRODUCAO'!$E$2:$E$12,'INSERTS F-PRODUCAO'!$D$2:$D$12)</f>
        <v>3</v>
      </c>
      <c r="AA201" t="str">
        <f>"INSERT INTO " &amp; $AB$1 &amp; "(operacao_id,fator_producao_id) values (" &amp; K201 &amp; ", " &amp; Z201 &amp; ");"</f>
        <v>INSERT INTO Aplicacao_FP(operacao_id,fator_producao_id) values (300, 3);</v>
      </c>
    </row>
    <row r="202" spans="1:27">
      <c r="A202" s="17">
        <v>107</v>
      </c>
      <c r="B202" s="17" t="s">
        <v>238</v>
      </c>
      <c r="C202" s="17" t="s">
        <v>5</v>
      </c>
      <c r="D202" s="17"/>
      <c r="E202" s="17" t="s">
        <v>275</v>
      </c>
      <c r="F202" s="18">
        <v>44911</v>
      </c>
      <c r="G202" s="17">
        <v>500</v>
      </c>
      <c r="H202" s="17" t="s">
        <v>267</v>
      </c>
      <c r="I202" s="17"/>
      <c r="J202" s="17">
        <f>VLOOKUP(C202, 'INSERT TIPO_OPERACAO'!$A$2:$B$9, 2, FALSE)</f>
        <v>104</v>
      </c>
      <c r="K202" s="17">
        <f t="shared" si="3"/>
        <v>301</v>
      </c>
      <c r="L202" s="17" t="str">
        <f>"INSERT INTO " &amp; $M$1 &amp; "(id, plantacao_id, tipo_operacao_id, data, quantidade) VALUES (" &amp; K202 &amp; ", " &amp; A202 &amp; ", " &amp; J202 &amp; ", TO_DATE('" &amp; TEXT(F202, "yyyy-mm-dd") &amp; "', 'YYYY-MM-DD'), " &amp; G202 &amp; ");"</f>
        <v>INSERT INTO Operacao(id, plantacao_id, tipo_operacao_id, data, quantidade) VALUES (301, 107, 104, TO_DATE('yyyy-12-16', 'YYYY-MM-DD'), 500);</v>
      </c>
      <c r="M202" s="17"/>
      <c r="N202" s="17"/>
      <c r="O202" s="17"/>
      <c r="P202" s="17"/>
      <c r="Q202" s="17"/>
      <c r="R202" s="17"/>
      <c r="Z202" t="e">
        <f>_xlfn.XLOOKUP(I202, 'INSERTS F-PRODUCAO'!$E$2:$E$12,'INSERTS F-PRODUCAO'!$D$2:$D$12)</f>
        <v>#N/A</v>
      </c>
      <c r="AA202" t="e">
        <f>"INSERT INTO " &amp; $AB$1 &amp; "(operacao_id,fator_producao_id) values (" &amp; K202 &amp; ", " &amp; Z202 &amp; ");"</f>
        <v>#N/A</v>
      </c>
    </row>
    <row r="203" spans="1:27">
      <c r="A203" s="17">
        <v>106</v>
      </c>
      <c r="B203" s="17" t="s">
        <v>278</v>
      </c>
      <c r="C203" s="17" t="s">
        <v>7</v>
      </c>
      <c r="D203" s="17"/>
      <c r="E203" s="17" t="s">
        <v>290</v>
      </c>
      <c r="F203" s="18">
        <v>44913</v>
      </c>
      <c r="G203" s="17">
        <v>200</v>
      </c>
      <c r="H203" s="17" t="s">
        <v>274</v>
      </c>
      <c r="I203" s="17"/>
      <c r="J203" s="17">
        <f>VLOOKUP(C203, 'INSERT TIPO_OPERACAO'!$A$2:$B$9, 2, FALSE)</f>
        <v>107</v>
      </c>
      <c r="K203" s="17">
        <f t="shared" si="3"/>
        <v>302</v>
      </c>
      <c r="L203" s="17" t="str">
        <f>"INSERT INTO " &amp; $M$1 &amp; "(id, plantacao_id, tipo_operacao_id, data, quantidade) VALUES (" &amp; K203 &amp; ", " &amp; A203 &amp; ", " &amp; J203 &amp; ", TO_DATE('" &amp; TEXT(F203, "yyyy-mm-dd") &amp; "', 'YYYY-MM-DD'), " &amp; G203 &amp; ");"</f>
        <v>INSERT INTO Operacao(id, plantacao_id, tipo_operacao_id, data, quantidade) VALUES (302, 106, 107, TO_DATE('yyyy-12-18', 'YYYY-MM-DD'), 200);</v>
      </c>
      <c r="M203" s="17"/>
      <c r="N203" s="17"/>
      <c r="O203" s="17"/>
      <c r="P203" s="17"/>
      <c r="Q203" s="17"/>
      <c r="R203" s="17"/>
      <c r="Z203" t="e">
        <f>_xlfn.XLOOKUP(I203, 'INSERTS F-PRODUCAO'!$E$2:$E$12,'INSERTS F-PRODUCAO'!$D$2:$D$12)</f>
        <v>#N/A</v>
      </c>
      <c r="AA203" t="e">
        <f>"INSERT INTO " &amp; $AB$1 &amp; "(operacao_id,fator_producao_id) values (" &amp; K203 &amp; ", " &amp; Z203 &amp; ");"</f>
        <v>#N/A</v>
      </c>
    </row>
    <row r="204" spans="1:27">
      <c r="A204" s="17">
        <v>107</v>
      </c>
      <c r="B204" s="17" t="s">
        <v>238</v>
      </c>
      <c r="C204" s="17" t="s">
        <v>5</v>
      </c>
      <c r="D204" s="17"/>
      <c r="E204" s="17" t="s">
        <v>276</v>
      </c>
      <c r="F204" s="18">
        <v>44913</v>
      </c>
      <c r="G204" s="17">
        <v>700</v>
      </c>
      <c r="H204" s="17" t="s">
        <v>267</v>
      </c>
      <c r="I204" s="17"/>
      <c r="J204" s="17">
        <f>VLOOKUP(C204, 'INSERT TIPO_OPERACAO'!$A$2:$B$9, 2, FALSE)</f>
        <v>104</v>
      </c>
      <c r="K204" s="17">
        <f t="shared" si="3"/>
        <v>303</v>
      </c>
      <c r="L204" s="17" t="str">
        <f>"INSERT INTO " &amp; $M$1 &amp; "(id, plantacao_id, tipo_operacao_id, data, quantidade) VALUES (" &amp; K204 &amp; ", " &amp; A204 &amp; ", " &amp; J204 &amp; ", TO_DATE('" &amp; TEXT(F204, "yyyy-mm-dd") &amp; "', 'YYYY-MM-DD'), " &amp; G204 &amp; ");"</f>
        <v>INSERT INTO Operacao(id, plantacao_id, tipo_operacao_id, data, quantidade) VALUES (303, 107, 104, TO_DATE('yyyy-12-18', 'YYYY-MM-DD'), 700);</v>
      </c>
      <c r="M204" s="17"/>
      <c r="N204" s="17"/>
      <c r="O204" s="17"/>
      <c r="P204" s="17"/>
      <c r="Q204" s="17"/>
      <c r="R204" s="17"/>
      <c r="Z204" t="e">
        <f>_xlfn.XLOOKUP(I204, 'INSERTS F-PRODUCAO'!$E$2:$E$12,'INSERTS F-PRODUCAO'!$D$2:$D$12)</f>
        <v>#N/A</v>
      </c>
      <c r="AA204" t="e">
        <f>"INSERT INTO " &amp; $AB$1 &amp; "(operacao_id,fator_producao_id) values (" &amp; K204 &amp; ", " &amp; Z204 &amp; ");"</f>
        <v>#N/A</v>
      </c>
    </row>
    <row r="205" spans="1:27">
      <c r="A205" s="17">
        <v>104</v>
      </c>
      <c r="B205" s="17" t="s">
        <v>236</v>
      </c>
      <c r="C205" s="17" t="s">
        <v>5</v>
      </c>
      <c r="D205" s="17"/>
      <c r="E205" s="17" t="s">
        <v>270</v>
      </c>
      <c r="F205" s="18">
        <v>44938</v>
      </c>
      <c r="G205" s="17">
        <v>60</v>
      </c>
      <c r="H205" s="17" t="s">
        <v>267</v>
      </c>
      <c r="I205" s="17"/>
      <c r="J205" s="17">
        <f>VLOOKUP(C205, 'INSERT TIPO_OPERACAO'!$A$2:$B$9, 2, FALSE)</f>
        <v>104</v>
      </c>
      <c r="K205" s="17">
        <f t="shared" si="3"/>
        <v>304</v>
      </c>
      <c r="L205" s="17" t="str">
        <f>"INSERT INTO " &amp; $M$1 &amp; "(id, plantacao_id, tipo_operacao_id, data, quantidade) VALUES (" &amp; K205 &amp; ", " &amp; A205 &amp; ", " &amp; J205 &amp; ", TO_DATE('" &amp; TEXT(F205, "yyyy-mm-dd") &amp; "', 'YYYY-MM-DD'), " &amp; G205 &amp; ");"</f>
        <v>INSERT INTO Operacao(id, plantacao_id, tipo_operacao_id, data, quantidade) VALUES (304, 104, 104, TO_DATE('yyyy-01-12', 'YYYY-MM-DD'), 60);</v>
      </c>
      <c r="M205" s="17"/>
      <c r="N205" s="17"/>
      <c r="O205" s="17"/>
      <c r="P205" s="17"/>
      <c r="Q205" s="17"/>
      <c r="R205" s="17"/>
      <c r="Z205" t="e">
        <f>_xlfn.XLOOKUP(I205, 'INSERTS F-PRODUCAO'!$E$2:$E$12,'INSERTS F-PRODUCAO'!$D$2:$D$12)</f>
        <v>#N/A</v>
      </c>
      <c r="AA205" t="e">
        <f>"INSERT INTO " &amp; $AB$1 &amp; "(operacao_id,fator_producao_id) values (" &amp; K205 &amp; ", " &amp; Z205 &amp; ");"</f>
        <v>#N/A</v>
      </c>
    </row>
    <row r="206" spans="1:27">
      <c r="A206" s="17">
        <v>106</v>
      </c>
      <c r="B206" s="17" t="s">
        <v>278</v>
      </c>
      <c r="C206" s="17" t="s">
        <v>7</v>
      </c>
      <c r="D206" s="17"/>
      <c r="E206" s="17" t="s">
        <v>290</v>
      </c>
      <c r="F206" s="18">
        <v>44940</v>
      </c>
      <c r="G206" s="17">
        <v>250</v>
      </c>
      <c r="H206" s="17" t="s">
        <v>274</v>
      </c>
      <c r="I206" s="17"/>
      <c r="J206" s="17">
        <f>VLOOKUP(C206, 'INSERT TIPO_OPERACAO'!$A$2:$B$9, 2, FALSE)</f>
        <v>107</v>
      </c>
      <c r="K206" s="17">
        <f t="shared" si="3"/>
        <v>305</v>
      </c>
      <c r="L206" s="17" t="str">
        <f>"INSERT INTO " &amp; $M$1 &amp; "(id, plantacao_id, tipo_operacao_id, data, quantidade) VALUES (" &amp; K206 &amp; ", " &amp; A206 &amp; ", " &amp; J206 &amp; ", TO_DATE('" &amp; TEXT(F206, "yyyy-mm-dd") &amp; "', 'YYYY-MM-DD'), " &amp; G206 &amp; ");"</f>
        <v>INSERT INTO Operacao(id, plantacao_id, tipo_operacao_id, data, quantidade) VALUES (305, 106, 107, TO_DATE('yyyy-01-14', 'YYYY-MM-DD'), 250);</v>
      </c>
      <c r="M206" s="17"/>
      <c r="N206" s="17"/>
      <c r="O206" s="17"/>
      <c r="P206" s="17"/>
      <c r="Q206" s="17"/>
      <c r="R206" s="17"/>
      <c r="Z206" t="e">
        <f>_xlfn.XLOOKUP(I206, 'INSERTS F-PRODUCAO'!$E$2:$E$12,'INSERTS F-PRODUCAO'!$D$2:$D$12)</f>
        <v>#N/A</v>
      </c>
      <c r="AA206" t="e">
        <f>"INSERT INTO " &amp; $AB$1 &amp; "(operacao_id,fator_producao_id) values (" &amp; K206 &amp; ", " &amp; Z206 &amp; ");"</f>
        <v>#N/A</v>
      </c>
    </row>
    <row r="207" spans="1:27">
      <c r="A207" s="17">
        <v>107</v>
      </c>
      <c r="B207" s="17" t="s">
        <v>238</v>
      </c>
      <c r="C207" s="17" t="s">
        <v>277</v>
      </c>
      <c r="D207" s="17"/>
      <c r="E207" s="17" t="s">
        <v>275</v>
      </c>
      <c r="F207" s="18">
        <v>44946</v>
      </c>
      <c r="G207" s="17">
        <v>4</v>
      </c>
      <c r="H207" s="17" t="s">
        <v>274</v>
      </c>
      <c r="I207" s="17" t="s">
        <v>157</v>
      </c>
      <c r="J207" s="17">
        <f>VLOOKUP(C207, 'INSERT TIPO_OPERACAO'!$A$2:$B$9, 2, FALSE)</f>
        <v>105</v>
      </c>
      <c r="K207" s="17">
        <f t="shared" si="3"/>
        <v>306</v>
      </c>
      <c r="L207" s="17" t="str">
        <f>"INSERT INTO " &amp; $M$1 &amp; "(id, plantacao_id, tipo_operacao_id, data, quantidade) VALUES (" &amp; K207 &amp; ", " &amp; A207 &amp; ", " &amp; J207 &amp; ", TO_DATE('" &amp; TEXT(F207, "yyyy-mm-dd") &amp; "', 'YYYY-MM-DD'), " &amp; G207 &amp; ");"</f>
        <v>INSERT INTO Operacao(id, plantacao_id, tipo_operacao_id, data, quantidade) VALUES (306, 107, 105, TO_DATE('yyyy-01-20', 'YYYY-MM-DD'), 4);</v>
      </c>
      <c r="M207" s="17"/>
      <c r="N207" s="17"/>
      <c r="O207" s="17"/>
      <c r="P207" s="17"/>
      <c r="Q207" s="17"/>
      <c r="R207" s="17"/>
      <c r="Z207">
        <f>_xlfn.XLOOKUP(I207, 'INSERTS F-PRODUCAO'!$E$2:$E$12,'INSERTS F-PRODUCAO'!$D$2:$D$12)</f>
        <v>1</v>
      </c>
      <c r="AA207" t="str">
        <f>"INSERT INTO " &amp; $AB$1 &amp; "(operacao_id,fator_producao_id) values (" &amp; K207 &amp; ", " &amp; Z207 &amp; ");"</f>
        <v>INSERT INTO Aplicacao_FP(operacao_id,fator_producao_id) values (306, 1);</v>
      </c>
    </row>
    <row r="208" spans="1:27">
      <c r="A208" s="17">
        <v>107</v>
      </c>
      <c r="B208" s="17" t="s">
        <v>238</v>
      </c>
      <c r="C208" s="17" t="s">
        <v>277</v>
      </c>
      <c r="D208" s="17"/>
      <c r="E208" s="17" t="s">
        <v>276</v>
      </c>
      <c r="F208" s="18">
        <v>44946</v>
      </c>
      <c r="G208" s="17">
        <v>5</v>
      </c>
      <c r="H208" s="17" t="s">
        <v>274</v>
      </c>
      <c r="I208" s="17" t="s">
        <v>157</v>
      </c>
      <c r="J208" s="17">
        <f>VLOOKUP(C208, 'INSERT TIPO_OPERACAO'!$A$2:$B$9, 2, FALSE)</f>
        <v>105</v>
      </c>
      <c r="K208" s="17">
        <f t="shared" si="3"/>
        <v>307</v>
      </c>
      <c r="L208" s="17" t="str">
        <f>"INSERT INTO " &amp; $M$1 &amp; "(id, plantacao_id, tipo_operacao_id, data, quantidade) VALUES (" &amp; K208 &amp; ", " &amp; A208 &amp; ", " &amp; J208 &amp; ", TO_DATE('" &amp; TEXT(F208, "yyyy-mm-dd") &amp; "', 'YYYY-MM-DD'), " &amp; G208 &amp; ");"</f>
        <v>INSERT INTO Operacao(id, plantacao_id, tipo_operacao_id, data, quantidade) VALUES (307, 107, 105, TO_DATE('yyyy-01-20', 'YYYY-MM-DD'), 5);</v>
      </c>
      <c r="M208" s="17"/>
      <c r="N208" s="17"/>
      <c r="O208" s="17"/>
      <c r="P208" s="17"/>
      <c r="Q208" s="17"/>
      <c r="R208" s="17"/>
      <c r="Z208">
        <f>_xlfn.XLOOKUP(I208, 'INSERTS F-PRODUCAO'!$E$2:$E$12,'INSERTS F-PRODUCAO'!$D$2:$D$12)</f>
        <v>1</v>
      </c>
      <c r="AA208" t="str">
        <f>"INSERT INTO " &amp; $AB$1 &amp; "(operacao_id,fator_producao_id) values (" &amp; K208 &amp; ", " &amp; Z208 &amp; ");"</f>
        <v>INSERT INTO Aplicacao_FP(operacao_id,fator_producao_id) values (307, 1);</v>
      </c>
    </row>
    <row r="209" spans="1:27">
      <c r="A209" s="17">
        <v>103</v>
      </c>
      <c r="B209" s="17" t="s">
        <v>235</v>
      </c>
      <c r="C209" s="17" t="s">
        <v>286</v>
      </c>
      <c r="D209" s="17"/>
      <c r="E209" s="17" t="s">
        <v>284</v>
      </c>
      <c r="F209" s="18">
        <v>45005</v>
      </c>
      <c r="G209" s="17">
        <v>1.3</v>
      </c>
      <c r="H209" s="17" t="s">
        <v>233</v>
      </c>
      <c r="I209" s="17"/>
      <c r="J209" s="17">
        <f>VLOOKUP(C209, 'INSERT TIPO_OPERACAO'!$A$2:$B$9, 2, FALSE)</f>
        <v>108</v>
      </c>
      <c r="K209" s="17">
        <f t="shared" si="3"/>
        <v>308</v>
      </c>
      <c r="L209" s="17" t="str">
        <f>"INSERT INTO " &amp; $M$1 &amp; "(id, plantacao_id, tipo_operacao_id, data, quantidade) VALUES (" &amp; K209 &amp; ", " &amp; A209 &amp; ", " &amp; J209 &amp; ", TO_DATE('" &amp; TEXT(F209, "yyyy-mm-dd") &amp; "', 'YYYY-MM-DD'), " &amp; G209 &amp; ");"</f>
        <v>INSERT INTO Operacao(id, plantacao_id, tipo_operacao_id, data, quantidade) VALUES (308, 103, 108, TO_DATE('yyyy-03-20', 'YYYY-MM-DD'), 1,3);</v>
      </c>
      <c r="M209" s="17"/>
      <c r="N209" s="17"/>
      <c r="O209" s="17"/>
      <c r="P209" s="17"/>
      <c r="Q209" s="17"/>
      <c r="R209" s="17"/>
      <c r="Z209" t="e">
        <f>_xlfn.XLOOKUP(I209, 'INSERTS F-PRODUCAO'!$E$2:$E$12,'INSERTS F-PRODUCAO'!$D$2:$D$12)</f>
        <v>#N/A</v>
      </c>
      <c r="AA209" t="e">
        <f>"INSERT INTO " &amp; $AB$1 &amp; "(operacao_id,fator_producao_id) values (" &amp; K209 &amp; ", " &amp; Z209 &amp; ");"</f>
        <v>#N/A</v>
      </c>
    </row>
  </sheetData>
  <sortState xmlns:xlrd2="http://schemas.microsoft.com/office/spreadsheetml/2017/richdata2" ref="A2:I209">
    <sortCondition ref="F2:F209"/>
    <sortCondition ref="A2:A209"/>
  </sortState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E277-EC3F-46EA-8D39-A978B7AEA5AE}">
  <dimension ref="A1:K67"/>
  <sheetViews>
    <sheetView tabSelected="1" topLeftCell="J2" workbookViewId="0">
      <selection activeCell="K2" sqref="K2:K28"/>
    </sheetView>
  </sheetViews>
  <sheetFormatPr defaultRowHeight="14.45"/>
  <cols>
    <col min="2" max="2" width="17" customWidth="1"/>
    <col min="3" max="3" width="28.7109375" bestFit="1" customWidth="1"/>
    <col min="4" max="4" width="19.140625" customWidth="1"/>
    <col min="5" max="6" width="10.7109375" bestFit="1" customWidth="1"/>
    <col min="10" max="10" width="84.42578125" style="9" customWidth="1"/>
    <col min="11" max="11" width="91.85546875" customWidth="1"/>
  </cols>
  <sheetData>
    <row r="1" spans="1:11">
      <c r="A1" s="3" t="s">
        <v>155</v>
      </c>
      <c r="B1" s="3" t="s">
        <v>231</v>
      </c>
      <c r="C1" s="2" t="s">
        <v>256</v>
      </c>
      <c r="D1" s="2" t="s">
        <v>148</v>
      </c>
      <c r="E1" s="2" t="s">
        <v>291</v>
      </c>
      <c r="F1" s="2" t="s">
        <v>292</v>
      </c>
      <c r="G1" s="2" t="s">
        <v>258</v>
      </c>
      <c r="H1" s="2" t="s">
        <v>293</v>
      </c>
      <c r="K1" t="s">
        <v>294</v>
      </c>
    </row>
    <row r="2" spans="1:11">
      <c r="A2" s="4">
        <v>101</v>
      </c>
      <c r="B2" t="s">
        <v>232</v>
      </c>
      <c r="C2" t="s">
        <v>284</v>
      </c>
      <c r="D2" t="s">
        <v>99</v>
      </c>
      <c r="E2" s="1">
        <v>44114</v>
      </c>
      <c r="F2" s="1">
        <v>44285</v>
      </c>
      <c r="G2">
        <v>1.1000000000000001</v>
      </c>
      <c r="H2" t="s">
        <v>233</v>
      </c>
      <c r="J2" s="9" t="str">
        <f>"INSERT INTO Plantacao(id, parcela_id, data_inicio) VALUES ("&amp;A2&amp;", "&amp;_xlfn.XLOOKUP(B2,'Exploração agrícola'!$C$2:$C$14,'Exploração agrícola'!$A$2:$A$14)&amp;", TO_DATE('"&amp;TEXT(E2,"dd/mm/aaaa")&amp;"', 'DD/MM/YYYY'));"</f>
        <v>INSERT INTO Plantacao(id, parcela_id, data_inicio) VALUES (101, 101, TO_DATE('10/10/2020', 'DD/MM/YYYY'));</v>
      </c>
      <c r="K2" t="str">
        <f>"INSERT INTO Plantacao_Temporaria(plantacao_id, data_fim, quantidade) VALUES ("&amp;A2&amp;", TO_DATE('" &amp; TEXT(F2, "MM/DD/AAAA") &amp; "', 'MM/DD/YYYY'), "&amp;SUBSTITUTE(G2,",",".")&amp;");"</f>
        <v>INSERT INTO Plantacao_Temporaria(plantacao_id, data_fim, quantidade) VALUES (101, TO_DATE('03/30/2021', 'MM/DD/YYYY'), 1.1);</v>
      </c>
    </row>
    <row r="3" spans="1:11">
      <c r="A3" s="4">
        <v>102</v>
      </c>
      <c r="B3" t="s">
        <v>232</v>
      </c>
      <c r="C3" t="s">
        <v>287</v>
      </c>
      <c r="D3" t="s">
        <v>99</v>
      </c>
      <c r="E3" s="1">
        <v>44296</v>
      </c>
      <c r="F3" s="1">
        <v>44420</v>
      </c>
      <c r="G3">
        <v>0.9</v>
      </c>
      <c r="H3" t="s">
        <v>233</v>
      </c>
      <c r="J3" s="9" t="str">
        <f>"INSERT INTO Plantacao(id, parcela_id, data_inicio) VALUES ("&amp;A3&amp;", "&amp;_xlfn.XLOOKUP(B3,'Exploração agrícola'!$C$2:$C$14,'Exploração agrícola'!$A$2:$A$14)&amp;", TO_DATE('"&amp;TEXT(E3,"dd/mm/aaaa")&amp;"', 'DD/MM/YYYY'));"</f>
        <v>INSERT INTO Plantacao(id, parcela_id, data_inicio) VALUES (102, 101, TO_DATE('10/04/2021', 'DD/MM/YYYY'));</v>
      </c>
      <c r="K3" t="str">
        <f t="shared" ref="K3:K11" si="0">"INSERT INTO Plantacao_Temporaria(plantacao_id, data_fim, quantidade) VALUES ("&amp;A3&amp;", TO_DATE('" &amp; TEXT(F3, "MM/DD/AAAA") &amp; "', 'MM/DD/YYYY'), "&amp;SUBSTITUTE(G3,",",".")&amp;");"</f>
        <v>INSERT INTO Plantacao_Temporaria(plantacao_id, data_fim, quantidade) VALUES (102, TO_DATE('08/12/2021', 'MM/DD/YYYY'), 0.9);</v>
      </c>
    </row>
    <row r="4" spans="1:11">
      <c r="A4" s="4">
        <v>103</v>
      </c>
      <c r="B4" t="s">
        <v>232</v>
      </c>
      <c r="C4" t="s">
        <v>284</v>
      </c>
      <c r="D4" t="s">
        <v>99</v>
      </c>
      <c r="E4" s="1">
        <v>44472</v>
      </c>
      <c r="F4" s="1">
        <v>44656</v>
      </c>
      <c r="G4">
        <v>1.1000000000000001</v>
      </c>
      <c r="H4" t="s">
        <v>233</v>
      </c>
      <c r="J4" s="9" t="str">
        <f>"INSERT INTO Plantacao(id, parcela_id, data_inicio) VALUES ("&amp;A4&amp;", "&amp;_xlfn.XLOOKUP(B4,'Exploração agrícola'!$C$2:$C$14,'Exploração agrícola'!$A$2:$A$14)&amp;", TO_DATE('"&amp;TEXT(E4,"dd/mm/aaaa")&amp;"', 'DD/MM/YYYY'));"</f>
        <v>INSERT INTO Plantacao(id, parcela_id, data_inicio) VALUES (103, 101, TO_DATE('03/10/2021', 'DD/MM/YYYY'));</v>
      </c>
      <c r="K4" t="str">
        <f t="shared" si="0"/>
        <v>INSERT INTO Plantacao_Temporaria(plantacao_id, data_fim, quantidade) VALUES (103, TO_DATE('04/05/2022', 'MM/DD/YYYY'), 1.1);</v>
      </c>
    </row>
    <row r="5" spans="1:11">
      <c r="A5" s="4">
        <v>104</v>
      </c>
      <c r="B5" t="s">
        <v>232</v>
      </c>
      <c r="C5" t="s">
        <v>287</v>
      </c>
      <c r="D5" t="s">
        <v>99</v>
      </c>
      <c r="E5" s="1">
        <v>44666</v>
      </c>
      <c r="F5" s="1">
        <v>44794</v>
      </c>
      <c r="G5">
        <v>0.9</v>
      </c>
      <c r="H5" t="s">
        <v>233</v>
      </c>
      <c r="J5" s="9" t="str">
        <f>"INSERT INTO Plantacao(id, parcela_id, data_inicio) VALUES ("&amp;A5&amp;", "&amp;_xlfn.XLOOKUP(B5,'Exploração agrícola'!$C$2:$C$14,'Exploração agrícola'!$A$2:$A$14)&amp;", TO_DATE('"&amp;TEXT(E5,"dd/mm/aaaa")&amp;"', 'DD/MM/YYYY'));"</f>
        <v>INSERT INTO Plantacao(id, parcela_id, data_inicio) VALUES (104, 101, TO_DATE('15/04/2022', 'DD/MM/YYYY'));</v>
      </c>
      <c r="K5" t="str">
        <f t="shared" si="0"/>
        <v>INSERT INTO Plantacao_Temporaria(plantacao_id, data_fim, quantidade) VALUES (104, TO_DATE('08/21/2022', 'MM/DD/YYYY'), 0.9);</v>
      </c>
    </row>
    <row r="6" spans="1:11">
      <c r="A6" s="4">
        <v>105</v>
      </c>
      <c r="B6" t="s">
        <v>235</v>
      </c>
      <c r="C6" t="s">
        <v>281</v>
      </c>
      <c r="D6" t="s">
        <v>99</v>
      </c>
      <c r="E6" s="1">
        <v>43926</v>
      </c>
      <c r="F6" s="1">
        <v>44063</v>
      </c>
      <c r="G6">
        <v>1.2</v>
      </c>
      <c r="H6" t="s">
        <v>233</v>
      </c>
      <c r="J6" s="9" t="str">
        <f>"INSERT INTO Plantacao(id, parcela_id, data_inicio) VALUES ("&amp;A6&amp;", "&amp;_xlfn.XLOOKUP(B6,'Exploração agrícola'!$C$2:$C$14,'Exploração agrícola'!$A$2:$A$14)&amp;", TO_DATE('"&amp;TEXT(E6,"dd/mm/aaaa")&amp;"', 'DD/MM/YYYY'));"</f>
        <v>INSERT INTO Plantacao(id, parcela_id, data_inicio) VALUES (105, 103, TO_DATE('05/04/2020', 'DD/MM/YYYY'));</v>
      </c>
      <c r="K6" t="str">
        <f t="shared" si="0"/>
        <v>INSERT INTO Plantacao_Temporaria(plantacao_id, data_fim, quantidade) VALUES (105, TO_DATE('08/20/2020', 'MM/DD/YYYY'), 1.2);</v>
      </c>
    </row>
    <row r="7" spans="1:11">
      <c r="A7" s="4">
        <v>106</v>
      </c>
      <c r="B7" t="s">
        <v>235</v>
      </c>
      <c r="C7" t="s">
        <v>284</v>
      </c>
      <c r="D7" t="s">
        <v>99</v>
      </c>
      <c r="E7" s="1">
        <v>44116</v>
      </c>
      <c r="F7" s="1">
        <v>44270</v>
      </c>
      <c r="G7">
        <v>1.3</v>
      </c>
      <c r="H7" t="s">
        <v>233</v>
      </c>
      <c r="J7" s="9" t="str">
        <f>"INSERT INTO Plantacao(id, parcela_id, data_inicio) VALUES ("&amp;A7&amp;", "&amp;_xlfn.XLOOKUP(B7,'Exploração agrícola'!$C$2:$C$14,'Exploração agrícola'!$A$2:$A$14)&amp;", TO_DATE('"&amp;TEXT(E7,"dd/mm/aaaa")&amp;"', 'DD/MM/YYYY'));"</f>
        <v>INSERT INTO Plantacao(id, parcela_id, data_inicio) VALUES (106, 103, TO_DATE('12/10/2020', 'DD/MM/YYYY'));</v>
      </c>
      <c r="K7" t="str">
        <f t="shared" si="0"/>
        <v>INSERT INTO Plantacao_Temporaria(plantacao_id, data_fim, quantidade) VALUES (106, TO_DATE('03/15/2021', 'MM/DD/YYYY'), 1.3);</v>
      </c>
    </row>
    <row r="8" spans="1:11">
      <c r="A8" s="4">
        <v>107</v>
      </c>
      <c r="B8" t="s">
        <v>235</v>
      </c>
      <c r="C8" t="s">
        <v>281</v>
      </c>
      <c r="D8" t="s">
        <v>99</v>
      </c>
      <c r="E8" s="1">
        <v>44289</v>
      </c>
      <c r="F8" s="1">
        <v>44433</v>
      </c>
      <c r="G8">
        <v>1.2</v>
      </c>
      <c r="H8" t="s">
        <v>233</v>
      </c>
      <c r="J8" s="9" t="str">
        <f>"INSERT INTO Plantacao(id, parcela_id, data_inicio) VALUES ("&amp;A8&amp;", "&amp;_xlfn.XLOOKUP(B8,'Exploração agrícola'!$C$2:$C$14,'Exploração agrícola'!$A$2:$A$14)&amp;", TO_DATE('"&amp;TEXT(E8,"dd/mm/aaaa")&amp;"', 'DD/MM/YYYY'));"</f>
        <v>INSERT INTO Plantacao(id, parcela_id, data_inicio) VALUES (107, 103, TO_DATE('03/04/2021', 'DD/MM/YYYY'));</v>
      </c>
      <c r="K8" t="str">
        <f t="shared" si="0"/>
        <v>INSERT INTO Plantacao_Temporaria(plantacao_id, data_fim, quantidade) VALUES (107, TO_DATE('08/25/2021', 'MM/DD/YYYY'), 1.2);</v>
      </c>
    </row>
    <row r="9" spans="1:11">
      <c r="A9" s="4">
        <v>108</v>
      </c>
      <c r="B9" t="s">
        <v>235</v>
      </c>
      <c r="C9" t="s">
        <v>284</v>
      </c>
      <c r="D9" t="s">
        <v>99</v>
      </c>
      <c r="E9" s="1">
        <v>44475</v>
      </c>
      <c r="F9" s="1">
        <v>44639</v>
      </c>
      <c r="G9">
        <v>1.3</v>
      </c>
      <c r="H9" t="s">
        <v>233</v>
      </c>
      <c r="J9" s="9" t="str">
        <f>"INSERT INTO Plantacao(id, parcela_id, data_inicio) VALUES ("&amp;A9&amp;", "&amp;_xlfn.XLOOKUP(B9,'Exploração agrícola'!$C$2:$C$14,'Exploração agrícola'!$A$2:$A$14)&amp;", TO_DATE('"&amp;TEXT(E9,"dd/mm/aaaa")&amp;"', 'DD/MM/YYYY'));"</f>
        <v>INSERT INTO Plantacao(id, parcela_id, data_inicio) VALUES (108, 103, TO_DATE('06/10/2021', 'DD/MM/YYYY'));</v>
      </c>
      <c r="K9" t="str">
        <f t="shared" si="0"/>
        <v>INSERT INTO Plantacao_Temporaria(plantacao_id, data_fim, quantidade) VALUES (108, TO_DATE('03/19/2022', 'MM/DD/YYYY'), 1.3);</v>
      </c>
    </row>
    <row r="10" spans="1:11">
      <c r="A10" s="4">
        <v>109</v>
      </c>
      <c r="B10" t="s">
        <v>235</v>
      </c>
      <c r="C10" t="s">
        <v>281</v>
      </c>
      <c r="D10" t="s">
        <v>99</v>
      </c>
      <c r="E10" s="1">
        <v>44659</v>
      </c>
      <c r="F10" s="1">
        <v>44791</v>
      </c>
      <c r="G10">
        <v>1.2</v>
      </c>
      <c r="H10" t="s">
        <v>233</v>
      </c>
      <c r="J10" s="9" t="str">
        <f>"INSERT INTO Plantacao(id, parcela_id, data_inicio) VALUES ("&amp;A10&amp;", "&amp;_xlfn.XLOOKUP(B10,'Exploração agrícola'!$C$2:$C$14,'Exploração agrícola'!$A$2:$A$14)&amp;", TO_DATE('"&amp;TEXT(E10,"dd/mm/aaaa")&amp;"', 'DD/MM/YYYY'));"</f>
        <v>INSERT INTO Plantacao(id, parcela_id, data_inicio) VALUES (109, 103, TO_DATE('08/04/2022', 'DD/MM/YYYY'));</v>
      </c>
      <c r="K10" t="str">
        <f t="shared" si="0"/>
        <v>INSERT INTO Plantacao_Temporaria(plantacao_id, data_fim, quantidade) VALUES (109, TO_DATE('08/18/2022', 'MM/DD/YYYY'), 1.2);</v>
      </c>
    </row>
    <row r="11" spans="1:11">
      <c r="A11" s="4">
        <v>110</v>
      </c>
      <c r="B11" t="s">
        <v>235</v>
      </c>
      <c r="C11" t="s">
        <v>284</v>
      </c>
      <c r="D11" t="s">
        <v>99</v>
      </c>
      <c r="E11" s="1">
        <v>44846</v>
      </c>
      <c r="F11" s="1">
        <v>45005</v>
      </c>
      <c r="G11">
        <v>1.3</v>
      </c>
      <c r="H11" t="s">
        <v>233</v>
      </c>
      <c r="J11" s="9" t="str">
        <f>"INSERT INTO Plantacao(id, parcela_id, data_inicio) VALUES ("&amp;A11&amp;", "&amp;_xlfn.XLOOKUP(B11,'Exploração agrícola'!$C$2:$C$14,'Exploração agrícola'!$A$2:$A$14)&amp;", TO_DATE('"&amp;TEXT(E11,"dd/mm/aaaa")&amp;"', 'DD/MM/YYYY'));"</f>
        <v>INSERT INTO Plantacao(id, parcela_id, data_inicio) VALUES (110, 103, TO_DATE('12/10/2022', 'DD/MM/YYYY'));</v>
      </c>
      <c r="K11" t="str">
        <f t="shared" si="0"/>
        <v>INSERT INTO Plantacao_Temporaria(plantacao_id, data_fim, quantidade) VALUES (110, TO_DATE('03/20/2023', 'MM/DD/YYYY'), 1.3);</v>
      </c>
    </row>
    <row r="12" spans="1:11">
      <c r="A12" s="4">
        <v>111</v>
      </c>
      <c r="B12" t="s">
        <v>264</v>
      </c>
      <c r="C12" t="s">
        <v>266</v>
      </c>
      <c r="D12" t="s">
        <v>11</v>
      </c>
      <c r="E12" s="1">
        <v>42649</v>
      </c>
      <c r="G12">
        <v>30</v>
      </c>
      <c r="H12" t="s">
        <v>267</v>
      </c>
      <c r="J12" s="9" t="str">
        <f>"INSERT INTO Plantacao(id, parcela_id, data_inicio) VALUES ("&amp;A12&amp;", "&amp;_xlfn.XLOOKUP(B12,'Exploração agrícola'!$C$2:$C$14,'Exploração agrícola'!$A$2:$A$14)&amp;", TO_DATE('"&amp;TEXT(E12,"dd/mm/aaaa")&amp;"', 'DD/MM/YYYY'));"</f>
        <v>INSERT INTO Plantacao(id, parcela_id, data_inicio) VALUES (111, 102, TO_DATE('06/10/2016', 'DD/MM/YYYY'));</v>
      </c>
      <c r="K12" t="str">
        <f>"INSERT INTO Plantacao_Permanente(plantacao_id) VALUES ("&amp;A12 &amp;");"</f>
        <v>INSERT INTO Plantacao_Permanente(plantacao_id) VALUES (111);</v>
      </c>
    </row>
    <row r="13" spans="1:11">
      <c r="A13" s="4">
        <v>112</v>
      </c>
      <c r="B13" t="s">
        <v>264</v>
      </c>
      <c r="C13" t="s">
        <v>268</v>
      </c>
      <c r="D13" t="s">
        <v>11</v>
      </c>
      <c r="E13" s="1">
        <v>42653</v>
      </c>
      <c r="G13">
        <v>20</v>
      </c>
      <c r="H13" t="s">
        <v>267</v>
      </c>
      <c r="J13" s="9" t="str">
        <f>"INSERT INTO Plantacao(id, parcela_id, data_inicio) VALUES ("&amp;A13&amp;", "&amp;_xlfn.XLOOKUP(B13,'Exploração agrícola'!$C$2:$C$14,'Exploração agrícola'!$A$2:$A$14)&amp;", TO_DATE('"&amp;TEXT(E13,"dd/mm/aaaa")&amp;"', 'DD/MM/YYYY'));"</f>
        <v>INSERT INTO Plantacao(id, parcela_id, data_inicio) VALUES (112, 102, TO_DATE('10/10/2016', 'DD/MM/YYYY'));</v>
      </c>
      <c r="K13" t="str">
        <f>"INSERT INTO Plantacao_Permanente(plantacao_id) VALUES ("&amp;A13 &amp;");"</f>
        <v>INSERT INTO Plantacao_Permanente(plantacao_id) VALUES (112);</v>
      </c>
    </row>
    <row r="14" spans="1:11">
      <c r="A14" s="4">
        <v>113</v>
      </c>
      <c r="B14" t="s">
        <v>278</v>
      </c>
      <c r="C14" t="s">
        <v>280</v>
      </c>
      <c r="D14" t="s">
        <v>99</v>
      </c>
      <c r="E14" s="1">
        <v>43900</v>
      </c>
      <c r="F14" s="1">
        <v>43966</v>
      </c>
      <c r="G14">
        <v>0.15</v>
      </c>
      <c r="H14" t="s">
        <v>233</v>
      </c>
      <c r="J14" s="9" t="str">
        <f>"INSERT INTO Plantacao(id, parcela_id, data_inicio) VALUES ("&amp;A14&amp;", "&amp;IF(ISNA(_xlfn.XLOOKUP(B18,'Exploração agrícola'!$C$2:$C$14,'Exploração agrícola'!$A$2:$A$14)),"NULL",_xlfn.XLOOKUP(B18,'Exploração agrícola'!$C$2:$C$14,'Exploração agrícola'!$A$2:$A$14)) &amp;", TO_DATE('"&amp;TEXT(E14,"dd/mm/aaaa")&amp;"', 'DD/MM/YYYY'));"</f>
        <v>INSERT INTO Plantacao(id, parcela_id, data_inicio) VALUES (113, NULL, TO_DATE('10/03/2020', 'DD/MM/YYYY'));</v>
      </c>
      <c r="K14" t="str">
        <f>"INSERT INTO Plantacao_Temporaria(plantacao_id, data_fim, quantidade) VALUES ("&amp;A14&amp;", TO_DATE('" &amp; TEXT(F14, "DD/MM/AAAA") &amp; "', 'DD/MM/YYYY'), "&amp;SUBSTITUTE(G2,",",".")&amp;");"</f>
        <v>INSERT INTO Plantacao_Temporaria(plantacao_id, data_fim, quantidade) VALUES (113, TO_DATE('15/05/2020', 'DD/MM/YYYY'), 1.1);</v>
      </c>
    </row>
    <row r="15" spans="1:11">
      <c r="A15" s="4">
        <v>114</v>
      </c>
      <c r="B15" t="s">
        <v>278</v>
      </c>
      <c r="C15" t="s">
        <v>282</v>
      </c>
      <c r="D15" t="s">
        <v>99</v>
      </c>
      <c r="E15" s="1">
        <v>43984</v>
      </c>
      <c r="F15" s="1">
        <v>44082</v>
      </c>
      <c r="G15">
        <v>0.1</v>
      </c>
      <c r="H15" t="s">
        <v>233</v>
      </c>
      <c r="J15" s="9" t="str">
        <f>"INSERT INTO Plantacao(id, parcela_id, data_inicio) VALUES ("&amp;A15&amp;", "&amp;IF(ISNA(_xlfn.XLOOKUP(B19,'Exploração agrícola'!$C$2:$C$14,'Exploração agrícola'!$A$2:$A$14)),"NULL",_xlfn.XLOOKUP(B19,'Exploração agrícola'!$C$2:$C$14,'Exploração agrícola'!$A$2:$A$14)) &amp;", TO_DATE('"&amp;TEXT(E15,"dd/mm/aaaa")&amp;"', 'DD/MM/YYYY'));"</f>
        <v>INSERT INTO Plantacao(id, parcela_id, data_inicio) VALUES (114, NULL, TO_DATE('02/06/2020', 'DD/MM/YYYY'));</v>
      </c>
      <c r="K15" t="str">
        <f t="shared" ref="K15:K22" si="1">"INSERT INTO Plantacao_Temporaria(plantacao_id, data_fim, quantidade) VALUES ("&amp;A15&amp;", TO_DATE('" &amp; TEXT(F15, "DD/MM/AAAA") &amp; "', 'DD/MM/YYYY'), "&amp;SUBSTITUTE(G3,",",".")&amp;");"</f>
        <v>INSERT INTO Plantacao_Temporaria(plantacao_id, data_fim, quantidade) VALUES (114, TO_DATE('08/09/2020', 'DD/MM/YYYY'), 0.9);</v>
      </c>
    </row>
    <row r="16" spans="1:11">
      <c r="A16" s="4">
        <v>115</v>
      </c>
      <c r="B16" t="s">
        <v>278</v>
      </c>
      <c r="C16" t="s">
        <v>283</v>
      </c>
      <c r="D16" t="s">
        <v>99</v>
      </c>
      <c r="E16" s="1">
        <v>44094</v>
      </c>
      <c r="F16" s="1">
        <v>44206</v>
      </c>
      <c r="G16">
        <v>0.2</v>
      </c>
      <c r="H16" t="s">
        <v>233</v>
      </c>
      <c r="J16" s="9" t="str">
        <f>"INSERT INTO Plantacao(id, parcela_id, data_inicio) VALUES ("&amp;A16&amp;", "&amp;IF(ISNA(_xlfn.XLOOKUP(B20,'Exploração agrícola'!$C$2:$C$14,'Exploração agrícola'!$A$2:$A$14)),"NULL",_xlfn.XLOOKUP(B20,'Exploração agrícola'!$C$2:$C$14,'Exploração agrícola'!$A$2:$A$14)) &amp;", TO_DATE('"&amp;TEXT(E16,"dd/mm/aaaa")&amp;"', 'DD/MM/YYYY'));"</f>
        <v>INSERT INTO Plantacao(id, parcela_id, data_inicio) VALUES (115, NULL, TO_DATE('20/09/2020', 'DD/MM/YYYY'));</v>
      </c>
      <c r="K16" t="str">
        <f t="shared" si="1"/>
        <v>INSERT INTO Plantacao_Temporaria(plantacao_id, data_fim, quantidade) VALUES (115, TO_DATE('10/01/2021', 'DD/MM/YYYY'), 1.1);</v>
      </c>
    </row>
    <row r="17" spans="1:11">
      <c r="A17" s="4">
        <v>116</v>
      </c>
      <c r="B17" t="s">
        <v>278</v>
      </c>
      <c r="C17" t="s">
        <v>285</v>
      </c>
      <c r="D17" t="s">
        <v>99</v>
      </c>
      <c r="E17" s="1">
        <v>44265</v>
      </c>
      <c r="F17" s="1">
        <v>44331</v>
      </c>
      <c r="G17">
        <v>0.15</v>
      </c>
      <c r="H17" t="s">
        <v>233</v>
      </c>
      <c r="J17" s="9" t="str">
        <f>"INSERT INTO Plantacao(id, parcela_id, data_inicio) VALUES ("&amp;A17&amp;", "&amp;IF(ISNA(_xlfn.XLOOKUP(B21,'Exploração agrícola'!$C$2:$C$14,'Exploração agrícola'!$A$2:$A$14)),"NULL",_xlfn.XLOOKUP(B21,'Exploração agrícola'!$C$2:$C$14,'Exploração agrícola'!$A$2:$A$14)) &amp;", TO_DATE('"&amp;TEXT(E17,"dd/mm/aaaa")&amp;"', 'DD/MM/YYYY'));"</f>
        <v>INSERT INTO Plantacao(id, parcela_id, data_inicio) VALUES (116, NULL, TO_DATE('10/03/2021', 'DD/MM/YYYY'));</v>
      </c>
      <c r="K17" t="str">
        <f t="shared" si="1"/>
        <v>INSERT INTO Plantacao_Temporaria(plantacao_id, data_fim, quantidade) VALUES (116, TO_DATE('15/05/2021', 'DD/MM/YYYY'), 0.9);</v>
      </c>
    </row>
    <row r="18" spans="1:11">
      <c r="A18" s="4">
        <v>117</v>
      </c>
      <c r="B18" t="s">
        <v>278</v>
      </c>
      <c r="C18" t="s">
        <v>289</v>
      </c>
      <c r="D18" t="s">
        <v>99</v>
      </c>
      <c r="E18" s="1">
        <v>44349</v>
      </c>
      <c r="F18" s="1">
        <v>44447</v>
      </c>
      <c r="G18">
        <v>0.1</v>
      </c>
      <c r="H18" t="s">
        <v>233</v>
      </c>
      <c r="J18" s="9" t="str">
        <f>"INSERT INTO Plantacao(id, parcela_id, data_inicio) VALUES ("&amp;A18&amp;", "&amp;IF(ISNA(_xlfn.XLOOKUP(B22,'Exploração agrícola'!$C$2:$C$14,'Exploração agrícola'!$A$2:$A$14)),"NULL",_xlfn.XLOOKUP(B22,'Exploração agrícola'!$C$2:$C$14,'Exploração agrícola'!$A$2:$A$14)) &amp;", TO_DATE('"&amp;TEXT(E18,"dd/mm/aaaa")&amp;"', 'DD/MM/YYYY'));"</f>
        <v>INSERT INTO Plantacao(id, parcela_id, data_inicio) VALUES (117, NULL, TO_DATE('02/06/2021', 'DD/MM/YYYY'));</v>
      </c>
      <c r="K18" t="str">
        <f t="shared" si="1"/>
        <v>INSERT INTO Plantacao_Temporaria(plantacao_id, data_fim, quantidade) VALUES (117, TO_DATE('08/09/2021', 'DD/MM/YYYY'), 1.2);</v>
      </c>
    </row>
    <row r="19" spans="1:11">
      <c r="A19" s="4">
        <v>118</v>
      </c>
      <c r="B19" t="s">
        <v>278</v>
      </c>
      <c r="C19" t="s">
        <v>283</v>
      </c>
      <c r="D19" t="s">
        <v>99</v>
      </c>
      <c r="E19" s="1">
        <v>44459</v>
      </c>
      <c r="F19" s="1">
        <v>44571</v>
      </c>
      <c r="G19">
        <v>0.2</v>
      </c>
      <c r="H19" t="s">
        <v>233</v>
      </c>
      <c r="J19" s="9" t="str">
        <f>"INSERT INTO Plantacao(id, parcela_id, data_inicio) VALUES ("&amp;A19&amp;", "&amp;IF(ISNA(_xlfn.XLOOKUP(B23,'Exploração agrícola'!$C$2:$C$14,'Exploração agrícola'!$A$2:$A$14)),"NULL",_xlfn.XLOOKUP(B23,'Exploração agrícola'!$C$2:$C$14,'Exploração agrícola'!$A$2:$A$14)) &amp;", TO_DATE('"&amp;TEXT(E19,"dd/mm/aaaa")&amp;"', 'DD/MM/YYYY'));"</f>
        <v>INSERT INTO Plantacao(id, parcela_id, data_inicio) VALUES (118, 104, TO_DATE('20/09/2021', 'DD/MM/YYYY'));</v>
      </c>
      <c r="K19" t="str">
        <f t="shared" si="1"/>
        <v>INSERT INTO Plantacao_Temporaria(plantacao_id, data_fim, quantidade) VALUES (118, TO_DATE('10/01/2022', 'DD/MM/YYYY'), 1.3);</v>
      </c>
    </row>
    <row r="20" spans="1:11">
      <c r="A20" s="4">
        <v>119</v>
      </c>
      <c r="B20" t="s">
        <v>278</v>
      </c>
      <c r="C20" t="s">
        <v>285</v>
      </c>
      <c r="D20" t="s">
        <v>99</v>
      </c>
      <c r="E20" s="1">
        <v>44626</v>
      </c>
      <c r="F20" s="1">
        <v>44697</v>
      </c>
      <c r="G20">
        <v>0.15</v>
      </c>
      <c r="H20" t="s">
        <v>233</v>
      </c>
      <c r="J20" s="9" t="str">
        <f>"INSERT INTO Plantacao(id, parcela_id, data_inicio) VALUES ("&amp;A20&amp;", "&amp;IF(ISNA(_xlfn.XLOOKUP(B24,'Exploração agrícola'!$C$2:$C$14,'Exploração agrícola'!$A$2:$A$14)),"NULL",_xlfn.XLOOKUP(B24,'Exploração agrícola'!$C$2:$C$14,'Exploração agrícola'!$A$2:$A$14)) &amp;", TO_DATE('"&amp;TEXT(E20,"dd/mm/aaaa")&amp;"', 'DD/MM/YYYY'));"</f>
        <v>INSERT INTO Plantacao(id, parcela_id, data_inicio) VALUES (119, 104, TO_DATE('06/03/2022', 'DD/MM/YYYY'));</v>
      </c>
      <c r="K20" t="str">
        <f t="shared" si="1"/>
        <v>INSERT INTO Plantacao_Temporaria(plantacao_id, data_fim, quantidade) VALUES (119, TO_DATE('16/05/2022', 'DD/MM/YYYY'), 1.2);</v>
      </c>
    </row>
    <row r="21" spans="1:11">
      <c r="A21" s="4">
        <v>120</v>
      </c>
      <c r="B21" t="s">
        <v>278</v>
      </c>
      <c r="C21" t="s">
        <v>282</v>
      </c>
      <c r="D21" t="s">
        <v>99</v>
      </c>
      <c r="E21" s="1">
        <v>44711</v>
      </c>
      <c r="F21" s="1">
        <v>44809</v>
      </c>
      <c r="G21">
        <v>0.15</v>
      </c>
      <c r="H21" t="s">
        <v>233</v>
      </c>
      <c r="J21" s="9" t="str">
        <f>"INSERT INTO Plantacao(id, parcela_id, data_inicio) VALUES ("&amp;A21&amp;", "&amp;IF(ISNA(_xlfn.XLOOKUP(B25,'Exploração agrícola'!$C$2:$C$14,'Exploração agrícola'!$A$2:$A$14)),"NULL",_xlfn.XLOOKUP(B25,'Exploração agrícola'!$C$2:$C$14,'Exploração agrícola'!$A$2:$A$14)) &amp;", TO_DATE('"&amp;TEXT(E21,"dd/mm/aaaa")&amp;"', 'DD/MM/YYYY'));"</f>
        <v>INSERT INTO Plantacao(id, parcela_id, data_inicio) VALUES (120, 104, TO_DATE('30/05/2022', 'DD/MM/YYYY'));</v>
      </c>
      <c r="K21" t="str">
        <f t="shared" si="1"/>
        <v>INSERT INTO Plantacao_Temporaria(plantacao_id, data_fim, quantidade) VALUES (120, TO_DATE('05/09/2022', 'DD/MM/YYYY'), 1.3);</v>
      </c>
    </row>
    <row r="22" spans="1:11">
      <c r="A22" s="4">
        <v>121</v>
      </c>
      <c r="B22" t="s">
        <v>278</v>
      </c>
      <c r="C22" t="s">
        <v>290</v>
      </c>
      <c r="D22" t="s">
        <v>99</v>
      </c>
      <c r="E22" s="1">
        <v>44824</v>
      </c>
      <c r="F22" s="1">
        <v>44940</v>
      </c>
      <c r="G22">
        <v>0.25</v>
      </c>
      <c r="H22" t="s">
        <v>233</v>
      </c>
      <c r="J22" s="9" t="str">
        <f>"INSERT INTO Plantacao(id, parcela_id, data_inicio) VALUES ("&amp;A22&amp;", "&amp;IF(ISNA(_xlfn.XLOOKUP(B26,'Exploração agrícola'!$C$2:$C$14,'Exploração agrícola'!$A$2:$A$14)),"NULL",_xlfn.XLOOKUP(B26,'Exploração agrícola'!$C$2:$C$14,'Exploração agrícola'!$A$2:$A$14)) &amp;", TO_DATE('"&amp;TEXT(E22,"dd/mm/aaaa")&amp;"', 'DD/MM/YYYY'));"</f>
        <v>INSERT INTO Plantacao(id, parcela_id, data_inicio) VALUES (121, 104, TO_DATE('20/09/2022', 'DD/MM/YYYY'));</v>
      </c>
      <c r="K22" t="str">
        <f t="shared" si="1"/>
        <v>INSERT INTO Plantacao_Temporaria(plantacao_id, data_fim, quantidade) VALUES (121, TO_DATE('14/01/2023', 'DD/MM/YYYY'), 1.2);</v>
      </c>
    </row>
    <row r="23" spans="1:11">
      <c r="A23" s="4">
        <v>122</v>
      </c>
      <c r="B23" t="s">
        <v>236</v>
      </c>
      <c r="C23" t="s">
        <v>269</v>
      </c>
      <c r="D23" t="s">
        <v>11</v>
      </c>
      <c r="E23" s="1">
        <v>42742</v>
      </c>
      <c r="G23">
        <v>90</v>
      </c>
      <c r="H23" t="s">
        <v>267</v>
      </c>
      <c r="J23" s="9" t="str">
        <f>"INSERT INTO Plantacao(id, parcela_id, data_inicio) VALUES ("&amp;A23&amp;", "&amp;_xlfn.XLOOKUP(B23,'Exploração agrícola'!$C$2:$C$14,'Exploração agrícola'!$A$2:$A$14)&amp;", TO_DATE('"&amp;TEXT(E23,"dd/mm/aaaa")&amp;"', 'DD/MM/YYYY'));"</f>
        <v>INSERT INTO Plantacao(id, parcela_id, data_inicio) VALUES (122, 104, TO_DATE('07/01/2017', 'DD/MM/YYYY'));</v>
      </c>
      <c r="K23" t="str">
        <f t="shared" ref="K23:K28" si="2">"INSERT INTO Plantacao_Permanente(plantacao_id) VALUES ("&amp;A23 &amp;");"</f>
        <v>INSERT INTO Plantacao_Permanente(plantacao_id) VALUES (122);</v>
      </c>
    </row>
    <row r="24" spans="1:11">
      <c r="A24" s="4">
        <v>123</v>
      </c>
      <c r="B24" t="s">
        <v>236</v>
      </c>
      <c r="C24" t="s">
        <v>270</v>
      </c>
      <c r="D24" t="s">
        <v>11</v>
      </c>
      <c r="E24" s="1">
        <v>42743</v>
      </c>
      <c r="G24">
        <v>60</v>
      </c>
      <c r="H24" t="s">
        <v>267</v>
      </c>
      <c r="J24" s="9" t="str">
        <f>"INSERT INTO Plantacao(id, parcela_id, data_inicio) VALUES ("&amp;A24&amp;", "&amp;_xlfn.XLOOKUP(B24,'Exploração agrícola'!$C$2:$C$14,'Exploração agrícola'!$A$2:$A$14)&amp;", TO_DATE('"&amp;TEXT(E24,"dd/mm/aaaa")&amp;"', 'DD/MM/YYYY'));"</f>
        <v>INSERT INTO Plantacao(id, parcela_id, data_inicio) VALUES (123, 104, TO_DATE('08/01/2017', 'DD/MM/YYYY'));</v>
      </c>
      <c r="K24" t="str">
        <f t="shared" si="2"/>
        <v>INSERT INTO Plantacao_Permanente(plantacao_id) VALUES (123);</v>
      </c>
    </row>
    <row r="25" spans="1:11">
      <c r="A25" s="4">
        <v>124</v>
      </c>
      <c r="B25" t="s">
        <v>236</v>
      </c>
      <c r="C25" t="s">
        <v>271</v>
      </c>
      <c r="D25" t="s">
        <v>11</v>
      </c>
      <c r="E25" s="1">
        <v>42743</v>
      </c>
      <c r="G25">
        <v>40</v>
      </c>
      <c r="H25" t="s">
        <v>267</v>
      </c>
      <c r="J25" s="9" t="str">
        <f>"INSERT INTO Plantacao(id, parcela_id, data_inicio) VALUES ("&amp;A25&amp;", "&amp;_xlfn.XLOOKUP(B25,'Exploração agrícola'!$C$2:$C$14,'Exploração agrícola'!$A$2:$A$14)&amp;", TO_DATE('"&amp;TEXT(E25,"dd/mm/aaaa")&amp;"', 'DD/MM/YYYY'));"</f>
        <v>INSERT INTO Plantacao(id, parcela_id, data_inicio) VALUES (124, 104, TO_DATE('08/01/2017', 'DD/MM/YYYY'));</v>
      </c>
      <c r="K25" t="str">
        <f t="shared" si="2"/>
        <v>INSERT INTO Plantacao_Permanente(plantacao_id) VALUES (124);</v>
      </c>
    </row>
    <row r="26" spans="1:11">
      <c r="A26" s="4">
        <v>125</v>
      </c>
      <c r="B26" t="s">
        <v>236</v>
      </c>
      <c r="C26" t="s">
        <v>271</v>
      </c>
      <c r="D26" t="s">
        <v>11</v>
      </c>
      <c r="E26" s="1">
        <v>43444</v>
      </c>
      <c r="G26">
        <v>30</v>
      </c>
      <c r="H26" t="s">
        <v>267</v>
      </c>
      <c r="J26" s="9" t="str">
        <f>"INSERT INTO Plantacao(id, parcela_id, data_inicio) VALUES ("&amp;A26&amp;", "&amp;_xlfn.XLOOKUP(B26,'Exploração agrícola'!$C$2:$C$14,'Exploração agrícola'!$A$2:$A$14)&amp;", TO_DATE('"&amp;TEXT(E26,"dd/mm/aaaa")&amp;"', 'DD/MM/YYYY'));"</f>
        <v>INSERT INTO Plantacao(id, parcela_id, data_inicio) VALUES (125, 104, TO_DATE('10/12/2018', 'DD/MM/YYYY'));</v>
      </c>
      <c r="K26" t="str">
        <f t="shared" si="2"/>
        <v>INSERT INTO Plantacao_Permanente(plantacao_id) VALUES (125);</v>
      </c>
    </row>
    <row r="27" spans="1:11">
      <c r="A27" s="4">
        <v>126</v>
      </c>
      <c r="B27" t="s">
        <v>238</v>
      </c>
      <c r="C27" t="s">
        <v>275</v>
      </c>
      <c r="D27" t="s">
        <v>11</v>
      </c>
      <c r="E27" s="1">
        <v>43110</v>
      </c>
      <c r="G27">
        <v>500</v>
      </c>
      <c r="H27" t="s">
        <v>267</v>
      </c>
      <c r="J27" s="9" t="str">
        <f>"INSERT INTO Plantacao(id, parcela_id, data_inicio) VALUES ("&amp;A27&amp;", "&amp;_xlfn.XLOOKUP(B27,'Exploração agrícola'!$C$2:$C$14,'Exploração agrícola'!$A$2:$A$14)&amp;", TO_DATE('"&amp;TEXT(E27,"dd/mm/aaaa")&amp;"', 'DD/MM/YYYY'));"</f>
        <v>INSERT INTO Plantacao(id, parcela_id, data_inicio) VALUES (126, 107, TO_DATE('10/01/2018', 'DD/MM/YYYY'));</v>
      </c>
      <c r="K27" t="str">
        <f t="shared" si="2"/>
        <v>INSERT INTO Plantacao_Permanente(plantacao_id) VALUES (126);</v>
      </c>
    </row>
    <row r="28" spans="1:11">
      <c r="A28" s="4">
        <v>127</v>
      </c>
      <c r="B28" t="s">
        <v>238</v>
      </c>
      <c r="C28" t="s">
        <v>276</v>
      </c>
      <c r="D28" t="s">
        <v>11</v>
      </c>
      <c r="E28" s="1">
        <v>43111</v>
      </c>
      <c r="G28">
        <v>700</v>
      </c>
      <c r="H28" t="s">
        <v>267</v>
      </c>
      <c r="J28" s="9" t="str">
        <f>"INSERT INTO Plantacao(id, parcela_id, data_inicio) VALUES ("&amp;A28&amp;", "&amp;_xlfn.XLOOKUP(B28,'Exploração agrícola'!$C$2:$C$14,'Exploração agrícola'!$A$2:$A$14)&amp;", TO_DATE('"&amp;TEXT(E28,"dd/mm/aaaa")&amp;"', 'DD/MM/YYYY'));"</f>
        <v>INSERT INTO Plantacao(id, parcela_id, data_inicio) VALUES (127, 107, TO_DATE('11/01/2018', 'DD/MM/YYYY'));</v>
      </c>
      <c r="K28" t="str">
        <f t="shared" si="2"/>
        <v>INSERT INTO Plantacao_Permanente(plantacao_id) VALUES (127);</v>
      </c>
    </row>
    <row r="41" spans="11:11">
      <c r="K41" t="s">
        <v>295</v>
      </c>
    </row>
    <row r="42" spans="11:11">
      <c r="K42" t="s">
        <v>296</v>
      </c>
    </row>
    <row r="43" spans="11:11">
      <c r="K43" t="s">
        <v>297</v>
      </c>
    </row>
    <row r="44" spans="11:11">
      <c r="K44" t="s">
        <v>298</v>
      </c>
    </row>
    <row r="45" spans="11:11">
      <c r="K45" t="s">
        <v>299</v>
      </c>
    </row>
    <row r="46" spans="11:11">
      <c r="K46" t="s">
        <v>300</v>
      </c>
    </row>
    <row r="47" spans="11:11">
      <c r="K47" t="s">
        <v>301</v>
      </c>
    </row>
    <row r="48" spans="11:11">
      <c r="K48" t="s">
        <v>302</v>
      </c>
    </row>
    <row r="49" spans="11:11">
      <c r="K49" t="s">
        <v>303</v>
      </c>
    </row>
    <row r="50" spans="11:11">
      <c r="K50" t="s">
        <v>304</v>
      </c>
    </row>
    <row r="51" spans="11:11">
      <c r="K51" t="s">
        <v>305</v>
      </c>
    </row>
    <row r="52" spans="11:11">
      <c r="K52" t="s">
        <v>306</v>
      </c>
    </row>
    <row r="53" spans="11:11">
      <c r="K53" t="s">
        <v>307</v>
      </c>
    </row>
    <row r="54" spans="11:11">
      <c r="K54" t="s">
        <v>308</v>
      </c>
    </row>
    <row r="55" spans="11:11">
      <c r="K55" t="s">
        <v>309</v>
      </c>
    </row>
    <row r="56" spans="11:11">
      <c r="K56" t="s">
        <v>310</v>
      </c>
    </row>
    <row r="57" spans="11:11">
      <c r="K57" t="s">
        <v>311</v>
      </c>
    </row>
    <row r="58" spans="11:11">
      <c r="K58" t="s">
        <v>312</v>
      </c>
    </row>
    <row r="59" spans="11:11">
      <c r="K59" t="s">
        <v>313</v>
      </c>
    </row>
    <row r="60" spans="11:11">
      <c r="K60" t="s">
        <v>314</v>
      </c>
    </row>
    <row r="61" spans="11:11">
      <c r="K61" t="s">
        <v>315</v>
      </c>
    </row>
    <row r="62" spans="11:11">
      <c r="K62" t="s">
        <v>316</v>
      </c>
    </row>
    <row r="63" spans="11:11">
      <c r="K63" t="s">
        <v>317</v>
      </c>
    </row>
    <row r="64" spans="11:11">
      <c r="K64" t="s">
        <v>318</v>
      </c>
    </row>
    <row r="65" spans="11:11">
      <c r="K65" t="s">
        <v>319</v>
      </c>
    </row>
    <row r="66" spans="11:11">
      <c r="K66" t="s">
        <v>320</v>
      </c>
    </row>
    <row r="67" spans="11:11">
      <c r="K67" t="s">
        <v>321</v>
      </c>
    </row>
  </sheetData>
  <sortState xmlns:xlrd2="http://schemas.microsoft.com/office/spreadsheetml/2017/richdata2" ref="A2:H28">
    <sortCondition ref="B2:B28"/>
    <sortCondition ref="E2:E28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0C7E-A902-45CA-B1BC-AA3929A6F769}">
  <dimension ref="A1:F9"/>
  <sheetViews>
    <sheetView workbookViewId="0">
      <selection activeCell="E2" sqref="E2:E9"/>
    </sheetView>
  </sheetViews>
  <sheetFormatPr defaultRowHeight="14.45"/>
  <cols>
    <col min="1" max="1" width="22.85546875" customWidth="1"/>
  </cols>
  <sheetData>
    <row r="1" spans="1:6">
      <c r="A1" s="16" t="s">
        <v>322</v>
      </c>
      <c r="B1" s="16" t="s">
        <v>155</v>
      </c>
      <c r="C1" s="16" t="s">
        <v>230</v>
      </c>
      <c r="D1" s="17"/>
      <c r="E1" s="17"/>
      <c r="F1" s="16" t="s">
        <v>323</v>
      </c>
    </row>
    <row r="2" spans="1:6">
      <c r="A2" s="17" t="s">
        <v>265</v>
      </c>
      <c r="B2" s="17">
        <v>101</v>
      </c>
      <c r="C2" s="17" t="s">
        <v>267</v>
      </c>
      <c r="D2" s="17"/>
      <c r="E2" s="17" t="str">
        <f>"INSERT INTO " &amp; $F$1 &amp; "(id,nome,unidade) values (" &amp; B2 &amp; ", '" &amp; A2 &amp; "', '" &amp; C2 &amp; "');"</f>
        <v>INSERT INTO Tipo_Operacao(id,nome,unidade) values (101, 'Plantação', 'un');</v>
      </c>
      <c r="F2" s="17"/>
    </row>
    <row r="3" spans="1:6">
      <c r="A3" s="17" t="s">
        <v>246</v>
      </c>
      <c r="B3" s="17">
        <v>102</v>
      </c>
      <c r="C3" s="17" t="s">
        <v>248</v>
      </c>
      <c r="D3" s="17"/>
      <c r="E3" s="17" t="str">
        <f t="shared" ref="E3:E9" si="0">"INSERT INTO " &amp; $F$1 &amp; "(id,nome,unidade) values (" &amp; B3 &amp; ", '" &amp; A3 &amp; "', '" &amp; C3 &amp; "');"</f>
        <v>INSERT INTO Tipo_Operacao(id,nome,unidade) values (102, 'Rega', 'm3');</v>
      </c>
      <c r="F3" s="17"/>
    </row>
    <row r="4" spans="1:6">
      <c r="A4" s="17" t="s">
        <v>272</v>
      </c>
      <c r="B4" s="17">
        <v>103</v>
      </c>
      <c r="C4" s="17" t="s">
        <v>274</v>
      </c>
      <c r="D4" s="17"/>
      <c r="E4" s="17" t="str">
        <f t="shared" si="0"/>
        <v>INSERT INTO Tipo_Operacao(id,nome,unidade) values (103, 'Fertilização', 'kg');</v>
      </c>
      <c r="F4" s="17"/>
    </row>
    <row r="5" spans="1:6">
      <c r="A5" s="17" t="s">
        <v>5</v>
      </c>
      <c r="B5" s="17">
        <v>104</v>
      </c>
      <c r="C5" s="17" t="s">
        <v>267</v>
      </c>
      <c r="D5" s="17"/>
      <c r="E5" s="17" t="str">
        <f t="shared" si="0"/>
        <v>INSERT INTO Tipo_Operacao(id,nome,unidade) values (104, 'Poda', 'un');</v>
      </c>
      <c r="F5" s="17"/>
    </row>
    <row r="6" spans="1:6">
      <c r="A6" s="17" t="s">
        <v>277</v>
      </c>
      <c r="B6" s="17">
        <v>105</v>
      </c>
      <c r="C6" s="17" t="s">
        <v>274</v>
      </c>
      <c r="D6" s="17"/>
      <c r="E6" s="17" t="str">
        <f t="shared" si="0"/>
        <v>INSERT INTO Tipo_Operacao(id,nome,unidade) values (105, 'Aplicação fitofármaco', 'kg');</v>
      </c>
      <c r="F6" s="17"/>
    </row>
    <row r="7" spans="1:6">
      <c r="A7" s="17" t="s">
        <v>279</v>
      </c>
      <c r="B7" s="17">
        <v>106</v>
      </c>
      <c r="C7" s="17" t="s">
        <v>274</v>
      </c>
      <c r="D7" s="17"/>
      <c r="E7" s="17" t="str">
        <f t="shared" si="0"/>
        <v>INSERT INTO Tipo_Operacao(id,nome,unidade) values (106, 'Sementeira', 'kg');</v>
      </c>
      <c r="F7" s="17"/>
    </row>
    <row r="8" spans="1:6">
      <c r="A8" s="17" t="s">
        <v>7</v>
      </c>
      <c r="B8" s="17">
        <v>107</v>
      </c>
      <c r="C8" s="17" t="s">
        <v>274</v>
      </c>
      <c r="D8" s="17"/>
      <c r="E8" s="17" t="str">
        <f t="shared" si="0"/>
        <v>INSERT INTO Tipo_Operacao(id,nome,unidade) values (107, 'Colheita', 'kg');</v>
      </c>
      <c r="F8" s="17"/>
    </row>
    <row r="9" spans="1:6">
      <c r="A9" s="17" t="s">
        <v>286</v>
      </c>
      <c r="B9" s="17">
        <v>108</v>
      </c>
      <c r="C9" s="17" t="s">
        <v>233</v>
      </c>
      <c r="D9" s="17"/>
      <c r="E9" s="17" t="str">
        <f t="shared" si="0"/>
        <v>INSERT INTO Tipo_Operacao(id,nome,unidade) values (108, 'Incorporação no solo', 'ha');</v>
      </c>
      <c r="F9" s="1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3838-C989-455C-BB1F-075E3FC36BA5}">
  <dimension ref="B1:R95"/>
  <sheetViews>
    <sheetView workbookViewId="0">
      <selection activeCell="F3" sqref="F3"/>
    </sheetView>
  </sheetViews>
  <sheetFormatPr defaultRowHeight="14.45"/>
  <sheetData>
    <row r="1" spans="2:18">
      <c r="B1" t="s">
        <v>324</v>
      </c>
      <c r="F1" t="s">
        <v>325</v>
      </c>
      <c r="J1" t="s">
        <v>326</v>
      </c>
      <c r="M1" t="s">
        <v>327</v>
      </c>
      <c r="N1" t="s">
        <v>328</v>
      </c>
      <c r="R1" t="s">
        <v>329</v>
      </c>
    </row>
    <row r="3" spans="2:18">
      <c r="B3" t="s">
        <v>330</v>
      </c>
      <c r="F3" t="s">
        <v>331</v>
      </c>
      <c r="J3" t="s">
        <v>332</v>
      </c>
      <c r="M3" t="s">
        <v>333</v>
      </c>
      <c r="R3" t="s">
        <v>334</v>
      </c>
    </row>
    <row r="4" spans="2:18">
      <c r="F4" t="s">
        <v>335</v>
      </c>
      <c r="J4" t="s">
        <v>336</v>
      </c>
      <c r="M4" t="s">
        <v>337</v>
      </c>
      <c r="R4" t="s">
        <v>338</v>
      </c>
    </row>
    <row r="5" spans="2:18">
      <c r="F5" t="s">
        <v>339</v>
      </c>
      <c r="J5" t="s">
        <v>340</v>
      </c>
      <c r="M5" t="s">
        <v>341</v>
      </c>
      <c r="R5" t="s">
        <v>342</v>
      </c>
    </row>
    <row r="6" spans="2:18">
      <c r="F6" t="s">
        <v>343</v>
      </c>
      <c r="J6" t="s">
        <v>344</v>
      </c>
      <c r="M6" t="s">
        <v>345</v>
      </c>
      <c r="R6" t="s">
        <v>346</v>
      </c>
    </row>
    <row r="7" spans="2:18">
      <c r="F7" t="s">
        <v>347</v>
      </c>
      <c r="J7" t="s">
        <v>348</v>
      </c>
      <c r="M7" t="s">
        <v>349</v>
      </c>
      <c r="R7" t="s">
        <v>350</v>
      </c>
    </row>
    <row r="8" spans="2:18">
      <c r="F8" t="s">
        <v>351</v>
      </c>
      <c r="J8" t="s">
        <v>352</v>
      </c>
      <c r="M8" t="s">
        <v>353</v>
      </c>
      <c r="R8" t="s">
        <v>354</v>
      </c>
    </row>
    <row r="9" spans="2:18">
      <c r="F9" t="s">
        <v>355</v>
      </c>
      <c r="J9" t="s">
        <v>356</v>
      </c>
      <c r="M9" t="s">
        <v>357</v>
      </c>
      <c r="R9" t="s">
        <v>358</v>
      </c>
    </row>
    <row r="10" spans="2:18">
      <c r="F10" t="s">
        <v>359</v>
      </c>
      <c r="J10" t="s">
        <v>360</v>
      </c>
      <c r="M10" t="s">
        <v>361</v>
      </c>
      <c r="R10" t="s">
        <v>362</v>
      </c>
    </row>
    <row r="11" spans="2:18">
      <c r="F11" t="s">
        <v>363</v>
      </c>
      <c r="J11" t="s">
        <v>364</v>
      </c>
      <c r="M11" t="s">
        <v>365</v>
      </c>
      <c r="R11" t="s">
        <v>366</v>
      </c>
    </row>
    <row r="12" spans="2:18">
      <c r="F12" t="s">
        <v>367</v>
      </c>
      <c r="J12" t="s">
        <v>368</v>
      </c>
      <c r="M12" t="s">
        <v>369</v>
      </c>
      <c r="R12" t="s">
        <v>370</v>
      </c>
    </row>
    <row r="13" spans="2:18">
      <c r="F13" t="s">
        <v>371</v>
      </c>
      <c r="J13" t="s">
        <v>372</v>
      </c>
      <c r="M13" t="s">
        <v>373</v>
      </c>
      <c r="R13" t="s">
        <v>374</v>
      </c>
    </row>
    <row r="14" spans="2:18">
      <c r="F14" t="s">
        <v>375</v>
      </c>
      <c r="J14" t="s">
        <v>376</v>
      </c>
      <c r="M14" t="s">
        <v>377</v>
      </c>
      <c r="R14" t="s">
        <v>378</v>
      </c>
    </row>
    <row r="15" spans="2:18">
      <c r="F15" t="s">
        <v>379</v>
      </c>
      <c r="J15" t="s">
        <v>380</v>
      </c>
      <c r="M15" t="s">
        <v>381</v>
      </c>
      <c r="R15" t="s">
        <v>382</v>
      </c>
    </row>
    <row r="16" spans="2:18">
      <c r="F16" t="s">
        <v>383</v>
      </c>
      <c r="J16" t="s">
        <v>384</v>
      </c>
      <c r="M16" t="s">
        <v>385</v>
      </c>
      <c r="R16" t="s">
        <v>386</v>
      </c>
    </row>
    <row r="17" spans="6:18">
      <c r="F17" t="s">
        <v>387</v>
      </c>
      <c r="J17" t="s">
        <v>388</v>
      </c>
      <c r="M17" t="s">
        <v>389</v>
      </c>
      <c r="R17" t="s">
        <v>390</v>
      </c>
    </row>
    <row r="18" spans="6:18">
      <c r="F18" t="s">
        <v>391</v>
      </c>
      <c r="J18" t="s">
        <v>392</v>
      </c>
      <c r="M18" t="s">
        <v>393</v>
      </c>
      <c r="R18" t="s">
        <v>394</v>
      </c>
    </row>
    <row r="19" spans="6:18">
      <c r="F19" t="s">
        <v>395</v>
      </c>
      <c r="J19" t="s">
        <v>396</v>
      </c>
      <c r="M19" t="s">
        <v>397</v>
      </c>
      <c r="R19" t="s">
        <v>398</v>
      </c>
    </row>
    <row r="20" spans="6:18">
      <c r="F20" t="s">
        <v>399</v>
      </c>
      <c r="J20" t="s">
        <v>400</v>
      </c>
      <c r="M20" t="s">
        <v>401</v>
      </c>
      <c r="R20" t="s">
        <v>402</v>
      </c>
    </row>
    <row r="21" spans="6:18">
      <c r="F21" t="s">
        <v>403</v>
      </c>
      <c r="J21" t="s">
        <v>404</v>
      </c>
      <c r="M21" t="s">
        <v>405</v>
      </c>
      <c r="R21" t="s">
        <v>406</v>
      </c>
    </row>
    <row r="22" spans="6:18">
      <c r="F22" t="s">
        <v>407</v>
      </c>
      <c r="J22" t="s">
        <v>408</v>
      </c>
      <c r="M22" t="s">
        <v>409</v>
      </c>
      <c r="R22" t="s">
        <v>410</v>
      </c>
    </row>
    <row r="23" spans="6:18">
      <c r="F23" t="s">
        <v>411</v>
      </c>
      <c r="J23" t="s">
        <v>412</v>
      </c>
      <c r="M23" t="s">
        <v>413</v>
      </c>
      <c r="R23" t="s">
        <v>414</v>
      </c>
    </row>
    <row r="24" spans="6:18">
      <c r="F24" t="s">
        <v>415</v>
      </c>
      <c r="J24" t="s">
        <v>416</v>
      </c>
      <c r="M24" t="s">
        <v>417</v>
      </c>
      <c r="R24" t="s">
        <v>418</v>
      </c>
    </row>
    <row r="25" spans="6:18">
      <c r="F25" t="s">
        <v>419</v>
      </c>
      <c r="J25" t="s">
        <v>420</v>
      </c>
      <c r="M25" t="s">
        <v>421</v>
      </c>
      <c r="R25" t="s">
        <v>422</v>
      </c>
    </row>
    <row r="26" spans="6:18">
      <c r="F26" t="s">
        <v>423</v>
      </c>
      <c r="J26" t="s">
        <v>424</v>
      </c>
      <c r="M26" t="s">
        <v>425</v>
      </c>
      <c r="R26" t="s">
        <v>426</v>
      </c>
    </row>
    <row r="27" spans="6:18">
      <c r="F27" t="s">
        <v>427</v>
      </c>
      <c r="J27" t="s">
        <v>428</v>
      </c>
      <c r="M27" t="s">
        <v>429</v>
      </c>
      <c r="R27" t="s">
        <v>430</v>
      </c>
    </row>
    <row r="28" spans="6:18">
      <c r="F28" t="s">
        <v>431</v>
      </c>
      <c r="J28" t="s">
        <v>432</v>
      </c>
      <c r="M28" t="s">
        <v>433</v>
      </c>
      <c r="R28" t="s">
        <v>434</v>
      </c>
    </row>
    <row r="29" spans="6:18">
      <c r="F29" t="s">
        <v>435</v>
      </c>
      <c r="J29" t="s">
        <v>436</v>
      </c>
      <c r="M29" t="s">
        <v>437</v>
      </c>
      <c r="R29" t="s">
        <v>438</v>
      </c>
    </row>
    <row r="30" spans="6:18">
      <c r="F30" t="s">
        <v>439</v>
      </c>
      <c r="J30" t="s">
        <v>440</v>
      </c>
      <c r="M30" t="s">
        <v>441</v>
      </c>
      <c r="R30" t="s">
        <v>442</v>
      </c>
    </row>
    <row r="31" spans="6:18">
      <c r="F31" t="s">
        <v>443</v>
      </c>
      <c r="J31" t="s">
        <v>444</v>
      </c>
      <c r="M31" t="s">
        <v>445</v>
      </c>
      <c r="R31" t="s">
        <v>446</v>
      </c>
    </row>
    <row r="32" spans="6:18">
      <c r="F32" t="s">
        <v>447</v>
      </c>
      <c r="J32" t="s">
        <v>448</v>
      </c>
      <c r="M32" t="s">
        <v>449</v>
      </c>
      <c r="R32" t="s">
        <v>450</v>
      </c>
    </row>
    <row r="33" spans="6:18">
      <c r="F33" t="s">
        <v>451</v>
      </c>
      <c r="J33" t="s">
        <v>452</v>
      </c>
      <c r="M33" t="s">
        <v>453</v>
      </c>
      <c r="R33" t="s">
        <v>454</v>
      </c>
    </row>
    <row r="34" spans="6:18">
      <c r="F34" t="s">
        <v>455</v>
      </c>
      <c r="J34" t="s">
        <v>456</v>
      </c>
      <c r="M34" t="s">
        <v>457</v>
      </c>
      <c r="R34" t="s">
        <v>458</v>
      </c>
    </row>
    <row r="35" spans="6:18">
      <c r="F35" t="s">
        <v>459</v>
      </c>
      <c r="J35" t="s">
        <v>460</v>
      </c>
      <c r="M35" t="s">
        <v>461</v>
      </c>
      <c r="R35" t="s">
        <v>462</v>
      </c>
    </row>
    <row r="36" spans="6:18">
      <c r="F36" t="s">
        <v>463</v>
      </c>
      <c r="J36" t="s">
        <v>464</v>
      </c>
      <c r="M36" t="s">
        <v>465</v>
      </c>
      <c r="R36" t="s">
        <v>466</v>
      </c>
    </row>
    <row r="37" spans="6:18">
      <c r="F37" t="s">
        <v>467</v>
      </c>
      <c r="J37" t="s">
        <v>468</v>
      </c>
      <c r="M37" t="s">
        <v>469</v>
      </c>
      <c r="R37" t="s">
        <v>470</v>
      </c>
    </row>
    <row r="38" spans="6:18">
      <c r="F38" t="s">
        <v>471</v>
      </c>
      <c r="J38" t="s">
        <v>472</v>
      </c>
      <c r="M38" t="s">
        <v>473</v>
      </c>
      <c r="R38" t="s">
        <v>474</v>
      </c>
    </row>
    <row r="39" spans="6:18">
      <c r="F39" t="s">
        <v>475</v>
      </c>
      <c r="J39" t="s">
        <v>476</v>
      </c>
      <c r="M39" t="s">
        <v>477</v>
      </c>
      <c r="R39" t="s">
        <v>478</v>
      </c>
    </row>
    <row r="40" spans="6:18">
      <c r="F40" t="s">
        <v>479</v>
      </c>
      <c r="J40" t="s">
        <v>480</v>
      </c>
      <c r="M40" t="s">
        <v>481</v>
      </c>
      <c r="R40" t="s">
        <v>482</v>
      </c>
    </row>
    <row r="41" spans="6:18">
      <c r="F41" t="s">
        <v>483</v>
      </c>
      <c r="J41" t="s">
        <v>484</v>
      </c>
      <c r="M41" t="s">
        <v>485</v>
      </c>
      <c r="R41" t="s">
        <v>486</v>
      </c>
    </row>
    <row r="42" spans="6:18">
      <c r="F42" t="s">
        <v>487</v>
      </c>
      <c r="J42" t="s">
        <v>488</v>
      </c>
      <c r="M42" t="s">
        <v>489</v>
      </c>
      <c r="R42" t="s">
        <v>490</v>
      </c>
    </row>
    <row r="43" spans="6:18">
      <c r="F43" t="s">
        <v>491</v>
      </c>
      <c r="J43" t="s">
        <v>492</v>
      </c>
      <c r="M43" t="s">
        <v>493</v>
      </c>
      <c r="R43" t="s">
        <v>494</v>
      </c>
    </row>
    <row r="44" spans="6:18">
      <c r="F44" t="s">
        <v>495</v>
      </c>
      <c r="J44" t="s">
        <v>496</v>
      </c>
      <c r="M44" t="s">
        <v>497</v>
      </c>
      <c r="R44" t="s">
        <v>498</v>
      </c>
    </row>
    <row r="45" spans="6:18">
      <c r="F45" t="s">
        <v>499</v>
      </c>
      <c r="J45" t="s">
        <v>500</v>
      </c>
      <c r="M45" t="s">
        <v>501</v>
      </c>
      <c r="R45" t="s">
        <v>502</v>
      </c>
    </row>
    <row r="46" spans="6:18">
      <c r="F46" t="s">
        <v>503</v>
      </c>
      <c r="J46" t="s">
        <v>504</v>
      </c>
      <c r="M46" t="s">
        <v>505</v>
      </c>
      <c r="R46" t="s">
        <v>506</v>
      </c>
    </row>
    <row r="47" spans="6:18">
      <c r="F47" t="s">
        <v>507</v>
      </c>
      <c r="J47" t="s">
        <v>508</v>
      </c>
      <c r="M47" t="s">
        <v>509</v>
      </c>
      <c r="R47" t="s">
        <v>510</v>
      </c>
    </row>
    <row r="48" spans="6:18">
      <c r="F48" t="s">
        <v>511</v>
      </c>
      <c r="J48" t="s">
        <v>512</v>
      </c>
      <c r="M48" t="s">
        <v>513</v>
      </c>
      <c r="R48" t="s">
        <v>514</v>
      </c>
    </row>
    <row r="49" spans="6:18">
      <c r="F49" t="s">
        <v>515</v>
      </c>
      <c r="J49" t="s">
        <v>516</v>
      </c>
      <c r="M49" t="s">
        <v>517</v>
      </c>
      <c r="R49" t="s">
        <v>518</v>
      </c>
    </row>
    <row r="50" spans="6:18">
      <c r="F50" t="s">
        <v>519</v>
      </c>
      <c r="J50" t="s">
        <v>520</v>
      </c>
      <c r="M50" t="s">
        <v>521</v>
      </c>
      <c r="R50" t="s">
        <v>522</v>
      </c>
    </row>
    <row r="51" spans="6:18">
      <c r="F51" t="s">
        <v>523</v>
      </c>
      <c r="J51" t="s">
        <v>524</v>
      </c>
      <c r="M51" t="s">
        <v>525</v>
      </c>
      <c r="R51" t="s">
        <v>526</v>
      </c>
    </row>
    <row r="52" spans="6:18">
      <c r="F52" t="s">
        <v>527</v>
      </c>
      <c r="J52" t="s">
        <v>528</v>
      </c>
      <c r="M52" t="s">
        <v>529</v>
      </c>
      <c r="R52" t="s">
        <v>530</v>
      </c>
    </row>
    <row r="53" spans="6:18">
      <c r="F53" t="s">
        <v>531</v>
      </c>
      <c r="J53" t="s">
        <v>532</v>
      </c>
      <c r="M53" t="s">
        <v>533</v>
      </c>
      <c r="R53" t="s">
        <v>534</v>
      </c>
    </row>
    <row r="54" spans="6:18">
      <c r="F54" t="s">
        <v>535</v>
      </c>
      <c r="J54" t="s">
        <v>536</v>
      </c>
      <c r="M54" t="s">
        <v>537</v>
      </c>
      <c r="R54" t="s">
        <v>538</v>
      </c>
    </row>
    <row r="55" spans="6:18">
      <c r="F55" t="s">
        <v>539</v>
      </c>
      <c r="J55" t="s">
        <v>540</v>
      </c>
      <c r="M55" t="s">
        <v>541</v>
      </c>
      <c r="R55" t="s">
        <v>542</v>
      </c>
    </row>
    <row r="56" spans="6:18">
      <c r="F56" t="s">
        <v>543</v>
      </c>
      <c r="J56" t="s">
        <v>544</v>
      </c>
      <c r="M56" t="s">
        <v>545</v>
      </c>
      <c r="R56" t="s">
        <v>546</v>
      </c>
    </row>
    <row r="57" spans="6:18">
      <c r="F57" t="s">
        <v>547</v>
      </c>
      <c r="J57" t="s">
        <v>548</v>
      </c>
      <c r="M57" t="s">
        <v>549</v>
      </c>
      <c r="R57" t="s">
        <v>550</v>
      </c>
    </row>
    <row r="58" spans="6:18">
      <c r="F58" t="s">
        <v>551</v>
      </c>
      <c r="J58" t="s">
        <v>552</v>
      </c>
      <c r="M58" t="s">
        <v>553</v>
      </c>
      <c r="R58" t="s">
        <v>554</v>
      </c>
    </row>
    <row r="59" spans="6:18">
      <c r="F59" t="s">
        <v>555</v>
      </c>
      <c r="J59" t="s">
        <v>556</v>
      </c>
      <c r="M59" t="s">
        <v>557</v>
      </c>
      <c r="R59" t="s">
        <v>558</v>
      </c>
    </row>
    <row r="60" spans="6:18">
      <c r="F60" t="s">
        <v>559</v>
      </c>
      <c r="J60" t="s">
        <v>560</v>
      </c>
      <c r="M60" t="s">
        <v>561</v>
      </c>
      <c r="R60" t="s">
        <v>562</v>
      </c>
    </row>
    <row r="61" spans="6:18">
      <c r="F61" t="s">
        <v>563</v>
      </c>
      <c r="J61" t="s">
        <v>564</v>
      </c>
      <c r="M61" t="s">
        <v>565</v>
      </c>
      <c r="R61" t="s">
        <v>566</v>
      </c>
    </row>
    <row r="62" spans="6:18">
      <c r="F62" t="s">
        <v>567</v>
      </c>
      <c r="J62" t="s">
        <v>568</v>
      </c>
      <c r="M62" t="s">
        <v>569</v>
      </c>
      <c r="R62" t="s">
        <v>570</v>
      </c>
    </row>
    <row r="63" spans="6:18">
      <c r="F63" t="s">
        <v>571</v>
      </c>
      <c r="J63" t="s">
        <v>572</v>
      </c>
      <c r="M63" t="s">
        <v>573</v>
      </c>
      <c r="R63" t="s">
        <v>574</v>
      </c>
    </row>
    <row r="64" spans="6:18">
      <c r="F64" t="s">
        <v>575</v>
      </c>
      <c r="J64" t="s">
        <v>576</v>
      </c>
      <c r="M64" t="s">
        <v>577</v>
      </c>
      <c r="R64" t="s">
        <v>578</v>
      </c>
    </row>
    <row r="65" spans="6:18">
      <c r="F65" t="s">
        <v>579</v>
      </c>
      <c r="J65" t="s">
        <v>580</v>
      </c>
      <c r="M65" t="s">
        <v>581</v>
      </c>
      <c r="R65" t="s">
        <v>582</v>
      </c>
    </row>
    <row r="66" spans="6:18">
      <c r="F66" t="s">
        <v>583</v>
      </c>
      <c r="J66" t="s">
        <v>584</v>
      </c>
      <c r="M66" t="s">
        <v>585</v>
      </c>
      <c r="R66" t="s">
        <v>586</v>
      </c>
    </row>
    <row r="67" spans="6:18">
      <c r="F67" t="s">
        <v>587</v>
      </c>
      <c r="J67" t="s">
        <v>588</v>
      </c>
      <c r="M67" t="s">
        <v>589</v>
      </c>
      <c r="R67" t="s">
        <v>590</v>
      </c>
    </row>
    <row r="68" spans="6:18">
      <c r="F68" t="s">
        <v>591</v>
      </c>
      <c r="J68" t="s">
        <v>592</v>
      </c>
      <c r="M68" t="s">
        <v>593</v>
      </c>
      <c r="R68" t="s">
        <v>594</v>
      </c>
    </row>
    <row r="69" spans="6:18">
      <c r="F69" t="s">
        <v>595</v>
      </c>
      <c r="J69" t="s">
        <v>596</v>
      </c>
      <c r="M69" t="s">
        <v>597</v>
      </c>
      <c r="R69" t="s">
        <v>598</v>
      </c>
    </row>
    <row r="70" spans="6:18">
      <c r="F70" t="s">
        <v>599</v>
      </c>
      <c r="J70" t="s">
        <v>600</v>
      </c>
      <c r="M70" t="s">
        <v>601</v>
      </c>
      <c r="R70" t="s">
        <v>602</v>
      </c>
    </row>
    <row r="71" spans="6:18">
      <c r="F71" t="s">
        <v>603</v>
      </c>
      <c r="J71" t="s">
        <v>604</v>
      </c>
      <c r="M71" t="s">
        <v>605</v>
      </c>
      <c r="R71" t="s">
        <v>606</v>
      </c>
    </row>
    <row r="72" spans="6:18">
      <c r="F72" t="s">
        <v>607</v>
      </c>
      <c r="J72" t="s">
        <v>608</v>
      </c>
      <c r="M72" t="s">
        <v>609</v>
      </c>
      <c r="R72" t="s">
        <v>610</v>
      </c>
    </row>
    <row r="73" spans="6:18">
      <c r="F73" t="s">
        <v>611</v>
      </c>
      <c r="J73" t="s">
        <v>612</v>
      </c>
      <c r="M73" t="s">
        <v>613</v>
      </c>
      <c r="R73" t="s">
        <v>614</v>
      </c>
    </row>
    <row r="74" spans="6:18">
      <c r="F74" t="s">
        <v>615</v>
      </c>
      <c r="J74" t="s">
        <v>616</v>
      </c>
      <c r="M74" t="s">
        <v>617</v>
      </c>
      <c r="R74" t="s">
        <v>618</v>
      </c>
    </row>
    <row r="75" spans="6:18">
      <c r="F75" t="s">
        <v>619</v>
      </c>
      <c r="J75" t="s">
        <v>620</v>
      </c>
      <c r="M75" t="s">
        <v>621</v>
      </c>
      <c r="R75" t="s">
        <v>622</v>
      </c>
    </row>
    <row r="76" spans="6:18">
      <c r="F76" t="s">
        <v>623</v>
      </c>
      <c r="J76" t="s">
        <v>624</v>
      </c>
      <c r="M76" t="s">
        <v>625</v>
      </c>
      <c r="R76" t="s">
        <v>626</v>
      </c>
    </row>
    <row r="77" spans="6:18">
      <c r="F77" t="s">
        <v>627</v>
      </c>
      <c r="J77" t="s">
        <v>628</v>
      </c>
      <c r="M77" t="s">
        <v>629</v>
      </c>
      <c r="R77" t="s">
        <v>630</v>
      </c>
    </row>
    <row r="78" spans="6:18">
      <c r="F78" t="s">
        <v>631</v>
      </c>
      <c r="J78" t="s">
        <v>632</v>
      </c>
      <c r="M78" t="s">
        <v>633</v>
      </c>
      <c r="R78" t="s">
        <v>634</v>
      </c>
    </row>
    <row r="79" spans="6:18">
      <c r="F79" t="s">
        <v>635</v>
      </c>
      <c r="J79" t="s">
        <v>636</v>
      </c>
      <c r="M79" t="s">
        <v>637</v>
      </c>
      <c r="R79" t="s">
        <v>638</v>
      </c>
    </row>
    <row r="80" spans="6:18">
      <c r="F80" t="s">
        <v>639</v>
      </c>
      <c r="J80" t="s">
        <v>640</v>
      </c>
      <c r="M80" t="s">
        <v>641</v>
      </c>
      <c r="R80" t="s">
        <v>642</v>
      </c>
    </row>
    <row r="81" spans="6:18">
      <c r="F81" t="s">
        <v>643</v>
      </c>
      <c r="J81" t="s">
        <v>644</v>
      </c>
      <c r="M81" t="s">
        <v>645</v>
      </c>
      <c r="R81" t="s">
        <v>646</v>
      </c>
    </row>
    <row r="82" spans="6:18">
      <c r="F82" t="s">
        <v>647</v>
      </c>
      <c r="J82" t="s">
        <v>648</v>
      </c>
      <c r="M82" t="s">
        <v>649</v>
      </c>
      <c r="R82" t="s">
        <v>650</v>
      </c>
    </row>
    <row r="83" spans="6:18">
      <c r="F83" t="s">
        <v>651</v>
      </c>
      <c r="J83" t="s">
        <v>652</v>
      </c>
      <c r="M83" t="s">
        <v>653</v>
      </c>
      <c r="R83" t="s">
        <v>654</v>
      </c>
    </row>
    <row r="84" spans="6:18">
      <c r="F84" t="s">
        <v>655</v>
      </c>
      <c r="J84" t="s">
        <v>656</v>
      </c>
      <c r="M84" t="s">
        <v>657</v>
      </c>
      <c r="R84" t="s">
        <v>658</v>
      </c>
    </row>
    <row r="85" spans="6:18">
      <c r="F85" t="s">
        <v>659</v>
      </c>
      <c r="J85" t="s">
        <v>660</v>
      </c>
      <c r="M85" t="s">
        <v>661</v>
      </c>
      <c r="R85" t="s">
        <v>662</v>
      </c>
    </row>
    <row r="86" spans="6:18">
      <c r="F86" t="s">
        <v>663</v>
      </c>
      <c r="J86" t="s">
        <v>664</v>
      </c>
      <c r="M86" t="s">
        <v>665</v>
      </c>
      <c r="R86" t="s">
        <v>666</v>
      </c>
    </row>
    <row r="87" spans="6:18">
      <c r="F87" t="s">
        <v>667</v>
      </c>
      <c r="J87" t="s">
        <v>668</v>
      </c>
      <c r="M87" t="s">
        <v>669</v>
      </c>
      <c r="R87" t="s">
        <v>670</v>
      </c>
    </row>
    <row r="88" spans="6:18">
      <c r="F88" t="s">
        <v>671</v>
      </c>
      <c r="J88" t="s">
        <v>672</v>
      </c>
      <c r="M88" t="s">
        <v>673</v>
      </c>
      <c r="R88" t="s">
        <v>674</v>
      </c>
    </row>
    <row r="89" spans="6:18">
      <c r="F89" t="s">
        <v>675</v>
      </c>
      <c r="J89" t="s">
        <v>676</v>
      </c>
      <c r="M89" t="s">
        <v>677</v>
      </c>
      <c r="R89" t="s">
        <v>678</v>
      </c>
    </row>
    <row r="90" spans="6:18">
      <c r="F90" t="s">
        <v>679</v>
      </c>
      <c r="J90" t="s">
        <v>680</v>
      </c>
      <c r="M90" t="s">
        <v>681</v>
      </c>
      <c r="R90" t="s">
        <v>682</v>
      </c>
    </row>
    <row r="91" spans="6:18">
      <c r="F91" t="s">
        <v>683</v>
      </c>
      <c r="J91" t="s">
        <v>684</v>
      </c>
      <c r="M91" t="s">
        <v>685</v>
      </c>
      <c r="R91" t="s">
        <v>686</v>
      </c>
    </row>
    <row r="92" spans="6:18">
      <c r="F92" t="s">
        <v>687</v>
      </c>
      <c r="J92" t="s">
        <v>688</v>
      </c>
      <c r="M92" t="s">
        <v>689</v>
      </c>
      <c r="R92" t="s">
        <v>690</v>
      </c>
    </row>
    <row r="93" spans="6:18">
      <c r="F93" t="s">
        <v>691</v>
      </c>
      <c r="J93" t="s">
        <v>692</v>
      </c>
      <c r="M93" t="s">
        <v>693</v>
      </c>
      <c r="R93" t="s">
        <v>694</v>
      </c>
    </row>
    <row r="94" spans="6:18">
      <c r="F94" t="s">
        <v>695</v>
      </c>
      <c r="J94" t="s">
        <v>696</v>
      </c>
      <c r="M94" t="s">
        <v>697</v>
      </c>
      <c r="R94" t="s">
        <v>698</v>
      </c>
    </row>
    <row r="95" spans="6:18">
      <c r="F95" t="s">
        <v>699</v>
      </c>
      <c r="J95" t="s">
        <v>700</v>
      </c>
      <c r="M95" t="s">
        <v>701</v>
      </c>
      <c r="R95" t="s">
        <v>702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6ACCA1C4E9E429EC0979D7AA69E5C" ma:contentTypeVersion="3" ma:contentTypeDescription="Create a new document." ma:contentTypeScope="" ma:versionID="ae8745856df04360dd1be451017c997c">
  <xsd:schema xmlns:xsd="http://www.w3.org/2001/XMLSchema" xmlns:xs="http://www.w3.org/2001/XMLSchema" xmlns:p="http://schemas.microsoft.com/office/2006/metadata/properties" xmlns:ns2="caec8013-4252-46d5-9263-a99cc59dead2" targetNamespace="http://schemas.microsoft.com/office/2006/metadata/properties" ma:root="true" ma:fieldsID="a5f7786c0b3d9081a77d0462e727a0e9" ns2:_="">
    <xsd:import namespace="caec8013-4252-46d5-9263-a99cc59de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ec8013-4252-46d5-9263-a99cc59de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7870F-1997-46E6-ABF3-D972D5619E05}"/>
</file>

<file path=customXml/itemProps2.xml><?xml version="1.0" encoding="utf-8"?>
<ds:datastoreItem xmlns:ds="http://schemas.openxmlformats.org/officeDocument/2006/customXml" ds:itemID="{7E8E74F1-259B-4A8D-986B-B2E55FA52FD9}"/>
</file>

<file path=customXml/itemProps3.xml><?xml version="1.0" encoding="utf-8"?>
<ds:datastoreItem xmlns:ds="http://schemas.openxmlformats.org/officeDocument/2006/customXml" ds:itemID="{8C42AE87-F6E1-4C18-815A-DDBC6D0FAC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/>
  <cp:revision/>
  <dcterms:created xsi:type="dcterms:W3CDTF">2023-10-06T20:31:40Z</dcterms:created>
  <dcterms:modified xsi:type="dcterms:W3CDTF">2023-10-29T23:25:37Z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0x010100E2F6ACCA1C4E9E429EC0979D7AA69E5C</vt:lpwstr>
  </property>
</Properties>
</file>