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618E2B96-91A2-4B28-9234-16277E18C727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V0" sheetId="1" r:id="rId1"/>
    <sheet name="V0CE" sheetId="3" r:id="rId2"/>
    <sheet name="V2C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E15" i="5"/>
  <c r="D15" i="5"/>
  <c r="D25" i="5" s="1"/>
  <c r="E14" i="5"/>
  <c r="D14" i="5"/>
  <c r="N13" i="5"/>
  <c r="E13" i="5"/>
  <c r="D13" i="5"/>
  <c r="F22" i="5" s="1"/>
  <c r="N12" i="5"/>
  <c r="E12" i="5"/>
  <c r="D12" i="5"/>
  <c r="C25" i="5" s="1"/>
  <c r="D8" i="5"/>
  <c r="C8" i="5" s="1"/>
  <c r="N14" i="5" s="1"/>
  <c r="D7" i="5"/>
  <c r="C7" i="5" s="1"/>
  <c r="D6" i="5"/>
  <c r="C6" i="5" s="1"/>
  <c r="D5" i="5"/>
  <c r="C5" i="5" s="1"/>
  <c r="D4" i="5"/>
  <c r="C4" i="5" s="1"/>
  <c r="C21" i="1"/>
  <c r="N15" i="1"/>
  <c r="N13" i="3"/>
  <c r="N14" i="3"/>
  <c r="C4" i="3"/>
  <c r="N16" i="1"/>
  <c r="D16" i="1"/>
  <c r="E28" i="1" s="1"/>
  <c r="E15" i="1"/>
  <c r="D15" i="1"/>
  <c r="E29" i="1" s="1"/>
  <c r="D5" i="3"/>
  <c r="C5" i="3" s="1"/>
  <c r="D6" i="3"/>
  <c r="C6" i="3" s="1"/>
  <c r="D7" i="3"/>
  <c r="C7" i="3" s="1"/>
  <c r="D8" i="3"/>
  <c r="C8" i="3" s="1"/>
  <c r="D9" i="3"/>
  <c r="C9" i="3" s="1"/>
  <c r="N15" i="3" s="1"/>
  <c r="D4" i="3"/>
  <c r="D9" i="1"/>
  <c r="C9" i="1" s="1"/>
  <c r="N17" i="1" s="1"/>
  <c r="D4" i="1"/>
  <c r="C4" i="1" s="1"/>
  <c r="D5" i="1"/>
  <c r="C5" i="1" s="1"/>
  <c r="D6" i="1"/>
  <c r="C6" i="1" s="1"/>
  <c r="D7" i="1"/>
  <c r="C7" i="1" s="1"/>
  <c r="D8" i="1"/>
  <c r="C8" i="1" s="1"/>
  <c r="D3" i="1"/>
  <c r="C3" i="1" s="1"/>
  <c r="E16" i="3"/>
  <c r="D16" i="3"/>
  <c r="F23" i="3" s="1"/>
  <c r="E15" i="3"/>
  <c r="D15" i="3"/>
  <c r="G25" i="3" s="1"/>
  <c r="E14" i="3"/>
  <c r="D14" i="3"/>
  <c r="G23" i="3" s="1"/>
  <c r="E13" i="3"/>
  <c r="D13" i="3"/>
  <c r="C27" i="3" s="1"/>
  <c r="E14" i="1"/>
  <c r="E16" i="1"/>
  <c r="E17" i="1"/>
  <c r="E13" i="1"/>
  <c r="D14" i="1"/>
  <c r="D17" i="1"/>
  <c r="K25" i="1" s="1"/>
  <c r="D13" i="1"/>
  <c r="C20" i="5" l="1"/>
  <c r="D21" i="5"/>
  <c r="E21" i="5"/>
  <c r="E22" i="5"/>
  <c r="H24" i="5"/>
  <c r="D22" i="3"/>
  <c r="C21" i="3"/>
  <c r="F21" i="3"/>
  <c r="E23" i="3"/>
  <c r="D27" i="3"/>
  <c r="G24" i="3"/>
  <c r="I26" i="3"/>
  <c r="E22" i="3"/>
  <c r="D21" i="1"/>
  <c r="D22" i="1"/>
  <c r="E22" i="1"/>
  <c r="F23" i="1"/>
  <c r="F24" i="1"/>
  <c r="C29" i="1"/>
  <c r="G29" i="1"/>
  <c r="F22" i="1"/>
  <c r="B29" i="1"/>
  <c r="C26" i="1"/>
  <c r="D27" i="1"/>
  <c r="I27" i="1"/>
  <c r="H26" i="1"/>
</calcChain>
</file>

<file path=xl/sharedStrings.xml><?xml version="1.0" encoding="utf-8"?>
<sst xmlns="http://schemas.openxmlformats.org/spreadsheetml/2006/main" count="247" uniqueCount="54">
  <si>
    <t>latency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</si>
  <si>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</si>
  <si>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</si>
  <si>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</si>
  <si>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</si>
  <si>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</si>
  <si>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</si>
  <si>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</si>
  <si>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</si>
  <si>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</si>
  <si>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</si>
  <si>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</si>
  <si>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</si>
  <si>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</si>
  <si>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</si>
  <si>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</si>
  <si>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</si>
  <si>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</si>
  <si>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</si>
  <si>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</si>
  <si>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</si>
  <si>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</si>
  <si>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</si>
  <si>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</si>
  <si>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</si>
  <si>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</si>
  <si>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</si>
  <si>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</si>
  <si>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</si>
  <si>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</si>
  <si>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</si>
  <si>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</si>
  <si>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</si>
  <si>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</si>
  <si>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</si>
  <si>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</si>
  <si>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</si>
  <si>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</si>
  <si>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</si>
  <si>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</si>
  <si>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</si>
  <si>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</si>
  <si>
    <t>original latency: 273.972602739726</t>
  </si>
  <si>
    <t>Frequency (MHz)</t>
  </si>
  <si>
    <t>Device</t>
  </si>
  <si>
    <t>HW/SW Partitioning Results</t>
  </si>
  <si>
    <t>HW</t>
  </si>
  <si>
    <t>SW</t>
  </si>
  <si>
    <t>Total exec time (us):</t>
  </si>
  <si>
    <t>Total comm. time (us):</t>
  </si>
  <si>
    <t>Speedup vs. CPU-only:</t>
  </si>
  <si>
    <t>Speedup vs. FPGA-only:</t>
  </si>
  <si>
    <t>% of time spent in comm.:</t>
  </si>
  <si>
    <t>convolve2d_fused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</si>
</sst>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3" xfId="0" applyBorder="1"/>
    <xf numFmtId="0" fontId="1" fillId="0" borderId="15" xfId="0" applyFont="1" applyBorder="1" applyAlignment="1">
      <alignment horizontal="right"/>
    </xf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18</xdr:row>
      <xdr:rowOff>161925</xdr:rowOff>
    </xdr:from>
    <xdr:to>
      <xdr:col>16</xdr:col>
      <xdr:colOff>515363</xdr:colOff>
      <xdr:row>53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3590925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16</xdr:row>
      <xdr:rowOff>19050</xdr:rowOff>
    </xdr:from>
    <xdr:to>
      <xdr:col>15</xdr:col>
      <xdr:colOff>352425</xdr:colOff>
      <xdr:row>48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067050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4" workbookViewId="0">
      <selection activeCell="C9" sqref="C9"/>
    </sheetView>
  </sheetViews>
  <sheetFormatPr defaultRowHeight="15" x14ac:dyDescent="0.25"/>
  <cols>
    <col min="1" max="1" width="22.5703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  <col min="13" max="13" width="24.42578125" bestFit="1" customWidth="1"/>
  </cols>
  <sheetData>
    <row r="1" spans="1:14" x14ac:dyDescent="0.25">
      <c r="A1" s="87" t="s">
        <v>10</v>
      </c>
      <c r="B1" s="91" t="s">
        <v>18</v>
      </c>
      <c r="C1" s="89" t="s">
        <v>19</v>
      </c>
      <c r="D1" s="85" t="s">
        <v>20</v>
      </c>
      <c r="E1" s="85"/>
      <c r="F1" s="85"/>
      <c r="G1" s="85"/>
      <c r="H1" s="85"/>
      <c r="I1" s="85"/>
      <c r="J1" s="86"/>
      <c r="M1" s="93" t="s">
        <v>45</v>
      </c>
      <c r="N1" s="94"/>
    </row>
    <row r="2" spans="1:14" x14ac:dyDescent="0.25">
      <c r="A2" s="88"/>
      <c r="B2" s="92"/>
      <c r="C2" s="90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5</v>
      </c>
      <c r="B3" s="2">
        <v>143601</v>
      </c>
      <c r="C3" s="8">
        <f>$D3 * 1000000</f>
        <v>7866.1900000000005</v>
      </c>
      <c r="D3" s="2">
        <f>$E3/($F3*1000000)</f>
        <v>7.8661900000000003E-3</v>
      </c>
      <c r="E3" s="2">
        <v>786619</v>
      </c>
      <c r="F3" s="2">
        <v>100</v>
      </c>
      <c r="G3" s="11">
        <v>1.3271672504378201E-2</v>
      </c>
      <c r="H3" s="11">
        <v>5.0492556917688197E-2</v>
      </c>
      <c r="I3" s="11">
        <v>0</v>
      </c>
      <c r="J3" s="12">
        <v>5.5555555555555497E-3</v>
      </c>
      <c r="M3" s="62" t="s">
        <v>5</v>
      </c>
      <c r="N3" s="67" t="s">
        <v>46</v>
      </c>
    </row>
    <row r="4" spans="1:14" x14ac:dyDescent="0.25">
      <c r="A4" s="3" t="s">
        <v>6</v>
      </c>
      <c r="B4">
        <v>14467</v>
      </c>
      <c r="C4" s="9">
        <f t="shared" ref="C4:C9" si="0">$D4 * 1000000</f>
        <v>23413.89</v>
      </c>
      <c r="D4">
        <f t="shared" ref="D4:D9" si="1">$E4/($F4*1000000)</f>
        <v>2.341389E-2</v>
      </c>
      <c r="E4">
        <v>2341389</v>
      </c>
      <c r="F4">
        <v>100</v>
      </c>
      <c r="G4" s="30">
        <v>2.6514156450671299E-2</v>
      </c>
      <c r="H4" s="30">
        <v>0.133413601868067</v>
      </c>
      <c r="I4" s="30">
        <v>0</v>
      </c>
      <c r="J4" s="13">
        <v>1.0714285714285701E-2</v>
      </c>
      <c r="M4" s="63" t="s">
        <v>39</v>
      </c>
      <c r="N4" s="69" t="s">
        <v>47</v>
      </c>
    </row>
    <row r="5" spans="1:14" x14ac:dyDescent="0.25">
      <c r="A5" s="3" t="s">
        <v>7</v>
      </c>
      <c r="B5">
        <v>245034</v>
      </c>
      <c r="C5" s="9">
        <f t="shared" si="0"/>
        <v>5244.35</v>
      </c>
      <c r="D5">
        <f t="shared" si="1"/>
        <v>5.2443500000000001E-3</v>
      </c>
      <c r="E5">
        <v>524435</v>
      </c>
      <c r="F5">
        <v>100</v>
      </c>
      <c r="G5" s="30">
        <v>7.8309252772912993E-2</v>
      </c>
      <c r="H5" s="30">
        <v>2.1555750145942701E-2</v>
      </c>
      <c r="I5" s="30">
        <v>0</v>
      </c>
      <c r="J5" s="13">
        <v>0</v>
      </c>
      <c r="M5" s="63" t="s">
        <v>40</v>
      </c>
      <c r="N5" s="69" t="s">
        <v>47</v>
      </c>
    </row>
    <row r="6" spans="1:14" x14ac:dyDescent="0.25">
      <c r="A6" s="3" t="s">
        <v>8</v>
      </c>
      <c r="B6">
        <v>0</v>
      </c>
      <c r="C6" s="9">
        <f t="shared" si="0"/>
        <v>0.7</v>
      </c>
      <c r="D6">
        <f t="shared" si="1"/>
        <v>6.9999999999999997E-7</v>
      </c>
      <c r="E6">
        <v>70</v>
      </c>
      <c r="F6">
        <v>100</v>
      </c>
      <c r="G6" s="30">
        <v>3.3785755983654401E-3</v>
      </c>
      <c r="H6" s="30">
        <v>1.0402072387624001E-2</v>
      </c>
      <c r="I6" s="30">
        <v>0</v>
      </c>
      <c r="J6" s="13">
        <v>0</v>
      </c>
      <c r="M6" s="63" t="s">
        <v>41</v>
      </c>
      <c r="N6" s="69" t="s">
        <v>47</v>
      </c>
    </row>
    <row r="7" spans="1:14" x14ac:dyDescent="0.25">
      <c r="A7" s="3" t="s">
        <v>30</v>
      </c>
      <c r="B7">
        <v>0</v>
      </c>
      <c r="C7" s="9">
        <f t="shared" si="0"/>
        <v>0.7</v>
      </c>
      <c r="D7">
        <f t="shared" si="1"/>
        <v>6.9999999999999997E-7</v>
      </c>
      <c r="E7">
        <v>70</v>
      </c>
      <c r="F7">
        <v>100</v>
      </c>
      <c r="G7" s="30">
        <v>3.3785755983654401E-3</v>
      </c>
      <c r="H7" s="30">
        <v>1.0402072387624001E-2</v>
      </c>
      <c r="I7" s="30">
        <v>0</v>
      </c>
      <c r="J7" s="13">
        <v>0</v>
      </c>
      <c r="M7" s="63" t="s">
        <v>7</v>
      </c>
      <c r="N7" s="68" t="s">
        <v>46</v>
      </c>
    </row>
    <row r="8" spans="1:14" x14ac:dyDescent="0.25">
      <c r="A8" s="4" t="s">
        <v>31</v>
      </c>
      <c r="B8" s="5">
        <v>0</v>
      </c>
      <c r="C8" s="19">
        <f t="shared" si="0"/>
        <v>0.7</v>
      </c>
      <c r="D8">
        <f t="shared" si="1"/>
        <v>6.9999999999999997E-7</v>
      </c>
      <c r="E8" s="5">
        <v>70</v>
      </c>
      <c r="F8">
        <v>100</v>
      </c>
      <c r="G8" s="14">
        <v>3.3785755983654401E-3</v>
      </c>
      <c r="H8" s="14">
        <v>1.0402072387624001E-2</v>
      </c>
      <c r="I8" s="14">
        <v>0</v>
      </c>
      <c r="J8" s="15">
        <v>0</v>
      </c>
      <c r="M8" s="63" t="s">
        <v>8</v>
      </c>
      <c r="N8" s="69" t="s">
        <v>47</v>
      </c>
    </row>
    <row r="9" spans="1:14" x14ac:dyDescent="0.25">
      <c r="A9" s="6" t="s">
        <v>9</v>
      </c>
      <c r="B9" s="7">
        <v>435372</v>
      </c>
      <c r="C9" s="10">
        <f t="shared" si="0"/>
        <v>1464479.99</v>
      </c>
      <c r="D9" s="7">
        <f t="shared" si="1"/>
        <v>1.4644799900000001</v>
      </c>
      <c r="E9" s="7">
        <v>146447999</v>
      </c>
      <c r="F9" s="7">
        <v>100</v>
      </c>
      <c r="G9" s="31">
        <v>0.11206217162872099</v>
      </c>
      <c r="H9" s="31">
        <v>0.19555239346176201</v>
      </c>
      <c r="I9" s="31">
        <v>0</v>
      </c>
      <c r="J9" s="32">
        <v>1.6269841269841202E-2</v>
      </c>
      <c r="M9" s="63" t="s">
        <v>30</v>
      </c>
      <c r="N9" s="69" t="s">
        <v>47</v>
      </c>
    </row>
    <row r="10" spans="1:14" x14ac:dyDescent="0.25">
      <c r="F10" t="s">
        <v>42</v>
      </c>
      <c r="M10" s="63" t="s">
        <v>31</v>
      </c>
      <c r="N10" s="69" t="s">
        <v>47</v>
      </c>
    </row>
    <row r="11" spans="1:14" x14ac:dyDescent="0.25">
      <c r="M11" s="63" t="s">
        <v>37</v>
      </c>
      <c r="N11" s="69" t="s">
        <v>47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82" t="s">
        <v>32</v>
      </c>
      <c r="H12" s="83"/>
      <c r="I12" s="84"/>
      <c r="M12" s="64" t="s">
        <v>38</v>
      </c>
      <c r="N12" s="70" t="s">
        <v>47</v>
      </c>
    </row>
    <row r="13" spans="1:14" x14ac:dyDescent="0.25">
      <c r="A13" s="1" t="s">
        <v>22</v>
      </c>
      <c r="B13" s="2">
        <v>786432</v>
      </c>
      <c r="C13" s="2">
        <v>4</v>
      </c>
      <c r="D13" s="56">
        <f>$B13*$C13*$I$13 + $I$14</f>
        <v>4587.3687695705348</v>
      </c>
      <c r="E13" s="57">
        <f>$B13*$C13*$I$15 + $I$16</f>
        <v>6695.5969406121067</v>
      </c>
      <c r="G13" s="80" t="s">
        <v>33</v>
      </c>
      <c r="H13" s="33" t="s">
        <v>36</v>
      </c>
      <c r="I13" s="53">
        <v>1.4582852584745199E-3</v>
      </c>
      <c r="M13" s="72" t="s">
        <v>48</v>
      </c>
      <c r="N13" s="73">
        <v>71601</v>
      </c>
    </row>
    <row r="14" spans="1:14" x14ac:dyDescent="0.25">
      <c r="A14" s="3" t="s">
        <v>24</v>
      </c>
      <c r="B14">
        <v>262144</v>
      </c>
      <c r="C14">
        <v>4</v>
      </c>
      <c r="D14" s="58">
        <f>$B14*$C14*$I$13 + $I$14</f>
        <v>1529.1229231901782</v>
      </c>
      <c r="E14" s="59">
        <f>$B14*$C14*$I$15 + $I$16</f>
        <v>2231.8656468707022</v>
      </c>
      <c r="G14" s="81"/>
      <c r="H14" s="34" t="s">
        <v>35</v>
      </c>
      <c r="I14" s="54">
        <v>0</v>
      </c>
      <c r="M14" s="74" t="s">
        <v>49</v>
      </c>
      <c r="N14" s="75">
        <v>15090</v>
      </c>
    </row>
    <row r="15" spans="1:14" x14ac:dyDescent="0.25">
      <c r="A15" s="3" t="s">
        <v>25</v>
      </c>
      <c r="B15">
        <v>262144</v>
      </c>
      <c r="C15">
        <v>4</v>
      </c>
      <c r="D15" s="58">
        <f>$B15*$C15*$I$13 + $I$14</f>
        <v>1529.1229231901782</v>
      </c>
      <c r="E15" s="59">
        <f>$B15*$C15*$I$15 + $I$16</f>
        <v>2231.8656468707022</v>
      </c>
      <c r="G15" s="80" t="s">
        <v>34</v>
      </c>
      <c r="H15" s="33" t="s">
        <v>36</v>
      </c>
      <c r="I15" s="55">
        <v>2.1284729450900099E-3</v>
      </c>
      <c r="M15" s="74" t="s">
        <v>52</v>
      </c>
      <c r="N15" s="15">
        <f>$N14/$N13</f>
        <v>0.21075124649097079</v>
      </c>
    </row>
    <row r="16" spans="1:14" x14ac:dyDescent="0.25">
      <c r="A16" s="3" t="s">
        <v>26</v>
      </c>
      <c r="B16">
        <v>9</v>
      </c>
      <c r="C16">
        <v>4</v>
      </c>
      <c r="D16" s="58">
        <f>$B16*$C16*$I$13 + $I$14</f>
        <v>5.2498269305082716E-2</v>
      </c>
      <c r="E16" s="59">
        <f>$B16*$C16*$I$15 + $I$16</f>
        <v>7.6625026023240353E-2</v>
      </c>
      <c r="G16" s="81"/>
      <c r="H16" s="34" t="s">
        <v>35</v>
      </c>
      <c r="I16" s="54">
        <v>0</v>
      </c>
      <c r="M16" s="62" t="s">
        <v>50</v>
      </c>
      <c r="N16" s="76">
        <f>$B$9 / $N$13</f>
        <v>6.0805296015418779</v>
      </c>
    </row>
    <row r="17" spans="1:14" x14ac:dyDescent="0.25">
      <c r="A17" s="4" t="s">
        <v>27</v>
      </c>
      <c r="B17" s="5">
        <v>262144</v>
      </c>
      <c r="C17" s="5">
        <v>4</v>
      </c>
      <c r="D17" s="60">
        <f>$B17*$C17*$I$13 + $I$14</f>
        <v>1529.1229231901782</v>
      </c>
      <c r="E17" s="61">
        <f>$B17*$C17*$I$15 + $I$16</f>
        <v>2231.8656468707022</v>
      </c>
      <c r="M17" s="64" t="s">
        <v>51</v>
      </c>
      <c r="N17" s="77">
        <f>$C$9 / N14</f>
        <v>97.049701126573893</v>
      </c>
    </row>
    <row r="20" spans="1:14" x14ac:dyDescent="0.25">
      <c r="A20" s="40"/>
      <c r="B20" s="45" t="s">
        <v>5</v>
      </c>
      <c r="C20" s="38" t="s">
        <v>39</v>
      </c>
      <c r="D20" s="38" t="s">
        <v>40</v>
      </c>
      <c r="E20" s="38" t="s">
        <v>41</v>
      </c>
      <c r="F20" s="38" t="s">
        <v>7</v>
      </c>
      <c r="G20" s="38" t="s">
        <v>8</v>
      </c>
      <c r="H20" s="38" t="s">
        <v>30</v>
      </c>
      <c r="I20" s="38" t="s">
        <v>31</v>
      </c>
      <c r="J20" s="38" t="s">
        <v>37</v>
      </c>
      <c r="K20" s="39" t="s">
        <v>38</v>
      </c>
    </row>
    <row r="21" spans="1:14" x14ac:dyDescent="0.25">
      <c r="A21" s="35" t="s">
        <v>5</v>
      </c>
      <c r="B21" s="46">
        <v>0</v>
      </c>
      <c r="C21" s="49">
        <f>D14</f>
        <v>1529.1229231901782</v>
      </c>
      <c r="D21" s="49">
        <f>D14</f>
        <v>1529.1229231901782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8">
        <v>0</v>
      </c>
    </row>
    <row r="22" spans="1:14" x14ac:dyDescent="0.25">
      <c r="A22" s="36" t="s">
        <v>39</v>
      </c>
      <c r="B22" s="33">
        <v>0</v>
      </c>
      <c r="C22" s="41">
        <v>0</v>
      </c>
      <c r="D22" s="50">
        <f>D17</f>
        <v>1529.1229231901782</v>
      </c>
      <c r="E22" s="50">
        <f>D17</f>
        <v>1529.1229231901782</v>
      </c>
      <c r="F22" s="50">
        <f>D17</f>
        <v>1529.1229231901782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</row>
    <row r="23" spans="1:14" x14ac:dyDescent="0.25">
      <c r="A23" s="36" t="s">
        <v>40</v>
      </c>
      <c r="B23" s="33">
        <v>0</v>
      </c>
      <c r="C23" s="41">
        <v>0</v>
      </c>
      <c r="D23" s="41">
        <v>0</v>
      </c>
      <c r="E23" s="41">
        <v>0</v>
      </c>
      <c r="F23" s="50">
        <f>D14</f>
        <v>1529.1229231901782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</row>
    <row r="24" spans="1:14" x14ac:dyDescent="0.25">
      <c r="A24" s="36" t="s">
        <v>41</v>
      </c>
      <c r="B24" s="33">
        <v>0</v>
      </c>
      <c r="C24" s="41">
        <v>0</v>
      </c>
      <c r="D24" s="41">
        <v>0</v>
      </c>
      <c r="E24" s="41">
        <v>0</v>
      </c>
      <c r="F24" s="50">
        <f>D15</f>
        <v>1529.1229231901782</v>
      </c>
      <c r="G24" s="41">
        <v>0</v>
      </c>
      <c r="H24" s="41">
        <v>0</v>
      </c>
      <c r="I24" s="41">
        <v>0</v>
      </c>
      <c r="J24" s="41">
        <v>0</v>
      </c>
      <c r="K24" s="42">
        <v>0</v>
      </c>
    </row>
    <row r="25" spans="1:14" x14ac:dyDescent="0.25">
      <c r="A25" s="36" t="s">
        <v>7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51">
        <f>D17</f>
        <v>1529.1229231901782</v>
      </c>
    </row>
    <row r="26" spans="1:14" x14ac:dyDescent="0.25">
      <c r="A26" s="36" t="s">
        <v>8</v>
      </c>
      <c r="B26" s="33">
        <v>0</v>
      </c>
      <c r="C26" s="50">
        <f>D16</f>
        <v>5.2498269305082716E-2</v>
      </c>
      <c r="D26" s="41">
        <v>0</v>
      </c>
      <c r="E26" s="41">
        <v>0</v>
      </c>
      <c r="F26" s="41">
        <v>0</v>
      </c>
      <c r="G26" s="41">
        <v>0</v>
      </c>
      <c r="H26" s="50">
        <f>D16</f>
        <v>5.2498269305082716E-2</v>
      </c>
      <c r="I26" s="41">
        <v>0</v>
      </c>
      <c r="J26" s="41">
        <v>0</v>
      </c>
      <c r="K26" s="42">
        <v>0</v>
      </c>
    </row>
    <row r="27" spans="1:14" x14ac:dyDescent="0.25">
      <c r="A27" s="36" t="s">
        <v>30</v>
      </c>
      <c r="B27" s="33">
        <v>0</v>
      </c>
      <c r="C27" s="41">
        <v>0</v>
      </c>
      <c r="D27" s="50">
        <f>D16</f>
        <v>5.2498269305082716E-2</v>
      </c>
      <c r="E27" s="41">
        <v>0</v>
      </c>
      <c r="F27" s="41">
        <v>0</v>
      </c>
      <c r="G27" s="41">
        <v>0</v>
      </c>
      <c r="H27" s="41">
        <v>0</v>
      </c>
      <c r="I27" s="50">
        <f>D16</f>
        <v>5.2498269305082716E-2</v>
      </c>
      <c r="J27" s="41">
        <v>0</v>
      </c>
      <c r="K27" s="42">
        <v>0</v>
      </c>
    </row>
    <row r="28" spans="1:14" x14ac:dyDescent="0.25">
      <c r="A28" s="36" t="s">
        <v>31</v>
      </c>
      <c r="B28" s="33">
        <v>0</v>
      </c>
      <c r="C28" s="41">
        <v>0</v>
      </c>
      <c r="D28" s="41">
        <v>0</v>
      </c>
      <c r="E28" s="50">
        <f>D16</f>
        <v>5.2498269305082716E-2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2">
        <v>0</v>
      </c>
    </row>
    <row r="29" spans="1:14" x14ac:dyDescent="0.25">
      <c r="A29" s="36" t="s">
        <v>37</v>
      </c>
      <c r="B29" s="52">
        <f>D13+D14</f>
        <v>6116.4916927607128</v>
      </c>
      <c r="C29" s="50">
        <f>D17</f>
        <v>1529.1229231901782</v>
      </c>
      <c r="D29" s="41">
        <v>0</v>
      </c>
      <c r="E29" s="50">
        <f>D15</f>
        <v>1529.1229231901782</v>
      </c>
      <c r="F29" s="41">
        <v>0</v>
      </c>
      <c r="G29" s="50">
        <f>D16</f>
        <v>5.2498269305082716E-2</v>
      </c>
      <c r="H29" s="41">
        <v>0</v>
      </c>
      <c r="I29" s="41">
        <v>0</v>
      </c>
      <c r="J29" s="41">
        <v>0</v>
      </c>
      <c r="K29" s="42">
        <v>0</v>
      </c>
    </row>
    <row r="30" spans="1:14" x14ac:dyDescent="0.25">
      <c r="A30" s="37" t="s">
        <v>38</v>
      </c>
      <c r="B30" s="3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4">
        <v>0</v>
      </c>
    </row>
  </sheetData>
  <mergeCells count="8">
    <mergeCell ref="M1:N1"/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N28"/>
  <sheetViews>
    <sheetView workbookViewId="0">
      <selection activeCell="K13" sqref="K13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  <col min="13" max="13" width="23.85546875" bestFit="1" customWidth="1"/>
  </cols>
  <sheetData>
    <row r="1" spans="1:14" x14ac:dyDescent="0.25">
      <c r="A1" s="87" t="s">
        <v>10</v>
      </c>
      <c r="B1" s="91" t="s">
        <v>18</v>
      </c>
      <c r="C1" s="89" t="s">
        <v>19</v>
      </c>
      <c r="D1" s="85" t="s">
        <v>20</v>
      </c>
      <c r="E1" s="85"/>
      <c r="F1" s="85"/>
      <c r="G1" s="85"/>
      <c r="H1" s="85"/>
      <c r="I1" s="85"/>
      <c r="J1" s="86"/>
      <c r="M1" s="93" t="s">
        <v>45</v>
      </c>
      <c r="N1" s="94"/>
    </row>
    <row r="2" spans="1:14" x14ac:dyDescent="0.25">
      <c r="A2" s="88"/>
      <c r="B2" s="92"/>
      <c r="C2" s="90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16</v>
      </c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8" t="s">
        <v>17</v>
      </c>
      <c r="M3" s="36" t="s">
        <v>16</v>
      </c>
      <c r="N3" s="68" t="s">
        <v>46</v>
      </c>
    </row>
    <row r="4" spans="1:14" x14ac:dyDescent="0.25">
      <c r="A4" s="3" t="s">
        <v>5</v>
      </c>
      <c r="B4">
        <v>149827</v>
      </c>
      <c r="C4" s="9">
        <f>$D4 * 1000000</f>
        <v>7866.1900000000005</v>
      </c>
      <c r="D4">
        <f>$E4/($F4*1000000)</f>
        <v>7.8661900000000003E-3</v>
      </c>
      <c r="E4">
        <v>786619</v>
      </c>
      <c r="F4">
        <v>100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  <c r="M4" s="36" t="s">
        <v>5</v>
      </c>
      <c r="N4" s="68" t="s">
        <v>46</v>
      </c>
    </row>
    <row r="5" spans="1:14" x14ac:dyDescent="0.25">
      <c r="A5" s="3" t="s">
        <v>13</v>
      </c>
      <c r="B5">
        <v>17706</v>
      </c>
      <c r="C5" s="9">
        <f>$D5 * 1000000</f>
        <v>23410.43</v>
      </c>
      <c r="D5">
        <f t="shared" ref="D5:D9" si="0">$E5/($F5*1000000)</f>
        <v>2.3410429999999999E-2</v>
      </c>
      <c r="E5">
        <v>2341043</v>
      </c>
      <c r="F5">
        <v>100</v>
      </c>
      <c r="G5" s="30">
        <v>3.3986427320490298E-3</v>
      </c>
      <c r="H5" s="30">
        <v>1.04057209573847E-2</v>
      </c>
      <c r="I5" s="30">
        <v>0</v>
      </c>
      <c r="J5" s="13">
        <v>0</v>
      </c>
      <c r="M5" s="36" t="s">
        <v>13</v>
      </c>
      <c r="N5" s="68" t="s">
        <v>46</v>
      </c>
    </row>
    <row r="6" spans="1:14" x14ac:dyDescent="0.25">
      <c r="A6" s="3" t="s">
        <v>14</v>
      </c>
      <c r="B6">
        <v>17706</v>
      </c>
      <c r="C6" s="9">
        <f>$D6 * 1000000</f>
        <v>15607.44</v>
      </c>
      <c r="D6">
        <f t="shared" si="0"/>
        <v>1.560744E-2</v>
      </c>
      <c r="E6">
        <v>1560744</v>
      </c>
      <c r="F6">
        <v>100</v>
      </c>
      <c r="G6" s="30">
        <v>1.35781523642732E-2</v>
      </c>
      <c r="H6" s="30">
        <v>1.6265323992994699E-2</v>
      </c>
      <c r="I6" s="30">
        <v>0</v>
      </c>
      <c r="J6" s="13">
        <v>0</v>
      </c>
      <c r="M6" s="36" t="s">
        <v>14</v>
      </c>
      <c r="N6" s="68" t="s">
        <v>46</v>
      </c>
    </row>
    <row r="7" spans="1:14" x14ac:dyDescent="0.25">
      <c r="A7" s="3" t="s">
        <v>15</v>
      </c>
      <c r="B7">
        <v>17706</v>
      </c>
      <c r="C7" s="9">
        <f t="shared" ref="C7:C9" si="1">$D7 * 1000000</f>
        <v>15607.42</v>
      </c>
      <c r="D7">
        <f t="shared" si="0"/>
        <v>1.560742E-2</v>
      </c>
      <c r="E7">
        <v>1560742</v>
      </c>
      <c r="F7">
        <v>100</v>
      </c>
      <c r="G7" s="30">
        <v>3.0137186223000499E-3</v>
      </c>
      <c r="H7" s="30">
        <v>9.8730297723292407E-3</v>
      </c>
      <c r="I7" s="30">
        <v>0</v>
      </c>
      <c r="J7" s="13">
        <v>0</v>
      </c>
      <c r="M7" s="36" t="s">
        <v>15</v>
      </c>
      <c r="N7" s="68" t="s">
        <v>46</v>
      </c>
    </row>
    <row r="8" spans="1:14" x14ac:dyDescent="0.25">
      <c r="A8" s="4" t="s">
        <v>7</v>
      </c>
      <c r="B8" s="5">
        <v>270074</v>
      </c>
      <c r="C8" s="19">
        <f t="shared" si="1"/>
        <v>5244.35</v>
      </c>
      <c r="D8">
        <f t="shared" si="0"/>
        <v>5.2443500000000001E-3</v>
      </c>
      <c r="E8" s="5">
        <v>524435</v>
      </c>
      <c r="F8">
        <v>100</v>
      </c>
      <c r="G8" s="14">
        <v>7.8309252772912993E-2</v>
      </c>
      <c r="H8" s="14">
        <v>2.1555750145942701E-2</v>
      </c>
      <c r="I8" s="14">
        <v>0</v>
      </c>
      <c r="J8" s="15">
        <v>0</v>
      </c>
      <c r="M8" s="36" t="s">
        <v>7</v>
      </c>
      <c r="N8" s="68" t="s">
        <v>46</v>
      </c>
    </row>
    <row r="9" spans="1:14" x14ac:dyDescent="0.25">
      <c r="A9" s="6" t="s">
        <v>9</v>
      </c>
      <c r="B9" s="7">
        <v>475604</v>
      </c>
      <c r="C9" s="10">
        <f t="shared" si="1"/>
        <v>46924.82</v>
      </c>
      <c r="D9" s="7">
        <f t="shared" si="0"/>
        <v>4.6924819999999999E-2</v>
      </c>
      <c r="E9" s="16">
        <v>4692482</v>
      </c>
      <c r="F9" s="16">
        <v>100</v>
      </c>
      <c r="G9" s="20">
        <v>6.9120329830706304E-2</v>
      </c>
      <c r="H9" s="20">
        <v>0.21306187974314</v>
      </c>
      <c r="I9" s="20">
        <v>2.3947368421052602</v>
      </c>
      <c r="J9" s="21">
        <v>1.03174603174603E-2</v>
      </c>
      <c r="M9" s="36" t="s">
        <v>37</v>
      </c>
      <c r="N9" s="69" t="s">
        <v>47</v>
      </c>
    </row>
    <row r="10" spans="1:14" x14ac:dyDescent="0.25">
      <c r="F10" t="s">
        <v>42</v>
      </c>
      <c r="M10" s="36" t="s">
        <v>38</v>
      </c>
      <c r="N10" s="69" t="s">
        <v>47</v>
      </c>
    </row>
    <row r="11" spans="1:14" x14ac:dyDescent="0.25">
      <c r="M11" s="72" t="s">
        <v>48</v>
      </c>
      <c r="N11" s="73">
        <v>32294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82" t="s">
        <v>32</v>
      </c>
      <c r="H12" s="83"/>
      <c r="I12" s="84"/>
      <c r="M12" s="71" t="s">
        <v>49</v>
      </c>
      <c r="N12" s="78">
        <v>7570</v>
      </c>
    </row>
    <row r="13" spans="1:14" x14ac:dyDescent="0.25">
      <c r="A13" s="1" t="s">
        <v>22</v>
      </c>
      <c r="B13" s="2">
        <v>786432</v>
      </c>
      <c r="C13" s="2">
        <v>4</v>
      </c>
      <c r="D13" s="8">
        <f>$B13*$C13*$I$13 + $I$14</f>
        <v>4587.3687695705348</v>
      </c>
      <c r="E13" s="27">
        <f>$B13*$C13*$I$15 + $I$16</f>
        <v>6695.5969406121067</v>
      </c>
      <c r="G13" s="80" t="s">
        <v>33</v>
      </c>
      <c r="H13" s="33" t="s">
        <v>36</v>
      </c>
      <c r="I13" s="53">
        <v>1.4582852584745199E-3</v>
      </c>
      <c r="M13" s="74" t="s">
        <v>52</v>
      </c>
      <c r="N13" s="15">
        <f>$N12/$N11</f>
        <v>0.23440886852046819</v>
      </c>
    </row>
    <row r="14" spans="1:14" x14ac:dyDescent="0.25">
      <c r="A14" s="3" t="s">
        <v>24</v>
      </c>
      <c r="B14">
        <v>262144</v>
      </c>
      <c r="C14">
        <v>4</v>
      </c>
      <c r="D14" s="9">
        <f>$B14*$C14*$I$13 + $I$14</f>
        <v>1529.1229231901782</v>
      </c>
      <c r="E14" s="28">
        <f>$B14*$C14*$I$15 + $I$16</f>
        <v>2231.8656468707022</v>
      </c>
      <c r="G14" s="81"/>
      <c r="H14" s="34" t="s">
        <v>35</v>
      </c>
      <c r="I14" s="54">
        <v>0</v>
      </c>
      <c r="M14" s="63" t="s">
        <v>50</v>
      </c>
      <c r="N14" s="79">
        <f>$B$9 / $N$11</f>
        <v>14.72731776800644</v>
      </c>
    </row>
    <row r="15" spans="1:14" x14ac:dyDescent="0.25">
      <c r="A15" s="3" t="s">
        <v>25</v>
      </c>
      <c r="B15">
        <v>262144</v>
      </c>
      <c r="C15">
        <v>4</v>
      </c>
      <c r="D15" s="9">
        <f>$B15*$C15*$I$13 + $I$14</f>
        <v>1529.1229231901782</v>
      </c>
      <c r="E15" s="28">
        <f>$B15*$C15*$I$15 + $I$16</f>
        <v>2231.8656468707022</v>
      </c>
      <c r="G15" s="80" t="s">
        <v>34</v>
      </c>
      <c r="H15" s="33" t="s">
        <v>36</v>
      </c>
      <c r="I15" s="53">
        <v>2.1284729450900099E-3</v>
      </c>
      <c r="M15" s="64" t="s">
        <v>51</v>
      </c>
      <c r="N15" s="77">
        <f>$C$9 / N12</f>
        <v>6.1987873183619548</v>
      </c>
    </row>
    <row r="16" spans="1:14" x14ac:dyDescent="0.25">
      <c r="A16" s="4" t="s">
        <v>27</v>
      </c>
      <c r="B16" s="5">
        <v>262144</v>
      </c>
      <c r="C16" s="5">
        <v>4</v>
      </c>
      <c r="D16" s="19">
        <f>$B16*$C16*$I$13 + $I$14</f>
        <v>1529.1229231901782</v>
      </c>
      <c r="E16" s="29">
        <f>$B16*$C16*$I$15 + $I$16</f>
        <v>2231.8656468707022</v>
      </c>
      <c r="G16" s="81"/>
      <c r="H16" s="34" t="s">
        <v>35</v>
      </c>
      <c r="I16" s="54">
        <v>0</v>
      </c>
    </row>
    <row r="20" spans="1:9" x14ac:dyDescent="0.25">
      <c r="A20" s="40"/>
      <c r="B20" s="45" t="s">
        <v>16</v>
      </c>
      <c r="C20" s="38" t="s">
        <v>5</v>
      </c>
      <c r="D20" s="38" t="s">
        <v>13</v>
      </c>
      <c r="E20" s="38" t="s">
        <v>14</v>
      </c>
      <c r="F20" s="38" t="s">
        <v>15</v>
      </c>
      <c r="G20" s="38" t="s">
        <v>7</v>
      </c>
      <c r="H20" s="38" t="s">
        <v>37</v>
      </c>
      <c r="I20" s="39" t="s">
        <v>38</v>
      </c>
    </row>
    <row r="21" spans="1:9" x14ac:dyDescent="0.25">
      <c r="A21" s="36" t="s">
        <v>16</v>
      </c>
      <c r="B21" s="46">
        <v>0</v>
      </c>
      <c r="C21" s="49">
        <f>D14</f>
        <v>1529.1229231901782</v>
      </c>
      <c r="D21" s="49">
        <v>0</v>
      </c>
      <c r="E21" s="47">
        <v>0</v>
      </c>
      <c r="F21" s="49">
        <f>D15</f>
        <v>1529.1229231901782</v>
      </c>
      <c r="G21" s="47">
        <v>0</v>
      </c>
      <c r="H21" s="47">
        <v>0</v>
      </c>
      <c r="I21" s="48">
        <v>0</v>
      </c>
    </row>
    <row r="22" spans="1:9" x14ac:dyDescent="0.25">
      <c r="A22" s="36" t="s">
        <v>5</v>
      </c>
      <c r="B22" s="33">
        <v>0</v>
      </c>
      <c r="C22" s="41">
        <v>0</v>
      </c>
      <c r="D22" s="50">
        <f>D14</f>
        <v>1529.1229231901782</v>
      </c>
      <c r="E22" s="50">
        <f>D14</f>
        <v>1529.1229231901782</v>
      </c>
      <c r="F22" s="50">
        <v>0</v>
      </c>
      <c r="G22" s="41">
        <v>0</v>
      </c>
      <c r="H22" s="41">
        <v>0</v>
      </c>
      <c r="I22" s="42">
        <v>0</v>
      </c>
    </row>
    <row r="23" spans="1:9" x14ac:dyDescent="0.25">
      <c r="A23" s="36" t="s">
        <v>13</v>
      </c>
      <c r="B23" s="33">
        <v>0</v>
      </c>
      <c r="C23" s="41">
        <v>0</v>
      </c>
      <c r="D23" s="41">
        <v>0</v>
      </c>
      <c r="E23" s="50">
        <f>D16</f>
        <v>1529.1229231901782</v>
      </c>
      <c r="F23" s="50">
        <f>D16</f>
        <v>1529.1229231901782</v>
      </c>
      <c r="G23" s="50">
        <f>D14</f>
        <v>1529.1229231901782</v>
      </c>
      <c r="H23" s="41">
        <v>0</v>
      </c>
      <c r="I23" s="42">
        <v>0</v>
      </c>
    </row>
    <row r="24" spans="1:9" x14ac:dyDescent="0.25">
      <c r="A24" s="36" t="s">
        <v>14</v>
      </c>
      <c r="B24" s="33">
        <v>0</v>
      </c>
      <c r="C24" s="41">
        <v>0</v>
      </c>
      <c r="D24" s="41">
        <v>0</v>
      </c>
      <c r="E24" s="41">
        <v>0</v>
      </c>
      <c r="F24" s="50">
        <v>0</v>
      </c>
      <c r="G24" s="50">
        <f>D16</f>
        <v>1529.1229231901782</v>
      </c>
      <c r="H24" s="41">
        <v>0</v>
      </c>
      <c r="I24" s="42">
        <v>0</v>
      </c>
    </row>
    <row r="25" spans="1:9" x14ac:dyDescent="0.25">
      <c r="A25" s="36" t="s">
        <v>15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50">
        <f>D15</f>
        <v>1529.1229231901782</v>
      </c>
      <c r="H25" s="41">
        <v>0</v>
      </c>
      <c r="I25" s="51">
        <v>0</v>
      </c>
    </row>
    <row r="26" spans="1:9" x14ac:dyDescent="0.25">
      <c r="A26" s="36" t="s">
        <v>7</v>
      </c>
      <c r="B26" s="33">
        <v>0</v>
      </c>
      <c r="C26" s="5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51">
        <f>D16</f>
        <v>1529.1229231901782</v>
      </c>
    </row>
    <row r="27" spans="1:9" x14ac:dyDescent="0.25">
      <c r="A27" s="36" t="s">
        <v>37</v>
      </c>
      <c r="B27" s="52">
        <v>0</v>
      </c>
      <c r="C27" s="50">
        <f>D13</f>
        <v>4587.3687695705348</v>
      </c>
      <c r="D27" s="50">
        <f>D16</f>
        <v>1529.1229231901782</v>
      </c>
      <c r="E27" s="50">
        <v>0</v>
      </c>
      <c r="F27" s="41">
        <v>0</v>
      </c>
      <c r="G27" s="50">
        <v>0</v>
      </c>
      <c r="H27" s="41">
        <v>0</v>
      </c>
      <c r="I27" s="42">
        <v>0</v>
      </c>
    </row>
    <row r="28" spans="1:9" x14ac:dyDescent="0.25">
      <c r="A28" s="37" t="s">
        <v>38</v>
      </c>
      <c r="B28" s="34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</row>
  </sheetData>
  <mergeCells count="8">
    <mergeCell ref="M1:N1"/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AD97-5710-4528-B171-8F5579DD76F0}">
  <dimension ref="A1:N26"/>
  <sheetViews>
    <sheetView tabSelected="1" workbookViewId="0">
      <selection activeCell="I18" sqref="I18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  <col min="13" max="13" width="23.85546875" bestFit="1" customWidth="1"/>
  </cols>
  <sheetData>
    <row r="1" spans="1:14" x14ac:dyDescent="0.25">
      <c r="A1" s="87" t="s">
        <v>10</v>
      </c>
      <c r="B1" s="91" t="s">
        <v>18</v>
      </c>
      <c r="C1" s="89" t="s">
        <v>19</v>
      </c>
      <c r="D1" s="85" t="s">
        <v>20</v>
      </c>
      <c r="E1" s="85"/>
      <c r="F1" s="85"/>
      <c r="G1" s="85"/>
      <c r="H1" s="85"/>
      <c r="I1" s="85"/>
      <c r="J1" s="86"/>
      <c r="M1" s="93" t="s">
        <v>45</v>
      </c>
      <c r="N1" s="94"/>
    </row>
    <row r="2" spans="1:14" x14ac:dyDescent="0.25">
      <c r="A2" s="88"/>
      <c r="B2" s="92"/>
      <c r="C2" s="90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16</v>
      </c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8" t="s">
        <v>17</v>
      </c>
      <c r="M3" s="36" t="s">
        <v>16</v>
      </c>
      <c r="N3" s="68" t="s">
        <v>46</v>
      </c>
    </row>
    <row r="4" spans="1:14" x14ac:dyDescent="0.25">
      <c r="A4" s="3" t="s">
        <v>5</v>
      </c>
      <c r="B4">
        <v>149827</v>
      </c>
      <c r="C4" s="9">
        <f>$D4 * 1000000</f>
        <v>7866.1900000000005</v>
      </c>
      <c r="D4">
        <f>$E4/($F4*1000000)</f>
        <v>7.8661900000000003E-3</v>
      </c>
      <c r="E4">
        <v>786619</v>
      </c>
      <c r="F4">
        <v>100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  <c r="M4" s="36" t="s">
        <v>5</v>
      </c>
      <c r="N4" s="68" t="s">
        <v>46</v>
      </c>
    </row>
    <row r="5" spans="1:14" x14ac:dyDescent="0.25">
      <c r="A5" s="3" t="s">
        <v>13</v>
      </c>
      <c r="B5">
        <v>17706</v>
      </c>
      <c r="C5" s="9">
        <f>$D5 * 1000000</f>
        <v>23410.43</v>
      </c>
      <c r="D5">
        <f t="shared" ref="D5:D8" si="0">$E5/($F5*1000000)</f>
        <v>2.3410429999999999E-2</v>
      </c>
      <c r="E5">
        <v>2341043</v>
      </c>
      <c r="F5">
        <v>100</v>
      </c>
      <c r="G5" s="30">
        <v>3.3986427320490298E-3</v>
      </c>
      <c r="H5" s="30">
        <v>1.04057209573847E-2</v>
      </c>
      <c r="I5" s="30">
        <v>0</v>
      </c>
      <c r="J5" s="13">
        <v>0</v>
      </c>
      <c r="M5" s="36" t="s">
        <v>13</v>
      </c>
      <c r="N5" s="68" t="s">
        <v>46</v>
      </c>
    </row>
    <row r="6" spans="1:14" x14ac:dyDescent="0.25">
      <c r="A6" s="3" t="s">
        <v>53</v>
      </c>
      <c r="B6">
        <v>22430</v>
      </c>
      <c r="C6" s="9">
        <f>$D6 * 1000000</f>
        <v>20809.46</v>
      </c>
      <c r="D6">
        <f t="shared" si="0"/>
        <v>2.0809459999999998E-2</v>
      </c>
      <c r="E6">
        <v>2080946</v>
      </c>
      <c r="F6">
        <v>100</v>
      </c>
      <c r="G6" s="30">
        <v>4.13852012314823E-3</v>
      </c>
      <c r="H6" s="30">
        <v>1.01469087227782E-2</v>
      </c>
      <c r="I6" s="30">
        <v>0</v>
      </c>
      <c r="J6" s="13">
        <v>0</v>
      </c>
      <c r="M6" s="36" t="s">
        <v>53</v>
      </c>
      <c r="N6" s="68" t="s">
        <v>46</v>
      </c>
    </row>
    <row r="7" spans="1:14" x14ac:dyDescent="0.25">
      <c r="A7" s="4" t="s">
        <v>7</v>
      </c>
      <c r="B7" s="5">
        <v>270074</v>
      </c>
      <c r="C7" s="19">
        <f t="shared" ref="C7:C8" si="1">$D7 * 1000000</f>
        <v>5244.35</v>
      </c>
      <c r="D7">
        <f t="shared" si="0"/>
        <v>5.2443500000000001E-3</v>
      </c>
      <c r="E7" s="5">
        <v>524435</v>
      </c>
      <c r="F7">
        <v>100</v>
      </c>
      <c r="G7" s="14">
        <v>7.8309252772912993E-2</v>
      </c>
      <c r="H7" s="14">
        <v>2.1555750145942701E-2</v>
      </c>
      <c r="I7" s="14">
        <v>0</v>
      </c>
      <c r="J7" s="15">
        <v>0</v>
      </c>
      <c r="M7" s="36" t="s">
        <v>7</v>
      </c>
      <c r="N7" s="68" t="s">
        <v>46</v>
      </c>
    </row>
    <row r="8" spans="1:14" x14ac:dyDescent="0.25">
      <c r="A8" s="6" t="s">
        <v>9</v>
      </c>
      <c r="B8" s="7">
        <v>430172</v>
      </c>
      <c r="C8" s="10">
        <f t="shared" si="1"/>
        <v>36519.919999999998</v>
      </c>
      <c r="D8" s="7">
        <f t="shared" si="0"/>
        <v>3.6519919999999997E-2</v>
      </c>
      <c r="E8" s="16">
        <v>3651992</v>
      </c>
      <c r="F8" s="16">
        <v>100</v>
      </c>
      <c r="G8" s="20">
        <v>2.5950877239721101E-2</v>
      </c>
      <c r="H8" s="20">
        <v>8.0234507814984493E-2</v>
      </c>
      <c r="I8" s="20">
        <v>2.1328125</v>
      </c>
      <c r="J8" s="21">
        <v>6.6206102475532503E-3</v>
      </c>
      <c r="M8" s="36" t="s">
        <v>37</v>
      </c>
      <c r="N8" s="69" t="s">
        <v>47</v>
      </c>
    </row>
    <row r="9" spans="1:14" x14ac:dyDescent="0.25">
      <c r="F9" t="s">
        <v>42</v>
      </c>
      <c r="M9" s="36" t="s">
        <v>38</v>
      </c>
      <c r="N9" s="69" t="s">
        <v>47</v>
      </c>
    </row>
    <row r="10" spans="1:14" x14ac:dyDescent="0.25">
      <c r="M10" s="72" t="s">
        <v>48</v>
      </c>
      <c r="N10" s="73">
        <v>58873</v>
      </c>
    </row>
    <row r="11" spans="1:14" x14ac:dyDescent="0.25">
      <c r="A11" s="24" t="s">
        <v>11</v>
      </c>
      <c r="B11" s="25" t="s">
        <v>12</v>
      </c>
      <c r="C11" s="25" t="s">
        <v>23</v>
      </c>
      <c r="D11" s="25" t="s">
        <v>28</v>
      </c>
      <c r="E11" s="26" t="s">
        <v>29</v>
      </c>
      <c r="G11" s="82" t="s">
        <v>32</v>
      </c>
      <c r="H11" s="83"/>
      <c r="I11" s="84"/>
      <c r="M11" s="71" t="s">
        <v>49</v>
      </c>
      <c r="N11" s="78">
        <v>10578</v>
      </c>
    </row>
    <row r="12" spans="1:14" x14ac:dyDescent="0.25">
      <c r="A12" s="1" t="s">
        <v>22</v>
      </c>
      <c r="B12" s="2">
        <v>786432</v>
      </c>
      <c r="C12" s="2">
        <v>4</v>
      </c>
      <c r="D12" s="8">
        <f>$B12*$C12*$I$12 + $I$13</f>
        <v>4587.3687695705348</v>
      </c>
      <c r="E12" s="27">
        <f>$B12*$C12*$I$14 + $I$15</f>
        <v>6695.5969406121067</v>
      </c>
      <c r="G12" s="80" t="s">
        <v>33</v>
      </c>
      <c r="H12" s="33" t="s">
        <v>36</v>
      </c>
      <c r="I12" s="53">
        <v>1.4582852584745199E-3</v>
      </c>
      <c r="M12" s="74" t="s">
        <v>52</v>
      </c>
      <c r="N12" s="15">
        <f>$N11/$N10</f>
        <v>0.1796748934146383</v>
      </c>
    </row>
    <row r="13" spans="1:14" x14ac:dyDescent="0.25">
      <c r="A13" s="3" t="s">
        <v>24</v>
      </c>
      <c r="B13">
        <v>262144</v>
      </c>
      <c r="C13">
        <v>4</v>
      </c>
      <c r="D13" s="9">
        <f>$B13*$C13*$I$12 + $I$13</f>
        <v>1529.1229231901782</v>
      </c>
      <c r="E13" s="28">
        <f>$B13*$C13*$I$14 + $I$15</f>
        <v>2231.8656468707022</v>
      </c>
      <c r="G13" s="81"/>
      <c r="H13" s="34" t="s">
        <v>35</v>
      </c>
      <c r="I13" s="54">
        <v>0</v>
      </c>
      <c r="M13" s="63" t="s">
        <v>50</v>
      </c>
      <c r="N13" s="79">
        <f>$B$8 / $N$10</f>
        <v>7.3067789988619571</v>
      </c>
    </row>
    <row r="14" spans="1:14" x14ac:dyDescent="0.25">
      <c r="A14" s="3" t="s">
        <v>25</v>
      </c>
      <c r="B14">
        <v>262144</v>
      </c>
      <c r="C14">
        <v>4</v>
      </c>
      <c r="D14" s="9">
        <f>$B14*$C14*$I$12 + $I$13</f>
        <v>1529.1229231901782</v>
      </c>
      <c r="E14" s="28">
        <f>$B14*$C14*$I$14 + $I$15</f>
        <v>2231.8656468707022</v>
      </c>
      <c r="G14" s="80" t="s">
        <v>34</v>
      </c>
      <c r="H14" s="33" t="s">
        <v>36</v>
      </c>
      <c r="I14" s="53">
        <v>2.1284729450900099E-3</v>
      </c>
      <c r="M14" s="64" t="s">
        <v>51</v>
      </c>
      <c r="N14" s="77">
        <f>$C$8 / N11</f>
        <v>3.4524409151068252</v>
      </c>
    </row>
    <row r="15" spans="1:14" x14ac:dyDescent="0.25">
      <c r="A15" s="4" t="s">
        <v>27</v>
      </c>
      <c r="B15" s="5">
        <v>262144</v>
      </c>
      <c r="C15" s="5">
        <v>4</v>
      </c>
      <c r="D15" s="19">
        <f>$B15*$C15*$I$12 + $I$13</f>
        <v>1529.1229231901782</v>
      </c>
      <c r="E15" s="29">
        <f>$B15*$C15*$I$14 + $I$15</f>
        <v>2231.8656468707022</v>
      </c>
      <c r="G15" s="81"/>
      <c r="H15" s="34" t="s">
        <v>35</v>
      </c>
      <c r="I15" s="54">
        <v>0</v>
      </c>
    </row>
    <row r="19" spans="1:8" x14ac:dyDescent="0.25">
      <c r="A19" s="40"/>
      <c r="B19" s="45" t="s">
        <v>16</v>
      </c>
      <c r="C19" s="38" t="s">
        <v>5</v>
      </c>
      <c r="D19" s="38" t="s">
        <v>13</v>
      </c>
      <c r="E19" s="38" t="s">
        <v>53</v>
      </c>
      <c r="F19" s="38" t="s">
        <v>7</v>
      </c>
      <c r="G19" s="38" t="s">
        <v>37</v>
      </c>
      <c r="H19" s="39" t="s">
        <v>38</v>
      </c>
    </row>
    <row r="20" spans="1:8" x14ac:dyDescent="0.25">
      <c r="A20" s="36" t="s">
        <v>16</v>
      </c>
      <c r="B20" s="46">
        <v>0</v>
      </c>
      <c r="C20" s="49">
        <f>D13</f>
        <v>1529.1229231901782</v>
      </c>
      <c r="D20" s="49">
        <v>0</v>
      </c>
      <c r="E20" s="47">
        <v>0</v>
      </c>
      <c r="F20" s="47">
        <v>0</v>
      </c>
      <c r="G20" s="47">
        <v>0</v>
      </c>
      <c r="H20" s="48">
        <v>0</v>
      </c>
    </row>
    <row r="21" spans="1:8" x14ac:dyDescent="0.25">
      <c r="A21" s="36" t="s">
        <v>5</v>
      </c>
      <c r="B21" s="33">
        <v>0</v>
      </c>
      <c r="C21" s="41">
        <v>0</v>
      </c>
      <c r="D21" s="50">
        <f>D13</f>
        <v>1529.1229231901782</v>
      </c>
      <c r="E21" s="50">
        <f>D13</f>
        <v>1529.1229231901782</v>
      </c>
      <c r="F21" s="41">
        <v>0</v>
      </c>
      <c r="G21" s="41">
        <v>0</v>
      </c>
      <c r="H21" s="42">
        <v>0</v>
      </c>
    </row>
    <row r="22" spans="1:8" x14ac:dyDescent="0.25">
      <c r="A22" s="36" t="s">
        <v>13</v>
      </c>
      <c r="B22" s="33">
        <v>0</v>
      </c>
      <c r="C22" s="41">
        <v>0</v>
      </c>
      <c r="D22" s="41">
        <v>0</v>
      </c>
      <c r="E22" s="50">
        <f>D15</f>
        <v>1529.1229231901782</v>
      </c>
      <c r="F22" s="50">
        <f>D13</f>
        <v>1529.1229231901782</v>
      </c>
      <c r="G22" s="41">
        <v>0</v>
      </c>
      <c r="H22" s="42">
        <v>0</v>
      </c>
    </row>
    <row r="23" spans="1:8" x14ac:dyDescent="0.25">
      <c r="A23" s="36" t="s">
        <v>53</v>
      </c>
      <c r="B23" s="33">
        <v>0</v>
      </c>
      <c r="C23" s="41">
        <v>0</v>
      </c>
      <c r="D23" s="41">
        <v>0</v>
      </c>
      <c r="E23" s="41">
        <v>0</v>
      </c>
      <c r="F23" s="50">
        <f>D14+D13</f>
        <v>3058.2458463803564</v>
      </c>
      <c r="G23" s="41">
        <v>0</v>
      </c>
      <c r="H23" s="51">
        <v>0</v>
      </c>
    </row>
    <row r="24" spans="1:8" x14ac:dyDescent="0.25">
      <c r="A24" s="36" t="s">
        <v>7</v>
      </c>
      <c r="B24" s="33">
        <v>0</v>
      </c>
      <c r="C24" s="50">
        <v>0</v>
      </c>
      <c r="D24" s="41">
        <v>0</v>
      </c>
      <c r="E24" s="41">
        <v>0</v>
      </c>
      <c r="F24" s="41">
        <v>0</v>
      </c>
      <c r="G24" s="41">
        <v>0</v>
      </c>
      <c r="H24" s="51">
        <f>D15</f>
        <v>1529.1229231901782</v>
      </c>
    </row>
    <row r="25" spans="1:8" x14ac:dyDescent="0.25">
      <c r="A25" s="36" t="s">
        <v>37</v>
      </c>
      <c r="B25" s="52">
        <v>0</v>
      </c>
      <c r="C25" s="50">
        <f>D12</f>
        <v>4587.3687695705348</v>
      </c>
      <c r="D25" s="50">
        <f>D15</f>
        <v>1529.1229231901782</v>
      </c>
      <c r="E25" s="50">
        <v>0</v>
      </c>
      <c r="F25" s="50">
        <v>0</v>
      </c>
      <c r="G25" s="41">
        <v>0</v>
      </c>
      <c r="H25" s="42">
        <v>0</v>
      </c>
    </row>
    <row r="26" spans="1:8" x14ac:dyDescent="0.25">
      <c r="A26" s="37" t="s">
        <v>38</v>
      </c>
      <c r="B26" s="34">
        <v>0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4">
        <v>0</v>
      </c>
    </row>
  </sheetData>
  <mergeCells count="8">
    <mergeCell ref="G12:G13"/>
    <mergeCell ref="G14:G15"/>
    <mergeCell ref="A1:A2"/>
    <mergeCell ref="B1:B2"/>
    <mergeCell ref="C1:C2"/>
    <mergeCell ref="D1:J1"/>
    <mergeCell ref="M1:N1"/>
    <mergeCell ref="G11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</vt:lpstr>
      <vt:lpstr>V0CE</vt:lpstr>
      <vt:lpstr>V2CE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2023-03-08T04:14:32Z</dcterms:modified>
</cp:coreProperties>
</file>