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media/image2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1. Instruções" sheetId="1" state="visible" r:id="rId2"/>
    <sheet name="2. Precificação" sheetId="2" state="visible" r:id="rId3"/>
    <sheet name="3. Dados AdmFin" sheetId="3" state="visible" r:id="rId4"/>
    <sheet name="4. Esconder" sheetId="4" state="hidden" r:id="rId5"/>
  </sheets>
  <definedNames>
    <definedName function="false" hidden="false" name="chapaceira" vbProcedure="false">#REF!</definedName>
    <definedName function="false" hidden="false" name="Desc" vbProcedure="false">'2. precificação' #REF!</definedName>
    <definedName function="false" hidden="false" name="Desconto" vbProcedure="false">'2. precificação' #REF!</definedName>
    <definedName function="false" hidden="false" localSheetId="1" name="Atuação" vbProcedure="false">'2. precificação' #REF!</definedName>
    <definedName function="false" hidden="false" localSheetId="1" name="Conhecimento_Consultor" vbProcedure="false">'2. precificação' #REF!</definedName>
    <definedName function="false" hidden="false" localSheetId="1" name="Consultores" vbProcedure="false">'2. precificação' #REF!</definedName>
    <definedName function="false" hidden="false" localSheetId="1" name="Gasolina" vbProcedure="false">'2. precificação' #REF!</definedName>
    <definedName function="false" hidden="false" localSheetId="1" name="Logística" vbProcedure="false">'2. precificação' #REF!</definedName>
    <definedName function="false" hidden="false" localSheetId="1" name="Numero" vbProcedure="false">'2. precificação' #REF!</definedName>
    <definedName function="false" hidden="false" localSheetId="1" name="Oportunidade" vbProcedure="false">'2. precificação' #REF!</definedName>
    <definedName function="false" hidden="false" localSheetId="1" name="Parcelamento" vbProcedure="false">'2. precificação' #REF!</definedName>
    <definedName function="false" hidden="false" localSheetId="1" name="Projeto" vbProcedure="false">'2. precificação' #REF!</definedName>
    <definedName function="false" hidden="false" localSheetId="1" name="Recompra" vbProcedure="false">'2. precificação' #REF!</definedName>
    <definedName function="false" hidden="false" localSheetId="1" name="Tipo" vbProcedure="false">'2. precificação' #REF!</definedName>
    <definedName function="false" hidden="false" localSheetId="1" name="TRF" vbProcedure="false">'2. precificação'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Alissa Emanueli:
</t>
        </r>
        <r>
          <rPr>
            <sz val="9"/>
            <color rgb="FF000000"/>
            <rFont val="Segoe UI"/>
            <family val="2"/>
            <charset val="1"/>
          </rPr>
          <t xml:space="preserve">colocar distância apenas de ida, a planilha já calcula ida e volta a partir disso
</t>
        </r>
      </text>
    </comment>
    <comment ref="B18" authorId="0">
      <text>
        <r>
          <rPr>
            <sz val="9"/>
            <color rgb="FF000000"/>
            <rFont val="Tahoma"/>
            <family val="2"/>
            <charset val="1"/>
          </rPr>
          <t xml:space="preserve">Se o CONSULTOR ou um EX-EJEP, assinou o termo de compromisso e ajudou a elaborar a proposta.</t>
        </r>
      </text>
    </comment>
    <comment ref="B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Insita o nome dos consultores,a quantidade de horas/semanais e qual o tipo de consultor. AS ABAS DE CONSULTORES NÃO PREENCHIDOS DEIXEM EM BRANCO!</t>
        </r>
      </text>
    </comment>
    <comment ref="B6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Insita o nome dos consultores,a quantidade de horas/semanais e qual o tipo de consultor que estarão ENVOLVIDOS na etapa de acompanhamento do projeto.</t>
        </r>
      </text>
    </comment>
    <comment ref="B79" authorId="0">
      <text>
        <r>
          <rPr>
            <sz val="9"/>
            <color rgb="FF000000"/>
            <rFont val="Tahoma"/>
            <family val="2"/>
            <charset val="1"/>
          </rPr>
          <t xml:space="preserve">Preencher com a área de atuação do projeto. Caso não se encontre na lista, selecionar a área de atuação com o resultado esperado mais próximo e notificar um gerente de ADM-FIN
</t>
        </r>
      </text>
    </comment>
    <comment ref="B80" authorId="0">
      <text>
        <r>
          <rPr>
            <sz val="9"/>
            <color rgb="FF000000"/>
            <rFont val="Tahoma"/>
            <family val="2"/>
            <charset val="1"/>
          </rPr>
          <t xml:space="preserve">Preencher com a área de atuação do projeto. Caso não se encontre na lista, selecionar a área de atuação com o resultado esperado mais próximo e notificar um gerente de ADM-FIN
</t>
        </r>
      </text>
    </comment>
    <comment ref="B81" authorId="0">
      <text>
        <r>
          <rPr>
            <sz val="9"/>
            <color rgb="FF000000"/>
            <rFont val="Tahoma"/>
            <family val="2"/>
            <charset val="1"/>
          </rPr>
          <t xml:space="preserve">Relaciona-se com o número de áreas de atuação indicadas na primeira/segunda visita.
Baixo: no máximo 1 área além da atual.
Médio: 2 ou 3 áreas além da atual
Alto: 4 ou mais áreas de atuação
</t>
        </r>
      </text>
    </comment>
    <comment ref="B82" authorId="0">
      <text>
        <r>
          <rPr>
            <sz val="9"/>
            <color rgb="FF000000"/>
            <rFont val="Tahoma"/>
            <family val="2"/>
            <charset val="1"/>
          </rPr>
          <t xml:space="preserve">Deve-se observar o interesse/poder de compra do cliente em contratar o serviço da EJEP (feeling do gerente).
Baixo: o cliente não demonstra interesse/não tem poder de compra.
Médio: o cliente demonstra razoável interesse/médio poder de compra.
Alto: o cliente demonstra grande interesse/alto poder de compra
Muito Alto: além de estar muito interessado, deixou claro que precisa muito do nosso serviço.
Exemplo 1: o cliente liga para a EJEP solicitando uma consultoria em PE: Oportunidade muito alta.
Exemplo 2: uma grande indústria está pouco interessada: Oportunidade média/alta, pois mesmo estando pouco interessado, ele possui um alto poder de compra.
</t>
        </r>
      </text>
    </comment>
    <comment ref="B83" authorId="0">
      <text>
        <r>
          <rPr>
            <sz val="9"/>
            <color rgb="FF000000"/>
            <rFont val="Tahoma"/>
            <family val="2"/>
            <charset val="1"/>
          </rPr>
          <t xml:space="preserve">Está relacionado ao risco para a imagem da EJEP caso ocorra algum problema com a consultoria (feeling do gerente).
Baixo: a imagem da EJEP não é prejudicada com uma possível falha.
Médio: a imagem da EJEP é prejudicada com uma possível falha.
Alto: a imagem da EJEP é muito prejudicada com uma possível falha.
Exemplo: o projeto será realizado na empresa do presidente da FIESC: Risco Alto.
</t>
        </r>
      </text>
    </comment>
    <comment ref="B84" authorId="0">
      <text>
        <r>
          <rPr>
            <sz val="9"/>
            <color rgb="FF000000"/>
            <rFont val="Tahoma"/>
            <family val="2"/>
            <charset val="1"/>
          </rPr>
          <t xml:space="preserve">Está relacionada com  o número de funcionários.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Em Indústria:
</t>
        </r>
        <r>
          <rPr>
            <sz val="9"/>
            <color rgb="FF000000"/>
            <rFont val="Tahoma"/>
            <family val="2"/>
            <charset val="1"/>
          </rPr>
          <t xml:space="preserve">Baixo: com até 19 empregados
Médio: de 20 a 99 empregados
Alto: 100 a 499 empregados
Muito Alto: mais de 500 empregados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Em Comércio e Serviços:
</t>
        </r>
        <r>
          <rPr>
            <sz val="9"/>
            <color rgb="FF000000"/>
            <rFont val="Tahoma"/>
            <family val="2"/>
            <charset val="1"/>
          </rPr>
          <t xml:space="preserve">Baixo: até 9 empregados
Médio: de 10 a 49 empregados
Alto: de 50 a 99 empregados
Muito Alto: mais de 100 empregados
</t>
        </r>
      </text>
    </comment>
    <comment ref="B85" authorId="0">
      <text>
        <r>
          <rPr>
            <sz val="9"/>
            <color rgb="FF000000"/>
            <rFont val="Tahoma"/>
            <family val="2"/>
            <charset val="1"/>
          </rPr>
          <t xml:space="preserve">Avaliar o tipo de empresa e o serviço a ser prestado.
Comércio/Serviços: empresas de comércio ou serviços.
Indústrias: indústrias em geral.</t>
        </r>
      </text>
    </comment>
    <comment ref="C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Preencha normalmente, tendo em mente que um consultor interno trabalha em média 15 horas por semana.
</t>
        </r>
      </text>
    </comment>
    <comment ref="C4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DOC Eletrônico:
</t>
        </r>
        <r>
          <rPr>
            <sz val="9"/>
            <color rgb="FF000000"/>
            <rFont val="Segoe UI"/>
            <family val="2"/>
            <charset val="1"/>
          </rPr>
          <t xml:space="preserve">Caso o consultor não possua conta no BB, avisar ADMFIN
</t>
        </r>
      </text>
    </comment>
    <comment ref="C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Preencha normalmente, tendo em mente que um consultor interno trabalha em média 15 horas por semana.</t>
        </r>
      </text>
    </comment>
    <comment ref="D12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Fernando Campagnolo:
</t>
        </r>
        <r>
          <rPr>
            <sz val="9"/>
            <color rgb="FF000000"/>
            <rFont val="Segoe UI"/>
            <family val="2"/>
            <charset val="1"/>
          </rPr>
          <t xml:space="preserve">Empresa é do lado da ufsc, da pra ir a pé.</t>
        </r>
      </text>
    </comment>
    <comment ref="D24" authorId="0">
      <text>
        <r>
          <rPr>
            <sz val="11"/>
            <color rgb="FF000000"/>
            <rFont val="Calibri"/>
            <family val="2"/>
            <charset val="1"/>
          </rPr>
          <t xml:space="preserve">Apenas a opção “Por Semanas” está funcionando.</t>
        </r>
      </text>
    </comment>
    <comment ref="D39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Fernando Campagnolo:
</t>
        </r>
        <r>
          <rPr>
            <sz val="9"/>
            <color rgb="FF000000"/>
            <rFont val="Segoe UI"/>
            <family val="2"/>
            <charset val="1"/>
          </rPr>
          <t xml:space="preserve">Empresa é do lado da ufsc, da pra ir a pé.
</t>
        </r>
      </text>
    </comment>
    <comment ref="D78" authorId="0">
      <text>
        <r>
          <rPr>
            <sz val="9"/>
            <color rgb="FF000000"/>
            <rFont val="Segoe UI"/>
            <family val="2"/>
            <charset val="1"/>
          </rPr>
          <t xml:space="preserve">Apenas a opção “Consultoria” está funcionando.</t>
        </r>
      </text>
    </comment>
    <comment ref="H4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Preenchimento do ADMFIN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E16" authorId="0">
      <text>
        <r>
          <rPr>
            <sz val="10"/>
            <color rgb="FF000000"/>
            <rFont val="Calibri"/>
            <family val="2"/>
            <charset val="1"/>
          </rPr>
          <t xml:space="preserve">Falta o resultado
</t>
        </r>
      </text>
    </comment>
  </commentList>
</comments>
</file>

<file path=xl/sharedStrings.xml><?xml version="1.0" encoding="utf-8"?>
<sst xmlns="http://schemas.openxmlformats.org/spreadsheetml/2006/main" count="275" uniqueCount="177">
  <si>
    <t xml:space="preserve">1 Edite apenas as células da cor branca, contidas no formulário;</t>
  </si>
  <si>
    <t xml:space="preserve">2 Preencha todas as informações antes de checar o resultado final;</t>
  </si>
  <si>
    <t xml:space="preserve">3 Valide sempre com um membro do Administrativo Financeiro.</t>
  </si>
  <si>
    <t xml:space="preserve"> Planilha de Precificação EJEP</t>
  </si>
  <si>
    <t xml:space="preserve">Nome da Empresa</t>
  </si>
  <si>
    <t xml:space="preserve">Anima Acustica</t>
  </si>
  <si>
    <t xml:space="preserve">Responsável pela Venda</t>
  </si>
  <si>
    <t xml:space="preserve">Fernando</t>
  </si>
  <si>
    <t xml:space="preserve">Apelido do Projeto</t>
  </si>
  <si>
    <t xml:space="preserve">Pedrada</t>
  </si>
  <si>
    <t xml:space="preserve">Data</t>
  </si>
  <si>
    <t xml:space="preserve">Custos de Venda</t>
  </si>
  <si>
    <t xml:space="preserve">Transporte</t>
  </si>
  <si>
    <t xml:space="preserve">Número de Visitas</t>
  </si>
  <si>
    <t xml:space="preserve">Distância (km)</t>
  </si>
  <si>
    <t xml:space="preserve">Consumo do carro (km/l)</t>
  </si>
  <si>
    <t xml:space="preserve">Custo</t>
  </si>
  <si>
    <t xml:space="preserve">Ajuda</t>
  </si>
  <si>
    <t xml:space="preserve">Termo de Compromisso</t>
  </si>
  <si>
    <t xml:space="preserve">Não</t>
  </si>
  <si>
    <t xml:space="preserve">Custos de Execução</t>
  </si>
  <si>
    <t xml:space="preserve">Projeto</t>
  </si>
  <si>
    <t xml:space="preserve">Duração</t>
  </si>
  <si>
    <t xml:space="preserve">Unidade de Tempo</t>
  </si>
  <si>
    <t xml:space="preserve">Por Semanas</t>
  </si>
  <si>
    <t xml:space="preserve">Número de Semanas ou Horas</t>
  </si>
  <si>
    <t xml:space="preserve">Equipe</t>
  </si>
  <si>
    <t xml:space="preserve">Gerente</t>
  </si>
  <si>
    <t xml:space="preserve">Consultor 1</t>
  </si>
  <si>
    <t xml:space="preserve">Consultor 2</t>
  </si>
  <si>
    <t xml:space="preserve"> Consultor 3</t>
  </si>
  <si>
    <t xml:space="preserve"> Consultor 4</t>
  </si>
  <si>
    <t xml:space="preserve">Consultor 5</t>
  </si>
  <si>
    <t xml:space="preserve">Consultor 6</t>
  </si>
  <si>
    <t xml:space="preserve">Nome</t>
  </si>
  <si>
    <t xml:space="preserve">A</t>
  </si>
  <si>
    <t xml:space="preserve">B</t>
  </si>
  <si>
    <t xml:space="preserve">Horas Semanais</t>
  </si>
  <si>
    <t xml:space="preserve">1º</t>
  </si>
  <si>
    <t xml:space="preserve">2º</t>
  </si>
  <si>
    <t xml:space="preserve">Tipo</t>
  </si>
  <si>
    <t xml:space="preserve">Interno</t>
  </si>
  <si>
    <t xml:space="preserve">Externo</t>
  </si>
  <si>
    <t xml:space="preserve">Parceria</t>
  </si>
  <si>
    <t xml:space="preserve">Bolsa Mensal</t>
  </si>
  <si>
    <t xml:space="preserve">Bolsa do Projeto</t>
  </si>
  <si>
    <t xml:space="preserve">TOTAL</t>
  </si>
  <si>
    <t xml:space="preserve">Número de Visitas Planejadas</t>
  </si>
  <si>
    <t xml:space="preserve">Distância da Empresa (km)</t>
  </si>
  <si>
    <t xml:space="preserve">Outros Custos</t>
  </si>
  <si>
    <t xml:space="preserve">Item</t>
  </si>
  <si>
    <t xml:space="preserve">Descrição</t>
  </si>
  <si>
    <t xml:space="preserve">R$/unid</t>
  </si>
  <si>
    <t xml:space="preserve">Qtd</t>
  </si>
  <si>
    <t xml:space="preserve">Boleto Bancário</t>
  </si>
  <si>
    <t xml:space="preserve">DOC's (análise do ADMFIN)</t>
  </si>
  <si>
    <t xml:space="preserve">Presente para o empresário</t>
  </si>
  <si>
    <t xml:space="preserve">Quadros Visuais </t>
  </si>
  <si>
    <t xml:space="preserve">Impressão de Kanban</t>
  </si>
  <si>
    <t xml:space="preserve">Cronometro </t>
  </si>
  <si>
    <t xml:space="preserve">Acompanhamento (Pós Projeto)</t>
  </si>
  <si>
    <t xml:space="preserve">Duração do Acompanhamento</t>
  </si>
  <si>
    <t xml:space="preserve">Equipe do Acompanhamento</t>
  </si>
  <si>
    <t xml:space="preserve">Determinação da Margem de Lucro</t>
  </si>
  <si>
    <t xml:space="preserve">Tipo de Projeto</t>
  </si>
  <si>
    <t xml:space="preserve">Consultoria</t>
  </si>
  <si>
    <t xml:space="preserve">Área de Atuação</t>
  </si>
  <si>
    <t xml:space="preserve">Plano de Marketing</t>
  </si>
  <si>
    <t xml:space="preserve">Detalhe da Área de Atuação</t>
  </si>
  <si>
    <t xml:space="preserve">Não Necessário</t>
  </si>
  <si>
    <t xml:space="preserve">Perspectiva de Recompra</t>
  </si>
  <si>
    <t xml:space="preserve">Muito Alto</t>
  </si>
  <si>
    <t xml:space="preserve">Oportunidade</t>
  </si>
  <si>
    <t xml:space="preserve">Alto</t>
  </si>
  <si>
    <t xml:space="preserve">Risco</t>
  </si>
  <si>
    <t xml:space="preserve">Médio</t>
  </si>
  <si>
    <t xml:space="preserve">Porte da Empresa</t>
  </si>
  <si>
    <t xml:space="preserve">Tipo de Empresa</t>
  </si>
  <si>
    <t xml:space="preserve">Comércio/Serviço</t>
  </si>
  <si>
    <t xml:space="preserve">Markup</t>
  </si>
  <si>
    <t xml:space="preserve">Preço Resultante</t>
  </si>
  <si>
    <t xml:space="preserve">Padrão</t>
  </si>
  <si>
    <t xml:space="preserve">Desconto</t>
  </si>
  <si>
    <t xml:space="preserve">Percentual</t>
  </si>
  <si>
    <t xml:space="preserve">Valor Descontado</t>
  </si>
  <si>
    <t xml:space="preserve">Mínimo Aceitável</t>
  </si>
  <si>
    <t xml:space="preserve">Validado e Apresentado</t>
  </si>
  <si>
    <t xml:space="preserve">Máximo em 4x</t>
  </si>
  <si>
    <t xml:space="preserve">Forma de Pagamento</t>
  </si>
  <si>
    <t xml:space="preserve">Núm. Parcelas</t>
  </si>
  <si>
    <t xml:space="preserve">Valor da parcela</t>
  </si>
  <si>
    <t xml:space="preserve">Transferência/Depósito</t>
  </si>
  <si>
    <t xml:space="preserve">Viabilidade</t>
  </si>
  <si>
    <t xml:space="preserve">Quem Validou</t>
  </si>
  <si>
    <t xml:space="preserve">Gabriel Sasso Zanette</t>
  </si>
  <si>
    <t xml:space="preserve">Data da  Validação</t>
  </si>
  <si>
    <t xml:space="preserve">Custos</t>
  </si>
  <si>
    <t xml:space="preserve">DRE</t>
  </si>
  <si>
    <t xml:space="preserve">Detalhe</t>
  </si>
  <si>
    <t xml:space="preserve">R$</t>
  </si>
  <si>
    <t xml:space="preserve">%</t>
  </si>
  <si>
    <t xml:space="preserve">Venda</t>
  </si>
  <si>
    <t xml:space="preserve">Receita bruta sem impostos</t>
  </si>
  <si>
    <t xml:space="preserve">(+) impostos </t>
  </si>
  <si>
    <t xml:space="preserve">Execução</t>
  </si>
  <si>
    <t xml:space="preserve">ISS (2,5%)</t>
  </si>
  <si>
    <t xml:space="preserve">COFINS (5%)</t>
  </si>
  <si>
    <t xml:space="preserve">Receita bruta real</t>
  </si>
  <si>
    <t xml:space="preserve">(-) custos de transporte na venda</t>
  </si>
  <si>
    <t xml:space="preserve">Consultor Interno</t>
  </si>
  <si>
    <t xml:space="preserve">(-) custo de ajuda na venda</t>
  </si>
  <si>
    <t xml:space="preserve">Consultor Externo</t>
  </si>
  <si>
    <t xml:space="preserve">(-) bolsa</t>
  </si>
  <si>
    <t xml:space="preserve">Orientador</t>
  </si>
  <si>
    <t xml:space="preserve">(-) transporte + outros</t>
  </si>
  <si>
    <t xml:space="preserve">Trainee</t>
  </si>
  <si>
    <t xml:space="preserve">(=) margem contrib</t>
  </si>
  <si>
    <t xml:space="preserve">(-) custos internos</t>
  </si>
  <si>
    <t xml:space="preserve">(=) Lucro</t>
  </si>
  <si>
    <t xml:space="preserve">Acompanhamento</t>
  </si>
  <si>
    <t xml:space="preserve">(-) desconto</t>
  </si>
  <si>
    <t xml:space="preserve">Resumo Despesas Totais</t>
  </si>
  <si>
    <t xml:space="preserve">(=) Lucro Final</t>
  </si>
  <si>
    <t xml:space="preserve">Preço Final</t>
  </si>
  <si>
    <t xml:space="preserve">Boletos</t>
  </si>
  <si>
    <t xml:space="preserve">Custo Total</t>
  </si>
  <si>
    <t xml:space="preserve">Variáveis que influenciam na margem de lucro</t>
  </si>
  <si>
    <t xml:space="preserve">VALOR AGREGADO PARA O CLIENTE</t>
  </si>
  <si>
    <t xml:space="preserve">CARACTERÍSTICAS DA VENDA E DO CLIENTE</t>
  </si>
  <si>
    <t xml:space="preserve">Baixo</t>
  </si>
  <si>
    <t xml:space="preserve">Indústria</t>
  </si>
  <si>
    <t xml:space="preserve">TRF</t>
  </si>
  <si>
    <t xml:space="preserve">x</t>
  </si>
  <si>
    <t xml:space="preserve">PCP</t>
  </si>
  <si>
    <t xml:space="preserve">Sequenciamento</t>
  </si>
  <si>
    <t xml:space="preserve">Planejamento</t>
  </si>
  <si>
    <t xml:space="preserve">Balanceamento</t>
  </si>
  <si>
    <t xml:space="preserve">PE</t>
  </si>
  <si>
    <t xml:space="preserve">Core </t>
  </si>
  <si>
    <t xml:space="preserve">Layout</t>
  </si>
  <si>
    <t xml:space="preserve">Logística</t>
  </si>
  <si>
    <t xml:space="preserve">MFV</t>
  </si>
  <si>
    <t xml:space="preserve">SAG</t>
  </si>
  <si>
    <t xml:space="preserve">Valor preenchido</t>
  </si>
  <si>
    <t xml:space="preserve">% de lucro do critério</t>
  </si>
  <si>
    <t xml:space="preserve">% que cada critério representa do lucro</t>
  </si>
  <si>
    <t xml:space="preserve">% de lucro total</t>
  </si>
  <si>
    <t xml:space="preserve">MP</t>
  </si>
  <si>
    <t xml:space="preserve">Melhoria de Processo</t>
  </si>
  <si>
    <t xml:space="preserve">Estado Futuro</t>
  </si>
  <si>
    <t xml:space="preserve">Estado Atual</t>
  </si>
  <si>
    <t xml:space="preserve">5s</t>
  </si>
  <si>
    <t xml:space="preserve">Escopo Aberto</t>
  </si>
  <si>
    <t xml:space="preserve">Análise de Viabilidade</t>
  </si>
  <si>
    <t xml:space="preserve">Variáveis que influenciam a bolsa dos consultores</t>
  </si>
  <si>
    <t xml:space="preserve">VALOR PADRÃO DAS BOLSAS DE CONSULTOR EXTERNO</t>
  </si>
  <si>
    <t xml:space="preserve">TIPO DE MEMBRO DA EQUIPE</t>
  </si>
  <si>
    <t xml:space="preserve">VANTAGENS DE PARCERIAS</t>
  </si>
  <si>
    <t xml:space="preserve">Número de Projetos</t>
  </si>
  <si>
    <t xml:space="preserve">Bolsa Padrão</t>
  </si>
  <si>
    <t xml:space="preserve">Custo Fixo/Horas disponíveis para projetos</t>
  </si>
  <si>
    <t xml:space="preserve">Vantagem a ser Somada</t>
  </si>
  <si>
    <t xml:space="preserve">Vantagem Percentual</t>
  </si>
  <si>
    <t xml:space="preserve">Teto</t>
  </si>
  <si>
    <t xml:space="preserve">Ex-EJEP</t>
  </si>
  <si>
    <t xml:space="preserve">3º ou Mais</t>
  </si>
  <si>
    <t xml:space="preserve">Gelog Membro Júnior</t>
  </si>
  <si>
    <t xml:space="preserve">Gelog Membro Sênior</t>
  </si>
  <si>
    <t xml:space="preserve">Glean 2º Módulo</t>
  </si>
  <si>
    <t xml:space="preserve">Glean 3º Módulo</t>
  </si>
  <si>
    <t xml:space="preserve">Glean 4º Módulo</t>
  </si>
  <si>
    <t xml:space="preserve">Outras Variáveis</t>
  </si>
  <si>
    <t xml:space="preserve">Custos de transporte</t>
  </si>
  <si>
    <t xml:space="preserve">Custos de Ajuda na Venda</t>
  </si>
  <si>
    <t xml:space="preserve">Preço da gasolina (R$/l)</t>
  </si>
  <si>
    <t xml:space="preserve">Eficiência considerada (km/l)</t>
  </si>
  <si>
    <t xml:space="preserve">Consultor</t>
  </si>
</sst>
</file>

<file path=xl/styles.xml><?xml version="1.0" encoding="utf-8"?>
<styleSheet xmlns="http://schemas.openxmlformats.org/spreadsheetml/2006/main">
  <numFmts count="14">
    <numFmt numFmtId="164" formatCode="* #,##0.00\ ;* \(#,##0.00\);* \-#\ ;@\ "/>
    <numFmt numFmtId="165" formatCode="General"/>
    <numFmt numFmtId="166" formatCode="D/M/YYYY"/>
    <numFmt numFmtId="167" formatCode="0.0"/>
    <numFmt numFmtId="168" formatCode="&quot; R$ &quot;* #,##0.00\ ;&quot;-R$ &quot;* #,##0.00\ ;&quot; R$ &quot;* \-#\ ;@\ "/>
    <numFmt numFmtId="169" formatCode="&quot; R$ &quot;* #,##0.00\ ;&quot; R$ &quot;* \(#,##0.00\);&quot; R$ &quot;* \-#\ ;@\ "/>
    <numFmt numFmtId="170" formatCode="0%"/>
    <numFmt numFmtId="171" formatCode="&quot;R$&quot;#,##0.00"/>
    <numFmt numFmtId="172" formatCode="DD/MM/YY"/>
    <numFmt numFmtId="173" formatCode="[$R$-416]\ #,##0.00;[RED]\-[$R$-416]\ #,##0.00"/>
    <numFmt numFmtId="174" formatCode="0.00%"/>
    <numFmt numFmtId="175" formatCode="0.0%"/>
    <numFmt numFmtId="176" formatCode="0.00"/>
    <numFmt numFmtId="177" formatCode="0.00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26"/>
      <color rgb="FF000000"/>
      <name val="Arial"/>
      <family val="2"/>
      <charset val="1"/>
    </font>
    <font>
      <sz val="26"/>
      <color rgb="FFFF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48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20"/>
      <color rgb="FFC00000"/>
      <name val="Arial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6"/>
      <color rgb="FF00B050"/>
      <name val="Arial"/>
      <family val="2"/>
      <charset val="1"/>
    </font>
    <font>
      <sz val="16"/>
      <color rgb="FF000000"/>
      <name val="Arial"/>
      <family val="2"/>
      <charset val="1"/>
    </font>
    <font>
      <sz val="3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2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70AD47"/>
        <bgColor rgb="FF808000"/>
      </patternFill>
    </fill>
    <fill>
      <patternFill patternType="solid">
        <fgColor rgb="FFA9D18E"/>
        <bgColor rgb="FFC5E0B4"/>
      </patternFill>
    </fill>
    <fill>
      <patternFill patternType="solid">
        <fgColor rgb="FF5B9BD5"/>
        <bgColor rgb="FF33CCCC"/>
      </patternFill>
    </fill>
    <fill>
      <patternFill patternType="solid">
        <fgColor rgb="FF9DC3E6"/>
        <bgColor rgb="FFB4C7E7"/>
      </patternFill>
    </fill>
    <fill>
      <patternFill patternType="solid">
        <fgColor rgb="FFC5E0B4"/>
        <bgColor rgb="FFDDDDDD"/>
      </patternFill>
    </fill>
    <fill>
      <patternFill patternType="solid">
        <fgColor rgb="FFC9C9C9"/>
        <bgColor rgb="FFB4C7E7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FBE5D6"/>
      </patternFill>
    </fill>
    <fill>
      <patternFill patternType="solid">
        <fgColor rgb="FF1F4E79"/>
        <bgColor rgb="FF003366"/>
      </patternFill>
    </fill>
    <fill>
      <patternFill patternType="solid">
        <fgColor rgb="FFB2B2B2"/>
        <bgColor rgb="FFC9C9C9"/>
      </patternFill>
    </fill>
    <fill>
      <patternFill patternType="solid">
        <fgColor rgb="FFDDDDDD"/>
        <bgColor rgb="FFDAE3F3"/>
      </patternFill>
    </fill>
    <fill>
      <patternFill patternType="solid">
        <fgColor rgb="FF666666"/>
        <bgColor rgb="FF808000"/>
      </patternFill>
    </fill>
    <fill>
      <patternFill patternType="solid">
        <fgColor rgb="FFFFFF00"/>
        <bgColor rgb="FFFFC000"/>
      </patternFill>
    </fill>
    <fill>
      <patternFill patternType="solid">
        <fgColor rgb="FFFF6666"/>
        <bgColor rgb="FFFF6600"/>
      </patternFill>
    </fill>
    <fill>
      <patternFill patternType="solid">
        <fgColor rgb="FFFFC000"/>
        <bgColor rgb="FFFF9900"/>
      </patternFill>
    </fill>
    <fill>
      <patternFill patternType="solid">
        <fgColor rgb="FFDAE3F3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FBE5D6"/>
        <bgColor rgb="FFF2F2F2"/>
      </patternFill>
    </fill>
    <fill>
      <patternFill patternType="solid">
        <fgColor rgb="FFFF0000"/>
        <bgColor rgb="FFC00000"/>
      </patternFill>
    </fill>
    <fill>
      <patternFill patternType="solid">
        <fgColor rgb="FFB4C7E7"/>
        <bgColor rgb="FF9DC3E6"/>
      </patternFill>
    </fill>
    <fill>
      <patternFill patternType="solid">
        <fgColor rgb="FFDEEBF7"/>
        <bgColor rgb="FFDAE3F3"/>
      </patternFill>
    </fill>
    <fill>
      <patternFill patternType="solid">
        <fgColor rgb="FFF2F2F2"/>
        <bgColor rgb="FFE2F0D9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6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3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2" fillId="6" borderId="1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3" fillId="0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2" fillId="6" borderId="1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2" fillId="6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2" fillId="6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3" fillId="2" borderId="15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1" fillId="5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6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6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6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5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6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4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6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0" borderId="0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0" borderId="13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2" borderId="0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2" borderId="13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2" borderId="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1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8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6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7" fillId="0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2" fillId="6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6" borderId="6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2" fillId="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2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7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1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3" fillId="2" borderId="1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2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3" fillId="2" borderId="1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3" fillId="2" borderId="15" xfId="19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9" fillId="5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5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0" fillId="9" borderId="9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2" fillId="9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9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9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2" fillId="8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9" borderId="6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15" fillId="6" borderId="6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9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5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6" fillId="10" borderId="9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9" borderId="1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7" fillId="8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9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2" fillId="9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7" fillId="9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9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9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9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0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9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1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11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11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11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11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11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11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5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12" borderId="1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3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1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13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13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7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7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7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5" fillId="7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1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15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9" fillId="15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27" fillId="15" borderId="3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4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16" borderId="3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16" borderId="39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0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8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18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19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1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1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19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9" fillId="8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9" fillId="18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1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3" borderId="1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2" fillId="8" borderId="16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17" borderId="16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0" fillId="24" borderId="28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0" fillId="24" borderId="28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18" borderId="4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8" borderId="4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3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4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3" borderId="3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2" fillId="8" borderId="38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17" borderId="38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0" fillId="24" borderId="3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9" fillId="1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8" borderId="3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5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3" borderId="2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3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3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3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3" borderId="3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3" borderId="3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3" borderId="3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* #,##0.00\ ;* \(#,##0.00\);* \-#\ ;@\ "/>
      <fill>
        <patternFill>
          <bgColor rgb="FFFFFFFF"/>
        </patternFill>
      </fill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* #,##0.00\ ;* \(#,##0.00\);* \-#\ ;@\ 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9C9C9"/>
      <rgbColor rgb="FFA9D18E"/>
      <rgbColor rgb="FF5B9BD5"/>
      <rgbColor rgb="FF993366"/>
      <rgbColor rgb="FFF2F2F2"/>
      <rgbColor rgb="FFDEEBF7"/>
      <rgbColor rgb="FF660066"/>
      <rgbColor rgb="FFFF6666"/>
      <rgbColor rgb="FF0066CC"/>
      <rgbColor rgb="FFB4C7E7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9DC3E6"/>
      <rgbColor rgb="FFF4B183"/>
      <rgbColor rgb="FFDDDDDD"/>
      <rgbColor rgb="FFF8CBAD"/>
      <rgbColor rgb="FF3366FF"/>
      <rgbColor rgb="FF33CCCC"/>
      <rgbColor rgb="FF70AD47"/>
      <rgbColor rgb="FFFFC000"/>
      <rgbColor rgb="FFFF9900"/>
      <rgbColor rgb="FFFF6600"/>
      <rgbColor rgb="FF666666"/>
      <rgbColor rgb="FFB2B2B2"/>
      <rgbColor rgb="FF003366"/>
      <rgbColor rgb="FF00B050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113040</xdr:colOff>
      <xdr:row>0</xdr:row>
      <xdr:rowOff>174600</xdr:rowOff>
    </xdr:from>
    <xdr:to>
      <xdr:col>1</xdr:col>
      <xdr:colOff>833760</xdr:colOff>
      <xdr:row>4</xdr:row>
      <xdr:rowOff>32760</xdr:rowOff>
    </xdr:to>
    <xdr:pic>
      <xdr:nvPicPr>
        <xdr:cNvPr id="0" name="Imagem 9" descr=""/>
        <xdr:cNvPicPr/>
      </xdr:nvPicPr>
      <xdr:blipFill>
        <a:blip r:embed="rId1"/>
        <a:srcRect l="0" t="1751" r="0" b="12396"/>
        <a:stretch/>
      </xdr:blipFill>
      <xdr:spPr>
        <a:xfrm>
          <a:off x="503280" y="174600"/>
          <a:ext cx="720720" cy="66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1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2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3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4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5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6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7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8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9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10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11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12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13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14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15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16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84960</xdr:colOff>
      <xdr:row>33</xdr:row>
      <xdr:rowOff>56520</xdr:rowOff>
    </xdr:to>
    <xdr:sp>
      <xdr:nvSpPr>
        <xdr:cNvPr id="17" name="CustomShape 1" hidden="1"/>
        <xdr:cNvSpPr/>
      </xdr:nvSpPr>
      <xdr:spPr>
        <a:xfrm>
          <a:off x="0" y="0"/>
          <a:ext cx="12857760" cy="9686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1038240</xdr:colOff>
      <xdr:row>41</xdr:row>
      <xdr:rowOff>104040</xdr:rowOff>
    </xdr:to>
    <xdr:sp>
      <xdr:nvSpPr>
        <xdr:cNvPr id="18" name="CustomShape 1" hidden="1"/>
        <xdr:cNvSpPr/>
      </xdr:nvSpPr>
      <xdr:spPr>
        <a:xfrm>
          <a:off x="0" y="0"/>
          <a:ext cx="12506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1: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1" width="11.4615384615385"/>
  </cols>
  <sheetData>
    <row r="1" customFormat="false" ht="60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33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</row>
    <row r="3" s="2" customFormat="true" ht="33" hidden="false" customHeight="false" outlineLevel="0" collapsed="false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4"/>
      <c r="W3" s="4"/>
    </row>
    <row r="4" s="2" customFormat="true" ht="33" hidden="false" customHeight="false" outlineLevel="0" collapsed="false">
      <c r="B4" s="3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J103"/>
  <sheetViews>
    <sheetView windowProtection="false" showFormulas="false" showGridLines="false" showRowColHeaders="true" showZeros="true" rightToLeft="false" tabSelected="true" showOutlineSymbols="true" defaultGridColor="true" view="normal" topLeftCell="F97" colorId="64" zoomScale="95" zoomScaleNormal="95" zoomScalePageLayoutView="100" workbookViewId="0">
      <selection pane="topLeft" activeCell="I101" activeCellId="0" sqref="I101"/>
    </sheetView>
  </sheetViews>
  <sheetFormatPr defaultRowHeight="15.75"/>
  <cols>
    <col collapsed="false" hidden="false" max="1" min="1" style="5" width="4.39271255060729"/>
    <col collapsed="false" hidden="false" max="9" min="2" style="6" width="27.8502024291498"/>
    <col collapsed="false" hidden="false" max="10" min="10" style="5" width="4.39271255060729"/>
    <col collapsed="false" hidden="false" max="1025" min="11" style="5" width="9"/>
  </cols>
  <sheetData>
    <row r="1" customFormat="false" ht="15.95" hidden="false" customHeight="true" outlineLevel="0" collapsed="false">
      <c r="A1" s="7"/>
      <c r="B1" s="8" t="s">
        <v>3</v>
      </c>
      <c r="C1" s="8"/>
      <c r="D1" s="8"/>
      <c r="E1" s="8"/>
      <c r="F1" s="8"/>
      <c r="G1" s="8"/>
      <c r="H1" s="8"/>
      <c r="I1" s="8"/>
      <c r="J1" s="9"/>
    </row>
    <row r="2" customFormat="false" ht="15.95" hidden="false" customHeight="true" outlineLevel="0" collapsed="false">
      <c r="A2" s="10"/>
      <c r="B2" s="8"/>
      <c r="C2" s="8"/>
      <c r="D2" s="8"/>
      <c r="E2" s="8"/>
      <c r="F2" s="8"/>
      <c r="G2" s="8"/>
      <c r="H2" s="8"/>
      <c r="I2" s="8"/>
      <c r="J2" s="11"/>
    </row>
    <row r="3" customFormat="false" ht="15.95" hidden="false" customHeight="true" outlineLevel="0" collapsed="false">
      <c r="A3" s="10"/>
      <c r="B3" s="8"/>
      <c r="C3" s="8"/>
      <c r="D3" s="8"/>
      <c r="E3" s="8"/>
      <c r="F3" s="8"/>
      <c r="G3" s="8"/>
      <c r="H3" s="8"/>
      <c r="I3" s="8"/>
      <c r="J3" s="11"/>
    </row>
    <row r="4" customFormat="false" ht="15.95" hidden="false" customHeight="true" outlineLevel="0" collapsed="false">
      <c r="A4" s="10"/>
      <c r="B4" s="8"/>
      <c r="C4" s="8"/>
      <c r="D4" s="8"/>
      <c r="E4" s="8"/>
      <c r="F4" s="8"/>
      <c r="G4" s="8"/>
      <c r="H4" s="8"/>
      <c r="I4" s="8"/>
      <c r="J4" s="11"/>
    </row>
    <row r="5" customFormat="false" ht="59.1" hidden="false" customHeight="true" outlineLevel="0" collapsed="false">
      <c r="A5" s="10"/>
      <c r="B5" s="8"/>
      <c r="C5" s="8"/>
      <c r="D5" s="8"/>
      <c r="E5" s="8"/>
      <c r="F5" s="8"/>
      <c r="G5" s="8"/>
      <c r="H5" s="8"/>
      <c r="I5" s="8"/>
      <c r="J5" s="11"/>
    </row>
    <row r="6" customFormat="false" ht="27.95" hidden="false" customHeight="true" outlineLevel="0" collapsed="false">
      <c r="A6" s="12"/>
      <c r="B6" s="13"/>
      <c r="C6" s="13"/>
      <c r="D6" s="13"/>
      <c r="E6" s="13"/>
      <c r="F6" s="13"/>
      <c r="G6" s="13"/>
      <c r="H6" s="14"/>
      <c r="I6" s="14"/>
      <c r="J6" s="15"/>
    </row>
    <row r="7" customFormat="false" ht="27.95" hidden="false" customHeight="true" outlineLevel="0" collapsed="false">
      <c r="A7" s="12"/>
      <c r="B7" s="13" t="s">
        <v>4</v>
      </c>
      <c r="C7" s="16" t="s">
        <v>5</v>
      </c>
      <c r="D7" s="16"/>
      <c r="E7" s="17"/>
      <c r="F7" s="13" t="s">
        <v>6</v>
      </c>
      <c r="G7" s="13"/>
      <c r="H7" s="16" t="s">
        <v>7</v>
      </c>
      <c r="I7" s="16"/>
      <c r="J7" s="15"/>
    </row>
    <row r="8" customFormat="false" ht="27.95" hidden="false" customHeight="true" outlineLevel="0" collapsed="false">
      <c r="A8" s="12"/>
      <c r="B8" s="13" t="s">
        <v>8</v>
      </c>
      <c r="C8" s="18" t="s">
        <v>9</v>
      </c>
      <c r="D8" s="18"/>
      <c r="E8" s="17"/>
      <c r="F8" s="13" t="s">
        <v>10</v>
      </c>
      <c r="G8" s="13"/>
      <c r="H8" s="19" t="n">
        <v>42856</v>
      </c>
      <c r="I8" s="19"/>
      <c r="J8" s="15"/>
    </row>
    <row r="9" customFormat="false" ht="27.95" hidden="false" customHeight="true" outlineLevel="0" collapsed="false">
      <c r="A9" s="12"/>
      <c r="B9" s="13"/>
      <c r="C9" s="13"/>
      <c r="D9" s="13"/>
      <c r="E9" s="13"/>
      <c r="F9" s="13"/>
      <c r="G9" s="13"/>
      <c r="H9" s="14"/>
      <c r="I9" s="14"/>
      <c r="J9" s="15"/>
    </row>
    <row r="10" customFormat="false" ht="26.25" hidden="false" customHeight="false" outlineLevel="0" collapsed="false">
      <c r="A10" s="20" t="s">
        <v>11</v>
      </c>
      <c r="B10" s="20"/>
      <c r="C10" s="20"/>
      <c r="D10" s="20"/>
      <c r="E10" s="20"/>
      <c r="F10" s="20"/>
      <c r="G10" s="20"/>
      <c r="H10" s="20"/>
      <c r="I10" s="20"/>
      <c r="J10" s="20"/>
    </row>
    <row r="11" customFormat="false" ht="20.1" hidden="false" customHeight="true" outlineLevel="0" collapsed="false">
      <c r="A11" s="12"/>
      <c r="B11" s="21" t="s">
        <v>12</v>
      </c>
      <c r="C11" s="21"/>
      <c r="D11" s="21"/>
      <c r="E11" s="21"/>
      <c r="F11" s="21"/>
      <c r="G11" s="21"/>
      <c r="H11" s="21"/>
      <c r="I11" s="21"/>
      <c r="J11" s="15"/>
    </row>
    <row r="12" customFormat="false" ht="17.1" hidden="false" customHeight="true" outlineLevel="0" collapsed="false">
      <c r="A12" s="12"/>
      <c r="B12" s="22" t="s">
        <v>13</v>
      </c>
      <c r="C12" s="22"/>
      <c r="D12" s="23" t="n">
        <v>0</v>
      </c>
      <c r="E12" s="24"/>
      <c r="F12" s="24"/>
      <c r="G12" s="24"/>
      <c r="H12" s="24"/>
      <c r="I12" s="24"/>
      <c r="J12" s="15"/>
    </row>
    <row r="13" customFormat="false" ht="17.1" hidden="false" customHeight="true" outlineLevel="0" collapsed="false">
      <c r="A13" s="12"/>
      <c r="B13" s="25" t="s">
        <v>14</v>
      </c>
      <c r="C13" s="25"/>
      <c r="D13" s="26" t="n">
        <v>0</v>
      </c>
      <c r="E13" s="24"/>
      <c r="F13" s="24"/>
      <c r="G13" s="24"/>
      <c r="H13" s="24"/>
      <c r="I13" s="24"/>
      <c r="J13" s="15"/>
    </row>
    <row r="14" customFormat="false" ht="17.1" hidden="false" customHeight="true" outlineLevel="0" collapsed="false">
      <c r="A14" s="12"/>
      <c r="B14" s="27"/>
      <c r="C14" s="28" t="s">
        <v>15</v>
      </c>
      <c r="D14" s="26" t="n">
        <v>10</v>
      </c>
      <c r="E14" s="24"/>
      <c r="F14" s="24"/>
      <c r="G14" s="24"/>
      <c r="H14" s="24"/>
      <c r="I14" s="24"/>
      <c r="J14" s="15"/>
    </row>
    <row r="15" customFormat="false" ht="17.1" hidden="false" customHeight="true" outlineLevel="0" collapsed="false">
      <c r="A15" s="12"/>
      <c r="B15" s="29" t="s">
        <v>16</v>
      </c>
      <c r="C15" s="29"/>
      <c r="D15" s="30" t="n">
        <f aca="false">2*D12*D13*'4. Esconder'!$B$35/'4. Esconder'!$B$36</f>
        <v>0</v>
      </c>
      <c r="E15" s="24"/>
      <c r="F15" s="24"/>
      <c r="G15" s="24"/>
      <c r="H15" s="24"/>
      <c r="I15" s="24"/>
      <c r="J15" s="15"/>
    </row>
    <row r="16" customFormat="false" ht="33.95" hidden="false" customHeight="true" outlineLevel="0" collapsed="false">
      <c r="A16" s="12"/>
      <c r="B16" s="24"/>
      <c r="C16" s="24"/>
      <c r="D16" s="24"/>
      <c r="E16" s="24"/>
      <c r="F16" s="24"/>
      <c r="G16" s="24"/>
      <c r="H16" s="24"/>
      <c r="I16" s="24"/>
      <c r="J16" s="15"/>
    </row>
    <row r="17" customFormat="false" ht="20.1" hidden="false" customHeight="true" outlineLevel="0" collapsed="false">
      <c r="A17" s="12"/>
      <c r="B17" s="31" t="s">
        <v>17</v>
      </c>
      <c r="C17" s="31"/>
      <c r="D17" s="31"/>
      <c r="E17" s="31"/>
      <c r="F17" s="31"/>
      <c r="G17" s="31"/>
      <c r="H17" s="31"/>
      <c r="I17" s="31"/>
      <c r="J17" s="15"/>
    </row>
    <row r="18" customFormat="false" ht="17.1" hidden="false" customHeight="true" outlineLevel="0" collapsed="false">
      <c r="A18" s="12"/>
      <c r="B18" s="32" t="s">
        <v>18</v>
      </c>
      <c r="C18" s="32"/>
      <c r="D18" s="33" t="s">
        <v>19</v>
      </c>
      <c r="E18" s="24"/>
      <c r="F18" s="24"/>
      <c r="G18" s="24"/>
      <c r="H18" s="24"/>
      <c r="I18" s="24"/>
      <c r="J18" s="15"/>
    </row>
    <row r="19" customFormat="false" ht="20.25" hidden="false" customHeight="true" outlineLevel="0" collapsed="false">
      <c r="A19" s="12"/>
      <c r="B19" s="29" t="s">
        <v>16</v>
      </c>
      <c r="C19" s="29"/>
      <c r="D19" s="30" t="n">
        <f aca="false">'3. Dados AdmFin'!G9</f>
        <v>0</v>
      </c>
      <c r="E19" s="13"/>
      <c r="F19" s="13"/>
      <c r="G19" s="13"/>
      <c r="H19" s="14"/>
      <c r="I19" s="14"/>
      <c r="J19" s="15"/>
    </row>
    <row r="20" customFormat="false" ht="57" hidden="false" customHeight="true" outlineLevel="0" collapsed="false">
      <c r="A20" s="12"/>
      <c r="B20" s="13"/>
      <c r="C20" s="13"/>
      <c r="D20" s="13"/>
      <c r="E20" s="13"/>
      <c r="F20" s="13"/>
      <c r="G20" s="13"/>
      <c r="H20" s="14"/>
      <c r="I20" s="14"/>
      <c r="J20" s="15"/>
    </row>
    <row r="21" customFormat="false" ht="26.25" hidden="false" customHeight="false" outlineLevel="0" collapsed="false">
      <c r="A21" s="20" t="s">
        <v>20</v>
      </c>
      <c r="B21" s="20"/>
      <c r="C21" s="20"/>
      <c r="D21" s="20"/>
      <c r="E21" s="20"/>
      <c r="F21" s="20"/>
      <c r="G21" s="20"/>
      <c r="H21" s="20"/>
      <c r="I21" s="20"/>
      <c r="J21" s="20"/>
    </row>
    <row r="22" customFormat="false" ht="23.25" hidden="false" customHeight="false" outlineLevel="0" collapsed="false">
      <c r="A22" s="12"/>
      <c r="B22" s="21" t="s">
        <v>21</v>
      </c>
      <c r="C22" s="21"/>
      <c r="D22" s="21"/>
      <c r="E22" s="21"/>
      <c r="F22" s="21"/>
      <c r="G22" s="21"/>
      <c r="H22" s="21"/>
      <c r="I22" s="21"/>
      <c r="J22" s="15"/>
    </row>
    <row r="23" customFormat="false" ht="20.1" hidden="false" customHeight="true" outlineLevel="0" collapsed="false">
      <c r="A23" s="12"/>
      <c r="B23" s="34" t="s">
        <v>22</v>
      </c>
      <c r="C23" s="34"/>
      <c r="D23" s="34"/>
      <c r="E23" s="34"/>
      <c r="F23" s="34"/>
      <c r="G23" s="34"/>
      <c r="H23" s="34"/>
      <c r="I23" s="34"/>
      <c r="J23" s="15"/>
    </row>
    <row r="24" customFormat="false" ht="17.1" hidden="false" customHeight="true" outlineLevel="0" collapsed="false">
      <c r="A24" s="12"/>
      <c r="B24" s="35" t="s">
        <v>23</v>
      </c>
      <c r="C24" s="35"/>
      <c r="D24" s="36" t="s">
        <v>24</v>
      </c>
      <c r="E24" s="24"/>
      <c r="F24" s="24"/>
      <c r="G24" s="24"/>
      <c r="H24" s="24"/>
      <c r="I24" s="24"/>
      <c r="J24" s="15"/>
    </row>
    <row r="25" customFormat="false" ht="17.1" hidden="false" customHeight="true" outlineLevel="0" collapsed="false">
      <c r="A25" s="12"/>
      <c r="B25" s="37" t="s">
        <v>25</v>
      </c>
      <c r="C25" s="37"/>
      <c r="D25" s="38" t="n">
        <v>15</v>
      </c>
      <c r="E25" s="24"/>
      <c r="F25" s="24"/>
      <c r="G25" s="24"/>
      <c r="H25" s="24"/>
      <c r="I25" s="24"/>
      <c r="J25" s="15"/>
    </row>
    <row r="26" customFormat="false" ht="33.95" hidden="false" customHeight="true" outlineLevel="0" collapsed="false">
      <c r="A26" s="12"/>
      <c r="B26" s="24"/>
      <c r="C26" s="24"/>
      <c r="D26" s="24"/>
      <c r="E26" s="24"/>
      <c r="F26" s="24"/>
      <c r="G26" s="24"/>
      <c r="H26" s="24"/>
      <c r="I26" s="24"/>
      <c r="J26" s="15"/>
    </row>
    <row r="27" customFormat="false" ht="20.1" hidden="false" customHeight="true" outlineLevel="0" collapsed="false">
      <c r="A27" s="12"/>
      <c r="B27" s="34" t="s">
        <v>26</v>
      </c>
      <c r="C27" s="34"/>
      <c r="D27" s="34"/>
      <c r="E27" s="34"/>
      <c r="F27" s="34"/>
      <c r="G27" s="34"/>
      <c r="H27" s="34"/>
      <c r="I27" s="34"/>
      <c r="J27" s="15"/>
    </row>
    <row r="28" customFormat="false" ht="17.1" hidden="false" customHeight="true" outlineLevel="0" collapsed="false">
      <c r="A28" s="12"/>
      <c r="B28" s="39"/>
      <c r="C28" s="40" t="s">
        <v>27</v>
      </c>
      <c r="D28" s="41" t="s">
        <v>28</v>
      </c>
      <c r="E28" s="41" t="s">
        <v>29</v>
      </c>
      <c r="F28" s="41" t="s">
        <v>30</v>
      </c>
      <c r="G28" s="41" t="s">
        <v>31</v>
      </c>
      <c r="H28" s="41" t="s">
        <v>32</v>
      </c>
      <c r="I28" s="42" t="s">
        <v>33</v>
      </c>
      <c r="J28" s="15"/>
    </row>
    <row r="29" customFormat="false" ht="17.1" hidden="false" customHeight="true" outlineLevel="0" collapsed="false">
      <c r="A29" s="12"/>
      <c r="B29" s="25" t="s">
        <v>34</v>
      </c>
      <c r="C29" s="43" t="s">
        <v>35</v>
      </c>
      <c r="D29" s="43" t="s">
        <v>36</v>
      </c>
      <c r="E29" s="44" t="s">
        <v>36</v>
      </c>
      <c r="F29" s="44"/>
      <c r="G29" s="43"/>
      <c r="H29" s="43"/>
      <c r="I29" s="45"/>
      <c r="J29" s="15"/>
    </row>
    <row r="30" customFormat="false" ht="17.1" hidden="false" customHeight="true" outlineLevel="0" collapsed="false">
      <c r="A30" s="12"/>
      <c r="B30" s="25" t="s">
        <v>37</v>
      </c>
      <c r="C30" s="43" t="n">
        <v>15</v>
      </c>
      <c r="D30" s="43" t="n">
        <v>15</v>
      </c>
      <c r="E30" s="43" t="n">
        <v>15</v>
      </c>
      <c r="F30" s="43"/>
      <c r="G30" s="43"/>
      <c r="H30" s="43"/>
      <c r="I30" s="45"/>
      <c r="J30" s="15"/>
    </row>
    <row r="31" customFormat="false" ht="17.1" hidden="false" customHeight="true" outlineLevel="0" collapsed="false">
      <c r="A31" s="12"/>
      <c r="B31" s="25" t="s">
        <v>21</v>
      </c>
      <c r="C31" s="44" t="s">
        <v>38</v>
      </c>
      <c r="D31" s="44" t="s">
        <v>39</v>
      </c>
      <c r="E31" s="44" t="s">
        <v>38</v>
      </c>
      <c r="F31" s="44"/>
      <c r="G31" s="44"/>
      <c r="H31" s="44"/>
      <c r="I31" s="46"/>
      <c r="J31" s="15"/>
    </row>
    <row r="32" customFormat="false" ht="17.1" hidden="false" customHeight="true" outlineLevel="0" collapsed="false">
      <c r="A32" s="12"/>
      <c r="B32" s="25" t="s">
        <v>40</v>
      </c>
      <c r="C32" s="43" t="s">
        <v>41</v>
      </c>
      <c r="D32" s="43" t="s">
        <v>42</v>
      </c>
      <c r="E32" s="43" t="s">
        <v>41</v>
      </c>
      <c r="F32" s="43"/>
      <c r="G32" s="43"/>
      <c r="H32" s="43"/>
      <c r="I32" s="45"/>
      <c r="J32" s="15"/>
    </row>
    <row r="33" customFormat="false" ht="17.1" hidden="false" customHeight="true" outlineLevel="0" collapsed="false">
      <c r="A33" s="12"/>
      <c r="B33" s="25" t="s">
        <v>43</v>
      </c>
      <c r="C33" s="43" t="s">
        <v>19</v>
      </c>
      <c r="D33" s="43" t="s">
        <v>19</v>
      </c>
      <c r="E33" s="43" t="s">
        <v>19</v>
      </c>
      <c r="F33" s="43"/>
      <c r="G33" s="43"/>
      <c r="H33" s="43"/>
      <c r="I33" s="45"/>
      <c r="J33" s="15"/>
    </row>
    <row r="34" customFormat="false" ht="17.1" hidden="false" customHeight="true" outlineLevel="0" collapsed="false">
      <c r="A34" s="12"/>
      <c r="B34" s="25" t="s">
        <v>44</v>
      </c>
      <c r="C34" s="47" t="n">
        <f aca="false">IFERROR(IF($D$24="Por Semanas",IF(OR(C32="Interno",C32="Trainee",),4*C30*VLOOKUP(C32,'4. Esconder'!$D$24:$E$27,2,0),IF(1/20*(VLOOKUP(C31,'4. Esconder'!$A$24:$B$26,2,0)+VLOOKUP(C33,'4. Esconder'!$G$23:$J$30,2,0))*(VLOOKUP(C33,'4. Esconder'!$G$24:$J$30,3,0)+1)&lt;40,C30/20*(VLOOKUP(C31,'4. Esconder'!$A$24:$B$26,2,0)+VLOOKUP(C33,'4. Esconder'!$G$23:$J$30,2,0))*(VLOOKUP(C33,'4. Esconder'!$G$24:$J$30,3,0)+1),C30/20*VLOOKUP(C33,'4. Esconder'!$G$23:$J$30,4,0)))),"")</f>
        <v>180</v>
      </c>
      <c r="D34" s="47" t="n">
        <f aca="false">IFERROR(IF($D$24="Por Semanas",IF(OR(D32="Interno",D32="Trainee",),4*D30*VLOOKUP(D32,'4. Esconder'!$D$24:$E$27,2,0),IF(1/20*(VLOOKUP(D31,'4. Esconder'!$A$24:$B$26,2,0)+VLOOKUP(D33,'4. Esconder'!$G$23:$J$30,2,0))*(VLOOKUP(D33,'4. Esconder'!$G$24:$J$30,3,0)+1)&lt;40,D30/20*(VLOOKUP(D31,'4. Esconder'!$A$24:$B$26,2,0)+VLOOKUP(D33,'4. Esconder'!$G$23:$J$30,2,0))*(VLOOKUP(D33,'4. Esconder'!$G$24:$J$30,3,0)+1),D30/20*VLOOKUP(D33,'4. Esconder'!$G$23:$J$30,4,0)))),"")</f>
        <v>450</v>
      </c>
      <c r="E34" s="47" t="n">
        <f aca="false">IFERROR(IF($D$24="Por Semanas",IF(OR(E32="Interno",E32="Trainee",),4*E30*VLOOKUP(E32,'4. Esconder'!$D$24:$E$27,2,0),IF(1/20*(VLOOKUP(E31,'4. Esconder'!$A$24:$B$26,2,0)+VLOOKUP(E33,'4. Esconder'!$G$23:$J$30,2,0))*(VLOOKUP(E33,'4. Esconder'!$G$24:$J$30,3,0)+1)&lt;40,E30/20*(VLOOKUP(E31,'4. Esconder'!$A$24:$B$26,2,0)+VLOOKUP(E33,'4. Esconder'!$G$23:$J$30,2,0))*(VLOOKUP(E33,'4. Esconder'!$G$24:$J$30,3,0)+1),E30/20*VLOOKUP(E33,'4. Esconder'!$G$23:$J$30,4,0)))),"")</f>
        <v>180</v>
      </c>
      <c r="F34" s="47" t="str">
        <f aca="false">IFERROR(IF($D$24="Por Semanas",IF(OR(F32="Interno",F32="Trainee",),4*F30*VLOOKUP(F32,'4. Esconder'!$D$24:$E$27,2,0),IF(1/20*(VLOOKUP(F31,'4. Esconder'!$A$24:$B$26,2,0)+VLOOKUP(F33,'4. Esconder'!$G$23:$J$30,2,0))*(VLOOKUP(F33,'4. Esconder'!$G$24:$J$30,3,0)+1)&lt;40,F30/20*(VLOOKUP(F31,'4. Esconder'!$A$24:$B$26,2,0)+VLOOKUP(F33,'4. Esconder'!$G$23:$J$30,2,0))*(VLOOKUP(F33,'4. Esconder'!$G$24:$J$30,3,0)+1),F30/20*VLOOKUP(F33,'4. Esconder'!$G$23:$J$30,4,0)))),"")</f>
        <v/>
      </c>
      <c r="G34" s="47" t="str">
        <f aca="false">IFERROR(IF($D$24="Por Semanas",IF(OR(G32="Interno",G32="Trainee",),4*G30*VLOOKUP(G32,'4. Esconder'!$D$24:$E$27,2,0),IF(1/20*(VLOOKUP(G31,'4. Esconder'!$A$24:$B$26,2,0)+VLOOKUP(G33,'4. Esconder'!$G$23:$J$30,2,0))*(VLOOKUP(G33,'4. Esconder'!$G$24:$J$30,3,0)+1)&lt;40,G30/20*(VLOOKUP(G31,'4. Esconder'!$A$24:$B$26,2,0)+VLOOKUP(G33,'4. Esconder'!$G$23:$J$30,2,0))*(VLOOKUP(G33,'4. Esconder'!$G$24:$J$30,3,0)+1),G30/20*VLOOKUP(G33,'4. Esconder'!$G$23:$J$30,4,0)))),"")</f>
        <v/>
      </c>
      <c r="H34" s="47" t="str">
        <f aca="false">IFERROR(IF($D$24="Por Semanas",IF(OR(H32="Interno",H32="Trainee",),4*H30*VLOOKUP(H32,'4. Esconder'!$D$24:$E$27,2,0),IF(1/20*(VLOOKUP(H31,'4. Esconder'!$A$24:$B$26,2,0)+VLOOKUP(H33,'4. Esconder'!$G$23:$J$30,2,0))*(VLOOKUP(H33,'4. Esconder'!$G$24:$J$30,3,0)+1)&lt;40,H30/20*(VLOOKUP(H31,'4. Esconder'!$A$24:$B$26,2,0)+VLOOKUP(H33,'4. Esconder'!$G$23:$J$30,2,0))*(VLOOKUP(H33,'4. Esconder'!$G$24:$J$30,3,0)+1),H30/20*VLOOKUP(H33,'4. Esconder'!$G$23:$J$30,4,0)))),"")</f>
        <v/>
      </c>
      <c r="I34" s="47" t="str">
        <f aca="false">IFERROR(IF($D$24="Por Semanas",IF(OR(I32="Interno",I32="Trainee",),4*I30*VLOOKUP(I32,'4. Esconder'!$D$24:$E$27,2,0),IF(1/20*(VLOOKUP(I31,'4. Esconder'!$A$24:$B$26,2,0)+VLOOKUP(I33,'4. Esconder'!$G$23:$J$30,2,0))*(VLOOKUP(I33,'4. Esconder'!$G$24:$J$30,3,0)+1)&lt;40,I30/20*(VLOOKUP(I31,'4. Esconder'!$A$24:$B$26,2,0)+VLOOKUP(I33,'4. Esconder'!$G$23:$J$30,2,0))*(VLOOKUP(I33,'4. Esconder'!$G$24:$J$30,3,0)+1),I30/20*VLOOKUP(I33,'4. Esconder'!$G$23:$J$30,4,0)))),"")</f>
        <v/>
      </c>
      <c r="J34" s="15"/>
    </row>
    <row r="35" customFormat="false" ht="17.1" hidden="false" customHeight="true" outlineLevel="0" collapsed="false">
      <c r="A35" s="12"/>
      <c r="B35" s="25" t="s">
        <v>45</v>
      </c>
      <c r="C35" s="47" t="n">
        <f aca="false">IFERROR($D$25*C34/4,"")</f>
        <v>675</v>
      </c>
      <c r="D35" s="47" t="n">
        <f aca="false">IFERROR($D$25*D34/4,"")</f>
        <v>1687.5</v>
      </c>
      <c r="E35" s="47" t="n">
        <f aca="false">IFERROR($D$25*E34/4,"")</f>
        <v>675</v>
      </c>
      <c r="F35" s="47" t="str">
        <f aca="false">IFERROR($D$25*F34/4,"")</f>
        <v/>
      </c>
      <c r="G35" s="47" t="str">
        <f aca="false">IFERROR($D$25*G34/4,"")</f>
        <v/>
      </c>
      <c r="H35" s="47" t="str">
        <f aca="false">IFERROR($D$25*H34/4,"")</f>
        <v/>
      </c>
      <c r="I35" s="48" t="str">
        <f aca="false">IFERROR($D$25*I34/4,"")</f>
        <v/>
      </c>
      <c r="J35" s="15"/>
    </row>
    <row r="36" customFormat="false" ht="17.1" hidden="false" customHeight="true" outlineLevel="0" collapsed="false">
      <c r="A36" s="12"/>
      <c r="B36" s="29" t="s">
        <v>46</v>
      </c>
      <c r="C36" s="49" t="n">
        <f aca="false">SUM(C35:I35)</f>
        <v>3037.5</v>
      </c>
      <c r="D36" s="50"/>
      <c r="E36" s="50"/>
      <c r="F36" s="50"/>
      <c r="G36" s="50"/>
      <c r="H36" s="50"/>
      <c r="I36" s="51"/>
      <c r="J36" s="15"/>
    </row>
    <row r="37" customFormat="false" ht="33.95" hidden="false" customHeight="true" outlineLevel="0" collapsed="false">
      <c r="A37" s="12"/>
      <c r="B37" s="24"/>
      <c r="C37" s="24"/>
      <c r="D37" s="24"/>
      <c r="E37" s="24"/>
      <c r="F37" s="24"/>
      <c r="G37" s="24"/>
      <c r="H37" s="24"/>
      <c r="I37" s="24"/>
      <c r="J37" s="15"/>
    </row>
    <row r="38" customFormat="false" ht="20.1" hidden="false" customHeight="true" outlineLevel="0" collapsed="false">
      <c r="A38" s="12"/>
      <c r="B38" s="34" t="s">
        <v>12</v>
      </c>
      <c r="C38" s="34"/>
      <c r="D38" s="34"/>
      <c r="E38" s="34"/>
      <c r="F38" s="34"/>
      <c r="G38" s="34"/>
      <c r="H38" s="34"/>
      <c r="I38" s="34"/>
      <c r="J38" s="15"/>
    </row>
    <row r="39" customFormat="false" ht="17.1" hidden="false" customHeight="true" outlineLevel="0" collapsed="false">
      <c r="A39" s="12"/>
      <c r="B39" s="22" t="s">
        <v>47</v>
      </c>
      <c r="C39" s="22"/>
      <c r="D39" s="52" t="n">
        <v>0</v>
      </c>
      <c r="E39" s="24"/>
      <c r="F39" s="24"/>
      <c r="G39" s="24"/>
      <c r="H39" s="24"/>
      <c r="I39" s="24"/>
      <c r="J39" s="15"/>
    </row>
    <row r="40" customFormat="false" ht="17.1" hidden="false" customHeight="true" outlineLevel="0" collapsed="false">
      <c r="A40" s="12"/>
      <c r="B40" s="25" t="s">
        <v>48</v>
      </c>
      <c r="C40" s="25"/>
      <c r="D40" s="53" t="n">
        <v>0</v>
      </c>
      <c r="E40" s="24"/>
      <c r="F40" s="24"/>
      <c r="G40" s="24"/>
      <c r="H40" s="24"/>
      <c r="I40" s="24"/>
      <c r="J40" s="15"/>
    </row>
    <row r="41" customFormat="false" ht="17.1" hidden="false" customHeight="true" outlineLevel="0" collapsed="false">
      <c r="A41" s="12"/>
      <c r="B41" s="29" t="s">
        <v>16</v>
      </c>
      <c r="C41" s="29"/>
      <c r="D41" s="30" t="n">
        <f aca="false">2*D39*D40*'4. Esconder'!$B$35/'4. Esconder'!$B$36</f>
        <v>0</v>
      </c>
      <c r="E41" s="24"/>
      <c r="F41" s="24"/>
      <c r="G41" s="24"/>
      <c r="H41" s="24"/>
      <c r="I41" s="24"/>
      <c r="J41" s="15"/>
    </row>
    <row r="42" customFormat="false" ht="33.95" hidden="false" customHeight="true" outlineLevel="0" collapsed="false">
      <c r="A42" s="12"/>
      <c r="B42" s="24"/>
      <c r="C42" s="24"/>
      <c r="D42" s="24"/>
      <c r="E42" s="24"/>
      <c r="F42" s="24"/>
      <c r="G42" s="24"/>
      <c r="H42" s="24"/>
      <c r="I42" s="24"/>
      <c r="J42" s="15"/>
    </row>
    <row r="43" customFormat="false" ht="20.1" hidden="false" customHeight="true" outlineLevel="0" collapsed="false">
      <c r="A43" s="12"/>
      <c r="B43" s="34" t="s">
        <v>49</v>
      </c>
      <c r="C43" s="34"/>
      <c r="D43" s="34"/>
      <c r="E43" s="34"/>
      <c r="F43" s="34"/>
      <c r="G43" s="34"/>
      <c r="H43" s="34"/>
      <c r="I43" s="34"/>
      <c r="J43" s="15"/>
    </row>
    <row r="44" customFormat="false" ht="17.1" hidden="false" customHeight="true" outlineLevel="0" collapsed="false">
      <c r="A44" s="12"/>
      <c r="B44" s="54" t="s">
        <v>50</v>
      </c>
      <c r="C44" s="55" t="s">
        <v>51</v>
      </c>
      <c r="D44" s="55"/>
      <c r="E44" s="55"/>
      <c r="F44" s="55"/>
      <c r="G44" s="55" t="s">
        <v>52</v>
      </c>
      <c r="H44" s="55" t="s">
        <v>53</v>
      </c>
      <c r="I44" s="56" t="s">
        <v>16</v>
      </c>
      <c r="J44" s="15"/>
    </row>
    <row r="45" customFormat="false" ht="17.1" hidden="false" customHeight="true" outlineLevel="0" collapsed="false">
      <c r="A45" s="12"/>
      <c r="B45" s="57" t="n">
        <v>1</v>
      </c>
      <c r="C45" s="58" t="s">
        <v>54</v>
      </c>
      <c r="D45" s="58"/>
      <c r="E45" s="58"/>
      <c r="F45" s="58"/>
      <c r="G45" s="59" t="n">
        <v>9</v>
      </c>
      <c r="H45" s="60" t="n">
        <v>2</v>
      </c>
      <c r="I45" s="61" t="n">
        <f aca="false">G45*H45</f>
        <v>18</v>
      </c>
      <c r="J45" s="15"/>
    </row>
    <row r="46" customFormat="false" ht="17.1" hidden="false" customHeight="true" outlineLevel="0" collapsed="false">
      <c r="A46" s="12"/>
      <c r="B46" s="57" t="n">
        <v>2</v>
      </c>
      <c r="C46" s="58" t="s">
        <v>55</v>
      </c>
      <c r="D46" s="58"/>
      <c r="E46" s="58"/>
      <c r="F46" s="58"/>
      <c r="G46" s="59" t="n">
        <v>8.6</v>
      </c>
      <c r="H46" s="60" t="n">
        <v>3</v>
      </c>
      <c r="I46" s="61" t="n">
        <f aca="false">G46*H46</f>
        <v>25.8</v>
      </c>
      <c r="J46" s="15"/>
    </row>
    <row r="47" customFormat="false" ht="17.1" hidden="false" customHeight="true" outlineLevel="0" collapsed="false">
      <c r="A47" s="12"/>
      <c r="B47" s="57" t="n">
        <v>3</v>
      </c>
      <c r="C47" s="62" t="s">
        <v>56</v>
      </c>
      <c r="D47" s="62"/>
      <c r="E47" s="62"/>
      <c r="F47" s="62"/>
      <c r="G47" s="63"/>
      <c r="H47" s="64"/>
      <c r="I47" s="61" t="n">
        <f aca="false">G47*H47</f>
        <v>0</v>
      </c>
      <c r="J47" s="15"/>
    </row>
    <row r="48" customFormat="false" ht="17.1" hidden="false" customHeight="true" outlineLevel="0" collapsed="false">
      <c r="A48" s="12"/>
      <c r="B48" s="57" t="n">
        <v>4</v>
      </c>
      <c r="C48" s="62" t="s">
        <v>57</v>
      </c>
      <c r="D48" s="62"/>
      <c r="E48" s="62"/>
      <c r="F48" s="62"/>
      <c r="G48" s="63"/>
      <c r="H48" s="64"/>
      <c r="I48" s="61" t="n">
        <f aca="false">G48*H48</f>
        <v>0</v>
      </c>
      <c r="J48" s="15"/>
    </row>
    <row r="49" customFormat="false" ht="17.1" hidden="false" customHeight="true" outlineLevel="0" collapsed="false">
      <c r="A49" s="12"/>
      <c r="B49" s="57" t="n">
        <v>5</v>
      </c>
      <c r="C49" s="62" t="s">
        <v>58</v>
      </c>
      <c r="D49" s="62"/>
      <c r="E49" s="62"/>
      <c r="F49" s="62"/>
      <c r="G49" s="63"/>
      <c r="H49" s="64"/>
      <c r="I49" s="61" t="n">
        <f aca="false">G49*H49</f>
        <v>0</v>
      </c>
      <c r="J49" s="15"/>
    </row>
    <row r="50" customFormat="false" ht="17.1" hidden="false" customHeight="true" outlineLevel="0" collapsed="false">
      <c r="A50" s="12"/>
      <c r="B50" s="57" t="n">
        <v>6</v>
      </c>
      <c r="C50" s="62" t="s">
        <v>59</v>
      </c>
      <c r="D50" s="62"/>
      <c r="E50" s="62"/>
      <c r="F50" s="62"/>
      <c r="G50" s="63"/>
      <c r="H50" s="64"/>
      <c r="I50" s="61" t="n">
        <f aca="false">G50*H50</f>
        <v>0</v>
      </c>
      <c r="J50" s="15"/>
    </row>
    <row r="51" customFormat="false" ht="17.1" hidden="false" customHeight="true" outlineLevel="0" collapsed="false">
      <c r="A51" s="12"/>
      <c r="B51" s="57" t="n">
        <v>7</v>
      </c>
      <c r="C51" s="62"/>
      <c r="D51" s="62"/>
      <c r="E51" s="62"/>
      <c r="F51" s="62"/>
      <c r="G51" s="63"/>
      <c r="H51" s="64"/>
      <c r="I51" s="61" t="n">
        <f aca="false">G51*H51</f>
        <v>0</v>
      </c>
      <c r="J51" s="15"/>
    </row>
    <row r="52" customFormat="false" ht="17.1" hidden="false" customHeight="true" outlineLevel="0" collapsed="false">
      <c r="A52" s="12"/>
      <c r="B52" s="57" t="n">
        <v>8</v>
      </c>
      <c r="C52" s="62"/>
      <c r="D52" s="62"/>
      <c r="E52" s="62"/>
      <c r="F52" s="62"/>
      <c r="G52" s="63"/>
      <c r="H52" s="64"/>
      <c r="I52" s="61" t="n">
        <f aca="false">G52*H52</f>
        <v>0</v>
      </c>
      <c r="J52" s="15"/>
    </row>
    <row r="53" customFormat="false" ht="17.1" hidden="false" customHeight="true" outlineLevel="0" collapsed="false">
      <c r="A53" s="12"/>
      <c r="B53" s="57" t="n">
        <v>9</v>
      </c>
      <c r="C53" s="62"/>
      <c r="D53" s="62"/>
      <c r="E53" s="62"/>
      <c r="F53" s="62"/>
      <c r="G53" s="63"/>
      <c r="H53" s="64"/>
      <c r="I53" s="61" t="n">
        <f aca="false">G53*H53</f>
        <v>0</v>
      </c>
      <c r="J53" s="15"/>
    </row>
    <row r="54" customFormat="false" ht="16.5" hidden="false" customHeight="true" outlineLevel="0" collapsed="false">
      <c r="A54" s="12"/>
      <c r="B54" s="65"/>
      <c r="C54" s="66"/>
      <c r="D54" s="66"/>
      <c r="E54" s="66"/>
      <c r="F54" s="66"/>
      <c r="G54" s="67"/>
      <c r="H54" s="68" t="s">
        <v>46</v>
      </c>
      <c r="I54" s="69" t="n">
        <f aca="false">SUM(I45:I53)</f>
        <v>43.8</v>
      </c>
      <c r="J54" s="15"/>
    </row>
    <row r="55" customFormat="false" ht="27.95" hidden="false" customHeight="true" outlineLevel="0" collapsed="false">
      <c r="A55" s="12"/>
      <c r="B55" s="13"/>
      <c r="C55" s="13"/>
      <c r="D55" s="13"/>
      <c r="E55" s="13"/>
      <c r="F55" s="13"/>
      <c r="G55" s="13"/>
      <c r="H55" s="14"/>
      <c r="I55" s="14"/>
      <c r="J55" s="15"/>
    </row>
    <row r="56" customFormat="false" ht="23.25" hidden="false" customHeight="false" outlineLevel="0" collapsed="false">
      <c r="A56" s="12"/>
      <c r="B56" s="31" t="s">
        <v>60</v>
      </c>
      <c r="C56" s="31"/>
      <c r="D56" s="31"/>
      <c r="E56" s="31"/>
      <c r="F56" s="31"/>
      <c r="G56" s="31"/>
      <c r="H56" s="31"/>
      <c r="I56" s="31"/>
      <c r="J56" s="15"/>
    </row>
    <row r="57" customFormat="false" ht="20.1" hidden="true" customHeight="true" outlineLevel="1" collapsed="false">
      <c r="A57" s="12"/>
      <c r="B57" s="70" t="s">
        <v>61</v>
      </c>
      <c r="C57" s="70"/>
      <c r="D57" s="70"/>
      <c r="E57" s="70"/>
      <c r="F57" s="70"/>
      <c r="G57" s="70"/>
      <c r="H57" s="70"/>
      <c r="I57" s="70"/>
      <c r="J57" s="15"/>
    </row>
    <row r="58" customFormat="false" ht="17.1" hidden="true" customHeight="true" outlineLevel="1" collapsed="false">
      <c r="A58" s="12"/>
      <c r="B58" s="35" t="s">
        <v>23</v>
      </c>
      <c r="C58" s="35"/>
      <c r="D58" s="36" t="s">
        <v>24</v>
      </c>
      <c r="E58" s="24"/>
      <c r="F58" s="24"/>
      <c r="G58" s="24"/>
      <c r="H58" s="24"/>
      <c r="I58" s="24"/>
      <c r="J58" s="15"/>
    </row>
    <row r="59" customFormat="false" ht="17.1" hidden="true" customHeight="true" outlineLevel="1" collapsed="false">
      <c r="A59" s="12"/>
      <c r="B59" s="37" t="s">
        <v>25</v>
      </c>
      <c r="C59" s="37"/>
      <c r="D59" s="71"/>
      <c r="E59" s="24"/>
      <c r="F59" s="24"/>
      <c r="G59" s="24"/>
      <c r="H59" s="24"/>
      <c r="I59" s="24"/>
      <c r="J59" s="15"/>
    </row>
    <row r="60" customFormat="false" ht="33.95" hidden="true" customHeight="true" outlineLevel="1" collapsed="false">
      <c r="A60" s="12"/>
      <c r="B60" s="24"/>
      <c r="C60" s="24"/>
      <c r="D60" s="24"/>
      <c r="E60" s="24"/>
      <c r="F60" s="24"/>
      <c r="G60" s="24"/>
      <c r="H60" s="24"/>
      <c r="I60" s="24"/>
      <c r="J60" s="15"/>
    </row>
    <row r="61" customFormat="false" ht="20.1" hidden="true" customHeight="true" outlineLevel="1" collapsed="false">
      <c r="A61" s="12"/>
      <c r="B61" s="34" t="s">
        <v>62</v>
      </c>
      <c r="C61" s="34"/>
      <c r="D61" s="34"/>
      <c r="E61" s="34"/>
      <c r="F61" s="34"/>
      <c r="G61" s="34"/>
      <c r="H61" s="34"/>
      <c r="I61" s="34"/>
      <c r="J61" s="15"/>
    </row>
    <row r="62" customFormat="false" ht="17.1" hidden="true" customHeight="true" outlineLevel="1" collapsed="false">
      <c r="A62" s="12"/>
      <c r="B62" s="39"/>
      <c r="C62" s="40" t="s">
        <v>27</v>
      </c>
      <c r="D62" s="41" t="s">
        <v>28</v>
      </c>
      <c r="E62" s="41" t="s">
        <v>29</v>
      </c>
      <c r="F62" s="41" t="s">
        <v>30</v>
      </c>
      <c r="G62" s="41" t="s">
        <v>31</v>
      </c>
      <c r="H62" s="41" t="s">
        <v>32</v>
      </c>
      <c r="I62" s="42" t="s">
        <v>33</v>
      </c>
      <c r="J62" s="15"/>
    </row>
    <row r="63" customFormat="false" ht="17.1" hidden="true" customHeight="true" outlineLevel="1" collapsed="false">
      <c r="A63" s="12"/>
      <c r="B63" s="25" t="s">
        <v>34</v>
      </c>
      <c r="C63" s="43"/>
      <c r="D63" s="43"/>
      <c r="E63" s="44"/>
      <c r="F63" s="44"/>
      <c r="G63" s="43"/>
      <c r="H63" s="43"/>
      <c r="I63" s="45"/>
      <c r="J63" s="15"/>
    </row>
    <row r="64" customFormat="false" ht="17.1" hidden="true" customHeight="true" outlineLevel="1" collapsed="false">
      <c r="A64" s="12"/>
      <c r="B64" s="25" t="s">
        <v>37</v>
      </c>
      <c r="C64" s="43"/>
      <c r="D64" s="43"/>
      <c r="E64" s="43"/>
      <c r="F64" s="43"/>
      <c r="G64" s="43"/>
      <c r="H64" s="43"/>
      <c r="I64" s="45"/>
      <c r="J64" s="15"/>
    </row>
    <row r="65" customFormat="false" ht="17.1" hidden="true" customHeight="true" outlineLevel="1" collapsed="false">
      <c r="A65" s="12"/>
      <c r="B65" s="25" t="s">
        <v>21</v>
      </c>
      <c r="C65" s="44"/>
      <c r="D65" s="44"/>
      <c r="E65" s="44"/>
      <c r="F65" s="44"/>
      <c r="G65" s="44"/>
      <c r="H65" s="44"/>
      <c r="I65" s="46"/>
      <c r="J65" s="15"/>
    </row>
    <row r="66" customFormat="false" ht="17.1" hidden="true" customHeight="true" outlineLevel="1" collapsed="false">
      <c r="A66" s="12"/>
      <c r="B66" s="25" t="s">
        <v>40</v>
      </c>
      <c r="C66" s="43"/>
      <c r="D66" s="43"/>
      <c r="E66" s="43"/>
      <c r="F66" s="43"/>
      <c r="G66" s="43"/>
      <c r="H66" s="43"/>
      <c r="I66" s="45"/>
      <c r="J66" s="15"/>
    </row>
    <row r="67" customFormat="false" ht="17.1" hidden="true" customHeight="true" outlineLevel="1" collapsed="false">
      <c r="A67" s="12"/>
      <c r="B67" s="25" t="s">
        <v>43</v>
      </c>
      <c r="C67" s="43"/>
      <c r="D67" s="43"/>
      <c r="E67" s="43"/>
      <c r="F67" s="43"/>
      <c r="G67" s="43"/>
      <c r="H67" s="43"/>
      <c r="I67" s="45"/>
      <c r="J67" s="15"/>
    </row>
    <row r="68" customFormat="false" ht="17.1" hidden="true" customHeight="true" outlineLevel="1" collapsed="false">
      <c r="A68" s="12"/>
      <c r="B68" s="25" t="s">
        <v>44</v>
      </c>
      <c r="C68" s="47" t="str">
        <f aca="false">IFERROR(IF($D$58="Por Semanas",IF(OR(C66="Interno",C66="Trainee",),4*C64*VLOOKUP(C66,'4. Esconder'!$D$24:$E$27,2,0),IF(1/20*(VLOOKUP(C65,'4. Esconder'!$A$24:$B$26,2,0)+VLOOKUP(C67,'4. Esconder'!$G$23:$J$30,2,0))*(VLOOKUP(C67,'4. Esconder'!$G$24:$J$30,3,0)+1)&lt;40,C64/20*(VLOOKUP(C65,'4. Esconder'!$A$24:$B$26,2,0)+VLOOKUP(C67,'4. Esconder'!$G$23:$J$30,2,0))*(VLOOKUP(C67,'4. Esconder'!$G$24:$J$30,3,0)+1),C64/20*VLOOKUP(C67,'4. Esconder'!$G$23:$J$30,4,0)))),"")</f>
        <v/>
      </c>
      <c r="D68" s="47" t="str">
        <f aca="false">IFERROR(IF($D$58="Por Semanas",IF(OR(D66="Interno",D66="Trainee",),4*D64*VLOOKUP(D66,'4. Esconder'!$D$24:$E$27,2,0),IF(1/20*(VLOOKUP(D65,'4. Esconder'!$A$24:$B$26,2,0)+VLOOKUP(D67,'4. Esconder'!$G$23:$J$30,2,0))*(VLOOKUP(D67,'4. Esconder'!$G$24:$J$30,3,0)+1)&lt;40,D64/20*(VLOOKUP(D65,'4. Esconder'!$A$24:$B$26,2,0)+VLOOKUP(D67,'4. Esconder'!$G$23:$J$30,2,0))*(VLOOKUP(D67,'4. Esconder'!$G$24:$J$30,3,0)+1),D64/20*VLOOKUP(D67,'4. Esconder'!$G$23:$J$30,4,0)))),"")</f>
        <v/>
      </c>
      <c r="E68" s="47" t="str">
        <f aca="false">IFERROR(IF($D$58="Por Semanas",IF(OR(E66="Interno",E66="Trainee",),4*E64*VLOOKUP(E66,'4. Esconder'!$D$24:$E$27,2,0),IF(1/20*(VLOOKUP(E65,'4. Esconder'!$A$24:$B$26,2,0)+VLOOKUP(E67,'4. Esconder'!$G$23:$J$30,2,0))*(VLOOKUP(E67,'4. Esconder'!$G$24:$J$30,3,0)+1)&lt;40,E64/20*(VLOOKUP(E65,'4. Esconder'!$A$24:$B$26,2,0)+VLOOKUP(E67,'4. Esconder'!$G$23:$J$30,2,0))*(VLOOKUP(E67,'4. Esconder'!$G$24:$J$30,3,0)+1),E64/20*VLOOKUP(E67,'4. Esconder'!$G$23:$J$30,4,0)))),"")</f>
        <v/>
      </c>
      <c r="F68" s="47" t="str">
        <f aca="false">IFERROR(IF($D$58="Por Semanas",IF(OR(F66="Interno",F66="Trainee",),4*F64*VLOOKUP(F66,'4. Esconder'!$D$24:$E$27,2,0),IF(1/20*(VLOOKUP(F65,'4. Esconder'!$A$24:$B$26,2,0)+VLOOKUP(F67,'4. Esconder'!$G$23:$J$30,2,0))*(VLOOKUP(F67,'4. Esconder'!$G$24:$J$30,3,0)+1)&lt;40,F64/20*(VLOOKUP(F65,'4. Esconder'!$A$24:$B$26,2,0)+VLOOKUP(F67,'4. Esconder'!$G$23:$J$30,2,0))*(VLOOKUP(F67,'4. Esconder'!$G$24:$J$30,3,0)+1),F64/20*VLOOKUP(F67,'4. Esconder'!$G$23:$J$30,4,0)))),"")</f>
        <v/>
      </c>
      <c r="G68" s="47" t="str">
        <f aca="false">IFERROR(IF($D$58="Por Semanas",IF(OR(G66="Interno",G66="Trainee",),4*G64*VLOOKUP(G66,'4. Esconder'!$D$24:$E$27,2,0),IF(1/20*(VLOOKUP(G65,'4. Esconder'!$A$24:$B$26,2,0)+VLOOKUP(G67,'4. Esconder'!$G$23:$J$30,2,0))*(VLOOKUP(G67,'4. Esconder'!$G$24:$J$30,3,0)+1)&lt;40,G64/20*(VLOOKUP(G65,'4. Esconder'!$A$24:$B$26,2,0)+VLOOKUP(G67,'4. Esconder'!$G$23:$J$30,2,0))*(VLOOKUP(G67,'4. Esconder'!$G$24:$J$30,3,0)+1),G64/20*VLOOKUP(G67,'4. Esconder'!$G$23:$J$30,4,0)))),"")</f>
        <v/>
      </c>
      <c r="H68" s="47" t="str">
        <f aca="false">IFERROR(IF($D$58="Por Semanas",IF(OR(H66="Interno",H66="Trainee",),4*H64*VLOOKUP(H66,'4. Esconder'!$D$24:$E$27,2,0),IF(1/20*(VLOOKUP(H65,'4. Esconder'!$A$24:$B$26,2,0)+VLOOKUP(H67,'4. Esconder'!$G$23:$J$30,2,0))*(VLOOKUP(H67,'4. Esconder'!$G$24:$J$30,3,0)+1)&lt;40,H64/20*(VLOOKUP(H65,'4. Esconder'!$A$24:$B$26,2,0)+VLOOKUP(H67,'4. Esconder'!$G$23:$J$30,2,0))*(VLOOKUP(H67,'4. Esconder'!$G$24:$J$30,3,0)+1),H64/20*VLOOKUP(H67,'4. Esconder'!$G$23:$J$30,4,0)))),"")</f>
        <v/>
      </c>
      <c r="I68" s="72" t="str">
        <f aca="false">IFERROR(IF($D$58="Por Semanas",IF(OR(I66="Interno",I66="Trainee",),4*I64*VLOOKUP(I66,'4. Esconder'!$D$24:$E$27,2,0),IF(1/20*(VLOOKUP(I65,'4. Esconder'!$A$24:$B$26,2,0)+VLOOKUP(I67,'4. Esconder'!$G$23:$J$30,2,0))*(VLOOKUP(I67,'4. Esconder'!$G$24:$J$30,3,0)+1)&lt;40,I64/20*(VLOOKUP(I65,'4. Esconder'!$A$24:$B$26,2,0)+VLOOKUP(I67,'4. Esconder'!$G$23:$J$30,2,0))*(VLOOKUP(I67,'4. Esconder'!$G$24:$J$30,3,0)+1),I64/20*VLOOKUP(I67,'4. Esconder'!$G$23:$J$30,4,0)))),"")</f>
        <v/>
      </c>
      <c r="J68" s="15"/>
    </row>
    <row r="69" customFormat="false" ht="17.1" hidden="true" customHeight="true" outlineLevel="1" collapsed="false">
      <c r="A69" s="12"/>
      <c r="B69" s="25" t="s">
        <v>45</v>
      </c>
      <c r="C69" s="73" t="str">
        <f aca="false">IFERROR($D$59*C68/4,"")</f>
        <v/>
      </c>
      <c r="D69" s="73" t="str">
        <f aca="false">IFERROR($D$59*D68/4,"")</f>
        <v/>
      </c>
      <c r="E69" s="73" t="str">
        <f aca="false">IFERROR($D$59*E68/4,"")</f>
        <v/>
      </c>
      <c r="F69" s="73" t="str">
        <f aca="false">IFERROR($D$59*F68/4,"")</f>
        <v/>
      </c>
      <c r="G69" s="73" t="str">
        <f aca="false">IFERROR($D$59*G68/4,"")</f>
        <v/>
      </c>
      <c r="H69" s="73" t="str">
        <f aca="false">IFERROR($D$59*H68/4,"")</f>
        <v/>
      </c>
      <c r="I69" s="73" t="str">
        <f aca="false">IFERROR($D$59*I68/4,"")</f>
        <v/>
      </c>
      <c r="J69" s="15"/>
    </row>
    <row r="70" customFormat="false" ht="17.1" hidden="true" customHeight="true" outlineLevel="1" collapsed="false">
      <c r="A70" s="12"/>
      <c r="B70" s="29" t="s">
        <v>46</v>
      </c>
      <c r="C70" s="74" t="n">
        <f aca="false">SUM(C69:I69)</f>
        <v>0</v>
      </c>
      <c r="D70" s="24"/>
      <c r="E70" s="24"/>
      <c r="F70" s="24"/>
      <c r="G70" s="24"/>
      <c r="H70" s="24"/>
      <c r="I70" s="24"/>
      <c r="J70" s="15"/>
    </row>
    <row r="71" customFormat="false" ht="33.95" hidden="true" customHeight="true" outlineLevel="1" collapsed="false">
      <c r="A71" s="12"/>
      <c r="B71" s="24"/>
      <c r="C71" s="24"/>
      <c r="D71" s="24"/>
      <c r="E71" s="24"/>
      <c r="F71" s="24"/>
      <c r="G71" s="24"/>
      <c r="H71" s="24"/>
      <c r="I71" s="24"/>
      <c r="J71" s="15"/>
    </row>
    <row r="72" customFormat="false" ht="17.1" hidden="true" customHeight="true" outlineLevel="1" collapsed="false">
      <c r="A72" s="12"/>
      <c r="B72" s="34" t="s">
        <v>12</v>
      </c>
      <c r="C72" s="34"/>
      <c r="D72" s="34"/>
      <c r="E72" s="34"/>
      <c r="F72" s="34"/>
      <c r="G72" s="34"/>
      <c r="H72" s="34"/>
      <c r="I72" s="34"/>
      <c r="J72" s="15"/>
    </row>
    <row r="73" customFormat="false" ht="17.1" hidden="true" customHeight="true" outlineLevel="1" collapsed="false">
      <c r="A73" s="12"/>
      <c r="B73" s="22" t="s">
        <v>47</v>
      </c>
      <c r="C73" s="22"/>
      <c r="D73" s="52"/>
      <c r="E73" s="24"/>
      <c r="F73" s="24"/>
      <c r="G73" s="24"/>
      <c r="H73" s="24"/>
      <c r="I73" s="24"/>
      <c r="J73" s="15"/>
    </row>
    <row r="74" customFormat="false" ht="17.1" hidden="true" customHeight="true" outlineLevel="1" collapsed="false">
      <c r="A74" s="12"/>
      <c r="B74" s="25" t="s">
        <v>48</v>
      </c>
      <c r="C74" s="25"/>
      <c r="D74" s="53"/>
      <c r="E74" s="24"/>
      <c r="F74" s="24"/>
      <c r="G74" s="24"/>
      <c r="H74" s="24"/>
      <c r="I74" s="24"/>
      <c r="J74" s="15"/>
    </row>
    <row r="75" customFormat="false" ht="17.1" hidden="true" customHeight="true" outlineLevel="1" collapsed="false">
      <c r="A75" s="12"/>
      <c r="B75" s="29" t="s">
        <v>16</v>
      </c>
      <c r="C75" s="29"/>
      <c r="D75" s="30" t="n">
        <f aca="false">2*D73*D74*'4. Esconder'!$B$35/'4. Esconder'!$B$36</f>
        <v>0</v>
      </c>
      <c r="E75" s="24"/>
      <c r="F75" s="24"/>
      <c r="G75" s="24"/>
      <c r="H75" s="24"/>
      <c r="I75" s="24"/>
      <c r="J75" s="15"/>
    </row>
    <row r="76" customFormat="false" ht="57" hidden="false" customHeight="true" outlineLevel="0" collapsed="false">
      <c r="A76" s="12"/>
      <c r="B76" s="13"/>
      <c r="C76" s="13"/>
      <c r="D76" s="13"/>
      <c r="E76" s="13"/>
      <c r="F76" s="13"/>
      <c r="G76" s="13"/>
      <c r="H76" s="14"/>
      <c r="I76" s="14"/>
      <c r="J76" s="15"/>
    </row>
    <row r="77" customFormat="false" ht="26.25" hidden="false" customHeight="false" outlineLevel="0" collapsed="false">
      <c r="A77" s="20" t="s">
        <v>63</v>
      </c>
      <c r="B77" s="20"/>
      <c r="C77" s="20"/>
      <c r="D77" s="20"/>
      <c r="E77" s="20"/>
      <c r="F77" s="20"/>
      <c r="G77" s="20"/>
      <c r="H77" s="20"/>
      <c r="I77" s="20"/>
      <c r="J77" s="20"/>
    </row>
    <row r="78" customFormat="false" ht="17.1" hidden="false" customHeight="true" outlineLevel="0" collapsed="false">
      <c r="A78" s="12"/>
      <c r="B78" s="25" t="s">
        <v>64</v>
      </c>
      <c r="C78" s="25"/>
      <c r="D78" s="75" t="s">
        <v>65</v>
      </c>
      <c r="E78" s="76"/>
      <c r="F78" s="76"/>
      <c r="G78" s="76"/>
      <c r="H78" s="76"/>
      <c r="I78" s="76"/>
      <c r="J78" s="15"/>
    </row>
    <row r="79" customFormat="false" ht="17.1" hidden="false" customHeight="true" outlineLevel="0" collapsed="false">
      <c r="A79" s="12"/>
      <c r="B79" s="25" t="s">
        <v>66</v>
      </c>
      <c r="C79" s="25"/>
      <c r="D79" s="75" t="s">
        <v>67</v>
      </c>
      <c r="E79" s="76"/>
      <c r="F79" s="76"/>
      <c r="G79" s="76"/>
      <c r="H79" s="76"/>
      <c r="I79" s="76"/>
      <c r="J79" s="15"/>
    </row>
    <row r="80" customFormat="false" ht="17.1" hidden="false" customHeight="true" outlineLevel="0" collapsed="false">
      <c r="A80" s="12"/>
      <c r="B80" s="25" t="s">
        <v>68</v>
      </c>
      <c r="C80" s="25"/>
      <c r="D80" s="75" t="s">
        <v>69</v>
      </c>
      <c r="E80" s="76"/>
      <c r="F80" s="76"/>
      <c r="G80" s="76"/>
      <c r="H80" s="76"/>
      <c r="I80" s="76"/>
      <c r="J80" s="15"/>
    </row>
    <row r="81" customFormat="false" ht="17.1" hidden="false" customHeight="true" outlineLevel="0" collapsed="false">
      <c r="A81" s="12"/>
      <c r="B81" s="25" t="s">
        <v>70</v>
      </c>
      <c r="C81" s="25"/>
      <c r="D81" s="75" t="s">
        <v>71</v>
      </c>
      <c r="E81" s="76"/>
      <c r="F81" s="76"/>
      <c r="G81" s="76"/>
      <c r="H81" s="76"/>
      <c r="I81" s="76"/>
      <c r="J81" s="15"/>
    </row>
    <row r="82" customFormat="false" ht="17.1" hidden="false" customHeight="true" outlineLevel="0" collapsed="false">
      <c r="A82" s="12"/>
      <c r="B82" s="25" t="s">
        <v>72</v>
      </c>
      <c r="C82" s="25"/>
      <c r="D82" s="75" t="s">
        <v>73</v>
      </c>
      <c r="E82" s="76"/>
      <c r="F82" s="76"/>
      <c r="G82" s="76"/>
      <c r="H82" s="76"/>
      <c r="I82" s="76"/>
      <c r="J82" s="15"/>
    </row>
    <row r="83" customFormat="false" ht="17.1" hidden="false" customHeight="true" outlineLevel="0" collapsed="false">
      <c r="A83" s="12"/>
      <c r="B83" s="25" t="s">
        <v>74</v>
      </c>
      <c r="C83" s="25"/>
      <c r="D83" s="75" t="s">
        <v>75</v>
      </c>
      <c r="E83" s="76"/>
      <c r="F83" s="76"/>
      <c r="G83" s="76"/>
      <c r="H83" s="76"/>
      <c r="I83" s="76"/>
      <c r="J83" s="15"/>
    </row>
    <row r="84" customFormat="false" ht="17.1" hidden="false" customHeight="true" outlineLevel="0" collapsed="false">
      <c r="A84" s="12"/>
      <c r="B84" s="25" t="s">
        <v>76</v>
      </c>
      <c r="C84" s="25"/>
      <c r="D84" s="75" t="s">
        <v>73</v>
      </c>
      <c r="E84" s="76"/>
      <c r="F84" s="76"/>
      <c r="G84" s="76"/>
      <c r="H84" s="76"/>
      <c r="I84" s="76"/>
      <c r="J84" s="15"/>
    </row>
    <row r="85" customFormat="false" ht="17.1" hidden="false" customHeight="true" outlineLevel="0" collapsed="false">
      <c r="A85" s="12"/>
      <c r="B85" s="25" t="s">
        <v>77</v>
      </c>
      <c r="C85" s="25"/>
      <c r="D85" s="75" t="s">
        <v>78</v>
      </c>
      <c r="E85" s="76"/>
      <c r="F85" s="76"/>
      <c r="G85" s="76"/>
      <c r="H85" s="76"/>
      <c r="I85" s="76"/>
      <c r="J85" s="15"/>
    </row>
    <row r="86" customFormat="false" ht="17.1" hidden="false" customHeight="true" outlineLevel="0" collapsed="false">
      <c r="A86" s="12"/>
      <c r="B86" s="29" t="s">
        <v>79</v>
      </c>
      <c r="C86" s="29"/>
      <c r="D86" s="77" t="n">
        <f aca="false">IF(SUM('4. Esconder'!I13:I18)&gt;0.4,SUM('4. Esconder'!I13:I18),0.4)</f>
        <v>0.443</v>
      </c>
      <c r="E86" s="76"/>
      <c r="F86" s="76"/>
      <c r="G86" s="76"/>
      <c r="H86" s="76"/>
      <c r="I86" s="76"/>
      <c r="J86" s="15"/>
    </row>
    <row r="87" customFormat="false" ht="57" hidden="false" customHeight="true" outlineLevel="0" collapsed="false">
      <c r="A87" s="12"/>
      <c r="B87" s="13"/>
      <c r="C87" s="13"/>
      <c r="D87" s="13"/>
      <c r="E87" s="13"/>
      <c r="F87" s="13"/>
      <c r="G87" s="13"/>
      <c r="H87" s="14"/>
      <c r="I87" s="14"/>
      <c r="J87" s="15"/>
    </row>
    <row r="88" customFormat="false" ht="26.25" hidden="false" customHeight="false" outlineLevel="0" collapsed="false">
      <c r="A88" s="20" t="s">
        <v>80</v>
      </c>
      <c r="B88" s="20"/>
      <c r="C88" s="20"/>
      <c r="D88" s="20"/>
      <c r="E88" s="20"/>
      <c r="F88" s="20"/>
      <c r="G88" s="20"/>
      <c r="H88" s="20"/>
      <c r="I88" s="20"/>
      <c r="J88" s="20"/>
    </row>
    <row r="89" customFormat="false" ht="20.1" hidden="false" customHeight="true" outlineLevel="0" collapsed="false">
      <c r="A89" s="12"/>
      <c r="B89" s="78" t="s">
        <v>81</v>
      </c>
      <c r="C89" s="78"/>
      <c r="D89" s="78"/>
      <c r="E89" s="78"/>
      <c r="F89" s="79" t="s">
        <v>82</v>
      </c>
      <c r="G89" s="79"/>
      <c r="H89" s="79"/>
      <c r="I89" s="79"/>
      <c r="J89" s="15"/>
    </row>
    <row r="90" customFormat="false" ht="26.25" hidden="false" customHeight="false" outlineLevel="0" collapsed="false">
      <c r="A90" s="12"/>
      <c r="B90" s="80" t="n">
        <f aca="false">'3. Dados AdmFin'!G19</f>
        <v>6450</v>
      </c>
      <c r="C90" s="80"/>
      <c r="D90" s="80"/>
      <c r="E90" s="80"/>
      <c r="F90" s="81" t="s">
        <v>83</v>
      </c>
      <c r="G90" s="82" t="s">
        <v>84</v>
      </c>
      <c r="H90" s="82" t="s">
        <v>80</v>
      </c>
      <c r="I90" s="83"/>
      <c r="J90" s="15"/>
    </row>
    <row r="91" customFormat="false" ht="26.25" hidden="false" customHeight="false" outlineLevel="0" collapsed="false">
      <c r="A91" s="12"/>
      <c r="B91" s="80"/>
      <c r="C91" s="80"/>
      <c r="D91" s="80"/>
      <c r="E91" s="80"/>
      <c r="F91" s="84"/>
      <c r="G91" s="85" t="n">
        <f aca="false">IFERROR(B90*F91,0)</f>
        <v>0</v>
      </c>
      <c r="H91" s="86" t="str">
        <f aca="false">IF(G91&lt;&gt;0,B90-G91,"")</f>
        <v/>
      </c>
      <c r="I91" s="87"/>
      <c r="J91" s="15"/>
    </row>
    <row r="92" customFormat="false" ht="20.1" hidden="false" customHeight="true" outlineLevel="0" collapsed="false">
      <c r="A92" s="12"/>
      <c r="B92" s="88" t="s">
        <v>85</v>
      </c>
      <c r="C92" s="88"/>
      <c r="D92" s="88"/>
      <c r="E92" s="88"/>
      <c r="F92" s="88" t="s">
        <v>86</v>
      </c>
      <c r="G92" s="88"/>
      <c r="H92" s="88"/>
      <c r="I92" s="88"/>
      <c r="J92" s="15"/>
    </row>
    <row r="93" customFormat="false" ht="57" hidden="false" customHeight="true" outlineLevel="0" collapsed="false">
      <c r="A93" s="12"/>
      <c r="B93" s="80" t="n">
        <f aca="false">0.9*F93</f>
        <v>6750</v>
      </c>
      <c r="C93" s="80"/>
      <c r="D93" s="80"/>
      <c r="E93" s="80"/>
      <c r="F93" s="89" t="n">
        <v>7500</v>
      </c>
      <c r="G93" s="89"/>
      <c r="H93" s="89"/>
      <c r="I93" s="89"/>
      <c r="J93" s="15"/>
    </row>
    <row r="94" customFormat="false" ht="57" hidden="false" customHeight="true" outlineLevel="0" collapsed="false">
      <c r="A94" s="12"/>
      <c r="B94" s="13" t="s">
        <v>87</v>
      </c>
      <c r="C94" s="13" t="s">
        <v>87</v>
      </c>
      <c r="D94" s="13" t="s">
        <v>87</v>
      </c>
      <c r="E94" s="13" t="s">
        <v>87</v>
      </c>
      <c r="F94" s="13" t="s">
        <v>87</v>
      </c>
      <c r="G94" s="13" t="s">
        <v>87</v>
      </c>
      <c r="H94" s="13" t="s">
        <v>87</v>
      </c>
      <c r="I94" s="13" t="s">
        <v>87</v>
      </c>
      <c r="J94" s="15"/>
    </row>
    <row r="95" customFormat="false" ht="26.25" hidden="false" customHeight="false" outlineLevel="0" collapsed="false">
      <c r="A95" s="20" t="s">
        <v>88</v>
      </c>
      <c r="B95" s="20"/>
      <c r="C95" s="20"/>
      <c r="D95" s="20"/>
      <c r="E95" s="20"/>
      <c r="F95" s="20"/>
      <c r="G95" s="20"/>
      <c r="H95" s="20"/>
      <c r="I95" s="20"/>
      <c r="J95" s="20"/>
    </row>
    <row r="96" customFormat="false" ht="17.1" hidden="false" customHeight="true" outlineLevel="0" collapsed="false">
      <c r="A96" s="12"/>
      <c r="B96" s="90" t="s">
        <v>89</v>
      </c>
      <c r="C96" s="90"/>
      <c r="D96" s="91" t="n">
        <v>1</v>
      </c>
      <c r="E96" s="92"/>
      <c r="F96" s="92"/>
      <c r="G96" s="92"/>
      <c r="H96" s="92"/>
      <c r="I96" s="92"/>
      <c r="J96" s="15"/>
    </row>
    <row r="97" customFormat="false" ht="17.1" hidden="false" customHeight="true" outlineLevel="0" collapsed="false">
      <c r="A97" s="12"/>
      <c r="B97" s="90" t="s">
        <v>90</v>
      </c>
      <c r="C97" s="90"/>
      <c r="D97" s="93" t="n">
        <f aca="false">F93/D96</f>
        <v>7500</v>
      </c>
      <c r="E97" s="92"/>
      <c r="F97" s="92"/>
      <c r="G97" s="92"/>
      <c r="H97" s="92"/>
      <c r="I97" s="92"/>
      <c r="J97" s="15"/>
    </row>
    <row r="98" customFormat="false" ht="17.1" hidden="false" customHeight="true" outlineLevel="0" collapsed="false">
      <c r="A98" s="12"/>
      <c r="B98" s="90" t="s">
        <v>88</v>
      </c>
      <c r="C98" s="90"/>
      <c r="D98" s="91" t="s">
        <v>91</v>
      </c>
      <c r="E98" s="92"/>
      <c r="F98" s="92"/>
      <c r="G98" s="92"/>
      <c r="H98" s="92"/>
      <c r="I98" s="92"/>
      <c r="J98" s="15"/>
    </row>
    <row r="99" customFormat="false" ht="17.1" hidden="false" customHeight="true" outlineLevel="0" collapsed="false">
      <c r="A99" s="12"/>
      <c r="B99" s="94" t="s">
        <v>92</v>
      </c>
      <c r="C99" s="94"/>
      <c r="D99" s="95"/>
      <c r="E99" s="92"/>
      <c r="F99" s="92"/>
      <c r="G99" s="92"/>
      <c r="H99" s="92"/>
      <c r="I99" s="92"/>
      <c r="J99" s="15"/>
    </row>
    <row r="100" customFormat="false" ht="17.1" hidden="false" customHeight="true" outlineLevel="0" collapsed="false">
      <c r="A100" s="12"/>
      <c r="B100" s="92"/>
      <c r="C100" s="92"/>
      <c r="D100" s="92"/>
      <c r="E100" s="92"/>
      <c r="F100" s="92"/>
      <c r="G100" s="92"/>
      <c r="H100" s="92"/>
      <c r="I100" s="92"/>
      <c r="J100" s="15"/>
    </row>
    <row r="101" customFormat="false" ht="26.25" hidden="false" customHeight="false" outlineLevel="0" collapsed="false">
      <c r="A101" s="12"/>
      <c r="B101" s="96" t="s">
        <v>93</v>
      </c>
      <c r="C101" s="97" t="s">
        <v>94</v>
      </c>
      <c r="D101" s="97"/>
      <c r="E101" s="98"/>
      <c r="F101" s="99" t="s">
        <v>95</v>
      </c>
      <c r="G101" s="100" t="n">
        <v>42856</v>
      </c>
      <c r="H101" s="100"/>
      <c r="I101" s="101"/>
      <c r="J101" s="15"/>
    </row>
    <row r="102" customFormat="false" ht="27.95" hidden="false" customHeight="true" outlineLevel="0" collapsed="false">
      <c r="A102" s="102"/>
      <c r="B102" s="103"/>
      <c r="C102" s="103"/>
      <c r="D102" s="103"/>
      <c r="E102" s="103"/>
      <c r="F102" s="103"/>
      <c r="G102" s="103"/>
      <c r="H102" s="104"/>
      <c r="I102" s="104"/>
      <c r="J102" s="105"/>
    </row>
    <row r="103" customFormat="false" ht="17.1" hidden="false" customHeight="true" outlineLevel="0" collapsed="false"/>
    <row r="104" customFormat="false" ht="17.1" hidden="false" customHeight="true" outlineLevel="0" collapsed="false"/>
    <row r="105" customFormat="false" ht="17.1" hidden="false" customHeight="true" outlineLevel="0" collapsed="false"/>
    <row r="106" customFormat="false" ht="17.1" hidden="false" customHeight="true" outlineLevel="0" collapsed="false"/>
    <row r="107" customFormat="false" ht="17.1" hidden="false" customHeight="true" outlineLevel="0" collapsed="false"/>
    <row r="108" customFormat="false" ht="17.1" hidden="false" customHeight="true" outlineLevel="0" collapsed="false"/>
    <row r="109" customFormat="false" ht="17.1" hidden="false" customHeight="true" outlineLevel="0" collapsed="false"/>
    <row r="110" customFormat="false" ht="17.1" hidden="false" customHeight="true" outlineLevel="0" collapsed="false"/>
    <row r="111" customFormat="false" ht="17.1" hidden="false" customHeight="true" outlineLevel="0" collapsed="false"/>
    <row r="112" customFormat="false" ht="17.1" hidden="false" customHeight="true" outlineLevel="0" collapsed="false"/>
    <row r="113" customFormat="false" ht="17.1" hidden="false" customHeight="true" outlineLevel="0" collapsed="false"/>
    <row r="114" customFormat="false" ht="17.1" hidden="false" customHeight="true" outlineLevel="0" collapsed="false"/>
    <row r="115" customFormat="false" ht="17.1" hidden="false" customHeight="true" outlineLevel="0" collapsed="false"/>
    <row r="116" customFormat="false" ht="17.1" hidden="false" customHeight="true" outlineLevel="0" collapsed="false"/>
    <row r="117" customFormat="false" ht="17.1" hidden="false" customHeight="true" outlineLevel="0" collapsed="false"/>
    <row r="118" customFormat="false" ht="17.1" hidden="false" customHeight="true" outlineLevel="0" collapsed="false"/>
    <row r="119" customFormat="false" ht="17.1" hidden="false" customHeight="true" outlineLevel="0" collapsed="false"/>
    <row r="120" customFormat="false" ht="17.1" hidden="false" customHeight="true" outlineLevel="0" collapsed="false"/>
    <row r="121" customFormat="false" ht="17.1" hidden="false" customHeight="true" outlineLevel="0" collapsed="false"/>
  </sheetData>
  <mergeCells count="71">
    <mergeCell ref="B1:I5"/>
    <mergeCell ref="C7:D7"/>
    <mergeCell ref="F7:G7"/>
    <mergeCell ref="H7:I7"/>
    <mergeCell ref="C8:D8"/>
    <mergeCell ref="F8:G8"/>
    <mergeCell ref="H8:I8"/>
    <mergeCell ref="A10:J10"/>
    <mergeCell ref="B11:I11"/>
    <mergeCell ref="B12:C12"/>
    <mergeCell ref="B13:C13"/>
    <mergeCell ref="B15:C15"/>
    <mergeCell ref="B17:I17"/>
    <mergeCell ref="B18:C18"/>
    <mergeCell ref="B19:C19"/>
    <mergeCell ref="A21:J21"/>
    <mergeCell ref="B22:I22"/>
    <mergeCell ref="B23:I23"/>
    <mergeCell ref="B24:C24"/>
    <mergeCell ref="B25:C25"/>
    <mergeCell ref="B27:I27"/>
    <mergeCell ref="B38:I38"/>
    <mergeCell ref="B39:C39"/>
    <mergeCell ref="B40:C40"/>
    <mergeCell ref="B41:C41"/>
    <mergeCell ref="B43:I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B56:I56"/>
    <mergeCell ref="B57:I57"/>
    <mergeCell ref="B58:C58"/>
    <mergeCell ref="B59:C59"/>
    <mergeCell ref="B61:I61"/>
    <mergeCell ref="B72:I72"/>
    <mergeCell ref="B73:C73"/>
    <mergeCell ref="B74:C74"/>
    <mergeCell ref="B75:C75"/>
    <mergeCell ref="A77:J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A88:J88"/>
    <mergeCell ref="B89:E89"/>
    <mergeCell ref="F89:I89"/>
    <mergeCell ref="B90:E91"/>
    <mergeCell ref="B92:E92"/>
    <mergeCell ref="F92:I92"/>
    <mergeCell ref="B93:E93"/>
    <mergeCell ref="F93:I93"/>
    <mergeCell ref="A95:J95"/>
    <mergeCell ref="B96:C96"/>
    <mergeCell ref="B97:C97"/>
    <mergeCell ref="B98:C98"/>
    <mergeCell ref="B99:C99"/>
    <mergeCell ref="C101:D101"/>
    <mergeCell ref="G101:H101"/>
  </mergeCells>
  <conditionalFormatting sqref="D99:D100">
    <cfRule type="containsText" priority="2" aboveAverage="0" equalAverage="0" bottom="0" percent="0" rank="0" text="RISCO" dxfId="0"/>
    <cfRule type="containsText" priority="3" aboveAverage="0" equalAverage="0" bottom="0" percent="0" rank="0" text="NÃO" dxfId="1"/>
    <cfRule type="containsText" priority="4" aboveAverage="0" equalAverage="0" bottom="0" percent="0" rank="0" text="SIM" dxfId="2"/>
  </conditionalFormatting>
  <conditionalFormatting sqref="D99:D100">
    <cfRule type="colorScale" priority="5">
      <colorScale>
        <cfvo type="formula" val="#REF!=&quot;NÃO&quot;"/>
        <cfvo type="formula" val="#REF!=&quot;RISCO&quot;"/>
        <cfvo type="formula" val="#REF!=&quot;SIM&quot;"/>
        <color rgb="FFFF0000"/>
        <color rgb="FFFFFF00"/>
        <color rgb="FF00B050"/>
      </colorScale>
    </cfRule>
  </conditionalFormatting>
  <dataValidations count="12">
    <dataValidation allowBlank="true" operator="equal" prompt="Selecionar apenas, se o indivíduo tiver assinado o termo de compromisso de ajudar na venda." promptTitle="Termo de Compromisso" showDropDown="false" showErrorMessage="false" showInputMessage="true" sqref="D18" type="list">
      <formula1>"Não,Ex-EJEP,Consultor"</formula1>
      <formula2>0</formula2>
    </dataValidation>
    <dataValidation allowBlank="false" operator="equal" showDropDown="false" showErrorMessage="true" showInputMessage="true" sqref="D24 D58" type="list">
      <formula1>"Por Semanas,Por Horas"</formula1>
      <formula2>0</formula2>
    </dataValidation>
    <dataValidation allowBlank="false" operator="equal" showDropDown="false" showErrorMessage="true" showInputMessage="true" sqref="C31:I31 C65:I65" type="list">
      <formula1>"1º,2º,3º ou Mais"</formula1>
      <formula2>0</formula2>
    </dataValidation>
    <dataValidation allowBlank="true" operator="equal" showDropDown="false" showErrorMessage="true" showInputMessage="true" sqref="C32:I32 C66:I66" type="list">
      <formula1>"Interno,Externo,Orientador,Trainee"</formula1>
      <formula2>0</formula2>
    </dataValidation>
    <dataValidation allowBlank="false" operator="equal" showDropDown="false" showErrorMessage="true" showInputMessage="true" sqref="C33:I33 C67:I67" type="list">
      <formula1>"Não,Ex-EJEP,Gelog Membro Júnior,Gelog Membro Sênior,Glean 2º Módulo,Glean 3º Módulo,Glean 4º Módulo"</formula1>
      <formula2>0</formula2>
    </dataValidation>
    <dataValidation allowBlank="false" operator="equal" showDropDown="false" showErrorMessage="true" showInputMessage="true" sqref="D78" type="list">
      <formula1>"Consultoria,Assessoria,Auditoria"</formula1>
      <formula2>0</formula2>
    </dataValidation>
    <dataValidation allowBlank="true" operator="equal" showDropDown="false" showErrorMessage="true" showInputMessage="true" sqref="D79" type="list">
      <formula1>"TRF,PCP,PE,Layout,Logística,MFV,SAG,MP,5s,Escopo Aberto,Análise de Viabilidade,Plano de Marketing"</formula1>
      <formula2>0</formula2>
    </dataValidation>
    <dataValidation allowBlank="true" operator="equal" prompt="Selecionar apenas para projetos em PCP e MP. Para outras áreas de atuação, deixar em &quot;Não Necessário&quot;" promptTitle="Detalhe da Área de Atuação" showDropDown="false" showErrorMessage="true" showInputMessage="true" sqref="D80" type="list">
      <formula1>"Não Necessário,Sequenciamento,Planejamento,Balanceamento,Melhoria de Processo,Estado Futuro,Estado Atual"</formula1>
      <formula2>0</formula2>
    </dataValidation>
    <dataValidation allowBlank="true" operator="equal" showDropDown="false" showErrorMessage="true" showInputMessage="true" sqref="D81:D84" type="list">
      <formula1>"Baixo,Médio,Alto,Muito Alto"</formula1>
      <formula2>0</formula2>
    </dataValidation>
    <dataValidation allowBlank="true" operator="equal" showDropDown="false" showErrorMessage="true" showInputMessage="true" sqref="D85" type="list">
      <formula1>"Comércio/Serviço,Indústria"</formula1>
      <formula2>0</formula2>
    </dataValidation>
    <dataValidation allowBlank="true" operator="equal" showDropDown="false" showErrorMessage="true" showInputMessage="true" sqref="D96" type="list">
      <formula1>"1,2,3,4,5,6,7,8,9,10"</formula1>
      <formula2>0</formula2>
    </dataValidation>
    <dataValidation allowBlank="true" operator="equal" showDropDown="false" showErrorMessage="true" showInputMessage="true" sqref="D98" type="list">
      <formula1>"Boleto Bancário,Transferência/Depósito"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J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4" activeCellId="0" sqref="G4"/>
    </sheetView>
  </sheetViews>
  <sheetFormatPr defaultRowHeight="15"/>
  <cols>
    <col collapsed="false" hidden="false" max="1" min="1" style="1" width="22.9230769230769"/>
    <col collapsed="false" hidden="false" max="2" min="2" style="1" width="13.497975708502"/>
    <col collapsed="false" hidden="false" max="3" min="3" style="1" width="9.4251012145749"/>
    <col collapsed="false" hidden="false" max="5" min="4" style="1" width="11.4615384615385"/>
    <col collapsed="false" hidden="false" max="6" min="6" style="1" width="31.5991902834008"/>
    <col collapsed="false" hidden="false" max="7" min="7" style="1" width="21.1012145748988"/>
    <col collapsed="false" hidden="false" max="1025" min="8" style="1" width="11.4615384615385"/>
  </cols>
  <sheetData>
    <row r="1" customFormat="false" ht="18" hidden="false" customHeight="false" outlineLevel="0" collapsed="false">
      <c r="A1" s="106" t="s">
        <v>96</v>
      </c>
      <c r="B1" s="106"/>
      <c r="C1" s="106"/>
      <c r="F1" s="106" t="s">
        <v>97</v>
      </c>
      <c r="G1" s="106"/>
      <c r="H1" s="106"/>
      <c r="J1" s="0"/>
    </row>
    <row r="2" customFormat="false" ht="15" hidden="false" customHeight="false" outlineLevel="0" collapsed="false">
      <c r="A2" s="107" t="s">
        <v>98</v>
      </c>
      <c r="B2" s="108" t="s">
        <v>99</v>
      </c>
      <c r="C2" s="109" t="s">
        <v>100</v>
      </c>
      <c r="F2" s="110" t="s">
        <v>98</v>
      </c>
      <c r="G2" s="111" t="s">
        <v>99</v>
      </c>
      <c r="H2" s="112" t="s">
        <v>100</v>
      </c>
      <c r="J2" s="0"/>
    </row>
    <row r="3" customFormat="false" ht="15" hidden="false" customHeight="false" outlineLevel="0" collapsed="false">
      <c r="A3" s="113" t="s">
        <v>101</v>
      </c>
      <c r="B3" s="113"/>
      <c r="C3" s="113"/>
      <c r="F3" s="114" t="s">
        <v>102</v>
      </c>
      <c r="G3" s="115" t="n">
        <v>6000</v>
      </c>
      <c r="H3" s="116"/>
      <c r="J3" s="0"/>
    </row>
    <row r="4" customFormat="false" ht="15" hidden="false" customHeight="false" outlineLevel="0" collapsed="false">
      <c r="A4" s="117" t="s">
        <v>12</v>
      </c>
      <c r="B4" s="118" t="n">
        <f aca="false">'2. Precificação'!D15</f>
        <v>0</v>
      </c>
      <c r="C4" s="119" t="n">
        <f aca="false">B4/$B$24</f>
        <v>0</v>
      </c>
      <c r="F4" s="120" t="s">
        <v>103</v>
      </c>
      <c r="G4" s="121"/>
      <c r="H4" s="122"/>
      <c r="J4" s="0"/>
    </row>
    <row r="5" customFormat="false" ht="15" hidden="false" customHeight="false" outlineLevel="0" collapsed="false">
      <c r="A5" s="113" t="s">
        <v>104</v>
      </c>
      <c r="B5" s="113"/>
      <c r="C5" s="113"/>
      <c r="F5" s="123" t="s">
        <v>105</v>
      </c>
      <c r="G5" s="124" t="n">
        <f aca="false">G3*H5</f>
        <v>150</v>
      </c>
      <c r="H5" s="125" t="n">
        <v>0.025</v>
      </c>
      <c r="J5" s="0"/>
    </row>
    <row r="6" customFormat="false" ht="15" hidden="false" customHeight="false" outlineLevel="0" collapsed="false">
      <c r="A6" s="126" t="s">
        <v>21</v>
      </c>
      <c r="B6" s="126"/>
      <c r="C6" s="126"/>
      <c r="F6" s="123" t="s">
        <v>106</v>
      </c>
      <c r="G6" s="124" t="n">
        <f aca="false">G3*H6</f>
        <v>300</v>
      </c>
      <c r="H6" s="125" t="n">
        <v>0.05</v>
      </c>
      <c r="J6" s="0"/>
    </row>
    <row r="7" customFormat="false" ht="15" hidden="false" customHeight="false" outlineLevel="0" collapsed="false">
      <c r="A7" s="127" t="s">
        <v>26</v>
      </c>
      <c r="B7" s="127"/>
      <c r="C7" s="127"/>
      <c r="F7" s="114" t="s">
        <v>107</v>
      </c>
      <c r="G7" s="115" t="n">
        <f aca="false">G3+SUM(G5:G6)</f>
        <v>6450</v>
      </c>
      <c r="H7" s="116"/>
      <c r="J7" s="0"/>
    </row>
    <row r="8" customFormat="false" ht="15" hidden="false" customHeight="false" outlineLevel="0" collapsed="false">
      <c r="A8" s="128" t="s">
        <v>27</v>
      </c>
      <c r="B8" s="129" t="n">
        <f aca="false">SUMIF('2. Precificação'!$C$28:$I$28,"Gerente",'2. Precificação'!$C$35:$I$35)</f>
        <v>675</v>
      </c>
      <c r="C8" s="130" t="n">
        <f aca="false">B8/$B$24</f>
        <v>0.219063382338623</v>
      </c>
      <c r="F8" s="123" t="s">
        <v>108</v>
      </c>
      <c r="G8" s="124" t="n">
        <f aca="false">B4</f>
        <v>0</v>
      </c>
      <c r="H8" s="125"/>
      <c r="J8" s="0"/>
    </row>
    <row r="9" customFormat="false" ht="15" hidden="false" customHeight="false" outlineLevel="0" collapsed="false">
      <c r="A9" s="128" t="s">
        <v>109</v>
      </c>
      <c r="B9" s="129" t="n">
        <f aca="false">SUMIFS('2. Precificação'!$C$35:$I$35,'2. Precificação'!$C$28:$I$28,"&lt;&gt;Gerente",'2. Precificação'!$C$32:$I$32,"Interno")</f>
        <v>675</v>
      </c>
      <c r="C9" s="130" t="n">
        <f aca="false">B9/$B$24</f>
        <v>0.219063382338623</v>
      </c>
      <c r="F9" s="123" t="s">
        <v>110</v>
      </c>
      <c r="G9" s="124" t="n">
        <f aca="false">VLOOKUP('2. Precificação'!D18,'4. Esconder'!D35:E37,2,0)*G7</f>
        <v>0</v>
      </c>
      <c r="H9" s="125"/>
      <c r="J9" s="0"/>
    </row>
    <row r="10" customFormat="false" ht="15" hidden="false" customHeight="false" outlineLevel="0" collapsed="false">
      <c r="A10" s="128" t="s">
        <v>111</v>
      </c>
      <c r="B10" s="129" t="n">
        <f aca="false">SUMIFS('2. Precificação'!$C$35:$I$35,'2. Precificação'!$C$28:$I$28,"&lt;&gt;Gerente",'2. Precificação'!$C$32:$I$32,"Externo")</f>
        <v>1687.5</v>
      </c>
      <c r="C10" s="130" t="n">
        <f aca="false">B10/$B$24</f>
        <v>0.547658455846558</v>
      </c>
      <c r="F10" s="123" t="s">
        <v>112</v>
      </c>
      <c r="G10" s="124" t="n">
        <f aca="false">SUM(B10:B11,B19:B20)</f>
        <v>1687.5</v>
      </c>
      <c r="H10" s="125"/>
      <c r="J10" s="0"/>
    </row>
    <row r="11" customFormat="false" ht="15" hidden="false" customHeight="false" outlineLevel="0" collapsed="false">
      <c r="A11" s="128" t="s">
        <v>113</v>
      </c>
      <c r="B11" s="129" t="n">
        <f aca="false">SUMIFS('2. Precificação'!$C$35:$I$35,'2. Precificação'!$C$28:$I$28,"&lt;&gt;Gerente",'2. Precificação'!$C$32:$I$32,"Orientador")</f>
        <v>0</v>
      </c>
      <c r="C11" s="130" t="n">
        <f aca="false">B11/$B$24</f>
        <v>0</v>
      </c>
      <c r="F11" s="123" t="s">
        <v>114</v>
      </c>
      <c r="G11" s="124" t="n">
        <f aca="false">B13+B14+B22</f>
        <v>43.8</v>
      </c>
      <c r="H11" s="125"/>
      <c r="J11" s="0"/>
    </row>
    <row r="12" customFormat="false" ht="15" hidden="false" customHeight="false" outlineLevel="0" collapsed="false">
      <c r="A12" s="128" t="s">
        <v>115</v>
      </c>
      <c r="B12" s="129" t="n">
        <f aca="false">SUMIFS('2. Precificação'!$C$35:$I$35,'2. Precificação'!$C$28:$I$28,"&lt;&gt;Gerente",'2. Precificação'!$C$32:$I$32,"Trainee")</f>
        <v>0</v>
      </c>
      <c r="C12" s="130" t="n">
        <f aca="false">B12/$B$24</f>
        <v>0</v>
      </c>
      <c r="F12" s="114" t="s">
        <v>116</v>
      </c>
      <c r="G12" s="115" t="n">
        <f aca="false">G3-SUM(G8:G11)</f>
        <v>4268.7</v>
      </c>
      <c r="H12" s="116"/>
      <c r="J12" s="0"/>
    </row>
    <row r="13" customFormat="false" ht="15" hidden="false" customHeight="false" outlineLevel="0" collapsed="false">
      <c r="A13" s="131" t="s">
        <v>12</v>
      </c>
      <c r="B13" s="132" t="n">
        <f aca="false">'2. Precificação'!D41</f>
        <v>0</v>
      </c>
      <c r="C13" s="133" t="n">
        <f aca="false">B13/$B$24</f>
        <v>0</v>
      </c>
      <c r="F13" s="123" t="s">
        <v>117</v>
      </c>
      <c r="G13" s="124" t="n">
        <f aca="false">B8+B9+B12+B17+B18+B21</f>
        <v>1350</v>
      </c>
      <c r="H13" s="125"/>
      <c r="J13" s="0"/>
    </row>
    <row r="14" customFormat="false" ht="15" hidden="false" customHeight="false" outlineLevel="0" collapsed="false">
      <c r="A14" s="134" t="s">
        <v>49</v>
      </c>
      <c r="B14" s="135" t="n">
        <f aca="false">'2. Precificação'!I54</f>
        <v>43.8</v>
      </c>
      <c r="C14" s="136" t="n">
        <f aca="false">B14/$B$24</f>
        <v>0.0142147794761951</v>
      </c>
      <c r="F14" s="114" t="s">
        <v>118</v>
      </c>
      <c r="G14" s="115" t="n">
        <f aca="false">G12-G13</f>
        <v>2918.7</v>
      </c>
      <c r="H14" s="116"/>
      <c r="J14" s="137"/>
    </row>
    <row r="15" customFormat="false" ht="15" hidden="false" customHeight="false" outlineLevel="0" collapsed="false">
      <c r="A15" s="126" t="s">
        <v>119</v>
      </c>
      <c r="B15" s="126"/>
      <c r="C15" s="126"/>
      <c r="F15" s="123" t="s">
        <v>120</v>
      </c>
      <c r="G15" s="124" t="n">
        <f aca="false">G7*'2. Precificação'!F91</f>
        <v>0</v>
      </c>
      <c r="H15" s="125"/>
    </row>
    <row r="16" customFormat="false" ht="15" hidden="false" customHeight="true" outlineLevel="0" collapsed="false">
      <c r="A16" s="127" t="s">
        <v>26</v>
      </c>
      <c r="B16" s="127"/>
      <c r="C16" s="127"/>
      <c r="F16" s="138"/>
      <c r="G16" s="139"/>
      <c r="H16" s="140"/>
    </row>
    <row r="17" customFormat="false" ht="20.25" hidden="false" customHeight="false" outlineLevel="1" collapsed="false">
      <c r="A17" s="134" t="s">
        <v>27</v>
      </c>
      <c r="B17" s="135" t="n">
        <f aca="false">SUMIF('2. Precificação'!C62:I62,"Gerente",'2. Precificação'!C69:I69)</f>
        <v>0</v>
      </c>
      <c r="C17" s="136" t="n">
        <f aca="false">B17/$B$24</f>
        <v>0</v>
      </c>
      <c r="F17" s="141" t="s">
        <v>121</v>
      </c>
      <c r="G17" s="142" t="n">
        <f aca="false">SUM(G5:G6,G8:G11,G13)</f>
        <v>3531.3</v>
      </c>
      <c r="H17" s="143"/>
    </row>
    <row r="18" customFormat="false" ht="20.25" hidden="false" customHeight="false" outlineLevel="1" collapsed="false">
      <c r="A18" s="134" t="s">
        <v>109</v>
      </c>
      <c r="B18" s="135" t="n">
        <f aca="false">SUMIFS('2. Precificação'!C69:I69,'2. Precificação'!C62:I62,"&lt;&gt;Gerente",'2. Precificação'!C66:I66,"Interno")</f>
        <v>0</v>
      </c>
      <c r="C18" s="136" t="n">
        <f aca="false">B18/$B$24</f>
        <v>0</v>
      </c>
      <c r="F18" s="144" t="s">
        <v>122</v>
      </c>
      <c r="G18" s="145" t="n">
        <f aca="false">G14-G15</f>
        <v>2918.7</v>
      </c>
      <c r="H18" s="146" t="n">
        <f aca="false">G18/G7</f>
        <v>0.452511627906977</v>
      </c>
    </row>
    <row r="19" customFormat="false" ht="20.25" hidden="false" customHeight="false" outlineLevel="1" collapsed="false">
      <c r="A19" s="134" t="s">
        <v>111</v>
      </c>
      <c r="B19" s="135" t="n">
        <f aca="false">SUMIFS('2. Precificação'!C69:I69,'2. Precificação'!C62:I62,"&lt;&gt;Gerente",'2. Precificação'!C66:I66,"Externo")</f>
        <v>0</v>
      </c>
      <c r="C19" s="136" t="n">
        <f aca="false">B19/$B$24</f>
        <v>0</v>
      </c>
      <c r="F19" s="147" t="s">
        <v>123</v>
      </c>
      <c r="G19" s="148" t="n">
        <f aca="false">G7-G15</f>
        <v>6450</v>
      </c>
      <c r="H19" s="149"/>
    </row>
    <row r="20" customFormat="false" ht="15" hidden="false" customHeight="false" outlineLevel="1" collapsed="false">
      <c r="A20" s="134" t="s">
        <v>113</v>
      </c>
      <c r="B20" s="135" t="n">
        <f aca="false">SUMIFS('2. Precificação'!C69:I69,'2. Precificação'!C62:I62,"&lt;&gt;Gerente",'2. Precificação'!C66:I66,"Orientador")</f>
        <v>0</v>
      </c>
      <c r="C20" s="136" t="n">
        <f aca="false">B20/$B$24</f>
        <v>0</v>
      </c>
      <c r="G20" s="0"/>
      <c r="H20" s="0"/>
    </row>
    <row r="21" customFormat="false" ht="15" hidden="false" customHeight="false" outlineLevel="1" collapsed="false">
      <c r="A21" s="134" t="s">
        <v>115</v>
      </c>
      <c r="B21" s="135" t="n">
        <f aca="false">SUMIFS('2. Precificação'!C69:I69,'2. Precificação'!C62:I62,"&lt;&gt;Gerente",'2. Precificação'!C66:I66,"Trainee")</f>
        <v>0</v>
      </c>
      <c r="C21" s="136" t="n">
        <f aca="false">B21/$B$24</f>
        <v>0</v>
      </c>
      <c r="G21" s="137"/>
      <c r="H21" s="0"/>
    </row>
    <row r="22" customFormat="false" ht="15" hidden="false" customHeight="false" outlineLevel="1" collapsed="false">
      <c r="A22" s="134" t="s">
        <v>12</v>
      </c>
      <c r="B22" s="135" t="n">
        <f aca="false">'2. Precificação'!D75</f>
        <v>0</v>
      </c>
      <c r="C22" s="136" t="n">
        <f aca="false">B22/$B$24</f>
        <v>0</v>
      </c>
      <c r="H22" s="0"/>
    </row>
    <row r="23" customFormat="false" ht="20.25" hidden="false" customHeight="false" outlineLevel="1" collapsed="false">
      <c r="A23" s="150" t="s">
        <v>124</v>
      </c>
      <c r="B23" s="151" t="n">
        <f aca="false">IF('2. Precificação'!D98="Boleto Bancário",9*'2. Precificação'!D96,0)</f>
        <v>0</v>
      </c>
      <c r="C23" s="152" t="n">
        <f aca="false">B23/$B$24</f>
        <v>0</v>
      </c>
      <c r="H23" s="153"/>
    </row>
    <row r="24" customFormat="false" ht="15" hidden="false" customHeight="false" outlineLevel="0" collapsed="false">
      <c r="A24" s="154" t="s">
        <v>125</v>
      </c>
      <c r="B24" s="155" t="n">
        <f aca="false">SUM(B3:B22)</f>
        <v>3081.3</v>
      </c>
      <c r="C24" s="156"/>
    </row>
  </sheetData>
  <mergeCells count="8">
    <mergeCell ref="A1:C1"/>
    <mergeCell ref="F1:H1"/>
    <mergeCell ref="A3:C3"/>
    <mergeCell ref="A5:C5"/>
    <mergeCell ref="A6:C6"/>
    <mergeCell ref="A7:C7"/>
    <mergeCell ref="A15:C15"/>
    <mergeCell ref="A16:C16"/>
  </mergeCells>
  <conditionalFormatting sqref="H18">
    <cfRule type="colorScale" priority="2">
      <colorScale>
        <cfvo type="percentile" val="0"/>
        <cfvo type="percentile" val="40"/>
        <cfvo type="percent" val="5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K4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B37" activeCellId="0" sqref="B37"/>
    </sheetView>
  </sheetViews>
  <sheetFormatPr defaultRowHeight="15"/>
  <cols>
    <col collapsed="false" hidden="false" max="1" min="1" style="0" width="28.9230769230769"/>
    <col collapsed="false" hidden="false" max="2" min="2" style="0" width="23.1376518218623"/>
    <col collapsed="false" hidden="false" max="3" min="3" style="0" width="11.4615384615385"/>
    <col collapsed="false" hidden="false" max="4" min="4" style="0" width="22.9230769230769"/>
    <col collapsed="false" hidden="false" max="5" min="5" style="0" width="42.5263157894737"/>
    <col collapsed="false" hidden="false" max="6" min="6" style="0" width="20.1376518218623"/>
    <col collapsed="false" hidden="false" max="7" min="7" style="0" width="21.7449392712551"/>
    <col collapsed="false" hidden="false" max="8" min="8" style="0" width="40.17004048583"/>
    <col collapsed="false" hidden="false" max="9" min="9" style="0" width="22.7085020242915"/>
    <col collapsed="false" hidden="false" max="10" min="10" style="0" width="17.8906882591093"/>
    <col collapsed="false" hidden="false" max="1025" min="11" style="0" width="11.4615384615385"/>
  </cols>
  <sheetData>
    <row r="1" customFormat="false" ht="46.5" hidden="false" customHeight="false" outlineLevel="0" collapsed="false">
      <c r="A1" s="157" t="s">
        <v>126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customFormat="false" ht="15" hidden="false" customHeight="false" outlineLevel="0" collapsed="false">
      <c r="A2" s="158" t="s">
        <v>127</v>
      </c>
      <c r="B2" s="158"/>
      <c r="C2" s="158"/>
      <c r="D2" s="159"/>
      <c r="E2" s="160" t="s">
        <v>128</v>
      </c>
      <c r="F2" s="160"/>
      <c r="G2" s="160"/>
      <c r="H2" s="160"/>
      <c r="I2" s="160"/>
      <c r="J2" s="160"/>
      <c r="K2" s="160"/>
    </row>
    <row r="3" customFormat="false" ht="15" hidden="false" customHeight="false" outlineLevel="0" collapsed="false">
      <c r="A3" s="161" t="s">
        <v>66</v>
      </c>
      <c r="B3" s="161"/>
      <c r="C3" s="161"/>
      <c r="D3" s="159"/>
      <c r="E3" s="162"/>
      <c r="F3" s="163" t="s">
        <v>71</v>
      </c>
      <c r="G3" s="163" t="s">
        <v>73</v>
      </c>
      <c r="H3" s="163" t="s">
        <v>75</v>
      </c>
      <c r="I3" s="163" t="s">
        <v>129</v>
      </c>
      <c r="J3" s="163" t="s">
        <v>78</v>
      </c>
      <c r="K3" s="164" t="s">
        <v>130</v>
      </c>
    </row>
    <row r="4" customFormat="false" ht="15.75" hidden="false" customHeight="false" outlineLevel="0" collapsed="false">
      <c r="A4" s="165" t="s">
        <v>131</v>
      </c>
      <c r="B4" s="165"/>
      <c r="C4" s="166" t="n">
        <v>0.8</v>
      </c>
      <c r="D4" s="159"/>
      <c r="E4" s="167" t="s">
        <v>70</v>
      </c>
      <c r="F4" s="168" t="n">
        <v>0</v>
      </c>
      <c r="G4" s="168" t="n">
        <v>0</v>
      </c>
      <c r="H4" s="168" t="n">
        <v>0.5</v>
      </c>
      <c r="I4" s="168" t="n">
        <v>0.8</v>
      </c>
      <c r="J4" s="168" t="s">
        <v>132</v>
      </c>
      <c r="K4" s="169" t="s">
        <v>132</v>
      </c>
    </row>
    <row r="5" customFormat="false" ht="15" hidden="false" customHeight="false" outlineLevel="0" collapsed="false">
      <c r="A5" s="170" t="s">
        <v>133</v>
      </c>
      <c r="B5" s="171" t="s">
        <v>134</v>
      </c>
      <c r="C5" s="166" t="n">
        <v>0.8</v>
      </c>
      <c r="D5" s="159"/>
      <c r="E5" s="172" t="s">
        <v>72</v>
      </c>
      <c r="F5" s="173" t="n">
        <v>0.9</v>
      </c>
      <c r="G5" s="173" t="n">
        <v>0.8</v>
      </c>
      <c r="H5" s="173" t="n">
        <v>0.6</v>
      </c>
      <c r="I5" s="173" t="n">
        <v>0</v>
      </c>
      <c r="J5" s="173" t="s">
        <v>132</v>
      </c>
      <c r="K5" s="174" t="s">
        <v>132</v>
      </c>
    </row>
    <row r="6" customFormat="false" ht="15" hidden="false" customHeight="false" outlineLevel="0" collapsed="false">
      <c r="A6" s="170"/>
      <c r="B6" s="171" t="s">
        <v>135</v>
      </c>
      <c r="C6" s="166" t="n">
        <v>0.8</v>
      </c>
      <c r="D6" s="159"/>
      <c r="E6" s="175" t="s">
        <v>74</v>
      </c>
      <c r="F6" s="168" t="n">
        <v>1</v>
      </c>
      <c r="G6" s="168" t="n">
        <v>0.95</v>
      </c>
      <c r="H6" s="168" t="n">
        <v>0.7</v>
      </c>
      <c r="I6" s="168" t="n">
        <v>0</v>
      </c>
      <c r="J6" s="168" t="s">
        <v>132</v>
      </c>
      <c r="K6" s="169" t="s">
        <v>132</v>
      </c>
    </row>
    <row r="7" customFormat="false" ht="15" hidden="false" customHeight="false" outlineLevel="0" collapsed="false">
      <c r="A7" s="170"/>
      <c r="B7" s="171" t="s">
        <v>136</v>
      </c>
      <c r="C7" s="166" t="n">
        <v>0.6</v>
      </c>
      <c r="D7" s="159"/>
      <c r="E7" s="175" t="s">
        <v>76</v>
      </c>
      <c r="F7" s="168" t="n">
        <v>1</v>
      </c>
      <c r="G7" s="168" t="n">
        <v>0.9</v>
      </c>
      <c r="H7" s="168" t="n">
        <v>0.6</v>
      </c>
      <c r="I7" s="168" t="n">
        <v>0</v>
      </c>
      <c r="J7" s="168" t="s">
        <v>132</v>
      </c>
      <c r="K7" s="169" t="s">
        <v>132</v>
      </c>
    </row>
    <row r="8" customFormat="false" ht="15" hidden="false" customHeight="false" outlineLevel="0" collapsed="false">
      <c r="A8" s="176" t="s">
        <v>137</v>
      </c>
      <c r="B8" s="176"/>
      <c r="C8" s="166" t="n">
        <v>0.4</v>
      </c>
      <c r="D8" s="159"/>
      <c r="E8" s="177" t="s">
        <v>138</v>
      </c>
      <c r="F8" s="178" t="s">
        <v>132</v>
      </c>
      <c r="G8" s="178" t="s">
        <v>132</v>
      </c>
      <c r="H8" s="178" t="s">
        <v>132</v>
      </c>
      <c r="I8" s="178" t="s">
        <v>132</v>
      </c>
      <c r="J8" s="178" t="n">
        <v>0.2</v>
      </c>
      <c r="K8" s="179" t="n">
        <v>0.4</v>
      </c>
    </row>
    <row r="9" customFormat="false" ht="15" hidden="false" customHeight="false" outlineLevel="0" collapsed="false">
      <c r="A9" s="180" t="s">
        <v>139</v>
      </c>
      <c r="B9" s="180"/>
      <c r="C9" s="166" t="n">
        <v>0.5</v>
      </c>
      <c r="D9" s="159"/>
      <c r="E9" s="159"/>
      <c r="F9" s="159"/>
      <c r="G9" s="159"/>
      <c r="H9" s="159"/>
      <c r="I9" s="159"/>
      <c r="J9" s="159"/>
      <c r="K9" s="181"/>
    </row>
    <row r="10" customFormat="false" ht="15" hidden="false" customHeight="false" outlineLevel="0" collapsed="false">
      <c r="A10" s="182" t="s">
        <v>140</v>
      </c>
      <c r="B10" s="182"/>
      <c r="C10" s="166" t="n">
        <v>0.75</v>
      </c>
      <c r="D10" s="159"/>
      <c r="E10" s="159"/>
      <c r="F10" s="159"/>
      <c r="G10" s="159"/>
      <c r="H10" s="159"/>
      <c r="I10" s="159"/>
      <c r="J10" s="159"/>
      <c r="K10" s="181"/>
    </row>
    <row r="11" customFormat="false" ht="15" hidden="false" customHeight="false" outlineLevel="0" collapsed="false">
      <c r="A11" s="183" t="s">
        <v>141</v>
      </c>
      <c r="B11" s="183"/>
      <c r="C11" s="166" t="n">
        <v>0.35</v>
      </c>
      <c r="D11" s="159"/>
      <c r="E11" s="159"/>
      <c r="F11" s="159"/>
      <c r="G11" s="159"/>
      <c r="H11" s="159"/>
      <c r="I11" s="159"/>
      <c r="J11" s="159"/>
      <c r="K11" s="181"/>
    </row>
    <row r="12" customFormat="false" ht="15" hidden="false" customHeight="false" outlineLevel="0" collapsed="false">
      <c r="A12" s="184" t="s">
        <v>142</v>
      </c>
      <c r="B12" s="184"/>
      <c r="C12" s="166" t="n">
        <v>0.4</v>
      </c>
      <c r="D12" s="159"/>
      <c r="E12" s="185"/>
      <c r="F12" s="186" t="s">
        <v>143</v>
      </c>
      <c r="G12" s="187" t="s">
        <v>144</v>
      </c>
      <c r="H12" s="187" t="s">
        <v>145</v>
      </c>
      <c r="I12" s="188" t="s">
        <v>146</v>
      </c>
      <c r="J12" s="159"/>
      <c r="K12" s="181"/>
    </row>
    <row r="13" customFormat="false" ht="15" hidden="false" customHeight="false" outlineLevel="0" collapsed="false">
      <c r="A13" s="189" t="s">
        <v>147</v>
      </c>
      <c r="B13" s="171" t="s">
        <v>148</v>
      </c>
      <c r="C13" s="166" t="n">
        <v>0.4</v>
      </c>
      <c r="D13" s="159"/>
      <c r="E13" s="190" t="s">
        <v>66</v>
      </c>
      <c r="F13" s="191" t="str">
        <f aca="false">'2. Precificação'!D79</f>
        <v>Plano de Marketing</v>
      </c>
      <c r="G13" s="192" t="n">
        <f aca="false">IF(AND(F13&lt;&gt;"MP",F13&lt;&gt;"PCP"),VLOOKUP(F13,A4:C19,3,0),VLOOKUP('2. Precificação'!D80,B5:C15,2,0))</f>
        <v>0.4</v>
      </c>
      <c r="H13" s="193" t="n">
        <v>0.25</v>
      </c>
      <c r="I13" s="194" t="n">
        <f aca="false">G13*H13</f>
        <v>0.1</v>
      </c>
      <c r="J13" s="159"/>
      <c r="K13" s="181"/>
    </row>
    <row r="14" customFormat="false" ht="15" hidden="false" customHeight="false" outlineLevel="0" collapsed="false">
      <c r="A14" s="189"/>
      <c r="B14" s="171" t="s">
        <v>149</v>
      </c>
      <c r="C14" s="166" t="n">
        <v>0.2</v>
      </c>
      <c r="D14" s="159"/>
      <c r="E14" s="190" t="s">
        <v>70</v>
      </c>
      <c r="F14" s="191" t="str">
        <f aca="false">'2. Precificação'!D81</f>
        <v>Muito Alto</v>
      </c>
      <c r="G14" s="192" t="n">
        <f aca="false">HLOOKUP(F14,$E$3:$K$8,2,0)</f>
        <v>0</v>
      </c>
      <c r="H14" s="193" t="n">
        <v>0.23</v>
      </c>
      <c r="I14" s="195" t="n">
        <f aca="false">G14*H14</f>
        <v>0</v>
      </c>
      <c r="J14" s="159"/>
      <c r="K14" s="181"/>
    </row>
    <row r="15" customFormat="false" ht="15" hidden="false" customHeight="false" outlineLevel="0" collapsed="false">
      <c r="A15" s="189"/>
      <c r="B15" s="171" t="s">
        <v>150</v>
      </c>
      <c r="C15" s="166" t="n">
        <v>0.15</v>
      </c>
      <c r="D15" s="159"/>
      <c r="E15" s="190" t="s">
        <v>72</v>
      </c>
      <c r="F15" s="191" t="str">
        <f aca="false">'2. Precificação'!D82</f>
        <v>Alto</v>
      </c>
      <c r="G15" s="192" t="n">
        <f aca="false">HLOOKUP(F15,$E$3:$K$8,3,0)</f>
        <v>0.8</v>
      </c>
      <c r="H15" s="193" t="n">
        <v>0.1</v>
      </c>
      <c r="I15" s="194" t="n">
        <f aca="false">G15*H15</f>
        <v>0.08</v>
      </c>
      <c r="J15" s="159"/>
      <c r="K15" s="181"/>
    </row>
    <row r="16" customFormat="false" ht="15" hidden="false" customHeight="false" outlineLevel="0" collapsed="false">
      <c r="A16" s="183" t="s">
        <v>151</v>
      </c>
      <c r="B16" s="183"/>
      <c r="C16" s="196" t="n">
        <v>0.15</v>
      </c>
      <c r="D16" s="159"/>
      <c r="E16" s="190" t="s">
        <v>74</v>
      </c>
      <c r="F16" s="191" t="str">
        <f aca="false">'2. Precificação'!D83</f>
        <v>Médio</v>
      </c>
      <c r="G16" s="192" t="n">
        <f aca="false">HLOOKUP(F16,$E$3:$K$8,4,0)</f>
        <v>0.7</v>
      </c>
      <c r="H16" s="193" t="n">
        <v>0.05</v>
      </c>
      <c r="I16" s="194" t="n">
        <f aca="false">G16*H16</f>
        <v>0.035</v>
      </c>
      <c r="J16" s="159"/>
      <c r="K16" s="181"/>
    </row>
    <row r="17" customFormat="false" ht="15" hidden="false" customHeight="false" outlineLevel="0" collapsed="false">
      <c r="A17" s="180" t="s">
        <v>152</v>
      </c>
      <c r="B17" s="180"/>
      <c r="C17" s="197" t="n">
        <v>1</v>
      </c>
      <c r="D17" s="159"/>
      <c r="E17" s="190" t="s">
        <v>76</v>
      </c>
      <c r="F17" s="191" t="str">
        <f aca="false">'2. Precificação'!D84</f>
        <v>Alto</v>
      </c>
      <c r="G17" s="192" t="n">
        <f aca="false">HLOOKUP(F17,$E$3:$K$8,5,0)</f>
        <v>0.9</v>
      </c>
      <c r="H17" s="193" t="n">
        <v>0.22</v>
      </c>
      <c r="I17" s="194" t="n">
        <f aca="false">G17*H17</f>
        <v>0.198</v>
      </c>
      <c r="J17" s="159"/>
      <c r="K17" s="181"/>
    </row>
    <row r="18" customFormat="false" ht="15" hidden="false" customHeight="false" outlineLevel="0" collapsed="false">
      <c r="A18" s="198" t="s">
        <v>153</v>
      </c>
      <c r="B18" s="198"/>
      <c r="C18" s="166" t="n">
        <v>0.6</v>
      </c>
      <c r="D18" s="159"/>
      <c r="E18" s="199" t="s">
        <v>77</v>
      </c>
      <c r="F18" s="200" t="str">
        <f aca="false">'2. Precificação'!D85</f>
        <v>Comércio/Serviço</v>
      </c>
      <c r="G18" s="201" t="n">
        <f aca="false">HLOOKUP(F18,$E$3:$K$8,6,0)</f>
        <v>0.2</v>
      </c>
      <c r="H18" s="202" t="n">
        <v>0.15</v>
      </c>
      <c r="I18" s="203" t="n">
        <f aca="false">G18*H18</f>
        <v>0.03</v>
      </c>
      <c r="J18" s="159"/>
      <c r="K18" s="181"/>
    </row>
    <row r="19" customFormat="false" ht="15" hidden="false" customHeight="false" outlineLevel="0" collapsed="false">
      <c r="A19" s="204" t="s">
        <v>67</v>
      </c>
      <c r="B19" s="204"/>
      <c r="C19" s="205" t="n">
        <v>0.4</v>
      </c>
      <c r="D19" s="159"/>
      <c r="E19" s="159"/>
      <c r="F19" s="159"/>
      <c r="G19" s="159"/>
      <c r="H19" s="159"/>
      <c r="I19" s="159"/>
      <c r="J19" s="159"/>
      <c r="K19" s="181"/>
    </row>
    <row r="20" customFormat="false" ht="15" hidden="false" customHeight="false" outlineLevel="0" collapsed="false">
      <c r="A20" s="162"/>
      <c r="B20" s="159"/>
      <c r="C20" s="159"/>
      <c r="D20" s="159"/>
      <c r="E20" s="159"/>
      <c r="F20" s="159"/>
      <c r="G20" s="159"/>
      <c r="H20" s="159"/>
      <c r="I20" s="159"/>
      <c r="J20" s="159"/>
      <c r="K20" s="181"/>
    </row>
    <row r="21" customFormat="false" ht="46.5" hidden="false" customHeight="false" outlineLevel="0" collapsed="false">
      <c r="A21" s="157" t="s">
        <v>154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</row>
    <row r="22" customFormat="false" ht="15" hidden="false" customHeight="false" outlineLevel="0" collapsed="false">
      <c r="A22" s="206" t="s">
        <v>155</v>
      </c>
      <c r="B22" s="206"/>
      <c r="C22" s="159"/>
      <c r="D22" s="207" t="s">
        <v>156</v>
      </c>
      <c r="E22" s="207"/>
      <c r="F22" s="159"/>
      <c r="G22" s="206" t="s">
        <v>157</v>
      </c>
      <c r="H22" s="206"/>
      <c r="I22" s="206"/>
      <c r="J22" s="206"/>
      <c r="K22" s="181"/>
    </row>
    <row r="23" customFormat="false" ht="15" hidden="false" customHeight="false" outlineLevel="0" collapsed="false">
      <c r="A23" s="208" t="s">
        <v>158</v>
      </c>
      <c r="B23" s="209" t="s">
        <v>159</v>
      </c>
      <c r="C23" s="159"/>
      <c r="D23" s="210" t="s">
        <v>40</v>
      </c>
      <c r="E23" s="211" t="s">
        <v>160</v>
      </c>
      <c r="F23" s="159"/>
      <c r="G23" s="208" t="s">
        <v>43</v>
      </c>
      <c r="H23" s="212" t="s">
        <v>161</v>
      </c>
      <c r="I23" s="212" t="s">
        <v>162</v>
      </c>
      <c r="J23" s="209" t="s">
        <v>163</v>
      </c>
      <c r="K23" s="181"/>
    </row>
    <row r="24" customFormat="false" ht="15" hidden="false" customHeight="false" outlineLevel="0" collapsed="false">
      <c r="A24" s="213" t="s">
        <v>38</v>
      </c>
      <c r="B24" s="214" t="n">
        <v>500</v>
      </c>
      <c r="C24" s="159"/>
      <c r="D24" s="213" t="s">
        <v>41</v>
      </c>
      <c r="E24" s="214" t="n">
        <v>3</v>
      </c>
      <c r="F24" s="159"/>
      <c r="G24" s="213" t="s">
        <v>19</v>
      </c>
      <c r="H24" s="215" t="n">
        <v>0</v>
      </c>
      <c r="I24" s="216" t="n">
        <v>0</v>
      </c>
      <c r="J24" s="214" t="n">
        <v>800</v>
      </c>
      <c r="K24" s="181"/>
    </row>
    <row r="25" customFormat="false" ht="15" hidden="false" customHeight="false" outlineLevel="0" collapsed="false">
      <c r="A25" s="213" t="s">
        <v>39</v>
      </c>
      <c r="B25" s="214" t="n">
        <v>600</v>
      </c>
      <c r="C25" s="159"/>
      <c r="D25" s="213" t="s">
        <v>42</v>
      </c>
      <c r="E25" s="214" t="n">
        <v>0</v>
      </c>
      <c r="F25" s="159"/>
      <c r="G25" s="213" t="s">
        <v>164</v>
      </c>
      <c r="H25" s="215" t="n">
        <v>100</v>
      </c>
      <c r="I25" s="216" t="n">
        <v>0</v>
      </c>
      <c r="J25" s="214" t="n">
        <v>800</v>
      </c>
      <c r="K25" s="181"/>
    </row>
    <row r="26" customFormat="false" ht="15" hidden="false" customHeight="false" outlineLevel="0" collapsed="false">
      <c r="A26" s="217" t="s">
        <v>165</v>
      </c>
      <c r="B26" s="218" t="n">
        <v>700</v>
      </c>
      <c r="C26" s="159"/>
      <c r="D26" s="213" t="s">
        <v>113</v>
      </c>
      <c r="E26" s="214" t="n">
        <v>0</v>
      </c>
      <c r="F26" s="159"/>
      <c r="G26" s="213" t="s">
        <v>166</v>
      </c>
      <c r="H26" s="215" t="n">
        <v>100</v>
      </c>
      <c r="I26" s="216" t="n">
        <v>0.1</v>
      </c>
      <c r="J26" s="214" t="n">
        <v>800</v>
      </c>
      <c r="K26" s="181"/>
    </row>
    <row r="27" customFormat="false" ht="15" hidden="false" customHeight="false" outlineLevel="0" collapsed="false">
      <c r="A27" s="162"/>
      <c r="B27" s="159"/>
      <c r="C27" s="159"/>
      <c r="D27" s="217" t="s">
        <v>115</v>
      </c>
      <c r="E27" s="218" t="n">
        <v>3</v>
      </c>
      <c r="F27" s="159"/>
      <c r="G27" s="213" t="s">
        <v>167</v>
      </c>
      <c r="H27" s="215" t="n">
        <v>200</v>
      </c>
      <c r="I27" s="216" t="n">
        <v>0.1</v>
      </c>
      <c r="J27" s="214" t="n">
        <v>800</v>
      </c>
      <c r="K27" s="181"/>
    </row>
    <row r="28" customFormat="false" ht="15" hidden="false" customHeight="false" outlineLevel="0" collapsed="false">
      <c r="A28" s="162"/>
      <c r="B28" s="159"/>
      <c r="C28" s="159"/>
      <c r="D28" s="159"/>
      <c r="E28" s="159"/>
      <c r="F28" s="159"/>
      <c r="G28" s="213" t="s">
        <v>168</v>
      </c>
      <c r="H28" s="215" t="n">
        <v>100</v>
      </c>
      <c r="I28" s="216" t="n">
        <v>0</v>
      </c>
      <c r="J28" s="214" t="n">
        <v>800</v>
      </c>
      <c r="K28" s="181"/>
    </row>
    <row r="29" customFormat="false" ht="15" hidden="false" customHeight="false" outlineLevel="0" collapsed="false">
      <c r="A29" s="162"/>
      <c r="B29" s="159"/>
      <c r="C29" s="159"/>
      <c r="D29" s="159"/>
      <c r="E29" s="159"/>
      <c r="F29" s="159"/>
      <c r="G29" s="213" t="s">
        <v>169</v>
      </c>
      <c r="H29" s="215" t="n">
        <v>200</v>
      </c>
      <c r="I29" s="216" t="n">
        <v>0</v>
      </c>
      <c r="J29" s="214" t="n">
        <v>800</v>
      </c>
      <c r="K29" s="181"/>
    </row>
    <row r="30" customFormat="false" ht="15" hidden="false" customHeight="false" outlineLevel="0" collapsed="false">
      <c r="A30" s="162"/>
      <c r="B30" s="159"/>
      <c r="C30" s="159"/>
      <c r="D30" s="159"/>
      <c r="E30" s="159"/>
      <c r="F30" s="159"/>
      <c r="G30" s="217" t="s">
        <v>170</v>
      </c>
      <c r="H30" s="219" t="n">
        <v>300</v>
      </c>
      <c r="I30" s="220" t="n">
        <v>0</v>
      </c>
      <c r="J30" s="218" t="n">
        <v>800</v>
      </c>
      <c r="K30" s="181"/>
    </row>
    <row r="31" customFormat="false" ht="15" hidden="false" customHeight="false" outlineLevel="0" collapsed="false">
      <c r="A31" s="162"/>
      <c r="B31" s="159"/>
      <c r="C31" s="159"/>
      <c r="D31" s="159"/>
      <c r="E31" s="159"/>
      <c r="F31" s="159"/>
      <c r="G31" s="159"/>
      <c r="H31" s="159"/>
      <c r="I31" s="159"/>
      <c r="J31" s="159"/>
      <c r="K31" s="181"/>
    </row>
    <row r="32" customFormat="false" ht="15" hidden="false" customHeight="false" outlineLevel="0" collapsed="false">
      <c r="A32" s="162"/>
      <c r="B32" s="159"/>
      <c r="C32" s="159"/>
      <c r="D32" s="159"/>
      <c r="E32" s="159"/>
      <c r="F32" s="159"/>
      <c r="G32" s="159"/>
      <c r="H32" s="159"/>
      <c r="I32" s="159"/>
      <c r="J32" s="159"/>
      <c r="K32" s="181"/>
    </row>
    <row r="33" customFormat="false" ht="46.5" hidden="false" customHeight="false" outlineLevel="0" collapsed="false">
      <c r="A33" s="157" t="s">
        <v>171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customFormat="false" ht="46.5" hidden="false" customHeight="false" outlineLevel="0" collapsed="false">
      <c r="A34" s="221" t="s">
        <v>172</v>
      </c>
      <c r="B34" s="221"/>
      <c r="C34" s="222"/>
      <c r="D34" s="223" t="s">
        <v>173</v>
      </c>
      <c r="E34" s="223"/>
      <c r="F34" s="224"/>
      <c r="G34" s="224"/>
      <c r="H34" s="224"/>
      <c r="I34" s="224"/>
      <c r="J34" s="224"/>
      <c r="K34" s="225"/>
    </row>
    <row r="35" customFormat="false" ht="15" hidden="false" customHeight="false" outlineLevel="0" collapsed="false">
      <c r="A35" s="162" t="s">
        <v>174</v>
      </c>
      <c r="B35" s="181" t="n">
        <v>4.5</v>
      </c>
      <c r="C35" s="159"/>
      <c r="D35" s="162" t="s">
        <v>19</v>
      </c>
      <c r="E35" s="226" t="n">
        <v>0</v>
      </c>
      <c r="F35" s="159"/>
      <c r="G35" s="159"/>
      <c r="H35" s="159"/>
      <c r="I35" s="159"/>
      <c r="J35" s="159"/>
      <c r="K35" s="181"/>
    </row>
    <row r="36" customFormat="false" ht="15" hidden="false" customHeight="false" outlineLevel="0" collapsed="false">
      <c r="A36" s="227" t="s">
        <v>175</v>
      </c>
      <c r="B36" s="228" t="n">
        <f aca="false">'2. Precificação'!D14</f>
        <v>10</v>
      </c>
      <c r="C36" s="159"/>
      <c r="D36" s="162" t="s">
        <v>164</v>
      </c>
      <c r="E36" s="226" t="n">
        <v>0.05</v>
      </c>
      <c r="F36" s="159"/>
      <c r="G36" s="159"/>
      <c r="H36" s="159"/>
      <c r="I36" s="159"/>
      <c r="J36" s="159"/>
      <c r="K36" s="181"/>
    </row>
    <row r="37" customFormat="false" ht="15" hidden="false" customHeight="false" outlineLevel="0" collapsed="false">
      <c r="A37" s="162"/>
      <c r="B37" s="159"/>
      <c r="C37" s="159"/>
      <c r="D37" s="227" t="s">
        <v>176</v>
      </c>
      <c r="E37" s="229" t="n">
        <v>0.03</v>
      </c>
      <c r="F37" s="159"/>
      <c r="G37" s="159"/>
      <c r="H37" s="159"/>
      <c r="I37" s="159"/>
      <c r="J37" s="159"/>
      <c r="K37" s="181"/>
    </row>
    <row r="38" customFormat="false" ht="15" hidden="false" customHeight="false" outlineLevel="0" collapsed="false">
      <c r="A38" s="162"/>
      <c r="B38" s="159"/>
      <c r="C38" s="159"/>
      <c r="D38" s="159"/>
      <c r="E38" s="159"/>
      <c r="F38" s="159"/>
      <c r="G38" s="159"/>
      <c r="H38" s="159"/>
      <c r="I38" s="159"/>
      <c r="J38" s="159"/>
      <c r="K38" s="181"/>
    </row>
    <row r="39" customFormat="false" ht="15" hidden="false" customHeight="false" outlineLevel="0" collapsed="false">
      <c r="A39" s="162"/>
      <c r="B39" s="159"/>
      <c r="C39" s="159"/>
      <c r="D39" s="159"/>
      <c r="E39" s="159"/>
      <c r="F39" s="159"/>
      <c r="G39" s="159"/>
      <c r="H39" s="159"/>
      <c r="I39" s="159"/>
      <c r="J39" s="159"/>
      <c r="K39" s="181"/>
    </row>
    <row r="40" customFormat="false" ht="15" hidden="false" customHeight="false" outlineLevel="0" collapsed="false">
      <c r="A40" s="162"/>
      <c r="B40" s="159"/>
      <c r="C40" s="159"/>
      <c r="D40" s="159"/>
      <c r="E40" s="159"/>
      <c r="F40" s="159"/>
      <c r="G40" s="159"/>
      <c r="H40" s="159"/>
      <c r="I40" s="159"/>
      <c r="J40" s="159"/>
      <c r="K40" s="181"/>
    </row>
    <row r="41" customFormat="false" ht="15" hidden="false" customHeight="false" outlineLevel="0" collapsed="false">
      <c r="A41" s="162"/>
      <c r="B41" s="159"/>
      <c r="C41" s="159"/>
      <c r="D41" s="159"/>
      <c r="E41" s="159"/>
      <c r="F41" s="159"/>
      <c r="G41" s="159"/>
      <c r="H41" s="159"/>
      <c r="I41" s="159"/>
      <c r="J41" s="159"/>
      <c r="K41" s="181"/>
    </row>
    <row r="42" customFormat="false" ht="15" hidden="false" customHeight="false" outlineLevel="0" collapsed="false">
      <c r="A42" s="227"/>
      <c r="B42" s="230"/>
      <c r="C42" s="230"/>
      <c r="D42" s="230"/>
      <c r="E42" s="230"/>
      <c r="F42" s="230"/>
      <c r="G42" s="230"/>
      <c r="H42" s="230"/>
      <c r="I42" s="230"/>
      <c r="J42" s="230"/>
      <c r="K42" s="228"/>
    </row>
  </sheetData>
  <mergeCells count="23">
    <mergeCell ref="A1:K1"/>
    <mergeCell ref="A2:C2"/>
    <mergeCell ref="E2:K2"/>
    <mergeCell ref="A3:C3"/>
    <mergeCell ref="A4:B4"/>
    <mergeCell ref="A5:A7"/>
    <mergeCell ref="A8:B8"/>
    <mergeCell ref="A9:B9"/>
    <mergeCell ref="A10:B10"/>
    <mergeCell ref="A11:B11"/>
    <mergeCell ref="A12:B12"/>
    <mergeCell ref="A13:A15"/>
    <mergeCell ref="A16:B16"/>
    <mergeCell ref="A17:B17"/>
    <mergeCell ref="A18:B18"/>
    <mergeCell ref="A19:B19"/>
    <mergeCell ref="A21:K21"/>
    <mergeCell ref="A22:B22"/>
    <mergeCell ref="D22:E22"/>
    <mergeCell ref="G22:J22"/>
    <mergeCell ref="A33:K33"/>
    <mergeCell ref="A34:B34"/>
    <mergeCell ref="D34:E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2015-11-09T16:33:04Z</dcterms:created>
  <dc:creator>Marta Pfaffenzeller</dc:creator>
  <dc:description/>
  <dc:language>pt-BR</dc:language>
  <cp:lastModifiedBy/>
  <dcterms:modified xsi:type="dcterms:W3CDTF">2017-05-01T19:28:09Z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