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EstaPasta_de_trabalho" defaultThemeVersion="124226"/>
  <bookViews>
    <workbookView xWindow="360" yWindow="300" windowWidth="15480" windowHeight="11640" activeTab="1"/>
  </bookViews>
  <sheets>
    <sheet name="PRECIFICAÇÃO" sheetId="8" r:id="rId1"/>
    <sheet name="2. Dados da adm-fin" sheetId="6" r:id="rId2"/>
  </sheets>
  <definedNames>
    <definedName name="_xlnm._FilterDatabase" localSheetId="0" hidden="1">PRECIFICAÇÃO!$B$30:$I$82</definedName>
  </definedNames>
  <calcPr calcId="145621"/>
</workbook>
</file>

<file path=xl/calcChain.xml><?xml version="1.0" encoding="utf-8"?>
<calcChain xmlns="http://schemas.openxmlformats.org/spreadsheetml/2006/main">
  <c r="D7" i="6" l="1"/>
  <c r="E7" i="6"/>
  <c r="F7" i="6"/>
  <c r="G7" i="6"/>
  <c r="H7" i="6"/>
  <c r="I7" i="6"/>
  <c r="E66" i="8" l="1"/>
  <c r="E65" i="8"/>
  <c r="E64" i="8"/>
  <c r="E51" i="8"/>
  <c r="E50" i="8"/>
  <c r="E49" i="8"/>
  <c r="E67" i="8" l="1"/>
  <c r="F26" i="8"/>
  <c r="F58" i="8" s="1"/>
  <c r="F12" i="8"/>
  <c r="E52" i="8" l="1"/>
  <c r="B7" i="6" s="1"/>
  <c r="B4" i="6"/>
  <c r="B15" i="6" s="1"/>
  <c r="S18" i="8" l="1"/>
  <c r="T18" i="8"/>
  <c r="U18" i="8"/>
  <c r="V18" i="8"/>
  <c r="W18" i="8"/>
  <c r="R18" i="8"/>
  <c r="U19" i="8" l="1"/>
  <c r="G9" i="6" s="1"/>
  <c r="G8" i="6"/>
  <c r="W19" i="8"/>
  <c r="I9" i="6" s="1"/>
  <c r="I8" i="6"/>
  <c r="R19" i="8"/>
  <c r="D9" i="6" s="1"/>
  <c r="D8" i="6"/>
  <c r="V19" i="8"/>
  <c r="H9" i="6" s="1"/>
  <c r="H8" i="6"/>
  <c r="T19" i="8"/>
  <c r="F9" i="6" s="1"/>
  <c r="F8" i="6"/>
  <c r="E8" i="6"/>
  <c r="S19" i="8"/>
  <c r="G58" i="8"/>
  <c r="G59" i="8" s="1"/>
  <c r="B6" i="6" s="1"/>
  <c r="J8" i="6" l="1"/>
  <c r="E9" i="6"/>
  <c r="D10" i="6" s="1"/>
  <c r="S20" i="8"/>
  <c r="B5" i="6" s="1"/>
  <c r="B16" i="6" s="1"/>
  <c r="B24" i="6" s="1"/>
  <c r="H33" i="8"/>
  <c r="H32" i="8" l="1"/>
  <c r="B11" i="6"/>
  <c r="H34" i="8"/>
  <c r="H35" i="8"/>
  <c r="H36" i="8"/>
  <c r="H37" i="8"/>
  <c r="H38" i="8"/>
  <c r="H39" i="8"/>
  <c r="H40" i="8"/>
  <c r="H41" i="8" l="1"/>
  <c r="B8" i="6" s="1"/>
  <c r="B17" i="6" s="1"/>
  <c r="B27" i="6"/>
  <c r="B25" i="6" l="1"/>
  <c r="B18" i="6"/>
  <c r="B19" i="6" s="1"/>
  <c r="C16" i="6" s="1"/>
  <c r="C17" i="6" l="1"/>
  <c r="C15" i="6"/>
  <c r="C27" i="6" l="1"/>
  <c r="C25" i="6"/>
  <c r="C23" i="6"/>
  <c r="C24" i="6"/>
  <c r="E80" i="8"/>
  <c r="B29" i="6"/>
  <c r="C29" i="6" s="1"/>
  <c r="B26" i="6"/>
  <c r="C26" i="6" s="1"/>
  <c r="B28" i="6" l="1"/>
  <c r="C28" i="6" s="1"/>
  <c r="B32" i="6"/>
  <c r="B82" i="8" s="1"/>
  <c r="B30" i="6" l="1"/>
  <c r="C30" i="6" s="1"/>
  <c r="E73" i="8"/>
  <c r="E75" i="8" s="1"/>
  <c r="X17" i="8" l="1"/>
</calcChain>
</file>

<file path=xl/comments1.xml><?xml version="1.0" encoding="utf-8"?>
<comments xmlns="http://schemas.openxmlformats.org/spreadsheetml/2006/main">
  <authors>
    <author>Autor</author>
    <author>Author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Nesta área você deve inserir todos os gastos que você teve até a apresentação da proposta; isto é, tudo que você gastou com a 1a., 2a., apresentação da proposta e assinatura dos contratos.</t>
        </r>
      </text>
    </comment>
    <comment ref="B18" authorId="1">
      <text>
        <r>
          <rPr>
            <b/>
            <sz val="9"/>
            <color indexed="81"/>
            <rFont val="Tahoma"/>
            <family val="2"/>
          </rPr>
          <t>Insita o nome dos consultores, a quantidade de horas/semanais, consultoria e se é de parceria. AS ABAS DE CONSULTORES NÃO PREENCHIDOS DEIXEM EM BRANCO!</t>
        </r>
      </text>
    </comment>
    <comment ref="C79" authorId="1">
      <text>
        <r>
          <rPr>
            <sz val="8"/>
            <color indexed="81"/>
            <rFont val="Tahoma"/>
            <family val="2"/>
          </rPr>
          <t>Usar 5%. Dar o desconto apenas se realmente for necessário, até 10% é possível. Caso o empresário queira mais desconto falar com o diretor de ADM-FIN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26" authorId="0">
      <text>
        <r>
          <rPr>
            <b/>
            <sz val="8"/>
            <color indexed="81"/>
            <rFont val="Tahoma"/>
            <family val="2"/>
          </rPr>
          <t xml:space="preserve">Sinal Verde: </t>
        </r>
        <r>
          <rPr>
            <sz val="8"/>
            <color indexed="81"/>
            <rFont val="Tahoma"/>
            <family val="2"/>
          </rPr>
          <t>Margem boa;</t>
        </r>
        <r>
          <rPr>
            <b/>
            <sz val="8"/>
            <color indexed="81"/>
            <rFont val="Tahoma"/>
            <family val="2"/>
          </rPr>
          <t xml:space="preserve">
Sinal Amarelo: </t>
        </r>
        <r>
          <rPr>
            <sz val="8"/>
            <color indexed="81"/>
            <rFont val="Tahoma"/>
            <family val="2"/>
          </rPr>
          <t>Margem ok, mas avisar gerente de Adm-Fin;</t>
        </r>
        <r>
          <rPr>
            <b/>
            <sz val="8"/>
            <color indexed="81"/>
            <rFont val="Tahoma"/>
            <family val="2"/>
          </rPr>
          <t xml:space="preserve">
Sinal Vermelho: </t>
        </r>
        <r>
          <rPr>
            <sz val="8"/>
            <color indexed="81"/>
            <rFont val="Tahoma"/>
            <family val="2"/>
          </rPr>
          <t>Margem muito baixa, falar com gerente de Adm-Fin;</t>
        </r>
        <r>
          <rPr>
            <b/>
            <sz val="8"/>
            <color indexed="81"/>
            <rFont val="Tahoma"/>
            <family val="2"/>
          </rPr>
          <t xml:space="preserve">
Fundo Vermelho: </t>
        </r>
        <r>
          <rPr>
            <sz val="8"/>
            <color indexed="81"/>
            <rFont val="Tahoma"/>
            <family val="2"/>
          </rPr>
          <t>Margem muito alta, falar com gerente de Adm-Fin.</t>
        </r>
      </text>
    </comment>
  </commentList>
</comments>
</file>

<file path=xl/sharedStrings.xml><?xml version="1.0" encoding="utf-8"?>
<sst xmlns="http://schemas.openxmlformats.org/spreadsheetml/2006/main" count="115" uniqueCount="88">
  <si>
    <t>Transporte</t>
  </si>
  <si>
    <t>Num. Visitas</t>
  </si>
  <si>
    <t>Distância</t>
  </si>
  <si>
    <t>Consumo</t>
  </si>
  <si>
    <t>Combustível</t>
  </si>
  <si>
    <t>TOTAL</t>
  </si>
  <si>
    <t>Consultores</t>
  </si>
  <si>
    <t>R$ unid</t>
  </si>
  <si>
    <t>Qtd</t>
  </si>
  <si>
    <t>Total</t>
  </si>
  <si>
    <t>Dados Gerais</t>
  </si>
  <si>
    <t>Semanas</t>
  </si>
  <si>
    <t>Custos operacionais</t>
  </si>
  <si>
    <t>Item</t>
  </si>
  <si>
    <t>Descrição</t>
  </si>
  <si>
    <t>Parcelamento</t>
  </si>
  <si>
    <t>Núm. Parcelas</t>
  </si>
  <si>
    <t>Condição</t>
  </si>
  <si>
    <t>Viabilidade</t>
  </si>
  <si>
    <t>Distância (km)</t>
  </si>
  <si>
    <t>Consumo (km/l)</t>
  </si>
  <si>
    <t>Combustível (R$/l)</t>
  </si>
  <si>
    <t>Valor da parcela</t>
  </si>
  <si>
    <t>Relatório</t>
  </si>
  <si>
    <t>Entradas</t>
  </si>
  <si>
    <t>Hora Técnica</t>
  </si>
  <si>
    <t>Consultor</t>
  </si>
  <si>
    <t>Decomposição</t>
  </si>
  <si>
    <t>Hora técnica</t>
  </si>
  <si>
    <t>Operacional</t>
  </si>
  <si>
    <t>A vista</t>
  </si>
  <si>
    <t>Boleto Bancário</t>
  </si>
  <si>
    <t>Dados</t>
  </si>
  <si>
    <t>Receita bruta</t>
  </si>
  <si>
    <t>(-) bolsa</t>
  </si>
  <si>
    <t>%</t>
  </si>
  <si>
    <t>Cálculo do orçamento e relatórios</t>
  </si>
  <si>
    <t xml:space="preserve"> </t>
  </si>
  <si>
    <t>Gastos Operacionais</t>
  </si>
  <si>
    <t>(=) margem contrib</t>
  </si>
  <si>
    <t>(-) custos operacionais</t>
  </si>
  <si>
    <t xml:space="preserve">(-) custos </t>
  </si>
  <si>
    <t>Preço Final</t>
  </si>
  <si>
    <t>Sem Lucro</t>
  </si>
  <si>
    <t>Margem de Negociação</t>
  </si>
  <si>
    <t>Desconto</t>
  </si>
  <si>
    <t>(-) desconto</t>
  </si>
  <si>
    <t>(=) Lucro</t>
  </si>
  <si>
    <t>(=) Lucro Final</t>
  </si>
  <si>
    <t>N. Visitas</t>
  </si>
  <si>
    <t>Com Lucro (31,6%)</t>
  </si>
  <si>
    <t>Sim</t>
  </si>
  <si>
    <t>Não</t>
  </si>
  <si>
    <t>Consultoria</t>
  </si>
  <si>
    <t>1º</t>
  </si>
  <si>
    <t>2º</t>
  </si>
  <si>
    <t>3º</t>
  </si>
  <si>
    <t>Consultor 3</t>
  </si>
  <si>
    <t>Consultor 4</t>
  </si>
  <si>
    <t>Consultor 5</t>
  </si>
  <si>
    <t>Consultor 6</t>
  </si>
  <si>
    <t>Horas Semanais</t>
  </si>
  <si>
    <t>Parceria?</t>
  </si>
  <si>
    <t>Total consultor</t>
  </si>
  <si>
    <t>DADOS</t>
  </si>
  <si>
    <t>Planilha de Precificação EJEP</t>
  </si>
  <si>
    <t>Custos de Execução</t>
  </si>
  <si>
    <t>Custo Pós-venda</t>
  </si>
  <si>
    <t>Bolsa extra consultor</t>
  </si>
  <si>
    <t>Custos de transporte até a apresentação da proposta</t>
  </si>
  <si>
    <t>Custo transporte durante a consultoria</t>
  </si>
  <si>
    <t>Custo transporte pós-venda</t>
  </si>
  <si>
    <t>Número de consultores</t>
  </si>
  <si>
    <t>Não APAGAR</t>
  </si>
  <si>
    <t>Bolsa/hora</t>
  </si>
  <si>
    <t>Parcelado</t>
  </si>
  <si>
    <t>Bolsa extra pós venda</t>
  </si>
  <si>
    <t>Total Mensal</t>
  </si>
  <si>
    <t>Total Consultoria</t>
  </si>
  <si>
    <t>Total Consultor</t>
  </si>
  <si>
    <t>SIM</t>
  </si>
  <si>
    <t>NÃO</t>
  </si>
  <si>
    <t>RISCO</t>
  </si>
  <si>
    <t>Não esqueça de mostrar a precificação para o membro da ADM-FIN!</t>
  </si>
  <si>
    <t>Adriano</t>
  </si>
  <si>
    <t>Ricardo</t>
  </si>
  <si>
    <t>Gasto com Canvas</t>
  </si>
  <si>
    <t>Presente do 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</si>
</sst>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0.0%"/>
    <numFmt numFmtId="166" formatCode="_([$R$ -416]* #,##0.00_);_([$R$ -416]* \(#,##0.00\);_([$R$ -416]* &quot;-&quot;??_);_(@_)"/>
    <numFmt numFmtId="167" formatCode="&quot;R$ 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9"/>
        <bgColor indexed="64"/>
      </patternFill>
    </fill>
    <fill>
      <patternFill patternType="solid">
        <fgColor rgb="FFF200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4">
    <xf numFmtId="0" fontId="0" fillId="0" borderId="0" xfId="0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164" fontId="0" fillId="2" borderId="0" xfId="1" applyFont="1" applyFill="1" applyBorder="1"/>
    <xf numFmtId="0" fontId="0" fillId="2" borderId="0" xfId="0" applyFill="1" applyBorder="1" applyAlignment="1">
      <alignment horizontal="right"/>
    </xf>
    <xf numFmtId="0" fontId="0" fillId="2" borderId="0" xfId="0" applyFill="1"/>
    <xf numFmtId="164" fontId="0" fillId="2" borderId="0" xfId="0" applyNumberFormat="1" applyFill="1" applyBorder="1"/>
    <xf numFmtId="0" fontId="0" fillId="2" borderId="0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6" xfId="0" applyFont="1" applyFill="1" applyBorder="1"/>
    <xf numFmtId="164" fontId="0" fillId="2" borderId="18" xfId="0" applyNumberFormat="1" applyFill="1" applyBorder="1"/>
    <xf numFmtId="0" fontId="0" fillId="2" borderId="15" xfId="0" applyFill="1" applyBorder="1" applyAlignment="1">
      <alignment horizontal="left"/>
    </xf>
    <xf numFmtId="165" fontId="0" fillId="2" borderId="12" xfId="2" applyNumberFormat="1" applyFont="1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165" fontId="0" fillId="2" borderId="19" xfId="2" applyNumberFormat="1" applyFont="1" applyFill="1" applyBorder="1" applyAlignment="1">
      <alignment horizontal="left"/>
    </xf>
    <xf numFmtId="165" fontId="0" fillId="2" borderId="12" xfId="0" applyNumberFormat="1" applyFill="1" applyBorder="1" applyAlignment="1">
      <alignment horizontal="left"/>
    </xf>
    <xf numFmtId="165" fontId="0" fillId="2" borderId="0" xfId="0" applyNumberFormat="1" applyFill="1"/>
    <xf numFmtId="0" fontId="0" fillId="3" borderId="15" xfId="0" applyFill="1" applyBorder="1"/>
    <xf numFmtId="164" fontId="0" fillId="3" borderId="12" xfId="0" applyNumberFormat="1" applyFill="1" applyBorder="1"/>
    <xf numFmtId="0" fontId="0" fillId="3" borderId="19" xfId="0" applyFill="1" applyBorder="1"/>
    <xf numFmtId="164" fontId="0" fillId="2" borderId="0" xfId="0" applyNumberFormat="1" applyFill="1"/>
    <xf numFmtId="164" fontId="0" fillId="2" borderId="0" xfId="1" applyFont="1" applyFill="1"/>
    <xf numFmtId="43" fontId="0" fillId="2" borderId="0" xfId="0" applyNumberFormat="1" applyFill="1"/>
    <xf numFmtId="9" fontId="0" fillId="2" borderId="0" xfId="2" applyFont="1" applyFill="1"/>
    <xf numFmtId="9" fontId="0" fillId="2" borderId="12" xfId="2" applyFont="1" applyFill="1" applyBorder="1" applyAlignment="1">
      <alignment horizontal="left" vertical="top"/>
    </xf>
    <xf numFmtId="0" fontId="0" fillId="4" borderId="13" xfId="0" applyFill="1" applyBorder="1"/>
    <xf numFmtId="164" fontId="0" fillId="4" borderId="14" xfId="1" applyFont="1" applyFill="1" applyBorder="1"/>
    <xf numFmtId="165" fontId="0" fillId="4" borderId="15" xfId="2" applyNumberFormat="1" applyFont="1" applyFill="1" applyBorder="1" applyAlignment="1">
      <alignment horizontal="left"/>
    </xf>
    <xf numFmtId="0" fontId="2" fillId="4" borderId="16" xfId="0" applyFont="1" applyFill="1" applyBorder="1" applyAlignment="1">
      <alignment horizontal="center" vertical="center"/>
    </xf>
    <xf numFmtId="166" fontId="2" fillId="4" borderId="0" xfId="0" applyNumberFormat="1" applyFont="1" applyFill="1" applyBorder="1" applyAlignment="1">
      <alignment horizontal="center" vertical="center"/>
    </xf>
    <xf numFmtId="165" fontId="0" fillId="4" borderId="12" xfId="2" applyNumberFormat="1" applyFont="1" applyFill="1" applyBorder="1" applyAlignment="1">
      <alignment horizontal="left"/>
    </xf>
    <xf numFmtId="0" fontId="2" fillId="4" borderId="17" xfId="0" applyFont="1" applyFill="1" applyBorder="1" applyAlignment="1">
      <alignment horizontal="center" vertical="center"/>
    </xf>
    <xf numFmtId="166" fontId="2" fillId="4" borderId="18" xfId="0" applyNumberFormat="1" applyFont="1" applyFill="1" applyBorder="1" applyAlignment="1">
      <alignment horizontal="center" vertical="center"/>
    </xf>
    <xf numFmtId="165" fontId="0" fillId="4" borderId="19" xfId="2" applyNumberFormat="1" applyFont="1" applyFill="1" applyBorder="1" applyAlignment="1">
      <alignment horizontal="left"/>
    </xf>
    <xf numFmtId="0" fontId="0" fillId="2" borderId="0" xfId="0" applyFill="1" applyAlignment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protection locked="0"/>
    </xf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28" xfId="0" applyFill="1" applyBorder="1" applyAlignment="1" applyProtection="1">
      <alignment horizontal="right"/>
      <protection locked="0"/>
    </xf>
    <xf numFmtId="0" fontId="0" fillId="2" borderId="26" xfId="0" applyFill="1" applyBorder="1" applyAlignment="1" applyProtection="1">
      <alignment horizontal="right"/>
      <protection locked="0"/>
    </xf>
    <xf numFmtId="164" fontId="0" fillId="2" borderId="27" xfId="0" applyNumberFormat="1" applyFill="1" applyBorder="1" applyProtection="1">
      <protection locked="0"/>
    </xf>
    <xf numFmtId="9" fontId="0" fillId="2" borderId="0" xfId="0" applyNumberFormat="1" applyFill="1" applyProtection="1">
      <protection locked="0"/>
    </xf>
    <xf numFmtId="0" fontId="2" fillId="2" borderId="30" xfId="0" applyFont="1" applyFill="1" applyBorder="1" applyAlignment="1" applyProtection="1">
      <alignment horizontal="right"/>
      <protection locked="0"/>
    </xf>
    <xf numFmtId="0" fontId="2" fillId="2" borderId="24" xfId="0" applyFont="1" applyFill="1" applyBorder="1" applyProtection="1">
      <protection locked="0"/>
    </xf>
    <xf numFmtId="164" fontId="2" fillId="2" borderId="24" xfId="1" applyFont="1" applyFill="1" applyBorder="1" applyProtection="1">
      <protection locked="0"/>
    </xf>
    <xf numFmtId="164" fontId="2" fillId="2" borderId="31" xfId="0" applyNumberFormat="1" applyFont="1" applyFill="1" applyBorder="1" applyProtection="1">
      <protection locked="0"/>
    </xf>
    <xf numFmtId="0" fontId="0" fillId="2" borderId="25" xfId="0" applyFill="1" applyBorder="1" applyProtection="1">
      <protection locked="0"/>
    </xf>
    <xf numFmtId="0" fontId="0" fillId="2" borderId="22" xfId="0" applyFill="1" applyBorder="1" applyProtection="1">
      <protection locked="0"/>
    </xf>
    <xf numFmtId="164" fontId="0" fillId="2" borderId="22" xfId="1" applyFont="1" applyFill="1" applyBorder="1" applyProtection="1">
      <protection locked="0"/>
    </xf>
    <xf numFmtId="164" fontId="2" fillId="2" borderId="0" xfId="1" applyFont="1" applyFill="1" applyBorder="1" applyProtection="1">
      <protection locked="0"/>
    </xf>
    <xf numFmtId="0" fontId="0" fillId="2" borderId="25" xfId="0" applyFill="1" applyBorder="1" applyProtection="1"/>
    <xf numFmtId="0" fontId="2" fillId="2" borderId="25" xfId="0" applyFont="1" applyFill="1" applyBorder="1" applyAlignment="1" applyProtection="1">
      <alignment horizontal="center"/>
      <protection locked="0"/>
    </xf>
    <xf numFmtId="164" fontId="2" fillId="2" borderId="25" xfId="1" applyFont="1" applyFill="1" applyBorder="1" applyProtection="1">
      <protection locked="0"/>
    </xf>
    <xf numFmtId="164" fontId="0" fillId="3" borderId="12" xfId="1" applyFont="1" applyFill="1" applyBorder="1"/>
    <xf numFmtId="0" fontId="0" fillId="3" borderId="12" xfId="0" applyFill="1" applyBorder="1" applyAlignment="1">
      <alignment horizontal="center"/>
    </xf>
    <xf numFmtId="0" fontId="0" fillId="2" borderId="33" xfId="0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0" fillId="2" borderId="35" xfId="0" applyFill="1" applyBorder="1" applyProtection="1">
      <protection locked="0"/>
    </xf>
    <xf numFmtId="0" fontId="0" fillId="2" borderId="30" xfId="0" applyFill="1" applyBorder="1" applyAlignment="1" applyProtection="1">
      <alignment horizontal="right"/>
      <protection locked="0"/>
    </xf>
    <xf numFmtId="164" fontId="1" fillId="2" borderId="25" xfId="1" applyFont="1" applyFill="1" applyBorder="1" applyProtection="1">
      <protection locked="0"/>
    </xf>
    <xf numFmtId="0" fontId="0" fillId="2" borderId="36" xfId="0" applyFill="1" applyBorder="1" applyProtection="1">
      <protection locked="0"/>
    </xf>
    <xf numFmtId="0" fontId="0" fillId="2" borderId="37" xfId="0" applyFill="1" applyBorder="1" applyProtection="1">
      <protection locked="0"/>
    </xf>
    <xf numFmtId="0" fontId="0" fillId="2" borderId="38" xfId="0" applyFill="1" applyBorder="1" applyProtection="1">
      <protection locked="0"/>
    </xf>
    <xf numFmtId="0" fontId="2" fillId="2" borderId="7" xfId="0" applyFont="1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2" fillId="6" borderId="0" xfId="0" applyFont="1" applyFill="1" applyBorder="1" applyAlignment="1" applyProtection="1">
      <alignment horizontal="center"/>
      <protection locked="0"/>
    </xf>
    <xf numFmtId="164" fontId="2" fillId="2" borderId="7" xfId="1" applyFont="1" applyFill="1" applyBorder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5" fillId="2" borderId="5" xfId="0" applyFont="1" applyFill="1" applyBorder="1" applyAlignment="1" applyProtection="1">
      <protection locked="0"/>
    </xf>
    <xf numFmtId="0" fontId="5" fillId="2" borderId="6" xfId="0" applyFont="1" applyFill="1" applyBorder="1" applyAlignment="1" applyProtection="1">
      <protection locked="0"/>
    </xf>
    <xf numFmtId="0" fontId="5" fillId="2" borderId="7" xfId="0" applyFont="1" applyFill="1" applyBorder="1" applyAlignment="1" applyProtection="1">
      <protection locked="0"/>
    </xf>
    <xf numFmtId="0" fontId="5" fillId="2" borderId="8" xfId="0" applyFont="1" applyFill="1" applyBorder="1" applyAlignment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Protection="1">
      <protection locked="0"/>
    </xf>
    <xf numFmtId="0" fontId="2" fillId="2" borderId="4" xfId="0" applyFont="1" applyFill="1" applyBorder="1" applyAlignment="1" applyProtection="1">
      <alignment horizontal="right"/>
      <protection locked="0"/>
    </xf>
    <xf numFmtId="164" fontId="2" fillId="2" borderId="0" xfId="0" applyNumberFormat="1" applyFont="1" applyFill="1" applyBorder="1" applyProtection="1">
      <protection locked="0"/>
    </xf>
    <xf numFmtId="164" fontId="2" fillId="2" borderId="5" xfId="0" applyNumberFormat="1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164" fontId="2" fillId="2" borderId="0" xfId="1" applyFont="1" applyFill="1" applyBorder="1" applyAlignment="1" applyProtection="1">
      <alignment horizontal="center"/>
      <protection locked="0"/>
    </xf>
    <xf numFmtId="164" fontId="0" fillId="2" borderId="35" xfId="1" applyFont="1" applyFill="1" applyBorder="1" applyProtection="1"/>
    <xf numFmtId="0" fontId="0" fillId="6" borderId="1" xfId="0" applyFill="1" applyBorder="1" applyProtection="1">
      <protection locked="0"/>
    </xf>
    <xf numFmtId="0" fontId="0" fillId="6" borderId="2" xfId="0" applyFill="1" applyBorder="1" applyProtection="1">
      <protection locked="0"/>
    </xf>
    <xf numFmtId="0" fontId="0" fillId="6" borderId="3" xfId="0" applyFill="1" applyBorder="1" applyProtection="1">
      <protection locked="0"/>
    </xf>
    <xf numFmtId="0" fontId="0" fillId="6" borderId="6" xfId="0" applyFill="1" applyBorder="1" applyProtection="1">
      <protection locked="0"/>
    </xf>
    <xf numFmtId="0" fontId="2" fillId="6" borderId="7" xfId="0" applyFont="1" applyFill="1" applyBorder="1" applyAlignment="1" applyProtection="1">
      <alignment horizontal="center"/>
      <protection locked="0"/>
    </xf>
    <xf numFmtId="0" fontId="0" fillId="6" borderId="7" xfId="0" applyFill="1" applyBorder="1" applyProtection="1">
      <protection locked="0"/>
    </xf>
    <xf numFmtId="0" fontId="0" fillId="6" borderId="8" xfId="0" applyFill="1" applyBorder="1" applyProtection="1">
      <protection locked="0"/>
    </xf>
    <xf numFmtId="9" fontId="0" fillId="2" borderId="0" xfId="0" applyNumberFormat="1" applyFill="1" applyBorder="1" applyProtection="1">
      <protection locked="0"/>
    </xf>
    <xf numFmtId="0" fontId="0" fillId="2" borderId="23" xfId="0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164" fontId="2" fillId="2" borderId="0" xfId="1" applyFont="1" applyFill="1" applyBorder="1" applyAlignment="1" applyProtection="1">
      <alignment horizontal="center"/>
      <protection locked="0"/>
    </xf>
    <xf numFmtId="164" fontId="2" fillId="2" borderId="24" xfId="0" applyNumberFormat="1" applyFont="1" applyFill="1" applyBorder="1" applyProtection="1"/>
    <xf numFmtId="164" fontId="0" fillId="2" borderId="25" xfId="1" applyFont="1" applyFill="1" applyBorder="1" applyProtection="1">
      <protection locked="0"/>
    </xf>
    <xf numFmtId="164" fontId="0" fillId="6" borderId="0" xfId="1" applyFont="1" applyFill="1" applyBorder="1" applyAlignment="1" applyProtection="1">
      <alignment horizontal="center"/>
      <protection locked="0"/>
    </xf>
    <xf numFmtId="164" fontId="0" fillId="6" borderId="7" xfId="1" applyFont="1" applyFill="1" applyBorder="1" applyAlignment="1" applyProtection="1">
      <alignment horizontal="center"/>
      <protection locked="0"/>
    </xf>
    <xf numFmtId="9" fontId="0" fillId="3" borderId="19" xfId="0" applyNumberFormat="1" applyFill="1" applyBorder="1"/>
    <xf numFmtId="0" fontId="0" fillId="2" borderId="22" xfId="0" applyFill="1" applyBorder="1" applyAlignment="1">
      <alignment horizontal="center"/>
    </xf>
    <xf numFmtId="164" fontId="0" fillId="2" borderId="22" xfId="1" applyFont="1" applyFill="1" applyBorder="1" applyAlignment="1">
      <alignment horizontal="center"/>
    </xf>
    <xf numFmtId="164" fontId="0" fillId="2" borderId="32" xfId="1" applyFont="1" applyFill="1" applyBorder="1" applyAlignment="1">
      <alignment horizontal="center"/>
    </xf>
    <xf numFmtId="0" fontId="2" fillId="2" borderId="0" xfId="0" applyFont="1" applyFill="1" applyBorder="1"/>
    <xf numFmtId="164" fontId="0" fillId="2" borderId="20" xfId="1" applyFont="1" applyFill="1" applyBorder="1" applyAlignment="1">
      <alignment horizontal="center"/>
    </xf>
    <xf numFmtId="164" fontId="0" fillId="2" borderId="18" xfId="1" applyFont="1" applyFill="1" applyBorder="1" applyAlignment="1">
      <alignment horizontal="center"/>
    </xf>
    <xf numFmtId="0" fontId="0" fillId="2" borderId="22" xfId="0" applyFill="1" applyBorder="1" applyProtection="1"/>
    <xf numFmtId="164" fontId="0" fillId="2" borderId="22" xfId="1" applyFont="1" applyFill="1" applyBorder="1" applyProtection="1"/>
    <xf numFmtId="9" fontId="0" fillId="2" borderId="22" xfId="0" applyNumberFormat="1" applyFill="1" applyBorder="1" applyProtection="1"/>
    <xf numFmtId="164" fontId="0" fillId="2" borderId="22" xfId="0" applyNumberFormat="1" applyFill="1" applyBorder="1" applyProtection="1"/>
    <xf numFmtId="0" fontId="3" fillId="2" borderId="30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vertical="center"/>
    </xf>
    <xf numFmtId="164" fontId="2" fillId="2" borderId="31" xfId="1" applyFont="1" applyFill="1" applyBorder="1" applyProtection="1"/>
    <xf numFmtId="0" fontId="0" fillId="2" borderId="1" xfId="0" applyFill="1" applyBorder="1" applyProtection="1"/>
    <xf numFmtId="0" fontId="0" fillId="2" borderId="6" xfId="0" applyFill="1" applyBorder="1" applyProtection="1"/>
    <xf numFmtId="0" fontId="5" fillId="2" borderId="8" xfId="0" applyFont="1" applyFill="1" applyBorder="1" applyAlignment="1" applyProtection="1">
      <alignment horizontal="center"/>
    </xf>
    <xf numFmtId="166" fontId="4" fillId="2" borderId="11" xfId="1" applyNumberFormat="1" applyFont="1" applyFill="1" applyBorder="1" applyAlignment="1" applyProtection="1">
      <alignment horizontal="center"/>
    </xf>
    <xf numFmtId="0" fontId="0" fillId="2" borderId="34" xfId="0" applyFill="1" applyBorder="1" applyProtection="1"/>
    <xf numFmtId="164" fontId="0" fillId="2" borderId="26" xfId="1" applyFont="1" applyFill="1" applyBorder="1" applyProtection="1"/>
    <xf numFmtId="0" fontId="0" fillId="2" borderId="26" xfId="0" applyFill="1" applyBorder="1" applyProtection="1"/>
    <xf numFmtId="0" fontId="0" fillId="2" borderId="30" xfId="0" applyFill="1" applyBorder="1" applyProtection="1"/>
    <xf numFmtId="0" fontId="0" fillId="2" borderId="24" xfId="0" applyFill="1" applyBorder="1" applyProtection="1"/>
    <xf numFmtId="164" fontId="0" fillId="2" borderId="20" xfId="1" applyFont="1" applyFill="1" applyBorder="1" applyProtection="1"/>
    <xf numFmtId="0" fontId="0" fillId="2" borderId="20" xfId="0" applyFill="1" applyBorder="1" applyProtection="1"/>
    <xf numFmtId="0" fontId="0" fillId="2" borderId="43" xfId="0" applyFill="1" applyBorder="1" applyProtection="1"/>
    <xf numFmtId="0" fontId="0" fillId="2" borderId="52" xfId="0" applyFill="1" applyBorder="1" applyProtection="1">
      <protection locked="0"/>
    </xf>
    <xf numFmtId="0" fontId="0" fillId="2" borderId="53" xfId="0" applyFill="1" applyBorder="1" applyProtection="1">
      <protection locked="0"/>
    </xf>
    <xf numFmtId="0" fontId="2" fillId="7" borderId="22" xfId="0" applyNumberFormat="1" applyFont="1" applyFill="1" applyBorder="1" applyAlignment="1" applyProtection="1">
      <alignment horizontal="center"/>
      <protection locked="0"/>
    </xf>
    <xf numFmtId="0" fontId="2" fillId="7" borderId="27" xfId="0" applyNumberFormat="1" applyFont="1" applyFill="1" applyBorder="1" applyAlignment="1" applyProtection="1">
      <alignment horizontal="center"/>
      <protection locked="0"/>
    </xf>
    <xf numFmtId="164" fontId="2" fillId="7" borderId="22" xfId="1" applyFont="1" applyFill="1" applyBorder="1" applyAlignment="1" applyProtection="1">
      <alignment horizontal="center" vertical="top"/>
      <protection locked="0"/>
    </xf>
    <xf numFmtId="164" fontId="2" fillId="7" borderId="27" xfId="1" applyFont="1" applyFill="1" applyBorder="1" applyAlignment="1" applyProtection="1">
      <alignment horizontal="center" vertical="top"/>
      <protection locked="0"/>
    </xf>
    <xf numFmtId="0" fontId="2" fillId="7" borderId="24" xfId="0" applyFont="1" applyFill="1" applyBorder="1" applyAlignment="1" applyProtection="1">
      <alignment horizontal="center"/>
      <protection locked="0"/>
    </xf>
    <xf numFmtId="0" fontId="2" fillId="7" borderId="31" xfId="0" applyFont="1" applyFill="1" applyBorder="1" applyAlignment="1" applyProtection="1">
      <alignment horizontal="center"/>
      <protection locked="0"/>
    </xf>
    <xf numFmtId="0" fontId="0" fillId="2" borderId="25" xfId="0" applyFill="1" applyBorder="1" applyAlignment="1">
      <alignment horizontal="center"/>
    </xf>
    <xf numFmtId="0" fontId="0" fillId="2" borderId="25" xfId="0" applyFill="1" applyBorder="1"/>
    <xf numFmtId="0" fontId="0" fillId="2" borderId="17" xfId="0" applyFill="1" applyBorder="1" applyAlignment="1">
      <alignment horizontal="center"/>
    </xf>
    <xf numFmtId="164" fontId="0" fillId="2" borderId="18" xfId="1" applyFont="1" applyFill="1" applyBorder="1" applyAlignment="1">
      <alignment horizontal="right"/>
    </xf>
    <xf numFmtId="0" fontId="0" fillId="2" borderId="40" xfId="0" applyFill="1" applyBorder="1"/>
    <xf numFmtId="0" fontId="2" fillId="3" borderId="54" xfId="0" applyFont="1" applyFill="1" applyBorder="1"/>
    <xf numFmtId="0" fontId="0" fillId="3" borderId="4" xfId="0" applyFill="1" applyBorder="1"/>
    <xf numFmtId="0" fontId="0" fillId="2" borderId="51" xfId="0" applyFill="1" applyBorder="1"/>
    <xf numFmtId="164" fontId="0" fillId="2" borderId="27" xfId="0" applyNumberFormat="1" applyFill="1" applyBorder="1"/>
    <xf numFmtId="0" fontId="0" fillId="3" borderId="50" xfId="0" applyFill="1" applyBorder="1"/>
    <xf numFmtId="0" fontId="0" fillId="3" borderId="55" xfId="0" applyFill="1" applyBorder="1"/>
    <xf numFmtId="0" fontId="0" fillId="3" borderId="42" xfId="0" applyFill="1" applyBorder="1"/>
    <xf numFmtId="0" fontId="11" fillId="5" borderId="9" xfId="0" applyFont="1" applyFill="1" applyBorder="1" applyAlignment="1" applyProtection="1">
      <alignment horizontal="center" vertical="center"/>
      <protection locked="0"/>
    </xf>
    <xf numFmtId="0" fontId="11" fillId="5" borderId="10" xfId="0" applyFont="1" applyFill="1" applyBorder="1" applyAlignment="1" applyProtection="1">
      <alignment horizontal="center" vertical="center"/>
      <protection locked="0"/>
    </xf>
    <xf numFmtId="0" fontId="11" fillId="5" borderId="1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/>
    <xf numFmtId="0" fontId="0" fillId="2" borderId="0" xfId="0" applyFill="1" applyBorder="1" applyAlignment="1" applyProtection="1">
      <alignment horizontal="center"/>
      <protection locked="0"/>
    </xf>
    <xf numFmtId="164" fontId="0" fillId="2" borderId="0" xfId="1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164" fontId="2" fillId="2" borderId="0" xfId="1" applyFont="1" applyFill="1" applyBorder="1" applyAlignment="1" applyProtection="1">
      <alignment horizontal="center"/>
      <protection locked="0"/>
    </xf>
    <xf numFmtId="0" fontId="3" fillId="2" borderId="47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10" fillId="7" borderId="20" xfId="1" applyNumberFormat="1" applyFont="1" applyFill="1" applyBorder="1" applyAlignment="1" applyProtection="1">
      <alignment horizontal="center" vertical="center"/>
      <protection locked="0"/>
    </xf>
    <xf numFmtId="0" fontId="10" fillId="7" borderId="48" xfId="1" applyNumberFormat="1" applyFont="1" applyFill="1" applyBorder="1" applyAlignment="1" applyProtection="1">
      <alignment horizontal="center" vertical="center"/>
      <protection locked="0"/>
    </xf>
    <xf numFmtId="0" fontId="10" fillId="2" borderId="43" xfId="1" applyNumberFormat="1" applyFont="1" applyFill="1" applyBorder="1" applyAlignment="1" applyProtection="1">
      <alignment horizontal="center" vertical="center"/>
    </xf>
    <xf numFmtId="0" fontId="10" fillId="2" borderId="49" xfId="1" applyNumberFormat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/>
      <protection locked="0"/>
    </xf>
    <xf numFmtId="0" fontId="0" fillId="2" borderId="44" xfId="0" applyFill="1" applyBorder="1" applyAlignment="1" applyProtection="1">
      <alignment horizontal="center"/>
      <protection locked="0"/>
    </xf>
    <xf numFmtId="0" fontId="0" fillId="2" borderId="39" xfId="0" applyFill="1" applyBorder="1" applyAlignment="1" applyProtection="1">
      <alignment horizontal="center"/>
      <protection locked="0"/>
    </xf>
    <xf numFmtId="0" fontId="0" fillId="2" borderId="45" xfId="0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 vertical="center"/>
      <protection locked="0"/>
    </xf>
    <xf numFmtId="0" fontId="2" fillId="2" borderId="30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0" fillId="2" borderId="26" xfId="0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7" xfId="0" applyFill="1" applyBorder="1" applyAlignment="1" applyProtection="1">
      <alignment horizontal="center"/>
    </xf>
    <xf numFmtId="164" fontId="0" fillId="2" borderId="22" xfId="1" applyFont="1" applyFill="1" applyBorder="1" applyAlignment="1" applyProtection="1">
      <alignment horizontal="center"/>
    </xf>
    <xf numFmtId="164" fontId="0" fillId="2" borderId="27" xfId="1" applyFont="1" applyFill="1" applyBorder="1" applyAlignment="1" applyProtection="1">
      <alignment horizontal="center"/>
    </xf>
    <xf numFmtId="164" fontId="2" fillId="2" borderId="24" xfId="1" applyFont="1" applyFill="1" applyBorder="1" applyAlignment="1" applyProtection="1">
      <alignment horizontal="center"/>
    </xf>
    <xf numFmtId="164" fontId="2" fillId="2" borderId="31" xfId="1" applyFont="1" applyFill="1" applyBorder="1" applyAlignment="1" applyProtection="1">
      <alignment horizontal="center"/>
    </xf>
    <xf numFmtId="164" fontId="2" fillId="2" borderId="43" xfId="1" applyFont="1" applyFill="1" applyBorder="1" applyAlignment="1" applyProtection="1">
      <protection locked="0"/>
    </xf>
    <xf numFmtId="0" fontId="0" fillId="0" borderId="42" xfId="0" applyBorder="1" applyAlignment="1" applyProtection="1">
      <protection locked="0"/>
    </xf>
    <xf numFmtId="0" fontId="0" fillId="2" borderId="28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7" borderId="23" xfId="0" applyFill="1" applyBorder="1" applyAlignment="1" applyProtection="1">
      <alignment horizontal="center"/>
      <protection locked="0"/>
    </xf>
    <xf numFmtId="0" fontId="0" fillId="7" borderId="29" xfId="0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23" xfId="0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0" fillId="2" borderId="34" xfId="0" applyFill="1" applyBorder="1" applyAlignment="1" applyProtection="1">
      <alignment horizontal="center"/>
    </xf>
    <xf numFmtId="0" fontId="0" fillId="2" borderId="25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5" fillId="2" borderId="41" xfId="0" applyFont="1" applyFill="1" applyBorder="1" applyAlignment="1" applyProtection="1">
      <alignment horizontal="center"/>
      <protection locked="0"/>
    </xf>
    <xf numFmtId="0" fontId="5" fillId="2" borderId="39" xfId="0" applyFont="1" applyFill="1" applyBorder="1" applyAlignment="1" applyProtection="1">
      <alignment horizontal="center"/>
      <protection locked="0"/>
    </xf>
    <xf numFmtId="0" fontId="5" fillId="2" borderId="40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9" fontId="0" fillId="2" borderId="39" xfId="2" applyFont="1" applyFill="1" applyBorder="1" applyAlignment="1" applyProtection="1">
      <alignment horizontal="center"/>
      <protection locked="0"/>
    </xf>
    <xf numFmtId="9" fontId="0" fillId="2" borderId="45" xfId="2" applyFont="1" applyFill="1" applyBorder="1" applyAlignment="1" applyProtection="1">
      <alignment horizontal="center"/>
      <protection locked="0"/>
    </xf>
    <xf numFmtId="167" fontId="0" fillId="2" borderId="46" xfId="1" applyNumberFormat="1" applyFont="1" applyFill="1" applyBorder="1" applyAlignment="1" applyProtection="1">
      <alignment horizontal="center"/>
    </xf>
    <xf numFmtId="167" fontId="0" fillId="2" borderId="42" xfId="1" applyNumberFormat="1" applyFont="1" applyFill="1" applyBorder="1" applyAlignment="1" applyProtection="1">
      <alignment horizontal="center"/>
    </xf>
    <xf numFmtId="0" fontId="2" fillId="2" borderId="30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0" fillId="7" borderId="22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64" fontId="0" fillId="2" borderId="22" xfId="0" applyNumberFormat="1" applyFill="1" applyBorder="1" applyAlignment="1" applyProtection="1">
      <alignment horizontal="center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11" fillId="2" borderId="2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Border="1" applyAlignment="1" applyProtection="1">
      <alignment horizontal="center" vertical="center"/>
      <protection locked="0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11" fillId="2" borderId="7" xfId="0" applyFont="1" applyFill="1" applyBorder="1" applyAlignment="1" applyProtection="1">
      <alignment horizontal="center" vertical="center"/>
      <protection locked="0"/>
    </xf>
    <xf numFmtId="0" fontId="11" fillId="2" borderId="8" xfId="0" applyFont="1" applyFill="1" applyBorder="1" applyAlignment="1" applyProtection="1">
      <alignment horizontal="center" vertical="center"/>
      <protection locked="0"/>
    </xf>
    <xf numFmtId="164" fontId="0" fillId="7" borderId="22" xfId="1" applyFont="1" applyFill="1" applyBorder="1" applyAlignment="1" applyProtection="1">
      <alignment horizontal="center"/>
      <protection locked="0"/>
    </xf>
    <xf numFmtId="164" fontId="0" fillId="7" borderId="27" xfId="1" applyFont="1" applyFill="1" applyBorder="1" applyAlignment="1" applyProtection="1">
      <alignment horizontal="center"/>
      <protection locked="0"/>
    </xf>
    <xf numFmtId="166" fontId="3" fillId="8" borderId="9" xfId="1" applyNumberFormat="1" applyFont="1" applyFill="1" applyBorder="1" applyAlignment="1" applyProtection="1">
      <alignment horizontal="center" vertical="center"/>
      <protection locked="0"/>
    </xf>
    <xf numFmtId="166" fontId="3" fillId="8" borderId="10" xfId="1" applyNumberFormat="1" applyFont="1" applyFill="1" applyBorder="1" applyAlignment="1" applyProtection="1">
      <alignment horizontal="center" vertical="center"/>
      <protection locked="0"/>
    </xf>
    <xf numFmtId="166" fontId="3" fillId="8" borderId="11" xfId="1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  <xf numFmtId="0" fontId="4" fillId="2" borderId="50" xfId="0" applyFont="1" applyFill="1" applyBorder="1" applyAlignment="1" applyProtection="1">
      <alignment horizontal="center"/>
    </xf>
    <xf numFmtId="0" fontId="4" fillId="2" borderId="18" xfId="0" applyFont="1" applyFill="1" applyBorder="1" applyAlignment="1" applyProtection="1">
      <alignment horizontal="center"/>
    </xf>
    <xf numFmtId="0" fontId="4" fillId="2" borderId="5" xfId="0" applyFont="1" applyFill="1" applyBorder="1" applyAlignment="1" applyProtection="1">
      <alignment horizontal="center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2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166" fontId="14" fillId="2" borderId="9" xfId="1" applyNumberFormat="1" applyFont="1" applyFill="1" applyBorder="1" applyAlignment="1" applyProtection="1">
      <alignment horizontal="center"/>
    </xf>
    <xf numFmtId="166" fontId="14" fillId="2" borderId="10" xfId="1" applyNumberFormat="1" applyFont="1" applyFill="1" applyBorder="1" applyAlignment="1" applyProtection="1">
      <alignment horizontal="center"/>
    </xf>
    <xf numFmtId="0" fontId="13" fillId="2" borderId="6" xfId="0" applyFont="1" applyFill="1" applyBorder="1" applyAlignment="1" applyProtection="1">
      <alignment horizontal="center"/>
    </xf>
    <xf numFmtId="0" fontId="13" fillId="2" borderId="7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30" xfId="0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0" fontId="5" fillId="2" borderId="39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theme="1"/>
      </font>
      <fill>
        <patternFill>
          <bgColor rgb="FFF6A6A0"/>
        </patternFill>
      </fill>
    </dxf>
  </dxfs>
  <tableStyles count="0" defaultTableStyle="TableStyleMedium9" defaultPivotStyle="PivotStyleLight16"/>
  <colors>
    <mruColors>
      <color rgb="FFF20000"/>
      <color rgb="FFFFFF69"/>
      <color rgb="FFF6A6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'2. Dados da adm-fin'!$A$15:$A$20</c:f>
              <c:strCache>
                <c:ptCount val="5"/>
                <c:pt idx="0">
                  <c:v>Hora técnica</c:v>
                </c:pt>
                <c:pt idx="1">
                  <c:v>Consultor</c:v>
                </c:pt>
                <c:pt idx="2">
                  <c:v>Operacional</c:v>
                </c:pt>
                <c:pt idx="3">
                  <c:v>Sem Lucro</c:v>
                </c:pt>
                <c:pt idx="4">
                  <c:v>Com Lucro (31,6%)</c:v>
                </c:pt>
              </c:strCache>
            </c:strRef>
          </c:cat>
          <c:val>
            <c:numRef>
              <c:f>'2. Dados da adm-fin'!$B$15:$B$19</c:f>
              <c:numCache>
                <c:formatCode>_("R$ "* #,##0.00_);_("R$ "* \(#,##0.00\);_("R$ "* "-"??_);_(@_)</c:formatCode>
                <c:ptCount val="5"/>
                <c:pt idx="0">
                  <c:v>2109</c:v>
                </c:pt>
                <c:pt idx="1">
                  <c:v>6892.5</c:v>
                </c:pt>
                <c:pt idx="2">
                  <c:v>724.24</c:v>
                </c:pt>
                <c:pt idx="3">
                  <c:v>9725.74</c:v>
                </c:pt>
                <c:pt idx="4">
                  <c:v>12799.073840000001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27424"/>
        <c:axId val="29545600"/>
      </c:barChart>
      <c:catAx>
        <c:axId val="2952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545600"/>
        <c:crosses val="autoZero"/>
        <c:auto val="1"/>
        <c:lblAlgn val="ctr"/>
        <c:lblOffset val="100"/>
        <c:noMultiLvlLbl val="0"/>
      </c:catAx>
      <c:valAx>
        <c:axId val="29545600"/>
        <c:scaling>
          <c:orientation val="minMax"/>
        </c:scaling>
        <c:delete val="0"/>
        <c:axPos val="l"/>
        <c:majorGridlines/>
        <c:numFmt formatCode="_(&quot;R$ &quot;* #,##0.00_);_(&quot;R$ &quot;* \(#,##0.00\);_(&quot;R$ &quot;* &quot;-&quot;??_);_(@_)" sourceLinked="1"/>
        <c:majorTickMark val="out"/>
        <c:minorTickMark val="none"/>
        <c:tickLblPos val="nextTo"/>
        <c:crossAx val="29527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391" footer="0.314960620000003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'2. Dados da adm-fin'!$A$23:$A$28</c:f>
              <c:strCache>
                <c:ptCount val="6"/>
                <c:pt idx="0">
                  <c:v>Receita bruta</c:v>
                </c:pt>
                <c:pt idx="1">
                  <c:v>(-) bolsa</c:v>
                </c:pt>
                <c:pt idx="2">
                  <c:v>(-) custos operacionais</c:v>
                </c:pt>
                <c:pt idx="3">
                  <c:v>(=) margem contrib</c:v>
                </c:pt>
                <c:pt idx="4">
                  <c:v>(-) custos </c:v>
                </c:pt>
                <c:pt idx="5">
                  <c:v>(=) Lucro</c:v>
                </c:pt>
              </c:strCache>
            </c:strRef>
          </c:cat>
          <c:val>
            <c:numRef>
              <c:f>'2. Dados da adm-fin'!$B$23:$B$28</c:f>
              <c:numCache>
                <c:formatCode>_("R$ "* #,##0.00_);_("R$ "* \(#,##0.00\);_("R$ "* "-"??_);_(@_)</c:formatCode>
                <c:ptCount val="6"/>
                <c:pt idx="0">
                  <c:v>12000</c:v>
                </c:pt>
                <c:pt idx="1">
                  <c:v>6892.5</c:v>
                </c:pt>
                <c:pt idx="2">
                  <c:v>724.24</c:v>
                </c:pt>
                <c:pt idx="3">
                  <c:v>4383.26</c:v>
                </c:pt>
                <c:pt idx="4">
                  <c:v>2109</c:v>
                </c:pt>
                <c:pt idx="5">
                  <c:v>2274.2600000000002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11744"/>
        <c:axId val="29313280"/>
      </c:barChart>
      <c:catAx>
        <c:axId val="2931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313280"/>
        <c:crosses val="autoZero"/>
        <c:auto val="1"/>
        <c:lblAlgn val="ctr"/>
        <c:lblOffset val="100"/>
        <c:noMultiLvlLbl val="0"/>
      </c:catAx>
      <c:valAx>
        <c:axId val="29313280"/>
        <c:scaling>
          <c:orientation val="minMax"/>
        </c:scaling>
        <c:delete val="0"/>
        <c:axPos val="l"/>
        <c:majorGridlines/>
        <c:numFmt formatCode="_(&quot;R$ &quot;* #,##0.00_);_(&quot;R$ &quot;* \(#,##0.00\);_(&quot;R$ &quot;* &quot;-&quot;??_);_(@_)" sourceLinked="1"/>
        <c:majorTickMark val="out"/>
        <c:minorTickMark val="none"/>
        <c:tickLblPos val="nextTo"/>
        <c:crossAx val="29311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391" footer="0.31496062000000391"/>
    <c:pageSetup/>
  </c:printSettings>
</c:chartSpac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390528</xdr:colOff>
      <xdr:row>5</xdr:row>
      <xdr:rowOff>266702</xdr:rowOff>
    </xdr:from>
    <xdr:to>
      <xdr:col>8</xdr:col>
      <xdr:colOff>562148</xdr:colOff>
      <xdr:row>11</xdr:row>
      <xdr:rowOff>28576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0978" y="1476377"/>
          <a:ext cx="1171745" cy="1247774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323853</xdr:colOff>
      <xdr:row>5</xdr:row>
      <xdr:rowOff>219077</xdr:rowOff>
    </xdr:from>
    <xdr:to>
      <xdr:col>1</xdr:col>
      <xdr:colOff>1495598</xdr:colOff>
      <xdr:row>10</xdr:row>
      <xdr:rowOff>171451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3" y="1428752"/>
          <a:ext cx="1171745" cy="12477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17</xdr:row>
          <xdr:rowOff>171450</xdr:rowOff>
        </xdr:from>
        <xdr:to>
          <xdr:col>3</xdr:col>
          <xdr:colOff>714375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371475</xdr:colOff>
          <xdr:row>17</xdr:row>
          <xdr:rowOff>152400</xdr:rowOff>
        </xdr:from>
        <xdr:to>
          <xdr:col>4</xdr:col>
          <xdr:colOff>647700</xdr:colOff>
          <xdr:row>19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371475</xdr:colOff>
          <xdr:row>17</xdr:row>
          <xdr:rowOff>152400</xdr:rowOff>
        </xdr:from>
        <xdr:to>
          <xdr:col>5</xdr:col>
          <xdr:colOff>647700</xdr:colOff>
          <xdr:row>19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17</xdr:row>
          <xdr:rowOff>142875</xdr:rowOff>
        </xdr:from>
        <xdr:to>
          <xdr:col>6</xdr:col>
          <xdr:colOff>657225</xdr:colOff>
          <xdr:row>19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17</xdr:row>
          <xdr:rowOff>152400</xdr:rowOff>
        </xdr:from>
        <xdr:to>
          <xdr:col>7</xdr:col>
          <xdr:colOff>666750</xdr:colOff>
          <xdr:row>19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17</xdr:row>
          <xdr:rowOff>152400</xdr:rowOff>
        </xdr:from>
        <xdr:to>
          <xdr:col>2</xdr:col>
          <xdr:colOff>723900</xdr:colOff>
          <xdr:row>18</xdr:row>
          <xdr:rowOff>171450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11</xdr:row>
      <xdr:rowOff>180975</xdr:rowOff>
    </xdr:from>
    <xdr:to>
      <xdr:col>6</xdr:col>
      <xdr:colOff>600075</xdr:colOff>
      <xdr:row>25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11</xdr:row>
      <xdr:rowOff>180975</xdr:rowOff>
    </xdr:from>
    <xdr:to>
      <xdr:col>9</xdr:col>
      <xdr:colOff>676275</xdr:colOff>
      <xdr:row>25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C00000"/>
  </sheetPr>
  <dimension ref="A1:X113"/>
  <sheetViews>
    <sheetView topLeftCell="A76" workbookViewId="0">
      <selection activeCell="E49" sqref="E49:G49"/>
    </sheetView>
  </sheetViews>
  <sheetFormatPr defaultRowHeight="15" x14ac:dyDescent="0.25"/>
  <cols>
    <col min="1" max="1" width="9.140625" style="40"/>
    <col min="2" max="2" width="26.7109375" style="40" customWidth="1"/>
    <col min="3" max="8" width="15" style="40" customWidth="1"/>
    <col min="9" max="9" width="15.5703125" style="40" customWidth="1"/>
    <col min="10" max="17" width="9.140625" style="40"/>
    <col min="18" max="24" width="10.85546875" style="40" customWidth="1"/>
    <col min="25" max="16384" width="9.140625" style="40"/>
  </cols>
  <sheetData>
    <row r="1" spans="1:24" x14ac:dyDescent="0.25">
      <c r="B1" s="230" t="s">
        <v>65</v>
      </c>
      <c r="C1" s="231"/>
      <c r="D1" s="231"/>
      <c r="E1" s="231"/>
      <c r="F1" s="231"/>
      <c r="G1" s="231"/>
      <c r="H1" s="231"/>
      <c r="I1" s="232"/>
    </row>
    <row r="2" spans="1:24" x14ac:dyDescent="0.25">
      <c r="B2" s="233"/>
      <c r="C2" s="234"/>
      <c r="D2" s="234"/>
      <c r="E2" s="234"/>
      <c r="F2" s="234"/>
      <c r="G2" s="234"/>
      <c r="H2" s="234"/>
      <c r="I2" s="235"/>
    </row>
    <row r="3" spans="1:24" x14ac:dyDescent="0.25">
      <c r="B3" s="233"/>
      <c r="C3" s="234"/>
      <c r="D3" s="234"/>
      <c r="E3" s="234"/>
      <c r="F3" s="234"/>
      <c r="G3" s="234"/>
      <c r="H3" s="234"/>
      <c r="I3" s="235"/>
    </row>
    <row r="4" spans="1:24" ht="15.75" thickBot="1" x14ac:dyDescent="0.3">
      <c r="B4" s="233"/>
      <c r="C4" s="236"/>
      <c r="D4" s="236"/>
      <c r="E4" s="236"/>
      <c r="F4" s="236"/>
      <c r="G4" s="236"/>
      <c r="H4" s="236"/>
      <c r="I4" s="237"/>
    </row>
    <row r="5" spans="1:24" ht="34.5" thickBot="1" x14ac:dyDescent="0.3">
      <c r="B5" s="156"/>
      <c r="C5" s="157"/>
      <c r="D5" s="157"/>
      <c r="E5" s="157"/>
      <c r="F5" s="157"/>
      <c r="G5" s="157"/>
      <c r="H5" s="157"/>
      <c r="I5" s="158"/>
    </row>
    <row r="6" spans="1:24" ht="42" customHeight="1" thickBot="1" x14ac:dyDescent="0.3">
      <c r="A6" s="41"/>
      <c r="B6" s="219" t="s">
        <v>69</v>
      </c>
      <c r="C6" s="174"/>
      <c r="D6" s="174"/>
      <c r="E6" s="174"/>
      <c r="F6" s="174"/>
      <c r="G6" s="174"/>
      <c r="H6" s="174"/>
      <c r="I6" s="175"/>
      <c r="J6" s="39"/>
      <c r="K6" s="39"/>
    </row>
    <row r="7" spans="1:24" x14ac:dyDescent="0.25">
      <c r="B7" s="43"/>
      <c r="C7" s="201" t="s">
        <v>0</v>
      </c>
      <c r="D7" s="202"/>
      <c r="E7" s="202"/>
      <c r="F7" s="202"/>
      <c r="G7" s="203"/>
      <c r="H7" s="41"/>
      <c r="I7" s="44"/>
    </row>
    <row r="8" spans="1:24" x14ac:dyDescent="0.25">
      <c r="B8" s="43"/>
      <c r="C8" s="183" t="s">
        <v>49</v>
      </c>
      <c r="D8" s="184"/>
      <c r="E8" s="184"/>
      <c r="F8" s="227">
        <v>3</v>
      </c>
      <c r="G8" s="228"/>
      <c r="H8" s="41"/>
      <c r="I8" s="44"/>
    </row>
    <row r="9" spans="1:24" x14ac:dyDescent="0.25">
      <c r="B9" s="43"/>
      <c r="C9" s="183" t="s">
        <v>19</v>
      </c>
      <c r="D9" s="184"/>
      <c r="E9" s="184"/>
      <c r="F9" s="227">
        <v>14.4</v>
      </c>
      <c r="G9" s="228"/>
      <c r="H9" s="41"/>
      <c r="I9" s="44"/>
    </row>
    <row r="10" spans="1:24" x14ac:dyDescent="0.25">
      <c r="B10" s="43"/>
      <c r="C10" s="183" t="s">
        <v>20</v>
      </c>
      <c r="D10" s="184"/>
      <c r="E10" s="184"/>
      <c r="F10" s="227">
        <v>10</v>
      </c>
      <c r="G10" s="228"/>
      <c r="H10" s="41"/>
      <c r="I10" s="44"/>
    </row>
    <row r="11" spans="1:24" x14ac:dyDescent="0.25">
      <c r="B11" s="43"/>
      <c r="C11" s="183" t="s">
        <v>21</v>
      </c>
      <c r="D11" s="184"/>
      <c r="E11" s="184"/>
      <c r="F11" s="238">
        <v>3</v>
      </c>
      <c r="G11" s="239"/>
      <c r="H11" s="41"/>
      <c r="I11" s="44"/>
    </row>
    <row r="12" spans="1:24" ht="15.75" thickBot="1" x14ac:dyDescent="0.3">
      <c r="B12" s="45"/>
      <c r="C12" s="225" t="s">
        <v>5</v>
      </c>
      <c r="D12" s="226"/>
      <c r="E12" s="226"/>
      <c r="F12" s="193">
        <f>F8*2*F9/F10*F11</f>
        <v>25.92</v>
      </c>
      <c r="G12" s="194"/>
      <c r="H12" s="46"/>
      <c r="I12" s="47"/>
    </row>
    <row r="13" spans="1:24" x14ac:dyDescent="0.25">
      <c r="B13" s="206"/>
      <c r="C13" s="207"/>
      <c r="D13" s="207"/>
      <c r="E13" s="207"/>
      <c r="F13" s="207"/>
      <c r="G13" s="207"/>
      <c r="H13" s="207"/>
      <c r="I13" s="208"/>
    </row>
    <row r="14" spans="1:24" ht="15.75" thickBot="1" x14ac:dyDescent="0.3">
      <c r="B14" s="209"/>
      <c r="C14" s="210"/>
      <c r="D14" s="210"/>
      <c r="E14" s="210"/>
      <c r="F14" s="210"/>
      <c r="G14" s="210"/>
      <c r="H14" s="210"/>
      <c r="I14" s="211"/>
    </row>
    <row r="15" spans="1:24" ht="37.5" customHeight="1" thickBot="1" x14ac:dyDescent="0.3">
      <c r="B15" s="249" t="s">
        <v>66</v>
      </c>
      <c r="C15" s="250"/>
      <c r="D15" s="250"/>
      <c r="E15" s="250"/>
      <c r="F15" s="250"/>
      <c r="G15" s="250"/>
      <c r="H15" s="250"/>
      <c r="I15" s="251"/>
      <c r="R15" s="243" t="s">
        <v>73</v>
      </c>
      <c r="S15" s="244"/>
      <c r="T15" s="244"/>
      <c r="U15" s="244"/>
      <c r="V15" s="244"/>
      <c r="W15" s="244"/>
      <c r="X15" s="245"/>
    </row>
    <row r="16" spans="1:24" ht="15" customHeight="1" x14ac:dyDescent="0.3">
      <c r="B16" s="43"/>
      <c r="C16" s="79"/>
      <c r="D16" s="173" t="s">
        <v>6</v>
      </c>
      <c r="E16" s="174"/>
      <c r="F16" s="174"/>
      <c r="G16" s="175"/>
      <c r="H16" s="79"/>
      <c r="I16" s="80"/>
      <c r="R16" s="246"/>
      <c r="S16" s="247"/>
      <c r="T16" s="247"/>
      <c r="U16" s="247"/>
      <c r="V16" s="247"/>
      <c r="W16" s="247"/>
      <c r="X16" s="248"/>
    </row>
    <row r="17" spans="2:24" ht="15.75" customHeight="1" thickBot="1" x14ac:dyDescent="0.35">
      <c r="B17" s="81"/>
      <c r="C17" s="82"/>
      <c r="D17" s="176"/>
      <c r="E17" s="177"/>
      <c r="F17" s="177"/>
      <c r="G17" s="178"/>
      <c r="H17" s="82"/>
      <c r="I17" s="83"/>
      <c r="R17" s="128" t="s">
        <v>64</v>
      </c>
      <c r="S17" s="60"/>
      <c r="T17" s="60"/>
      <c r="U17" s="60"/>
      <c r="V17" s="60"/>
      <c r="X17" s="40">
        <f>IF(E75="SIM",30,IF(E75="RISCO",20,IF(E75="NÃO",10)))</f>
        <v>10</v>
      </c>
    </row>
    <row r="18" spans="2:24" x14ac:dyDescent="0.25">
      <c r="B18" s="65"/>
      <c r="C18" s="138" t="s">
        <v>84</v>
      </c>
      <c r="D18" s="138" t="s">
        <v>85</v>
      </c>
      <c r="E18" s="138" t="s">
        <v>57</v>
      </c>
      <c r="F18" s="138" t="s">
        <v>58</v>
      </c>
      <c r="G18" s="138" t="s">
        <v>59</v>
      </c>
      <c r="H18" s="138" t="s">
        <v>60</v>
      </c>
      <c r="I18" s="70"/>
      <c r="R18" s="129">
        <f t="shared" ref="R18:W18" si="0">IF(AND(C22="Sim",C21="1º"),C20*$W$22*4*1.1,IF(AND(C22="Sim",C21="2º"),C20*$W$23*4*1.1,IF(AND(C21="3º",C22="Sim"),C20*$W$24*4*1.1,IF(AND(C21="1º",C22="Não"),C20*$W$22*4,IF(AND(C21="2º",C22="Não"),C20*$W$23*4,IF(AND(C21="3º",C22="Não"),C20*$W$24*4,""))))))</f>
        <v>770.00000000000011</v>
      </c>
      <c r="S18" s="118">
        <f t="shared" si="0"/>
        <v>660</v>
      </c>
      <c r="T18" s="118" t="str">
        <f t="shared" si="0"/>
        <v/>
      </c>
      <c r="U18" s="118" t="str">
        <f t="shared" si="0"/>
        <v/>
      </c>
      <c r="V18" s="118" t="str">
        <f t="shared" si="0"/>
        <v/>
      </c>
      <c r="W18" s="133" t="str">
        <f t="shared" si="0"/>
        <v/>
      </c>
      <c r="X18" s="136"/>
    </row>
    <row r="19" spans="2:24" x14ac:dyDescent="0.25">
      <c r="B19" s="66"/>
      <c r="C19" s="61"/>
      <c r="D19" s="61"/>
      <c r="E19" s="69"/>
      <c r="F19" s="62"/>
      <c r="G19" s="56"/>
      <c r="H19" s="67"/>
      <c r="I19" s="71"/>
      <c r="R19" s="129">
        <f>IF(R18="","",R18/4)</f>
        <v>192.50000000000003</v>
      </c>
      <c r="S19" s="118">
        <f>IF(S18="","",S18/4)</f>
        <v>165</v>
      </c>
      <c r="T19" s="118" t="str">
        <f t="shared" ref="T19:W19" si="1">IF(T18="","",T18/4)</f>
        <v/>
      </c>
      <c r="U19" s="118" t="str">
        <f t="shared" si="1"/>
        <v/>
      </c>
      <c r="V19" s="118" t="str">
        <f t="shared" si="1"/>
        <v/>
      </c>
      <c r="W19" s="133" t="str">
        <f t="shared" si="1"/>
        <v/>
      </c>
      <c r="X19" s="136"/>
    </row>
    <row r="20" spans="2:24" x14ac:dyDescent="0.25">
      <c r="B20" s="49" t="s">
        <v>61</v>
      </c>
      <c r="C20" s="138">
        <v>20</v>
      </c>
      <c r="D20" s="138">
        <v>20</v>
      </c>
      <c r="E20" s="138"/>
      <c r="F20" s="138"/>
      <c r="G20" s="138"/>
      <c r="H20" s="139"/>
      <c r="I20" s="71"/>
      <c r="R20" s="130" t="s">
        <v>9</v>
      </c>
      <c r="S20" s="118">
        <f>SUM(R19:W19)</f>
        <v>357.5</v>
      </c>
      <c r="T20" s="118"/>
      <c r="U20" s="118"/>
      <c r="V20" s="118"/>
      <c r="W20" s="133"/>
      <c r="X20" s="136">
        <v>1</v>
      </c>
    </row>
    <row r="21" spans="2:24" x14ac:dyDescent="0.25">
      <c r="B21" s="49" t="s">
        <v>53</v>
      </c>
      <c r="C21" s="140" t="s">
        <v>56</v>
      </c>
      <c r="D21" s="140" t="s">
        <v>55</v>
      </c>
      <c r="E21" s="140"/>
      <c r="F21" s="140"/>
      <c r="G21" s="140"/>
      <c r="H21" s="141"/>
      <c r="I21" s="71"/>
      <c r="R21" s="130"/>
      <c r="S21" s="117"/>
      <c r="T21" s="117"/>
      <c r="U21" s="117"/>
      <c r="V21" s="117"/>
      <c r="W21" s="134"/>
      <c r="X21" s="136">
        <v>2</v>
      </c>
    </row>
    <row r="22" spans="2:24" ht="15.75" thickBot="1" x14ac:dyDescent="0.3">
      <c r="B22" s="68" t="s">
        <v>62</v>
      </c>
      <c r="C22" s="142" t="s">
        <v>51</v>
      </c>
      <c r="D22" s="142" t="s">
        <v>51</v>
      </c>
      <c r="E22" s="142"/>
      <c r="F22" s="142"/>
      <c r="G22" s="142"/>
      <c r="H22" s="143"/>
      <c r="I22" s="72"/>
      <c r="R22" s="130" t="s">
        <v>51</v>
      </c>
      <c r="S22" s="119">
        <v>0</v>
      </c>
      <c r="T22" s="117" t="s">
        <v>54</v>
      </c>
      <c r="U22" s="117" t="s">
        <v>53</v>
      </c>
      <c r="V22" s="117" t="s">
        <v>74</v>
      </c>
      <c r="W22" s="134">
        <v>6.25</v>
      </c>
      <c r="X22" s="136">
        <v>3</v>
      </c>
    </row>
    <row r="23" spans="2:24" ht="15.75" thickBot="1" x14ac:dyDescent="0.3">
      <c r="B23" s="74"/>
      <c r="C23" s="75"/>
      <c r="D23" s="75"/>
      <c r="E23" s="75"/>
      <c r="F23" s="75"/>
      <c r="G23" s="75"/>
      <c r="H23" s="75"/>
      <c r="I23" s="76"/>
      <c r="R23" s="130" t="s">
        <v>52</v>
      </c>
      <c r="S23" s="119">
        <v>0.05</v>
      </c>
      <c r="T23" s="117" t="s">
        <v>55</v>
      </c>
      <c r="U23" s="117" t="s">
        <v>53</v>
      </c>
      <c r="V23" s="117"/>
      <c r="W23" s="134">
        <v>7.5</v>
      </c>
      <c r="X23" s="136">
        <v>4</v>
      </c>
    </row>
    <row r="24" spans="2:24" ht="18.75" x14ac:dyDescent="0.3">
      <c r="B24" s="43"/>
      <c r="C24" s="41"/>
      <c r="D24" s="212" t="s">
        <v>10</v>
      </c>
      <c r="E24" s="213"/>
      <c r="F24" s="213"/>
      <c r="G24" s="214"/>
      <c r="H24" s="41"/>
      <c r="I24" s="44"/>
      <c r="R24" s="130" t="s">
        <v>30</v>
      </c>
      <c r="S24" s="119">
        <v>0.1</v>
      </c>
      <c r="T24" s="117" t="s">
        <v>56</v>
      </c>
      <c r="U24" s="117" t="s">
        <v>53</v>
      </c>
      <c r="V24" s="117"/>
      <c r="W24" s="134">
        <v>8.75</v>
      </c>
      <c r="X24" s="136">
        <v>5</v>
      </c>
    </row>
    <row r="25" spans="2:24" ht="15" customHeight="1" x14ac:dyDescent="0.25">
      <c r="B25" s="43"/>
      <c r="C25" s="41"/>
      <c r="D25" s="167" t="s">
        <v>11</v>
      </c>
      <c r="E25" s="168"/>
      <c r="F25" s="169">
        <v>19</v>
      </c>
      <c r="G25" s="170"/>
      <c r="H25" s="41"/>
      <c r="I25" s="44"/>
      <c r="R25" s="130" t="s">
        <v>75</v>
      </c>
      <c r="S25" s="119">
        <v>0.15</v>
      </c>
      <c r="T25" s="117" t="s">
        <v>80</v>
      </c>
      <c r="U25" s="117"/>
      <c r="V25" s="117"/>
      <c r="W25" s="134"/>
      <c r="X25" s="136">
        <v>6</v>
      </c>
    </row>
    <row r="26" spans="2:24" ht="15.75" customHeight="1" thickBot="1" x14ac:dyDescent="0.3">
      <c r="B26" s="43"/>
      <c r="C26" s="41"/>
      <c r="D26" s="121" t="s">
        <v>72</v>
      </c>
      <c r="E26" s="122"/>
      <c r="F26" s="171">
        <f>COUNTA(C20:H20)</f>
        <v>2</v>
      </c>
      <c r="G26" s="172"/>
      <c r="H26" s="41"/>
      <c r="I26" s="44"/>
      <c r="R26" s="130" t="s">
        <v>31</v>
      </c>
      <c r="S26" s="117"/>
      <c r="T26" s="117" t="s">
        <v>81</v>
      </c>
      <c r="U26" s="117"/>
      <c r="V26" s="117"/>
      <c r="W26" s="134"/>
      <c r="X26" s="136">
        <v>7</v>
      </c>
    </row>
    <row r="27" spans="2:24" ht="15.75" thickBot="1" x14ac:dyDescent="0.3">
      <c r="B27" s="43"/>
      <c r="C27" s="104"/>
      <c r="D27" s="104"/>
      <c r="E27" s="59"/>
      <c r="F27" s="59"/>
      <c r="G27" s="41"/>
      <c r="H27" s="41"/>
      <c r="I27" s="44"/>
      <c r="R27" s="131"/>
      <c r="S27" s="132"/>
      <c r="T27" s="132" t="s">
        <v>82</v>
      </c>
      <c r="U27" s="132"/>
      <c r="V27" s="132"/>
      <c r="W27" s="135"/>
      <c r="X27" s="137">
        <v>8</v>
      </c>
    </row>
    <row r="28" spans="2:24" ht="15.75" thickBot="1" x14ac:dyDescent="0.3">
      <c r="B28" s="45"/>
      <c r="C28" s="73"/>
      <c r="D28" s="73"/>
      <c r="E28" s="78"/>
      <c r="F28" s="78"/>
      <c r="G28" s="46"/>
      <c r="H28" s="46"/>
      <c r="I28" s="47"/>
    </row>
    <row r="29" spans="2:24" ht="15" customHeight="1" x14ac:dyDescent="0.25">
      <c r="B29" s="173" t="s">
        <v>12</v>
      </c>
      <c r="C29" s="174"/>
      <c r="D29" s="174"/>
      <c r="E29" s="174"/>
      <c r="F29" s="174"/>
      <c r="G29" s="174"/>
      <c r="H29" s="174"/>
      <c r="I29" s="175"/>
    </row>
    <row r="30" spans="2:24" ht="15.75" customHeight="1" thickBot="1" x14ac:dyDescent="0.3">
      <c r="B30" s="176"/>
      <c r="C30" s="177"/>
      <c r="D30" s="177"/>
      <c r="E30" s="177"/>
      <c r="F30" s="177"/>
      <c r="G30" s="177"/>
      <c r="H30" s="177"/>
      <c r="I30" s="178"/>
    </row>
    <row r="31" spans="2:24" x14ac:dyDescent="0.25">
      <c r="B31" s="48" t="s">
        <v>13</v>
      </c>
      <c r="C31" s="179" t="s">
        <v>14</v>
      </c>
      <c r="D31" s="180"/>
      <c r="E31" s="181"/>
      <c r="F31" s="101" t="s">
        <v>7</v>
      </c>
      <c r="G31" s="101" t="s">
        <v>8</v>
      </c>
      <c r="H31" s="101" t="s">
        <v>9</v>
      </c>
      <c r="I31" s="102"/>
    </row>
    <row r="32" spans="2:24" x14ac:dyDescent="0.25">
      <c r="B32" s="49">
        <v>1</v>
      </c>
      <c r="C32" s="182" t="s">
        <v>86</v>
      </c>
      <c r="D32" s="182"/>
      <c r="E32" s="182"/>
      <c r="F32" s="58">
        <v>220</v>
      </c>
      <c r="G32" s="57">
        <v>1</v>
      </c>
      <c r="H32" s="120">
        <f>F32*G32</f>
        <v>220</v>
      </c>
      <c r="I32" s="50"/>
    </row>
    <row r="33" spans="2:15" x14ac:dyDescent="0.25">
      <c r="B33" s="49">
        <v>2</v>
      </c>
      <c r="C33" s="182" t="s">
        <v>29</v>
      </c>
      <c r="D33" s="182"/>
      <c r="E33" s="182"/>
      <c r="F33" s="58">
        <v>100</v>
      </c>
      <c r="G33" s="57">
        <v>1</v>
      </c>
      <c r="H33" s="120">
        <f>F33*G33</f>
        <v>100</v>
      </c>
      <c r="I33" s="50"/>
    </row>
    <row r="34" spans="2:15" x14ac:dyDescent="0.25">
      <c r="B34" s="49">
        <v>3</v>
      </c>
      <c r="C34" s="182" t="s">
        <v>87</v>
      </c>
      <c r="D34" s="182"/>
      <c r="E34" s="182"/>
      <c r="F34" s="58">
        <v>50</v>
      </c>
      <c r="G34" s="57">
        <v>1</v>
      </c>
      <c r="H34" s="120">
        <f>F34*G34</f>
        <v>50</v>
      </c>
      <c r="I34" s="50"/>
    </row>
    <row r="35" spans="2:15" x14ac:dyDescent="0.25">
      <c r="B35" s="49">
        <v>4</v>
      </c>
      <c r="C35" s="182"/>
      <c r="D35" s="182"/>
      <c r="E35" s="182"/>
      <c r="F35" s="58"/>
      <c r="G35" s="57"/>
      <c r="H35" s="120">
        <f t="shared" ref="H35:H40" si="2">F35*G35</f>
        <v>0</v>
      </c>
      <c r="I35" s="50"/>
    </row>
    <row r="36" spans="2:15" x14ac:dyDescent="0.25">
      <c r="B36" s="49">
        <v>5</v>
      </c>
      <c r="C36" s="182"/>
      <c r="D36" s="182"/>
      <c r="E36" s="182"/>
      <c r="F36" s="58"/>
      <c r="G36" s="57"/>
      <c r="H36" s="120">
        <f t="shared" si="2"/>
        <v>0</v>
      </c>
      <c r="I36" s="50"/>
    </row>
    <row r="37" spans="2:15" x14ac:dyDescent="0.25">
      <c r="B37" s="49">
        <v>6</v>
      </c>
      <c r="C37" s="182"/>
      <c r="D37" s="182"/>
      <c r="E37" s="182"/>
      <c r="F37" s="58"/>
      <c r="G37" s="57"/>
      <c r="H37" s="120">
        <f t="shared" si="2"/>
        <v>0</v>
      </c>
      <c r="I37" s="50"/>
    </row>
    <row r="38" spans="2:15" x14ac:dyDescent="0.25">
      <c r="B38" s="49">
        <v>7</v>
      </c>
      <c r="C38" s="182"/>
      <c r="D38" s="182"/>
      <c r="E38" s="182"/>
      <c r="F38" s="58"/>
      <c r="G38" s="57"/>
      <c r="H38" s="120">
        <f t="shared" si="2"/>
        <v>0</v>
      </c>
      <c r="I38" s="50"/>
      <c r="L38" s="51"/>
    </row>
    <row r="39" spans="2:15" x14ac:dyDescent="0.25">
      <c r="B39" s="49">
        <v>8</v>
      </c>
      <c r="C39" s="182"/>
      <c r="D39" s="182"/>
      <c r="E39" s="182"/>
      <c r="F39" s="58"/>
      <c r="G39" s="57"/>
      <c r="H39" s="120">
        <f t="shared" si="2"/>
        <v>0</v>
      </c>
      <c r="I39" s="50"/>
    </row>
    <row r="40" spans="2:15" x14ac:dyDescent="0.25">
      <c r="B40" s="49">
        <v>9</v>
      </c>
      <c r="C40" s="182"/>
      <c r="D40" s="182"/>
      <c r="E40" s="182"/>
      <c r="F40" s="58"/>
      <c r="G40" s="57"/>
      <c r="H40" s="120">
        <f t="shared" si="2"/>
        <v>0</v>
      </c>
      <c r="I40" s="50"/>
    </row>
    <row r="41" spans="2:15" ht="15.75" thickBot="1" x14ac:dyDescent="0.3">
      <c r="B41" s="52" t="s">
        <v>5</v>
      </c>
      <c r="C41" s="185"/>
      <c r="D41" s="185"/>
      <c r="E41" s="185"/>
      <c r="F41" s="54"/>
      <c r="G41" s="53"/>
      <c r="H41" s="106">
        <f>SUM(H32:H40)</f>
        <v>370</v>
      </c>
      <c r="I41" s="55"/>
    </row>
    <row r="42" spans="2:15" x14ac:dyDescent="0.25">
      <c r="B42" s="87"/>
      <c r="C42" s="85"/>
      <c r="D42" s="85"/>
      <c r="E42" s="85"/>
      <c r="F42" s="59"/>
      <c r="G42" s="86"/>
      <c r="H42" s="88"/>
      <c r="I42" s="89"/>
    </row>
    <row r="43" spans="2:15" ht="15.75" thickBot="1" x14ac:dyDescent="0.3">
      <c r="B43" s="87"/>
      <c r="C43" s="85"/>
      <c r="D43" s="85"/>
      <c r="E43" s="85"/>
      <c r="F43" s="59"/>
      <c r="G43" s="86"/>
      <c r="H43" s="88"/>
      <c r="I43" s="89"/>
    </row>
    <row r="44" spans="2:15" x14ac:dyDescent="0.25">
      <c r="B44" s="173" t="s">
        <v>70</v>
      </c>
      <c r="C44" s="174"/>
      <c r="D44" s="174"/>
      <c r="E44" s="174"/>
      <c r="F44" s="174"/>
      <c r="G44" s="174"/>
      <c r="H44" s="174"/>
      <c r="I44" s="175"/>
    </row>
    <row r="45" spans="2:15" ht="15.75" thickBot="1" x14ac:dyDescent="0.3">
      <c r="B45" s="176"/>
      <c r="C45" s="177"/>
      <c r="D45" s="177"/>
      <c r="E45" s="177"/>
      <c r="F45" s="177"/>
      <c r="G45" s="177"/>
      <c r="H45" s="177"/>
      <c r="I45" s="178"/>
    </row>
    <row r="46" spans="2:15" ht="15.75" thickBot="1" x14ac:dyDescent="0.3">
      <c r="B46" s="43"/>
      <c r="C46" s="41"/>
      <c r="D46" s="41"/>
      <c r="E46" s="41"/>
      <c r="F46" s="41"/>
      <c r="G46" s="41"/>
      <c r="H46" s="41"/>
      <c r="I46" s="44"/>
    </row>
    <row r="47" spans="2:15" x14ac:dyDescent="0.25">
      <c r="B47" s="43"/>
      <c r="C47" s="201" t="s">
        <v>0</v>
      </c>
      <c r="D47" s="202"/>
      <c r="E47" s="202"/>
      <c r="F47" s="202"/>
      <c r="G47" s="203"/>
      <c r="H47" s="42"/>
      <c r="I47" s="44"/>
      <c r="K47" s="163"/>
      <c r="L47" s="163"/>
      <c r="M47" s="163"/>
      <c r="N47" s="163"/>
      <c r="O47" s="163"/>
    </row>
    <row r="48" spans="2:15" x14ac:dyDescent="0.25">
      <c r="B48" s="43"/>
      <c r="C48" s="183" t="s">
        <v>1</v>
      </c>
      <c r="D48" s="184"/>
      <c r="E48" s="227">
        <v>34</v>
      </c>
      <c r="F48" s="227"/>
      <c r="G48" s="228"/>
      <c r="H48" s="41"/>
      <c r="I48" s="44"/>
      <c r="K48" s="163"/>
      <c r="L48" s="163"/>
      <c r="M48" s="163"/>
      <c r="N48" s="163"/>
      <c r="O48" s="163"/>
    </row>
    <row r="49" spans="2:15" x14ac:dyDescent="0.25">
      <c r="B49" s="43"/>
      <c r="C49" s="183" t="s">
        <v>2</v>
      </c>
      <c r="D49" s="184"/>
      <c r="E49" s="189">
        <f>F9</f>
        <v>14.4</v>
      </c>
      <c r="F49" s="189"/>
      <c r="G49" s="190"/>
      <c r="H49" s="41"/>
      <c r="I49" s="44"/>
      <c r="K49" s="163"/>
      <c r="L49" s="163"/>
      <c r="M49" s="163"/>
      <c r="N49" s="163"/>
      <c r="O49" s="163"/>
    </row>
    <row r="50" spans="2:15" x14ac:dyDescent="0.25">
      <c r="B50" s="43"/>
      <c r="C50" s="183" t="s">
        <v>3</v>
      </c>
      <c r="D50" s="184"/>
      <c r="E50" s="189">
        <f>F10</f>
        <v>10</v>
      </c>
      <c r="F50" s="189"/>
      <c r="G50" s="190"/>
      <c r="H50" s="41"/>
      <c r="I50" s="44"/>
      <c r="K50" s="163"/>
      <c r="L50" s="163"/>
      <c r="M50" s="163"/>
      <c r="N50" s="163"/>
      <c r="O50" s="163"/>
    </row>
    <row r="51" spans="2:15" x14ac:dyDescent="0.25">
      <c r="B51" s="43"/>
      <c r="C51" s="183" t="s">
        <v>4</v>
      </c>
      <c r="D51" s="184"/>
      <c r="E51" s="229">
        <f>F11</f>
        <v>3</v>
      </c>
      <c r="F51" s="189"/>
      <c r="G51" s="190"/>
      <c r="H51" s="41"/>
      <c r="I51" s="44"/>
      <c r="K51" s="163"/>
      <c r="L51" s="163"/>
      <c r="M51" s="163"/>
      <c r="N51" s="164"/>
      <c r="O51" s="164"/>
    </row>
    <row r="52" spans="2:15" ht="15.75" thickBot="1" x14ac:dyDescent="0.3">
      <c r="B52" s="43"/>
      <c r="C52" s="225" t="s">
        <v>5</v>
      </c>
      <c r="D52" s="226"/>
      <c r="E52" s="193">
        <f>E48*(E49*2)/E50*E51</f>
        <v>293.76</v>
      </c>
      <c r="F52" s="193"/>
      <c r="G52" s="194"/>
      <c r="H52" s="41"/>
      <c r="I52" s="44"/>
      <c r="K52" s="165"/>
      <c r="L52" s="165"/>
      <c r="M52" s="165"/>
      <c r="N52" s="166"/>
      <c r="O52" s="166"/>
    </row>
    <row r="53" spans="2:15" ht="15.75" thickBot="1" x14ac:dyDescent="0.3">
      <c r="B53" s="43"/>
      <c r="C53" s="104"/>
      <c r="D53" s="104"/>
      <c r="E53" s="105"/>
      <c r="F53" s="105"/>
      <c r="G53" s="105"/>
      <c r="H53" s="41"/>
      <c r="I53" s="44"/>
      <c r="K53" s="90"/>
      <c r="L53" s="90"/>
      <c r="M53" s="90"/>
      <c r="N53" s="91"/>
      <c r="O53" s="91"/>
    </row>
    <row r="54" spans="2:15" x14ac:dyDescent="0.25">
      <c r="B54" s="206"/>
      <c r="C54" s="207"/>
      <c r="D54" s="207"/>
      <c r="E54" s="207"/>
      <c r="F54" s="207"/>
      <c r="G54" s="207"/>
      <c r="H54" s="207"/>
      <c r="I54" s="208"/>
      <c r="K54" s="90"/>
      <c r="L54" s="90"/>
      <c r="M54" s="90"/>
      <c r="N54" s="91"/>
      <c r="O54" s="91"/>
    </row>
    <row r="55" spans="2:15" ht="15.75" thickBot="1" x14ac:dyDescent="0.3">
      <c r="B55" s="209"/>
      <c r="C55" s="210"/>
      <c r="D55" s="210"/>
      <c r="E55" s="210"/>
      <c r="F55" s="210"/>
      <c r="G55" s="210"/>
      <c r="H55" s="210"/>
      <c r="I55" s="211"/>
      <c r="K55" s="90"/>
      <c r="L55" s="90"/>
      <c r="M55" s="90"/>
      <c r="N55" s="91"/>
      <c r="O55" s="91"/>
    </row>
    <row r="56" spans="2:15" ht="18.75" customHeight="1" x14ac:dyDescent="0.25">
      <c r="B56" s="173" t="s">
        <v>67</v>
      </c>
      <c r="C56" s="174"/>
      <c r="D56" s="174"/>
      <c r="E56" s="174"/>
      <c r="F56" s="174"/>
      <c r="G56" s="174"/>
      <c r="H56" s="174"/>
      <c r="I56" s="175"/>
      <c r="K56" s="90"/>
      <c r="L56" s="90"/>
      <c r="M56" s="90"/>
      <c r="N56" s="91"/>
      <c r="O56" s="91"/>
    </row>
    <row r="57" spans="2:15" ht="15.75" thickBot="1" x14ac:dyDescent="0.3">
      <c r="B57" s="176"/>
      <c r="C57" s="177"/>
      <c r="D57" s="177"/>
      <c r="E57" s="177"/>
      <c r="F57" s="177"/>
      <c r="G57" s="177"/>
      <c r="H57" s="177"/>
      <c r="I57" s="178"/>
      <c r="K57" s="90"/>
      <c r="L57" s="90"/>
      <c r="M57" s="90"/>
      <c r="N57" s="91"/>
      <c r="O57" s="91"/>
    </row>
    <row r="58" spans="2:15" x14ac:dyDescent="0.25">
      <c r="B58" s="43"/>
      <c r="C58" s="204" t="s">
        <v>68</v>
      </c>
      <c r="D58" s="205"/>
      <c r="E58" s="107">
        <v>50</v>
      </c>
      <c r="F58" s="60">
        <f>F26</f>
        <v>2</v>
      </c>
      <c r="G58" s="92">
        <f>E58*F58</f>
        <v>100</v>
      </c>
      <c r="H58" s="41"/>
      <c r="I58" s="44"/>
      <c r="K58" s="90"/>
      <c r="L58" s="90"/>
      <c r="M58" s="90"/>
      <c r="N58" s="91"/>
      <c r="O58" s="91"/>
    </row>
    <row r="59" spans="2:15" ht="15.75" thickBot="1" x14ac:dyDescent="0.3">
      <c r="B59" s="43"/>
      <c r="C59" s="186" t="s">
        <v>5</v>
      </c>
      <c r="D59" s="187"/>
      <c r="E59" s="195"/>
      <c r="F59" s="196"/>
      <c r="G59" s="123">
        <f>SUM(G58:G58)</f>
        <v>100</v>
      </c>
      <c r="H59" s="41"/>
      <c r="I59" s="44"/>
      <c r="K59" s="90"/>
      <c r="L59" s="90"/>
      <c r="M59" s="90"/>
      <c r="N59" s="91"/>
      <c r="O59" s="91"/>
    </row>
    <row r="60" spans="2:15" ht="15.75" thickBot="1" x14ac:dyDescent="0.3">
      <c r="B60" s="43"/>
      <c r="C60" s="104"/>
      <c r="D60" s="42"/>
      <c r="E60" s="42"/>
      <c r="F60" s="42"/>
      <c r="G60" s="42"/>
      <c r="H60" s="41"/>
      <c r="I60" s="44"/>
      <c r="K60" s="90"/>
      <c r="L60" s="90"/>
      <c r="M60" s="90"/>
      <c r="N60" s="91"/>
      <c r="O60" s="91"/>
    </row>
    <row r="61" spans="2:15" x14ac:dyDescent="0.25">
      <c r="B61" s="173" t="s">
        <v>71</v>
      </c>
      <c r="C61" s="174"/>
      <c r="D61" s="174"/>
      <c r="E61" s="174"/>
      <c r="F61" s="174"/>
      <c r="G61" s="174"/>
      <c r="H61" s="174"/>
      <c r="I61" s="175"/>
      <c r="K61" s="90"/>
      <c r="L61" s="90"/>
      <c r="M61" s="90"/>
      <c r="N61" s="91"/>
      <c r="O61" s="91"/>
    </row>
    <row r="62" spans="2:15" ht="15.75" thickBot="1" x14ac:dyDescent="0.3">
      <c r="B62" s="176"/>
      <c r="C62" s="220"/>
      <c r="D62" s="220"/>
      <c r="E62" s="220"/>
      <c r="F62" s="220"/>
      <c r="G62" s="220"/>
      <c r="H62" s="177"/>
      <c r="I62" s="178"/>
      <c r="K62" s="90"/>
      <c r="L62" s="90"/>
      <c r="M62" s="90"/>
      <c r="N62" s="91"/>
      <c r="O62" s="91"/>
    </row>
    <row r="63" spans="2:15" x14ac:dyDescent="0.25">
      <c r="B63" s="43"/>
      <c r="C63" s="197" t="s">
        <v>49</v>
      </c>
      <c r="D63" s="198"/>
      <c r="E63" s="199">
        <v>4</v>
      </c>
      <c r="F63" s="199"/>
      <c r="G63" s="200"/>
      <c r="H63" s="41"/>
      <c r="I63" s="44"/>
      <c r="K63" s="90"/>
      <c r="L63" s="90"/>
      <c r="M63" s="90"/>
      <c r="N63" s="91"/>
      <c r="O63" s="91"/>
    </row>
    <row r="64" spans="2:15" x14ac:dyDescent="0.25">
      <c r="B64" s="43"/>
      <c r="C64" s="188" t="s">
        <v>19</v>
      </c>
      <c r="D64" s="189"/>
      <c r="E64" s="189">
        <f>F9</f>
        <v>14.4</v>
      </c>
      <c r="F64" s="189"/>
      <c r="G64" s="190"/>
      <c r="H64" s="41"/>
      <c r="I64" s="44"/>
      <c r="K64" s="90"/>
      <c r="L64" s="90"/>
      <c r="M64" s="90"/>
      <c r="N64" s="91"/>
      <c r="O64" s="91"/>
    </row>
    <row r="65" spans="2:15" x14ac:dyDescent="0.25">
      <c r="B65" s="43"/>
      <c r="C65" s="188" t="s">
        <v>20</v>
      </c>
      <c r="D65" s="189"/>
      <c r="E65" s="189">
        <f>F10</f>
        <v>10</v>
      </c>
      <c r="F65" s="189"/>
      <c r="G65" s="190"/>
      <c r="H65" s="41"/>
      <c r="I65" s="44"/>
      <c r="K65" s="90"/>
      <c r="L65" s="90"/>
      <c r="M65" s="90"/>
      <c r="N65" s="91"/>
      <c r="O65" s="91"/>
    </row>
    <row r="66" spans="2:15" x14ac:dyDescent="0.25">
      <c r="B66" s="43"/>
      <c r="C66" s="188" t="s">
        <v>21</v>
      </c>
      <c r="D66" s="189"/>
      <c r="E66" s="191">
        <f>F11</f>
        <v>3</v>
      </c>
      <c r="F66" s="191"/>
      <c r="G66" s="192"/>
      <c r="H66" s="41"/>
      <c r="I66" s="44"/>
      <c r="K66" s="90"/>
      <c r="L66" s="90"/>
      <c r="M66" s="90"/>
      <c r="N66" s="91"/>
      <c r="O66" s="91"/>
    </row>
    <row r="67" spans="2:15" ht="15.75" thickBot="1" x14ac:dyDescent="0.3">
      <c r="B67" s="43"/>
      <c r="C67" s="186" t="s">
        <v>5</v>
      </c>
      <c r="D67" s="187"/>
      <c r="E67" s="193">
        <f>E63*2*E64/E65*E66</f>
        <v>34.56</v>
      </c>
      <c r="F67" s="193"/>
      <c r="G67" s="194"/>
      <c r="H67" s="41"/>
      <c r="I67" s="44"/>
    </row>
    <row r="68" spans="2:15" x14ac:dyDescent="0.25">
      <c r="B68" s="93"/>
      <c r="C68" s="77"/>
      <c r="D68" s="77"/>
      <c r="E68" s="108"/>
      <c r="F68" s="108"/>
      <c r="G68" s="108"/>
      <c r="H68" s="94"/>
      <c r="I68" s="95"/>
    </row>
    <row r="69" spans="2:15" ht="15.75" thickBot="1" x14ac:dyDescent="0.3">
      <c r="B69" s="96"/>
      <c r="C69" s="97"/>
      <c r="D69" s="97"/>
      <c r="E69" s="109"/>
      <c r="F69" s="109"/>
      <c r="G69" s="109"/>
      <c r="H69" s="98"/>
      <c r="I69" s="99"/>
    </row>
    <row r="70" spans="2:15" x14ac:dyDescent="0.25">
      <c r="B70" s="173" t="s">
        <v>15</v>
      </c>
      <c r="C70" s="174"/>
      <c r="D70" s="174"/>
      <c r="E70" s="174"/>
      <c r="F70" s="174"/>
      <c r="G70" s="174"/>
      <c r="H70" s="174"/>
      <c r="I70" s="175"/>
    </row>
    <row r="71" spans="2:15" ht="15.75" thickBot="1" x14ac:dyDescent="0.3">
      <c r="B71" s="176"/>
      <c r="C71" s="220"/>
      <c r="D71" s="220"/>
      <c r="E71" s="220"/>
      <c r="F71" s="220"/>
      <c r="G71" s="220"/>
      <c r="H71" s="177"/>
      <c r="I71" s="178"/>
    </row>
    <row r="72" spans="2:15" x14ac:dyDescent="0.25">
      <c r="B72" s="43"/>
      <c r="C72" s="201" t="s">
        <v>16</v>
      </c>
      <c r="D72" s="202"/>
      <c r="E72" s="202">
        <v>6</v>
      </c>
      <c r="F72" s="202"/>
      <c r="G72" s="76"/>
      <c r="H72" s="41"/>
      <c r="I72" s="44"/>
    </row>
    <row r="73" spans="2:15" x14ac:dyDescent="0.25">
      <c r="B73" s="43"/>
      <c r="C73" s="183" t="s">
        <v>22</v>
      </c>
      <c r="D73" s="184"/>
      <c r="E73" s="229">
        <f>B82/E72</f>
        <v>2000</v>
      </c>
      <c r="F73" s="229"/>
      <c r="G73" s="44"/>
      <c r="H73" s="41"/>
      <c r="I73" s="44"/>
    </row>
    <row r="74" spans="2:15" x14ac:dyDescent="0.25">
      <c r="B74" s="43"/>
      <c r="C74" s="183" t="s">
        <v>17</v>
      </c>
      <c r="D74" s="184"/>
      <c r="E74" s="184" t="s">
        <v>30</v>
      </c>
      <c r="F74" s="184"/>
      <c r="G74" s="44"/>
      <c r="H74" s="41"/>
      <c r="I74" s="44"/>
    </row>
    <row r="75" spans="2:15" ht="15.75" thickBot="1" x14ac:dyDescent="0.3">
      <c r="B75" s="43"/>
      <c r="C75" s="257" t="s">
        <v>18</v>
      </c>
      <c r="D75" s="258"/>
      <c r="E75" s="256" t="str">
        <f>IF(E72&lt;=((F25/4)+1),"SIM",IF(E73&gt;(F26*'2. Dados da adm-fin'!J8*1.2),"RISCO","NÃO"))</f>
        <v>NÃO</v>
      </c>
      <c r="F75" s="256"/>
      <c r="G75" s="47"/>
      <c r="H75" s="41"/>
      <c r="I75" s="44"/>
    </row>
    <row r="76" spans="2:15" ht="15.75" thickBot="1" x14ac:dyDescent="0.3">
      <c r="B76" s="43"/>
      <c r="C76" s="103"/>
      <c r="D76" s="103"/>
      <c r="E76" s="103"/>
      <c r="F76" s="103"/>
      <c r="G76" s="41"/>
      <c r="H76" s="41"/>
      <c r="I76" s="44"/>
    </row>
    <row r="77" spans="2:15" x14ac:dyDescent="0.25">
      <c r="B77" s="173" t="s">
        <v>44</v>
      </c>
      <c r="C77" s="174"/>
      <c r="D77" s="174"/>
      <c r="E77" s="174"/>
      <c r="F77" s="174"/>
      <c r="G77" s="174"/>
      <c r="H77" s="174"/>
      <c r="I77" s="175"/>
      <c r="M77" s="51"/>
    </row>
    <row r="78" spans="2:15" ht="15.75" thickBot="1" x14ac:dyDescent="0.3">
      <c r="B78" s="219"/>
      <c r="C78" s="220"/>
      <c r="D78" s="220"/>
      <c r="E78" s="177"/>
      <c r="F78" s="177"/>
      <c r="G78" s="177"/>
      <c r="H78" s="177"/>
      <c r="I78" s="178"/>
    </row>
    <row r="79" spans="2:15" x14ac:dyDescent="0.25">
      <c r="B79" s="124"/>
      <c r="C79" s="215" t="s">
        <v>45</v>
      </c>
      <c r="D79" s="216"/>
      <c r="E79" s="221">
        <v>0</v>
      </c>
      <c r="F79" s="222"/>
      <c r="G79" s="75"/>
      <c r="H79" s="75"/>
      <c r="I79" s="76"/>
    </row>
    <row r="80" spans="2:15" ht="15.75" thickBot="1" x14ac:dyDescent="0.3">
      <c r="B80" s="125"/>
      <c r="C80" s="217"/>
      <c r="D80" s="218"/>
      <c r="E80" s="223">
        <f>IF(E79=0,0,IF(E79=0.05,-'2. Dados da adm-fin'!B23*0.05,IF(E79=0.1,-'2. Dados da adm-fin'!B23*0.1,IF(E79=0.15,-'2. Dados da adm-fin'!B23*0.15,""))))</f>
        <v>0</v>
      </c>
      <c r="F80" s="224"/>
      <c r="G80" s="46"/>
      <c r="H80" s="46"/>
      <c r="I80" s="47"/>
    </row>
    <row r="81" spans="2:9" ht="27" thickBot="1" x14ac:dyDescent="0.45">
      <c r="B81" s="254" t="s">
        <v>5</v>
      </c>
      <c r="C81" s="255"/>
      <c r="D81" s="126"/>
      <c r="E81" s="159"/>
      <c r="F81" s="160"/>
      <c r="G81" s="160"/>
      <c r="H81" s="160"/>
      <c r="I81" s="161"/>
    </row>
    <row r="82" spans="2:9" ht="29.25" thickBot="1" x14ac:dyDescent="0.5">
      <c r="B82" s="252">
        <f>ROUNDDOWN('2. Dados da adm-fin'!B32,-1)</f>
        <v>12000</v>
      </c>
      <c r="C82" s="253"/>
      <c r="D82" s="127"/>
      <c r="E82" s="240" t="s">
        <v>83</v>
      </c>
      <c r="F82" s="241"/>
      <c r="G82" s="241"/>
      <c r="H82" s="241"/>
      <c r="I82" s="242"/>
    </row>
    <row r="101" spans="1:5" x14ac:dyDescent="0.25">
      <c r="A101" s="41"/>
      <c r="B101" s="41"/>
      <c r="C101" s="41"/>
      <c r="D101" s="41"/>
      <c r="E101" s="41"/>
    </row>
    <row r="102" spans="1:5" x14ac:dyDescent="0.25">
      <c r="A102" s="41"/>
      <c r="B102" s="41"/>
      <c r="C102" s="41"/>
      <c r="D102" s="41"/>
      <c r="E102" s="41"/>
    </row>
    <row r="103" spans="1:5" x14ac:dyDescent="0.25">
      <c r="A103" s="41"/>
      <c r="B103" s="84"/>
      <c r="C103" s="84"/>
      <c r="D103" s="41"/>
      <c r="E103" s="41"/>
    </row>
    <row r="104" spans="1:5" x14ac:dyDescent="0.25">
      <c r="A104" s="41"/>
      <c r="B104" s="41"/>
      <c r="C104" s="41"/>
      <c r="D104" s="41"/>
      <c r="E104" s="41"/>
    </row>
    <row r="105" spans="1:5" x14ac:dyDescent="0.25">
      <c r="A105" s="41"/>
      <c r="B105" s="41"/>
      <c r="C105" s="41"/>
      <c r="D105" s="41"/>
      <c r="E105" s="41"/>
    </row>
    <row r="106" spans="1:5" x14ac:dyDescent="0.25">
      <c r="A106" s="41"/>
      <c r="B106" s="41"/>
      <c r="C106" s="41"/>
      <c r="D106" s="41"/>
      <c r="E106" s="41"/>
    </row>
    <row r="107" spans="1:5" x14ac:dyDescent="0.25">
      <c r="A107" s="41"/>
      <c r="B107" s="100"/>
      <c r="C107" s="41"/>
      <c r="D107" s="41"/>
      <c r="E107" s="41"/>
    </row>
    <row r="108" spans="1:5" x14ac:dyDescent="0.25">
      <c r="A108" s="41"/>
      <c r="B108" s="100"/>
      <c r="C108" s="41"/>
      <c r="D108" s="41"/>
      <c r="E108" s="41"/>
    </row>
    <row r="109" spans="1:5" x14ac:dyDescent="0.25">
      <c r="A109" s="41"/>
      <c r="B109" s="100"/>
      <c r="C109" s="41"/>
      <c r="D109" s="41"/>
      <c r="E109" s="41"/>
    </row>
    <row r="110" spans="1:5" x14ac:dyDescent="0.25">
      <c r="A110" s="41"/>
      <c r="B110" s="41"/>
      <c r="C110" s="41"/>
      <c r="D110" s="41"/>
      <c r="E110" s="41"/>
    </row>
    <row r="111" spans="1:5" x14ac:dyDescent="0.25">
      <c r="A111" s="41"/>
      <c r="B111" s="41"/>
      <c r="C111" s="41"/>
      <c r="D111" s="41"/>
      <c r="E111" s="41"/>
    </row>
    <row r="112" spans="1:5" x14ac:dyDescent="0.25">
      <c r="A112" s="41"/>
      <c r="B112" s="41"/>
      <c r="C112" s="41"/>
      <c r="D112" s="41"/>
      <c r="E112" s="41"/>
    </row>
    <row r="113" spans="1:5" x14ac:dyDescent="0.25">
      <c r="A113" s="41"/>
      <c r="B113" s="41"/>
      <c r="C113" s="41"/>
      <c r="D113" s="41"/>
      <c r="E113" s="41"/>
    </row>
  </sheetData>
  <sheetProtection password="CAA7" sheet="1" objects="1" scenarios="1" formatCells="0" formatColumns="0" formatRows="0" insertColumns="0" insertRows="0" insertHyperlinks="0" deleteColumns="0" deleteRows="0" sort="0" pivotTables="0"/>
  <mergeCells count="88">
    <mergeCell ref="E82:I82"/>
    <mergeCell ref="R15:X16"/>
    <mergeCell ref="F12:G12"/>
    <mergeCell ref="B15:I15"/>
    <mergeCell ref="D16:G17"/>
    <mergeCell ref="B82:C82"/>
    <mergeCell ref="B81:C81"/>
    <mergeCell ref="B70:I71"/>
    <mergeCell ref="E72:F72"/>
    <mergeCell ref="E73:F73"/>
    <mergeCell ref="E74:F74"/>
    <mergeCell ref="E75:F75"/>
    <mergeCell ref="C72:D72"/>
    <mergeCell ref="C73:D73"/>
    <mergeCell ref="C74:D74"/>
    <mergeCell ref="C75:D75"/>
    <mergeCell ref="B1:I4"/>
    <mergeCell ref="C7:G7"/>
    <mergeCell ref="C12:E12"/>
    <mergeCell ref="C8:E8"/>
    <mergeCell ref="C9:E9"/>
    <mergeCell ref="C10:E10"/>
    <mergeCell ref="B6:I6"/>
    <mergeCell ref="C11:E11"/>
    <mergeCell ref="F8:G8"/>
    <mergeCell ref="F9:G9"/>
    <mergeCell ref="F10:G10"/>
    <mergeCell ref="F11:G11"/>
    <mergeCell ref="B13:I14"/>
    <mergeCell ref="D24:G24"/>
    <mergeCell ref="C79:D80"/>
    <mergeCell ref="B77:I78"/>
    <mergeCell ref="E79:F79"/>
    <mergeCell ref="E80:F80"/>
    <mergeCell ref="C40:E40"/>
    <mergeCell ref="B54:I55"/>
    <mergeCell ref="B61:I62"/>
    <mergeCell ref="C51:D51"/>
    <mergeCell ref="C52:D52"/>
    <mergeCell ref="E48:G48"/>
    <mergeCell ref="E49:G49"/>
    <mergeCell ref="E50:G50"/>
    <mergeCell ref="E51:G51"/>
    <mergeCell ref="E52:G52"/>
    <mergeCell ref="C59:D59"/>
    <mergeCell ref="E59:F59"/>
    <mergeCell ref="C63:D63"/>
    <mergeCell ref="E63:G63"/>
    <mergeCell ref="C32:E32"/>
    <mergeCell ref="C33:E33"/>
    <mergeCell ref="C34:E34"/>
    <mergeCell ref="C35:E35"/>
    <mergeCell ref="C47:G47"/>
    <mergeCell ref="C48:D48"/>
    <mergeCell ref="C58:D58"/>
    <mergeCell ref="C67:D67"/>
    <mergeCell ref="C64:D64"/>
    <mergeCell ref="C65:D65"/>
    <mergeCell ref="C66:D66"/>
    <mergeCell ref="E65:G65"/>
    <mergeCell ref="E64:G64"/>
    <mergeCell ref="E66:G66"/>
    <mergeCell ref="E67:G67"/>
    <mergeCell ref="D25:E25"/>
    <mergeCell ref="F25:G25"/>
    <mergeCell ref="F26:G26"/>
    <mergeCell ref="B56:I57"/>
    <mergeCell ref="C31:E31"/>
    <mergeCell ref="B29:I30"/>
    <mergeCell ref="C36:E36"/>
    <mergeCell ref="C37:E37"/>
    <mergeCell ref="C38:E38"/>
    <mergeCell ref="C39:E39"/>
    <mergeCell ref="C49:D49"/>
    <mergeCell ref="C50:D50"/>
    <mergeCell ref="C41:E41"/>
    <mergeCell ref="B44:I45"/>
    <mergeCell ref="K47:O47"/>
    <mergeCell ref="K48:M48"/>
    <mergeCell ref="N48:O48"/>
    <mergeCell ref="K49:M49"/>
    <mergeCell ref="N49:O49"/>
    <mergeCell ref="K51:M51"/>
    <mergeCell ref="N51:O51"/>
    <mergeCell ref="K52:M52"/>
    <mergeCell ref="N52:O52"/>
    <mergeCell ref="K50:M50"/>
    <mergeCell ref="N50:O50"/>
  </mergeCells>
  <conditionalFormatting sqref="E75">
    <cfRule type="colorScale" priority="17">
      <colorScale>
        <cfvo type="formula" val="$E$75=&quot;NÃO&quot;"/>
        <cfvo type="formula" val="$E$75=&quot;RISCO&quot;"/>
        <cfvo type="formula" val="$E$75=&quot;SIM&quot;"/>
        <color rgb="FFFF0000"/>
        <color rgb="FFFFFF00"/>
        <color rgb="FF00B050"/>
      </colorScale>
    </cfRule>
  </conditionalFormatting>
  <conditionalFormatting sqref="N26">
    <cfRule type="colorScale" priority="18">
      <colorScale>
        <cfvo type="formula" val="#REF!=&quot;SIM&quot;"/>
        <cfvo type="percentile" val="50"/>
        <cfvo type="max"/>
        <color rgb="FFF8696B"/>
        <color rgb="FFFFEB84"/>
        <color rgb="FF63BE7B"/>
      </colorScale>
    </cfRule>
  </conditionalFormatting>
  <conditionalFormatting sqref="X17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72">
    <cfRule type="colorScale" priority="7">
      <colorScale>
        <cfvo type="percent" val="$K$72=Sim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:F79">
    <cfRule type="colorScale" priority="1">
      <colorScale>
        <cfvo type="num" val="$S$23"/>
        <cfvo type="num" val="$S$23"/>
        <cfvo type="num" val="$S$25"/>
        <color rgb="FF00B050"/>
        <color rgb="FFFFFF00"/>
        <color rgb="FFFF0000"/>
      </colorScale>
    </cfRule>
  </conditionalFormatting>
  <dataValidations count="6">
    <dataValidation type="list" allowBlank="1" showInputMessage="1" showErrorMessage="1" sqref="S22">
      <formula1>$B$109:$B$111</formula1>
    </dataValidation>
    <dataValidation type="list" allowBlank="1" showInputMessage="1" showErrorMessage="1" sqref="C22:H22">
      <formula1>$R$22:$R$23</formula1>
    </dataValidation>
    <dataValidation type="list" allowBlank="1" showInputMessage="1" showErrorMessage="1" sqref="C21:H21">
      <formula1>$T$22:$T$24</formula1>
    </dataValidation>
    <dataValidation type="list" allowBlank="1" showInputMessage="1" showErrorMessage="1" sqref="E79">
      <formula1>$S$22:$S$25</formula1>
    </dataValidation>
    <dataValidation type="list" allowBlank="1" showInputMessage="1" showErrorMessage="1" sqref="E74">
      <formula1>$R$24:$R$26</formula1>
    </dataValidation>
    <dataValidation type="list" allowBlank="1" showInputMessage="1" showErrorMessage="1" sqref="E72:F72">
      <formula1>$X$20:$X$27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3" r:id="rId4" name="Check Box 29">
              <controlPr defaultSize="0" autoFill="0" autoLine="0" autoPict="0">
                <anchor moveWithCells="1">
                  <from>
                    <xdr:col>3</xdr:col>
                    <xdr:colOff>390525</xdr:colOff>
                    <xdr:row>17</xdr:row>
                    <xdr:rowOff>171450</xdr:rowOff>
                  </from>
                  <to>
                    <xdr:col>3</xdr:col>
                    <xdr:colOff>714375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Check Box 30">
              <controlPr defaultSize="0" autoFill="0" autoLine="0" autoPict="0">
                <anchor moveWithCells="1">
                  <from>
                    <xdr:col>4</xdr:col>
                    <xdr:colOff>371475</xdr:colOff>
                    <xdr:row>17</xdr:row>
                    <xdr:rowOff>152400</xdr:rowOff>
                  </from>
                  <to>
                    <xdr:col>4</xdr:col>
                    <xdr:colOff>647700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Check Box 31">
              <controlPr defaultSize="0" autoFill="0" autoLine="0" autoPict="0">
                <anchor moveWithCells="1">
                  <from>
                    <xdr:col>5</xdr:col>
                    <xdr:colOff>371475</xdr:colOff>
                    <xdr:row>17</xdr:row>
                    <xdr:rowOff>152400</xdr:rowOff>
                  </from>
                  <to>
                    <xdr:col>5</xdr:col>
                    <xdr:colOff>647700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Check Box 32">
              <controlPr defaultSize="0" autoFill="0" autoLine="0" autoPict="0">
                <anchor moveWithCells="1">
                  <from>
                    <xdr:col>6</xdr:col>
                    <xdr:colOff>381000</xdr:colOff>
                    <xdr:row>17</xdr:row>
                    <xdr:rowOff>142875</xdr:rowOff>
                  </from>
                  <to>
                    <xdr:col>6</xdr:col>
                    <xdr:colOff>657225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Check Box 33">
              <controlPr defaultSize="0" autoFill="0" autoLine="0" autoPict="0">
                <anchor moveWithCells="1">
                  <from>
                    <xdr:col>7</xdr:col>
                    <xdr:colOff>390525</xdr:colOff>
                    <xdr:row>17</xdr:row>
                    <xdr:rowOff>152400</xdr:rowOff>
                  </from>
                  <to>
                    <xdr:col>7</xdr:col>
                    <xdr:colOff>666750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9" name="Check Box 41">
              <controlPr defaultSize="0" autoFill="0" autoLine="0" autoPict="0">
                <anchor moveWithCells="1">
                  <from>
                    <xdr:col>2</xdr:col>
                    <xdr:colOff>400050</xdr:colOff>
                    <xdr:row>17</xdr:row>
                    <xdr:rowOff>152400</xdr:rowOff>
                  </from>
                  <to>
                    <xdr:col>2</xdr:col>
                    <xdr:colOff>723900</xdr:colOff>
                    <xdr:row>18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tabColor theme="9" tint="-0.249977111117893"/>
  </sheetPr>
  <dimension ref="A1:M33"/>
  <sheetViews>
    <sheetView tabSelected="1" topLeftCell="A10" workbookViewId="0">
      <selection activeCell="B24" sqref="B24"/>
    </sheetView>
  </sheetViews>
  <sheetFormatPr defaultRowHeight="15" x14ac:dyDescent="0.25"/>
  <cols>
    <col min="1" max="1" width="20.5703125" style="6" customWidth="1"/>
    <col min="2" max="2" width="15.42578125" style="6" customWidth="1"/>
    <col min="3" max="3" width="16.7109375" style="6" customWidth="1"/>
    <col min="4" max="8" width="16.42578125" style="6" customWidth="1"/>
    <col min="9" max="9" width="16.140625" style="6" customWidth="1"/>
    <col min="10" max="10" width="12.140625" style="6" bestFit="1" customWidth="1"/>
    <col min="11" max="11" width="9.140625" style="6"/>
    <col min="12" max="12" width="10.5703125" style="6" bestFit="1" customWidth="1"/>
    <col min="13" max="16384" width="9.140625" style="6"/>
  </cols>
  <sheetData>
    <row r="1" spans="1:13" ht="15.75" thickBot="1" x14ac:dyDescent="0.3"/>
    <row r="2" spans="1:13" ht="18.75" x14ac:dyDescent="0.3">
      <c r="A2" s="262" t="s">
        <v>32</v>
      </c>
      <c r="B2" s="263"/>
      <c r="C2" s="263"/>
      <c r="D2" s="263"/>
      <c r="E2" s="263"/>
      <c r="F2" s="263"/>
      <c r="G2" s="263"/>
      <c r="H2" s="263"/>
      <c r="I2" s="263"/>
      <c r="J2" s="148"/>
    </row>
    <row r="3" spans="1:13" x14ac:dyDescent="0.25">
      <c r="A3" s="149" t="s">
        <v>24</v>
      </c>
      <c r="B3" s="22"/>
      <c r="C3" s="8"/>
      <c r="D3" s="14" t="s">
        <v>25</v>
      </c>
      <c r="E3" s="8"/>
      <c r="F3" s="8"/>
      <c r="G3" s="114"/>
      <c r="H3" s="8"/>
      <c r="I3" s="8"/>
      <c r="J3" s="1"/>
    </row>
    <row r="4" spans="1:13" x14ac:dyDescent="0.25">
      <c r="A4" s="150" t="s">
        <v>11</v>
      </c>
      <c r="B4" s="64">
        <f>PRECIFICAÇÃO!F25</f>
        <v>19</v>
      </c>
      <c r="C4" s="8"/>
      <c r="D4" s="9" t="s">
        <v>25</v>
      </c>
      <c r="E4" s="4">
        <v>5.55</v>
      </c>
      <c r="F4" s="4"/>
      <c r="G4" s="8"/>
      <c r="H4" s="4"/>
      <c r="I4" s="7"/>
      <c r="J4" s="1"/>
      <c r="L4" s="25"/>
    </row>
    <row r="5" spans="1:13" x14ac:dyDescent="0.25">
      <c r="A5" s="150" t="s">
        <v>63</v>
      </c>
      <c r="B5" s="63">
        <f>PRECIFICAÇÃO!S20*B4</f>
        <v>6792.5</v>
      </c>
      <c r="C5" s="8"/>
      <c r="D5" s="9"/>
      <c r="E5" s="4"/>
      <c r="F5" s="4"/>
      <c r="G5" s="8"/>
      <c r="H5" s="4"/>
      <c r="I5" s="7"/>
      <c r="J5" s="1"/>
      <c r="M5" s="6" t="s">
        <v>37</v>
      </c>
    </row>
    <row r="6" spans="1:13" x14ac:dyDescent="0.25">
      <c r="A6" s="150" t="s">
        <v>76</v>
      </c>
      <c r="B6" s="63">
        <f>PRECIFICAÇÃO!G59</f>
        <v>100</v>
      </c>
      <c r="C6" s="8"/>
      <c r="D6" s="162" t="s">
        <v>26</v>
      </c>
      <c r="E6" s="11"/>
      <c r="F6" s="11"/>
      <c r="G6" s="11"/>
      <c r="H6" s="11"/>
      <c r="I6" s="11"/>
      <c r="J6" s="151"/>
    </row>
    <row r="7" spans="1:13" x14ac:dyDescent="0.25">
      <c r="A7" s="150" t="s">
        <v>4</v>
      </c>
      <c r="B7" s="23">
        <f>PRECIFICAÇÃO!F12+PRECIFICAÇÃO!E52+PRECIFICAÇÃO!E67</f>
        <v>354.24</v>
      </c>
      <c r="C7" s="8"/>
      <c r="D7" s="111" t="str">
        <f>PRECIFICAÇÃO!C18</f>
        <v>Adriano</v>
      </c>
      <c r="E7" s="144" t="str">
        <f>PRECIFICAÇÃO!D18</f>
        <v>Ricardo</v>
      </c>
      <c r="F7" s="144" t="str">
        <f>PRECIFICAÇÃO!E18</f>
        <v>Consultor 3</v>
      </c>
      <c r="G7" s="144" t="str">
        <f>PRECIFICAÇÃO!F18</f>
        <v>Consultor 4</v>
      </c>
      <c r="H7" s="146" t="str">
        <f>PRECIFICAÇÃO!G18</f>
        <v>Consultor 5</v>
      </c>
      <c r="I7" s="144" t="str">
        <f>PRECIFICAÇÃO!H18</f>
        <v>Consultor 6</v>
      </c>
      <c r="J7" s="1" t="s">
        <v>9</v>
      </c>
    </row>
    <row r="8" spans="1:13" x14ac:dyDescent="0.25">
      <c r="A8" s="150" t="s">
        <v>38</v>
      </c>
      <c r="B8" s="63">
        <f>PRECIFICAÇÃO!H41</f>
        <v>370</v>
      </c>
      <c r="C8" s="5" t="s">
        <v>77</v>
      </c>
      <c r="D8" s="112">
        <f>PRECIFICAÇÃO!R18</f>
        <v>770.00000000000011</v>
      </c>
      <c r="E8" s="112">
        <f>PRECIFICAÇÃO!S18</f>
        <v>660</v>
      </c>
      <c r="F8" s="112" t="str">
        <f>PRECIFICAÇÃO!T18</f>
        <v/>
      </c>
      <c r="G8" s="112" t="str">
        <f>PRECIFICAÇÃO!U18</f>
        <v/>
      </c>
      <c r="H8" s="115" t="str">
        <f>PRECIFICAÇÃO!V18</f>
        <v/>
      </c>
      <c r="I8" s="112" t="str">
        <f>PRECIFICAÇÃO!W18</f>
        <v/>
      </c>
      <c r="J8" s="152">
        <f>SUM(D8:I8)</f>
        <v>1430</v>
      </c>
      <c r="L8" s="21"/>
    </row>
    <row r="9" spans="1:13" x14ac:dyDescent="0.25">
      <c r="A9" s="150"/>
      <c r="B9" s="23"/>
      <c r="C9" s="5" t="s">
        <v>78</v>
      </c>
      <c r="D9" s="113">
        <f>IF(PRECIFICAÇÃO!R19="","",PRECIFICAÇÃO!R19*$B$4)</f>
        <v>3657.5000000000005</v>
      </c>
      <c r="E9" s="112">
        <f>IF(PRECIFICAÇÃO!S19="","",PRECIFICAÇÃO!S19*$B$4)</f>
        <v>3135</v>
      </c>
      <c r="F9" s="112" t="str">
        <f>IF(PRECIFICAÇÃO!T19="","",PRECIFICAÇÃO!T19*$B$4)</f>
        <v/>
      </c>
      <c r="G9" s="112" t="str">
        <f>IF(PRECIFICAÇÃO!U19="","",PRECIFICAÇÃO!U19*$B$4)</f>
        <v/>
      </c>
      <c r="H9" s="115" t="str">
        <f>IF(PRECIFICAÇÃO!V19="","",PRECIFICAÇÃO!V19*$B$4)</f>
        <v/>
      </c>
      <c r="I9" s="112" t="str">
        <f>IF(PRECIFICAÇÃO!W19="","",PRECIFICAÇÃO!W19*$B$4)</f>
        <v/>
      </c>
      <c r="J9" s="1"/>
    </row>
    <row r="10" spans="1:13" x14ac:dyDescent="0.25">
      <c r="A10" s="153"/>
      <c r="B10" s="24"/>
      <c r="C10" s="147" t="s">
        <v>79</v>
      </c>
      <c r="D10" s="112">
        <f>SUM(D9:I9)</f>
        <v>6792.5</v>
      </c>
      <c r="E10" s="116"/>
      <c r="F10" s="116"/>
      <c r="G10" s="116"/>
      <c r="H10" s="116"/>
      <c r="I10" s="145"/>
      <c r="J10" s="151"/>
    </row>
    <row r="11" spans="1:13" x14ac:dyDescent="0.25">
      <c r="A11" s="153" t="s">
        <v>45</v>
      </c>
      <c r="B11" s="110">
        <f>PRECIFICAÇÃO!E79</f>
        <v>0</v>
      </c>
      <c r="C11" s="9"/>
      <c r="D11" s="7"/>
      <c r="E11" s="7"/>
      <c r="F11" s="8"/>
      <c r="G11" s="8"/>
      <c r="H11" s="8"/>
      <c r="I11" s="8"/>
      <c r="J11" s="1"/>
    </row>
    <row r="12" spans="1:13" ht="15.75" thickBot="1" x14ac:dyDescent="0.3">
      <c r="A12" s="154"/>
      <c r="B12" s="155"/>
      <c r="C12" s="2"/>
      <c r="D12" s="2"/>
      <c r="E12" s="2"/>
      <c r="F12" s="2"/>
      <c r="G12" s="2"/>
      <c r="H12" s="2"/>
      <c r="I12" s="2"/>
      <c r="J12" s="3"/>
    </row>
    <row r="13" spans="1:13" ht="18.75" x14ac:dyDescent="0.3">
      <c r="A13" s="259" t="s">
        <v>36</v>
      </c>
      <c r="B13" s="260"/>
      <c r="C13" s="261"/>
      <c r="D13" s="8"/>
      <c r="E13" s="8"/>
      <c r="F13" s="8"/>
      <c r="G13" s="8"/>
      <c r="H13" s="8"/>
    </row>
    <row r="14" spans="1:13" x14ac:dyDescent="0.25">
      <c r="A14" s="12" t="s">
        <v>27</v>
      </c>
      <c r="B14" s="13"/>
      <c r="C14" s="16" t="s">
        <v>35</v>
      </c>
    </row>
    <row r="15" spans="1:13" x14ac:dyDescent="0.25">
      <c r="A15" s="9" t="s">
        <v>28</v>
      </c>
      <c r="B15" s="4">
        <f>20*B4*E4</f>
        <v>2109</v>
      </c>
      <c r="C15" s="17">
        <f>B15/$B$19</f>
        <v>0.16477754768543471</v>
      </c>
    </row>
    <row r="16" spans="1:13" x14ac:dyDescent="0.25">
      <c r="A16" s="9" t="s">
        <v>26</v>
      </c>
      <c r="B16" s="7">
        <f>B5+B6</f>
        <v>6892.5</v>
      </c>
      <c r="C16" s="17">
        <f>B16/$B$19</f>
        <v>0.538515527464134</v>
      </c>
    </row>
    <row r="17" spans="1:8" x14ac:dyDescent="0.25">
      <c r="A17" s="9" t="s">
        <v>29</v>
      </c>
      <c r="B17" s="7">
        <f>B8+B7</f>
        <v>724.24</v>
      </c>
      <c r="C17" s="17">
        <f>B17/$B$19</f>
        <v>5.6585344303318741E-2</v>
      </c>
    </row>
    <row r="18" spans="1:8" x14ac:dyDescent="0.25">
      <c r="A18" s="6" t="s">
        <v>43</v>
      </c>
      <c r="B18" s="26">
        <f>SUM(B15:B17)</f>
        <v>9725.74</v>
      </c>
      <c r="C18" s="29">
        <v>1</v>
      </c>
    </row>
    <row r="19" spans="1:8" x14ac:dyDescent="0.25">
      <c r="A19" s="9" t="s">
        <v>50</v>
      </c>
      <c r="B19" s="4">
        <f>B18*1.316</f>
        <v>12799.073840000001</v>
      </c>
      <c r="C19" s="17">
        <v>1.3160000000000001</v>
      </c>
    </row>
    <row r="20" spans="1:8" x14ac:dyDescent="0.25">
      <c r="A20" s="9"/>
      <c r="C20" s="17"/>
    </row>
    <row r="21" spans="1:8" x14ac:dyDescent="0.25">
      <c r="A21" s="9"/>
      <c r="B21" s="8"/>
      <c r="C21" s="20"/>
    </row>
    <row r="22" spans="1:8" x14ac:dyDescent="0.25">
      <c r="A22" s="14" t="s">
        <v>23</v>
      </c>
      <c r="B22" s="8"/>
      <c r="C22" s="18" t="s">
        <v>35</v>
      </c>
    </row>
    <row r="23" spans="1:8" x14ac:dyDescent="0.25">
      <c r="A23" s="9" t="s">
        <v>33</v>
      </c>
      <c r="B23" s="7">
        <v>12000</v>
      </c>
      <c r="C23" s="17">
        <f>B23/$B$23</f>
        <v>1</v>
      </c>
    </row>
    <row r="24" spans="1:8" x14ac:dyDescent="0.25">
      <c r="A24" s="9" t="s">
        <v>34</v>
      </c>
      <c r="B24" s="7">
        <f>B16</f>
        <v>6892.5</v>
      </c>
      <c r="C24" s="17">
        <f>B24/$B$23</f>
        <v>0.57437499999999997</v>
      </c>
    </row>
    <row r="25" spans="1:8" x14ac:dyDescent="0.25">
      <c r="A25" s="9" t="s">
        <v>40</v>
      </c>
      <c r="B25" s="7">
        <f>B17</f>
        <v>724.24</v>
      </c>
      <c r="C25" s="17">
        <f>B25/$B$23</f>
        <v>6.0353333333333335E-2</v>
      </c>
    </row>
    <row r="26" spans="1:8" x14ac:dyDescent="0.25">
      <c r="A26" s="9" t="s">
        <v>39</v>
      </c>
      <c r="B26" s="7">
        <f>B23-B24-B25</f>
        <v>4383.26</v>
      </c>
      <c r="C26" s="17">
        <f>B26/$B$23</f>
        <v>0.36527166666666666</v>
      </c>
    </row>
    <row r="27" spans="1:8" x14ac:dyDescent="0.25">
      <c r="A27" s="9" t="s">
        <v>41</v>
      </c>
      <c r="B27" s="7">
        <f>B15</f>
        <v>2109</v>
      </c>
      <c r="C27" s="17">
        <f>B27/$B$23</f>
        <v>0.17574999999999999</v>
      </c>
    </row>
    <row r="28" spans="1:8" x14ac:dyDescent="0.25">
      <c r="A28" s="10" t="s">
        <v>47</v>
      </c>
      <c r="B28" s="15">
        <f>B26-B27</f>
        <v>2274.2600000000002</v>
      </c>
      <c r="C28" s="19">
        <f>B28/$B$18</f>
        <v>0.23383927598311288</v>
      </c>
      <c r="F28" s="28"/>
      <c r="G28" s="28"/>
      <c r="H28" s="25"/>
    </row>
    <row r="29" spans="1:8" x14ac:dyDescent="0.25">
      <c r="A29" s="9" t="s">
        <v>46</v>
      </c>
      <c r="B29" s="4">
        <f>IF(B11=5%,B23*B11,IF(B11=10%,B23*B11,IF(B11=15%,B23*B11,0)))</f>
        <v>0</v>
      </c>
      <c r="C29" s="17">
        <f>B29/B23</f>
        <v>0</v>
      </c>
      <c r="F29" s="28"/>
      <c r="G29" s="28"/>
      <c r="H29" s="25"/>
    </row>
    <row r="30" spans="1:8" x14ac:dyDescent="0.25">
      <c r="A30" s="9" t="s">
        <v>48</v>
      </c>
      <c r="B30" s="4">
        <f>B28-B29</f>
        <v>2274.2600000000002</v>
      </c>
      <c r="C30" s="17">
        <f>B30/B18</f>
        <v>0.23383927598311288</v>
      </c>
      <c r="F30" s="28"/>
      <c r="G30" s="28"/>
      <c r="H30" s="25"/>
    </row>
    <row r="31" spans="1:8" x14ac:dyDescent="0.25">
      <c r="A31" s="30"/>
      <c r="B31" s="31"/>
      <c r="C31" s="32"/>
      <c r="F31" s="28"/>
      <c r="G31" s="28"/>
      <c r="H31" s="25"/>
    </row>
    <row r="32" spans="1:8" x14ac:dyDescent="0.25">
      <c r="A32" s="33" t="s">
        <v>42</v>
      </c>
      <c r="B32" s="34">
        <f>B23-B29</f>
        <v>12000</v>
      </c>
      <c r="C32" s="35"/>
      <c r="D32" s="25"/>
      <c r="E32" s="25"/>
      <c r="F32" s="25"/>
      <c r="G32" s="25"/>
      <c r="H32" s="25"/>
    </row>
    <row r="33" spans="1:8" x14ac:dyDescent="0.25">
      <c r="A33" s="36"/>
      <c r="B33" s="37"/>
      <c r="C33" s="38"/>
      <c r="F33" s="27"/>
      <c r="G33" s="25"/>
      <c r="H33" s="25"/>
    </row>
  </sheetData>
  <mergeCells count="2">
    <mergeCell ref="A13:C13"/>
    <mergeCell ref="A2:I2"/>
  </mergeCells>
  <conditionalFormatting sqref="C26">
    <cfRule type="expression" dxfId="0" priority="1">
      <formula>$C$26&gt;0.55</formula>
    </cfRule>
    <cfRule type="iconSet" priority="2">
      <iconSet iconSet="3Symbols">
        <cfvo type="percent" val="0"/>
        <cfvo type="num" val="0.35"/>
        <cfvo type="num" val="0.4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PRECIFICAÇÃO</vt:lpstr>
      <vt:lpstr>2. Dados da adm-fin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2013-03-19T17:48:45Z</dcterms:modified>
</cp:coreProperties>
</file>