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69C83806-6AA2-414B-9FA5-E7D8C56952C2}" xr6:coauthVersionLast="47" xr6:coauthVersionMax="47" xr10:uidLastSave="{00000000-0000-0000-0000-000000000000}"/>
  <bookViews>
    <workbookView xWindow="-108" yWindow="-108" windowWidth="23256" windowHeight="12456" firstSheet="3" activeTab="9" xr2:uid="{00000000-000D-0000-FFFF-FFFF00000000}"/>
  </bookViews>
  <sheets>
    <sheet name="T检验" sheetId="1" r:id="rId1"/>
    <sheet name="方差" sheetId="4" r:id="rId2"/>
    <sheet name="方差实践" sheetId="5" r:id="rId3"/>
    <sheet name="测试" sheetId="6" r:id="rId4"/>
    <sheet name="Sheet4" sheetId="7" r:id="rId5"/>
    <sheet name="置信区间" sheetId="9" r:id="rId6"/>
    <sheet name="卡方检验" sheetId="10" r:id="rId7"/>
    <sheet name="T检验(配对)" sheetId="12" r:id="rId8"/>
    <sheet name="单因素方差分析" sheetId="13" r:id="rId9"/>
    <sheet name="多因素方差分析" sheetId="17" r:id="rId10"/>
    <sheet name="F分布" sheetId="14" r:id="rId11"/>
    <sheet name="T分布表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7" l="1"/>
  <c r="D57" i="17"/>
  <c r="E57" i="17"/>
  <c r="B57" i="17"/>
  <c r="J55" i="17"/>
  <c r="C54" i="17"/>
  <c r="D54" i="17"/>
  <c r="E54" i="17"/>
  <c r="J54" i="17"/>
  <c r="B54" i="17"/>
  <c r="J53" i="17"/>
  <c r="J52" i="17"/>
  <c r="J51" i="17"/>
  <c r="J50" i="17"/>
  <c r="I53" i="17"/>
  <c r="H53" i="17"/>
  <c r="I52" i="17"/>
  <c r="H52" i="17"/>
  <c r="I51" i="17"/>
  <c r="H51" i="17"/>
  <c r="I50" i="17"/>
  <c r="H50" i="17"/>
  <c r="G53" i="17"/>
  <c r="F53" i="17"/>
  <c r="G52" i="17"/>
  <c r="F52" i="17"/>
  <c r="G51" i="17"/>
  <c r="F51" i="17"/>
  <c r="G50" i="17"/>
  <c r="F50" i="17"/>
  <c r="G18" i="17"/>
  <c r="C53" i="17"/>
  <c r="D53" i="17"/>
  <c r="E53" i="17"/>
  <c r="B53" i="17"/>
  <c r="C52" i="17"/>
  <c r="D52" i="17"/>
  <c r="E52" i="17"/>
  <c r="B52" i="17"/>
  <c r="C51" i="17"/>
  <c r="D51" i="17"/>
  <c r="E51" i="17"/>
  <c r="B51" i="17"/>
  <c r="C50" i="17"/>
  <c r="D50" i="17"/>
  <c r="E50" i="17"/>
  <c r="B50" i="17"/>
  <c r="J21" i="17"/>
  <c r="J22" i="17" s="1"/>
  <c r="O23" i="17" s="1"/>
  <c r="I21" i="17"/>
  <c r="H21" i="17"/>
  <c r="J20" i="17"/>
  <c r="I20" i="17"/>
  <c r="H20" i="17"/>
  <c r="J19" i="17"/>
  <c r="I19" i="17"/>
  <c r="H19" i="17"/>
  <c r="H25" i="17" s="1"/>
  <c r="O20" i="17" s="1"/>
  <c r="Q20" i="17" s="1"/>
  <c r="J18" i="17"/>
  <c r="I18" i="17"/>
  <c r="H18" i="17"/>
  <c r="G21" i="17"/>
  <c r="F21" i="17"/>
  <c r="G20" i="17"/>
  <c r="F20" i="17"/>
  <c r="G19" i="17"/>
  <c r="F19" i="17"/>
  <c r="F18" i="17"/>
  <c r="C20" i="17"/>
  <c r="D20" i="17"/>
  <c r="E20" i="17"/>
  <c r="B20" i="17"/>
  <c r="C21" i="17"/>
  <c r="C22" i="17" s="1"/>
  <c r="D21" i="17"/>
  <c r="D22" i="17" s="1"/>
  <c r="E21" i="17"/>
  <c r="E22" i="17" s="1"/>
  <c r="B21" i="17"/>
  <c r="B22" i="17" s="1"/>
  <c r="J23" i="17" s="1"/>
  <c r="O22" i="17" s="1"/>
  <c r="Q22" i="17" s="1"/>
  <c r="C19" i="17"/>
  <c r="C25" i="17" s="1"/>
  <c r="D19" i="17"/>
  <c r="D25" i="17" s="1"/>
  <c r="E19" i="17"/>
  <c r="E25" i="17" s="1"/>
  <c r="B19" i="17"/>
  <c r="B25" i="17" s="1"/>
  <c r="C18" i="17"/>
  <c r="D18" i="17"/>
  <c r="E18" i="17"/>
  <c r="B18" i="17"/>
  <c r="N74" i="13"/>
  <c r="M75" i="13"/>
  <c r="M74" i="13"/>
  <c r="C82" i="13"/>
  <c r="C83" i="13" s="1"/>
  <c r="B80" i="13"/>
  <c r="E79" i="13"/>
  <c r="E80" i="13" s="1"/>
  <c r="E78" i="13"/>
  <c r="E77" i="13"/>
  <c r="E76" i="13"/>
  <c r="C79" i="13"/>
  <c r="C80" i="13" s="1"/>
  <c r="D79" i="13"/>
  <c r="D80" i="13" s="1"/>
  <c r="B79" i="13"/>
  <c r="C78" i="13"/>
  <c r="D78" i="13"/>
  <c r="B78" i="13"/>
  <c r="C77" i="13"/>
  <c r="D77" i="13"/>
  <c r="B77" i="13"/>
  <c r="C76" i="13"/>
  <c r="D76" i="13"/>
  <c r="D82" i="13" s="1"/>
  <c r="D83" i="13" s="1"/>
  <c r="B76" i="13"/>
  <c r="B82" i="13" s="1"/>
  <c r="B83" i="13" s="1"/>
  <c r="E83" i="13" s="1"/>
  <c r="K74" i="13" s="1"/>
  <c r="M48" i="13"/>
  <c r="M49" i="13"/>
  <c r="D55" i="13"/>
  <c r="D56" i="13" s="1"/>
  <c r="B55" i="13"/>
  <c r="B56" i="13" s="1"/>
  <c r="E56" i="13" s="1"/>
  <c r="E52" i="13"/>
  <c r="E51" i="13"/>
  <c r="E50" i="13"/>
  <c r="E49" i="13"/>
  <c r="E53" i="13" s="1"/>
  <c r="E22" i="13"/>
  <c r="E26" i="13" s="1"/>
  <c r="C53" i="13"/>
  <c r="C52" i="13"/>
  <c r="D52" i="13"/>
  <c r="D53" i="13" s="1"/>
  <c r="B52" i="13"/>
  <c r="B53" i="13" s="1"/>
  <c r="E54" i="13" s="1"/>
  <c r="C51" i="13"/>
  <c r="D51" i="13"/>
  <c r="B51" i="13"/>
  <c r="D50" i="13"/>
  <c r="C50" i="13"/>
  <c r="C55" i="13" s="1"/>
  <c r="C56" i="13" s="1"/>
  <c r="B50" i="13"/>
  <c r="N23" i="13"/>
  <c r="M24" i="13"/>
  <c r="M23" i="13"/>
  <c r="E25" i="13"/>
  <c r="C25" i="13"/>
  <c r="D25" i="13"/>
  <c r="B25" i="13"/>
  <c r="B26" i="13" s="1"/>
  <c r="E24" i="13"/>
  <c r="E23" i="13"/>
  <c r="C24" i="13"/>
  <c r="D24" i="13"/>
  <c r="B24" i="13"/>
  <c r="C23" i="13"/>
  <c r="D23" i="13"/>
  <c r="B23" i="13"/>
  <c r="C22" i="13"/>
  <c r="D22" i="13"/>
  <c r="B22" i="13"/>
  <c r="B66" i="12"/>
  <c r="B39" i="12"/>
  <c r="B65" i="12"/>
  <c r="B38" i="12"/>
  <c r="D64" i="12"/>
  <c r="D63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45" i="12"/>
  <c r="C63" i="12"/>
  <c r="B63" i="12"/>
  <c r="F27" i="12"/>
  <c r="F28" i="12"/>
  <c r="F29" i="12"/>
  <c r="F30" i="12"/>
  <c r="F31" i="12"/>
  <c r="F32" i="12"/>
  <c r="F33" i="12"/>
  <c r="F34" i="12"/>
  <c r="F35" i="12"/>
  <c r="F26" i="12"/>
  <c r="F36" i="12" s="1"/>
  <c r="D5" i="12"/>
  <c r="C36" i="12"/>
  <c r="E32" i="12" s="1"/>
  <c r="B36" i="12"/>
  <c r="D29" i="12" s="1"/>
  <c r="D6" i="12"/>
  <c r="D7" i="12"/>
  <c r="D8" i="12"/>
  <c r="D13" i="12" s="1"/>
  <c r="D9" i="12"/>
  <c r="D10" i="12"/>
  <c r="D11" i="12"/>
  <c r="D12" i="12"/>
  <c r="B125" i="10"/>
  <c r="B99" i="10"/>
  <c r="B124" i="10"/>
  <c r="B123" i="10"/>
  <c r="B122" i="10"/>
  <c r="B96" i="10"/>
  <c r="B121" i="10"/>
  <c r="B95" i="10"/>
  <c r="D120" i="10"/>
  <c r="B120" i="10"/>
  <c r="B94" i="10"/>
  <c r="D119" i="10"/>
  <c r="B119" i="10"/>
  <c r="D118" i="10"/>
  <c r="B118" i="10"/>
  <c r="D117" i="10"/>
  <c r="B117" i="10"/>
  <c r="G108" i="10"/>
  <c r="G109" i="10"/>
  <c r="G115" i="10"/>
  <c r="G114" i="10"/>
  <c r="G113" i="10"/>
  <c r="G112" i="10"/>
  <c r="G111" i="10"/>
  <c r="G110" i="10"/>
  <c r="E109" i="10"/>
  <c r="E110" i="10"/>
  <c r="E111" i="10"/>
  <c r="E112" i="10"/>
  <c r="E113" i="10"/>
  <c r="E114" i="10"/>
  <c r="E115" i="10"/>
  <c r="E108" i="10"/>
  <c r="D116" i="10"/>
  <c r="B116" i="10"/>
  <c r="B98" i="10"/>
  <c r="B97" i="10"/>
  <c r="D94" i="10"/>
  <c r="D93" i="10"/>
  <c r="B93" i="10"/>
  <c r="D92" i="10"/>
  <c r="B92" i="10"/>
  <c r="D91" i="10"/>
  <c r="B91" i="10"/>
  <c r="G84" i="10"/>
  <c r="G83" i="10"/>
  <c r="G85" i="10"/>
  <c r="G86" i="10"/>
  <c r="G87" i="10"/>
  <c r="G88" i="10"/>
  <c r="G89" i="10"/>
  <c r="G82" i="10"/>
  <c r="D90" i="10"/>
  <c r="E89" i="10"/>
  <c r="E83" i="10"/>
  <c r="E84" i="10"/>
  <c r="E85" i="10"/>
  <c r="E86" i="10"/>
  <c r="E87" i="10"/>
  <c r="E88" i="10"/>
  <c r="E82" i="10"/>
  <c r="B90" i="10"/>
  <c r="D74" i="10"/>
  <c r="C72" i="10"/>
  <c r="C73" i="10"/>
  <c r="B73" i="10"/>
  <c r="B72" i="10"/>
  <c r="C67" i="10"/>
  <c r="B67" i="10"/>
  <c r="B66" i="10"/>
  <c r="C66" i="10"/>
  <c r="E50" i="10"/>
  <c r="A26" i="10"/>
  <c r="C49" i="10"/>
  <c r="D49" i="10"/>
  <c r="C48" i="10"/>
  <c r="D48" i="10"/>
  <c r="B49" i="10"/>
  <c r="B48" i="10"/>
  <c r="C43" i="10"/>
  <c r="D43" i="10"/>
  <c r="B43" i="10"/>
  <c r="B42" i="10"/>
  <c r="D42" i="10"/>
  <c r="C42" i="10"/>
  <c r="C24" i="10"/>
  <c r="D11" i="10"/>
  <c r="C10" i="10" s="1"/>
  <c r="C11" i="10"/>
  <c r="B11" i="10"/>
  <c r="B9" i="10" s="1"/>
  <c r="B23" i="10" s="1"/>
  <c r="F3" i="9"/>
  <c r="F2" i="9"/>
  <c r="E2" i="9"/>
  <c r="D2" i="9"/>
  <c r="C9" i="9"/>
  <c r="C5" i="9"/>
  <c r="C3" i="9"/>
  <c r="C4" i="9"/>
  <c r="C6" i="9"/>
  <c r="C7" i="9"/>
  <c r="C8" i="9"/>
  <c r="C2" i="9"/>
  <c r="A11" i="9"/>
  <c r="G2" i="7"/>
  <c r="D18" i="6"/>
  <c r="F2" i="7"/>
  <c r="E2" i="7"/>
  <c r="D3" i="7"/>
  <c r="D4" i="7"/>
  <c r="D5" i="7"/>
  <c r="D6" i="7"/>
  <c r="D7" i="7"/>
  <c r="D8" i="7"/>
  <c r="D9" i="7"/>
  <c r="D10" i="7"/>
  <c r="D11" i="7"/>
  <c r="D2" i="7"/>
  <c r="C2" i="7"/>
  <c r="C18" i="6"/>
  <c r="B18" i="6"/>
  <c r="C17" i="6"/>
  <c r="D17" i="6"/>
  <c r="B17" i="6"/>
  <c r="C16" i="6"/>
  <c r="D16" i="6"/>
  <c r="B16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F2" i="6"/>
  <c r="G2" i="6"/>
  <c r="E2" i="6"/>
  <c r="C15" i="6"/>
  <c r="D15" i="6"/>
  <c r="B15" i="6"/>
  <c r="M35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2" i="5"/>
  <c r="K34" i="5"/>
  <c r="E22" i="5"/>
  <c r="D22" i="5"/>
  <c r="E20" i="5"/>
  <c r="D20" i="5"/>
  <c r="E19" i="5"/>
  <c r="D19" i="5"/>
  <c r="E21" i="5"/>
  <c r="D21" i="5"/>
  <c r="D17" i="5"/>
  <c r="E17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E2" i="5"/>
  <c r="D2" i="5"/>
  <c r="C18" i="5"/>
  <c r="B18" i="5"/>
  <c r="D56" i="4"/>
  <c r="E2" i="4"/>
  <c r="E3" i="4"/>
  <c r="E4" i="4"/>
  <c r="E5" i="4"/>
  <c r="E6" i="4"/>
  <c r="E7" i="4"/>
  <c r="E8" i="4"/>
  <c r="E9" i="4"/>
  <c r="E51" i="4" s="1"/>
  <c r="E53" i="4" s="1"/>
  <c r="E54" i="4" s="1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D54" i="4"/>
  <c r="D53" i="4"/>
  <c r="D51" i="4"/>
  <c r="D4" i="4"/>
  <c r="D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2" i="4"/>
  <c r="C52" i="4"/>
  <c r="B52" i="4"/>
  <c r="C51" i="4"/>
  <c r="B51" i="4"/>
  <c r="D50" i="1"/>
  <c r="D3" i="1"/>
  <c r="D4" i="1"/>
  <c r="D5" i="1"/>
  <c r="E5" i="1" s="1"/>
  <c r="D6" i="1"/>
  <c r="E6" i="1" s="1"/>
  <c r="D7" i="1"/>
  <c r="E7" i="1" s="1"/>
  <c r="D8" i="1"/>
  <c r="D9" i="1"/>
  <c r="D10" i="1"/>
  <c r="E10" i="1" s="1"/>
  <c r="D11" i="1"/>
  <c r="D12" i="1"/>
  <c r="D13" i="1"/>
  <c r="E13" i="1" s="1"/>
  <c r="D14" i="1"/>
  <c r="E14" i="1" s="1"/>
  <c r="D15" i="1"/>
  <c r="D16" i="1"/>
  <c r="E16" i="1" s="1"/>
  <c r="D17" i="1"/>
  <c r="E17" i="1" s="1"/>
  <c r="D18" i="1"/>
  <c r="E18" i="1" s="1"/>
  <c r="D19" i="1"/>
  <c r="D20" i="1"/>
  <c r="D21" i="1"/>
  <c r="D22" i="1"/>
  <c r="E22" i="1" s="1"/>
  <c r="D23" i="1"/>
  <c r="E23" i="1" s="1"/>
  <c r="D24" i="1"/>
  <c r="E24" i="1" s="1"/>
  <c r="D25" i="1"/>
  <c r="E25" i="1" s="1"/>
  <c r="D26" i="1"/>
  <c r="E26" i="1" s="1"/>
  <c r="D27" i="1"/>
  <c r="D28" i="1"/>
  <c r="D29" i="1"/>
  <c r="D30" i="1"/>
  <c r="E30" i="1" s="1"/>
  <c r="D31" i="1"/>
  <c r="D32" i="1"/>
  <c r="E32" i="1" s="1"/>
  <c r="D33" i="1"/>
  <c r="E33" i="1" s="1"/>
  <c r="D34" i="1"/>
  <c r="E34" i="1" s="1"/>
  <c r="D35" i="1"/>
  <c r="D36" i="1"/>
  <c r="D37" i="1"/>
  <c r="E37" i="1" s="1"/>
  <c r="D38" i="1"/>
  <c r="E38" i="1" s="1"/>
  <c r="D39" i="1"/>
  <c r="D40" i="1"/>
  <c r="E40" i="1" s="1"/>
  <c r="D41" i="1"/>
  <c r="E41" i="1" s="1"/>
  <c r="D42" i="1"/>
  <c r="E42" i="1" s="1"/>
  <c r="D43" i="1"/>
  <c r="D44" i="1"/>
  <c r="D45" i="1"/>
  <c r="E45" i="1" s="1"/>
  <c r="D46" i="1"/>
  <c r="E46" i="1" s="1"/>
  <c r="D47" i="1"/>
  <c r="E47" i="1" s="1"/>
  <c r="D48" i="1"/>
  <c r="E48" i="1" s="1"/>
  <c r="D49" i="1"/>
  <c r="E49" i="1" s="1"/>
  <c r="E50" i="1"/>
  <c r="D2" i="1"/>
  <c r="E2" i="1" s="1"/>
  <c r="C52" i="1"/>
  <c r="E4" i="1" s="1"/>
  <c r="E3" i="1"/>
  <c r="E8" i="1"/>
  <c r="E9" i="1"/>
  <c r="E11" i="1"/>
  <c r="E12" i="1"/>
  <c r="E15" i="1"/>
  <c r="E19" i="1"/>
  <c r="E20" i="1"/>
  <c r="E21" i="1"/>
  <c r="E27" i="1"/>
  <c r="E28" i="1"/>
  <c r="E29" i="1"/>
  <c r="E31" i="1"/>
  <c r="E35" i="1"/>
  <c r="E36" i="1"/>
  <c r="E39" i="1"/>
  <c r="E43" i="1"/>
  <c r="E44" i="1"/>
  <c r="C51" i="1"/>
  <c r="F25" i="17" l="1"/>
  <c r="O19" i="17" s="1"/>
  <c r="Q19" i="17" s="1"/>
  <c r="R19" i="17" s="1"/>
  <c r="R20" i="17"/>
  <c r="B26" i="17"/>
  <c r="K76" i="13"/>
  <c r="E81" i="13"/>
  <c r="K75" i="13" s="1"/>
  <c r="B28" i="13"/>
  <c r="B29" i="13" s="1"/>
  <c r="D28" i="13"/>
  <c r="D29" i="13" s="1"/>
  <c r="D26" i="13"/>
  <c r="C26" i="13"/>
  <c r="E27" i="13" s="1"/>
  <c r="C28" i="13"/>
  <c r="C29" i="13" s="1"/>
  <c r="N48" i="13"/>
  <c r="F37" i="12"/>
  <c r="D14" i="12"/>
  <c r="B15" i="12" s="1"/>
  <c r="B16" i="12" s="1"/>
  <c r="E31" i="12"/>
  <c r="E30" i="12"/>
  <c r="D35" i="12"/>
  <c r="D31" i="12"/>
  <c r="E29" i="12"/>
  <c r="D34" i="12"/>
  <c r="D26" i="12"/>
  <c r="E28" i="12"/>
  <c r="D28" i="12"/>
  <c r="D27" i="12"/>
  <c r="D33" i="12"/>
  <c r="E26" i="12"/>
  <c r="E27" i="12"/>
  <c r="D32" i="12"/>
  <c r="E35" i="12"/>
  <c r="E34" i="12"/>
  <c r="D30" i="12"/>
  <c r="E33" i="12"/>
  <c r="C9" i="10"/>
  <c r="C23" i="10" s="1"/>
  <c r="B10" i="10"/>
  <c r="B24" i="10" s="1"/>
  <c r="E52" i="1"/>
  <c r="E53" i="1" s="1"/>
  <c r="E51" i="1"/>
  <c r="J25" i="17" l="1"/>
  <c r="O21" i="17" s="1"/>
  <c r="Q21" i="17" s="1"/>
  <c r="R21" i="17" s="1"/>
  <c r="E29" i="13"/>
  <c r="B37" i="12"/>
  <c r="C37" i="12"/>
</calcChain>
</file>

<file path=xl/sharedStrings.xml><?xml version="1.0" encoding="utf-8"?>
<sst xmlns="http://schemas.openxmlformats.org/spreadsheetml/2006/main" count="331" uniqueCount="155">
  <si>
    <t>階級</t>
  </si>
  <si>
    <t>正の字</t>
  </si>
  <si>
    <t>度数</t>
  </si>
  <si>
    <t>0cm以上1cm未満</t>
  </si>
  <si>
    <t>1cm以上2cm未満</t>
  </si>
  <si>
    <t>2cm以上3cm未満</t>
  </si>
  <si>
    <t>3cm以上4cm未満</t>
  </si>
  <si>
    <t>4cm以上5cm未満</t>
  </si>
  <si>
    <t>5cm以上6cm未満</t>
  </si>
  <si>
    <t>6cm以上7cm未満</t>
  </si>
  <si>
    <t>7cm以上8cm未満</t>
  </si>
  <si>
    <t>接收</t>
  </si>
  <si>
    <t>频率</t>
  </si>
  <si>
    <t>平均からの差</t>
    <phoneticPr fontId="1" type="noConversion"/>
  </si>
  <si>
    <t>その２乗</t>
    <phoneticPr fontId="1" type="noConversion"/>
  </si>
  <si>
    <t>番号</t>
    <phoneticPr fontId="1" type="noConversion"/>
  </si>
  <si>
    <t>合計</t>
    <phoneticPr fontId="1" type="noConversion"/>
  </si>
  <si>
    <t>平均</t>
    <phoneticPr fontId="1" type="noConversion"/>
  </si>
  <si>
    <t>2乗の合計</t>
    <phoneticPr fontId="1" type="noConversion"/>
  </si>
  <si>
    <t>分散</t>
    <phoneticPr fontId="1" type="noConversion"/>
  </si>
  <si>
    <t>標準偏差</t>
    <phoneticPr fontId="1" type="noConversion"/>
  </si>
  <si>
    <t>wakuwaku</t>
    <phoneticPr fontId="1" type="noConversion"/>
  </si>
  <si>
    <t>mogu</t>
    <phoneticPr fontId="1" type="noConversion"/>
  </si>
  <si>
    <t>countif(</t>
    <phoneticPr fontId="1" type="noConversion"/>
  </si>
  <si>
    <t>合计</t>
    <phoneticPr fontId="1" type="noConversion"/>
  </si>
  <si>
    <t>均值</t>
    <phoneticPr fontId="1" type="noConversion"/>
  </si>
  <si>
    <t>waku方差</t>
    <phoneticPr fontId="1" type="noConversion"/>
  </si>
  <si>
    <t>方差</t>
    <phoneticPr fontId="1" type="noConversion"/>
  </si>
  <si>
    <t>标准差</t>
    <phoneticPr fontId="1" type="noConversion"/>
  </si>
  <si>
    <t>mogu方差</t>
    <phoneticPr fontId="1" type="noConversion"/>
  </si>
  <si>
    <t>令人兴奋的</t>
  </si>
  <si>
    <t>莫格莫格</t>
  </si>
  <si>
    <t>mogomogo</t>
    <phoneticPr fontId="1" type="noConversion"/>
  </si>
  <si>
    <t>学生编号</t>
  </si>
  <si>
    <t>樱宫</t>
  </si>
  <si>
    <t>桃宫</t>
  </si>
  <si>
    <t>柳木宫</t>
  </si>
  <si>
    <t>号码</t>
    <phoneticPr fontId="1" type="noConversion"/>
  </si>
  <si>
    <t>长度</t>
    <phoneticPr fontId="1" type="noConversion"/>
  </si>
  <si>
    <t>number</t>
    <phoneticPr fontId="1" type="noConversion"/>
  </si>
  <si>
    <t>score</t>
    <phoneticPr fontId="1" type="noConversion"/>
  </si>
  <si>
    <t>无偏方差</t>
    <phoneticPr fontId="1" type="noConversion"/>
  </si>
  <si>
    <t>标准误差</t>
    <phoneticPr fontId="1" type="noConversion"/>
  </si>
  <si>
    <t>置信区间 = 样本均值 ±t×样本标准误差</t>
  </si>
  <si>
    <t>置信区间</t>
    <phoneticPr fontId="1" type="noConversion"/>
  </si>
  <si>
    <t>商店</t>
  </si>
  <si>
    <t>土豆</t>
  </si>
  <si>
    <t>鸡</t>
  </si>
  <si>
    <t>和</t>
  </si>
  <si>
    <t>↓ 自由度/概率→</t>
  </si>
  <si>
    <t>汉堡</t>
  </si>
  <si>
    <t>... 待续...</t>
  </si>
  <si>
    <t>...</t>
  </si>
  <si>
    <t>我喜欢日语</t>
  </si>
  <si>
    <t>我喜欢数学</t>
  </si>
  <si>
    <t>（1）说出本检验中的原假设。</t>
  </si>
  <si>
    <t>（2）描述本检验中的备择假设。</t>
  </si>
  <si>
    <t>（3）当零假设成立时，找到预期频率。</t>
  </si>
  <si>
    <t>（4）求卡方值（四舍五入到小数点后第三位）。</t>
  </si>
  <si>
    <t>（5）当显著性水平为1%时，写下从这个卡方值可以说什么。</t>
  </si>
  <si>
    <t>（6）用通俗易懂的语言解释上述测试的结果。</t>
  </si>
  <si>
    <t>吃了令人兴奋的汉堡的高中女生</t>
  </si>
  <si>
    <t>得分</t>
  </si>
  <si>
    <t>吃莫格莫格汉堡的高中女生</t>
  </si>
  <si>
    <t>无偏方差</t>
  </si>
  <si>
    <t>样本标准误差</t>
  </si>
  <si>
    <t>样本标准误差</t>
    <phoneticPr fontId="1" type="noConversion"/>
  </si>
  <si>
    <t>偏差平方和</t>
    <phoneticPr fontId="1" type="noConversion"/>
  </si>
  <si>
    <t>估计总体方差</t>
    <phoneticPr fontId="1" type="noConversion"/>
  </si>
  <si>
    <t>差值的样本标准误差</t>
    <phoneticPr fontId="1" type="noConversion"/>
  </si>
  <si>
    <t>置信区间下限</t>
    <phoneticPr fontId="1" type="noConversion"/>
  </si>
  <si>
    <t>置信区间上限</t>
    <phoneticPr fontId="1" type="noConversion"/>
  </si>
  <si>
    <t>https://max.book118.com/html/2020/0826/7001162006002163.shtm</t>
  </si>
  <si>
    <t>T值</t>
    <phoneticPr fontId="1" type="noConversion"/>
  </si>
  <si>
    <t>自由度</t>
  </si>
  <si>
    <t>显著性水平 5%</t>
  </si>
  <si>
    <t>显著性水平 1%</t>
  </si>
  <si>
    <t>∞</t>
  </si>
  <si>
    <t>A</t>
    <phoneticPr fontId="1" type="noConversion"/>
  </si>
  <si>
    <t>B</t>
    <phoneticPr fontId="1" type="noConversion"/>
  </si>
  <si>
    <t>检验A班和B班的成绩是否有显著性差异</t>
    <phoneticPr fontId="1" type="noConversion"/>
  </si>
  <si>
    <t>原假设：A班B班成绩没有差异</t>
    <phoneticPr fontId="1" type="noConversion"/>
  </si>
  <si>
    <t>备择假设：A班B班成绩有差异</t>
    <phoneticPr fontId="1" type="noConversion"/>
  </si>
  <si>
    <t>确定检验水平：95%</t>
    <phoneticPr fontId="1" type="noConversion"/>
  </si>
  <si>
    <t>计算T值</t>
    <phoneticPr fontId="1" type="noConversion"/>
  </si>
  <si>
    <t>计算自由度</t>
    <phoneticPr fontId="1" type="noConversion"/>
  </si>
  <si>
    <t>根据自由度查表</t>
    <phoneticPr fontId="1" type="noConversion"/>
  </si>
  <si>
    <t>根据T值和查表结果判断</t>
    <phoneticPr fontId="1" type="noConversion"/>
  </si>
  <si>
    <t>得出结论</t>
    <phoneticPr fontId="1" type="noConversion"/>
  </si>
  <si>
    <t>樱</t>
    <phoneticPr fontId="1" type="noConversion"/>
  </si>
  <si>
    <t>桃</t>
    <phoneticPr fontId="1" type="noConversion"/>
  </si>
  <si>
    <t>高中女生</t>
  </si>
  <si>
    <t>平均</t>
  </si>
  <si>
    <t>样本方差</t>
  </si>
  <si>
    <t>差值的标准误差</t>
    <phoneticPr fontId="1" type="noConversion"/>
  </si>
  <si>
    <t>改进前</t>
  </si>
  <si>
    <t>改进后</t>
  </si>
  <si>
    <t>测试后</t>
  </si>
  <si>
    <t>预测试</t>
    <phoneticPr fontId="1" type="noConversion"/>
  </si>
  <si>
    <t>C</t>
    <phoneticPr fontId="1" type="noConversion"/>
  </si>
  <si>
    <t>样本量</t>
    <phoneticPr fontId="1" type="noConversion"/>
  </si>
  <si>
    <t>标准偏差</t>
    <phoneticPr fontId="1" type="noConversion"/>
  </si>
  <si>
    <t>平方和</t>
    <phoneticPr fontId="1" type="noConversion"/>
  </si>
  <si>
    <t>组内平方和</t>
    <phoneticPr fontId="1" type="noConversion"/>
  </si>
  <si>
    <t>总体平方和</t>
    <phoneticPr fontId="1" type="noConversion"/>
  </si>
  <si>
    <t>组内平均-总体平均</t>
    <phoneticPr fontId="1" type="noConversion"/>
  </si>
  <si>
    <t>*样本个数</t>
    <phoneticPr fontId="1" type="noConversion"/>
  </si>
  <si>
    <t>组间平方和</t>
    <phoneticPr fontId="1" type="noConversion"/>
  </si>
  <si>
    <t>主要因素</t>
  </si>
  <si>
    <t>平方和</t>
  </si>
  <si>
    <t>平均平方</t>
  </si>
  <si>
    <t>F</t>
  </si>
  <si>
    <t>团体</t>
  </si>
  <si>
    <t>集团内部</t>
  </si>
  <si>
    <t>整个</t>
  </si>
  <si>
    <t>具有 5% 显著性水平的 F 分布表</t>
  </si>
  <si>
    <t>组中的自由度</t>
  </si>
  <si>
    <t>组间自由度</t>
  </si>
  <si>
    <t>具有 1% 显著性水平的 F 分布表</t>
  </si>
  <si>
    <t>白白</t>
  </si>
  <si>
    <t>NO.</t>
    <phoneticPr fontId="1" type="noConversion"/>
  </si>
  <si>
    <t>对照组</t>
    <phoneticPr fontId="1" type="noConversion"/>
  </si>
  <si>
    <t>新漫画组</t>
    <phoneticPr fontId="1" type="noConversion"/>
  </si>
  <si>
    <t>前漫画组</t>
    <phoneticPr fontId="1" type="noConversion"/>
  </si>
  <si>
    <t>离散</t>
    <phoneticPr fontId="1" type="noConversion"/>
  </si>
  <si>
    <t>脆</t>
  </si>
  <si>
    <t>干</t>
  </si>
  <si>
    <t>正常风味</t>
  </si>
  <si>
    <t>数量</t>
    <phoneticPr fontId="1" type="noConversion"/>
  </si>
  <si>
    <t>··</t>
    <phoneticPr fontId="1" type="noConversion"/>
  </si>
  <si>
    <t>普通</t>
    <phoneticPr fontId="1" type="noConversion"/>
  </si>
  <si>
    <t>脆</t>
    <phoneticPr fontId="1" type="noConversion"/>
  </si>
  <si>
    <t>干</t>
    <phoneticPr fontId="1" type="noConversion"/>
  </si>
  <si>
    <t>正常风味</t>
    <phoneticPr fontId="1" type="noConversion"/>
  </si>
  <si>
    <t>全体</t>
    <phoneticPr fontId="1" type="noConversion"/>
  </si>
  <si>
    <t>偏差</t>
    <phoneticPr fontId="1" type="noConversion"/>
  </si>
  <si>
    <t>因素1</t>
    <phoneticPr fontId="1" type="noConversion"/>
  </si>
  <si>
    <t>因素2</t>
    <phoneticPr fontId="1" type="noConversion"/>
  </si>
  <si>
    <t>交互作用</t>
    <phoneticPr fontId="1" type="noConversion"/>
  </si>
  <si>
    <t>要因</t>
    <rPh sb="0" eb="2">
      <t>ヨウイン</t>
    </rPh>
    <phoneticPr fontId="10"/>
  </si>
  <si>
    <t>平方和</t>
    <rPh sb="0" eb="3">
      <t>ヘイ</t>
    </rPh>
    <phoneticPr fontId="10"/>
  </si>
  <si>
    <t>自由度</t>
    <rPh sb="0" eb="3">
      <t>ジ</t>
    </rPh>
    <phoneticPr fontId="10"/>
  </si>
  <si>
    <t>平均平方</t>
    <rPh sb="0" eb="2">
      <t>ヘイ</t>
    </rPh>
    <rPh sb="2" eb="4">
      <t>ヘイホウ</t>
    </rPh>
    <phoneticPr fontId="10"/>
  </si>
  <si>
    <t>Ｆ</t>
    <phoneticPr fontId="10"/>
  </si>
  <si>
    <t>要因1</t>
    <rPh sb="0" eb="3">
      <t>ヨウイン</t>
    </rPh>
    <phoneticPr fontId="10"/>
  </si>
  <si>
    <t>要因2</t>
    <rPh sb="0" eb="3">
      <t>ヨウイン</t>
    </rPh>
    <phoneticPr fontId="10"/>
  </si>
  <si>
    <t>交互作用</t>
    <rPh sb="0" eb="4">
      <t>コウ</t>
    </rPh>
    <phoneticPr fontId="10"/>
  </si>
  <si>
    <t>残差</t>
    <rPh sb="0" eb="2">
      <t>ザンサ</t>
    </rPh>
    <phoneticPr fontId="10"/>
  </si>
  <si>
    <t>全体</t>
    <rPh sb="0" eb="2">
      <t>ゼンタイ</t>
    </rPh>
    <phoneticPr fontId="10"/>
  </si>
  <si>
    <t>麻辣汉堡</t>
  </si>
  <si>
    <t>普通汉堡包</t>
  </si>
  <si>
    <t>辣土豆</t>
  </si>
  <si>
    <t>普通马铃薯</t>
  </si>
  <si>
    <t>No.</t>
    <phoneticPr fontId="1" type="noConversion"/>
  </si>
  <si>
    <t>样本数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</si>
</sst>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"/>
    <numFmt numFmtId="177" formatCode="0.0"/>
    <numFmt numFmtId="178" formatCode="0.000000"/>
    <numFmt numFmtId="179" formatCode="0.000_ "/>
    <numFmt numFmtId="180" formatCode="0.00_ "/>
    <numFmt numFmtId="181" formatCode="0.00_ ;[Red]\-0.00\ "/>
    <numFmt numFmtId="182" formatCode="0_ ;[Red]\-0\ "/>
    <numFmt numFmtId="183" formatCode="0.0_ "/>
  </numFmts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color rgb="FF000000"/>
      <name val="Meiryo"/>
      <family val="2"/>
      <charset val="128"/>
    </font>
    <font>
      <sz val="11"/>
      <color theme="1"/>
      <name val="Microsoft YaHei"/>
      <family val="2"/>
      <charset val="134"/>
    </font>
    <font>
      <sz val="11"/>
      <color rgb="FFFF0000"/>
      <name val="等线"/>
      <family val="2"/>
      <scheme val="minor"/>
    </font>
    <font>
      <sz val="14"/>
      <color rgb="FF003300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4"/>
      <color rgb="FF666666"/>
      <name val="Microsoft YaHei"/>
      <family val="2"/>
      <charset val="134"/>
    </font>
    <font>
      <sz val="6"/>
      <name val="Osaka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EBBBB"/>
        <bgColor indexed="64"/>
      </patternFill>
    </fill>
    <fill>
      <patternFill patternType="solid">
        <fgColor rgb="FFBBBBEE"/>
        <bgColor indexed="64"/>
      </patternFill>
    </fill>
    <fill>
      <patternFill patternType="solid">
        <fgColor rgb="FFBBEEBB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CCCCC"/>
        <bgColor indexed="64"/>
      </patternFill>
    </fill>
    <fill>
      <patternFill patternType="solid">
        <fgColor rgb="FFBDDDDD"/>
        <bgColor indexed="64"/>
      </patternFill>
    </fill>
    <fill>
      <patternFill patternType="solid">
        <fgColor rgb="FFEEEE77"/>
        <bgColor indexed="64"/>
      </patternFill>
    </fill>
    <fill>
      <patternFill patternType="solid">
        <fgColor rgb="FFFF888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9C05"/>
        <bgColor indexed="64"/>
      </patternFill>
    </fill>
    <fill>
      <patternFill patternType="solid">
        <fgColor rgb="FFF97C6A"/>
        <bgColor indexed="64"/>
      </patternFill>
    </fill>
    <fill>
      <patternFill patternType="solid">
        <fgColor rgb="FFFB3A04"/>
        <bgColor indexed="64"/>
      </patternFill>
    </fill>
    <fill>
      <patternFill patternType="solid">
        <fgColor rgb="FFFFD303"/>
        <bgColor indexed="64"/>
      </patternFill>
    </fill>
    <fill>
      <patternFill patternType="solid">
        <fgColor rgb="FFFA3A0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2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77" fontId="3" fillId="0" borderId="1" xfId="0" applyNumberFormat="1" applyFont="1" applyBorder="1" applyAlignment="1">
      <alignment vertical="center" wrapText="1"/>
    </xf>
    <xf numFmtId="177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79" fontId="0" fillId="0" borderId="0" xfId="0" applyNumberFormat="1"/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6" fillId="0" borderId="0" xfId="0" applyFont="1"/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8" fillId="0" borderId="0" xfId="0" applyFont="1"/>
    <xf numFmtId="2" fontId="4" fillId="0" borderId="1" xfId="0" applyNumberFormat="1" applyFont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11" borderId="1" xfId="0" applyFont="1" applyFill="1" applyBorder="1" applyAlignment="1">
      <alignment horizontal="right" vertical="center" wrapText="1"/>
    </xf>
    <xf numFmtId="0" fontId="4" fillId="9" borderId="1" xfId="0" applyFont="1" applyFill="1" applyBorder="1" applyAlignment="1">
      <alignment horizontal="right" vertical="center" wrapText="1"/>
    </xf>
    <xf numFmtId="0" fontId="0" fillId="5" borderId="2" xfId="0" applyFill="1" applyBorder="1" applyAlignment="1">
      <alignment vertical="center"/>
    </xf>
    <xf numFmtId="0" fontId="0" fillId="0" borderId="2" xfId="0" applyBorder="1"/>
    <xf numFmtId="180" fontId="0" fillId="0" borderId="0" xfId="0" applyNumberFormat="1"/>
    <xf numFmtId="0" fontId="4" fillId="7" borderId="1" xfId="0" applyFont="1" applyFill="1" applyBorder="1" applyAlignment="1">
      <alignment horizontal="center" vertical="center" wrapText="1"/>
    </xf>
    <xf numFmtId="181" fontId="0" fillId="0" borderId="0" xfId="0" applyNumberFormat="1"/>
    <xf numFmtId="181" fontId="4" fillId="7" borderId="1" xfId="0" applyNumberFormat="1" applyFont="1" applyFill="1" applyBorder="1" applyAlignment="1">
      <alignment horizontal="center" vertical="center" wrapText="1"/>
    </xf>
    <xf numFmtId="181" fontId="4" fillId="8" borderId="1" xfId="0" applyNumberFormat="1" applyFont="1" applyFill="1" applyBorder="1" applyAlignment="1">
      <alignment horizontal="center" vertical="center" wrapText="1"/>
    </xf>
    <xf numFmtId="182" fontId="4" fillId="5" borderId="1" xfId="0" applyNumberFormat="1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1" fontId="0" fillId="0" borderId="0" xfId="0" applyNumberFormat="1"/>
    <xf numFmtId="177" fontId="0" fillId="0" borderId="0" xfId="0" applyNumberFormat="1"/>
    <xf numFmtId="0" fontId="4" fillId="15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2" fontId="4" fillId="11" borderId="1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4" fillId="17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183" fontId="0" fillId="0" borderId="0" xfId="0" applyNumberFormat="1"/>
    <xf numFmtId="176" fontId="4" fillId="11" borderId="1" xfId="0" applyNumberFormat="1" applyFont="1" applyFill="1" applyBorder="1" applyAlignment="1">
      <alignment horizontal="right" vertical="center" wrapText="1"/>
    </xf>
    <xf numFmtId="176" fontId="4" fillId="11" borderId="1" xfId="0" applyNumberFormat="1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4" fillId="18" borderId="8" xfId="0" applyFont="1" applyFill="1" applyBorder="1" applyAlignment="1">
      <alignment horizontal="center" vertical="center" wrapText="1"/>
    </xf>
    <xf numFmtId="0" fontId="4" fillId="18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 wrapText="1"/>
    </xf>
    <xf numFmtId="0" fontId="4" fillId="16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9" xfId="0" applyFont="1" applyFill="1" applyBorder="1" applyAlignment="1">
      <alignment horizontal="center" vertical="center" wrapText="1"/>
    </xf>
    <xf numFmtId="0" fontId="4" fillId="17" borderId="10" xfId="0" applyFont="1" applyFill="1" applyBorder="1" applyAlignment="1">
      <alignment horizontal="center" vertical="center" wrapText="1"/>
    </xf>
    <xf numFmtId="0" fontId="0" fillId="20" borderId="0" xfId="0" applyFill="1"/>
    <xf numFmtId="0" fontId="4" fillId="23" borderId="1" xfId="0" applyFont="1" applyFill="1" applyBorder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4" fillId="25" borderId="1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21" borderId="10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22" borderId="1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586740</xdr:colOff>
      <xdr:row>19</xdr:row>
      <xdr:rowOff>60960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B225089-4892-D1B9-1326-B138C9F29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3740" y="0"/>
          <a:ext cx="3832860" cy="3741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0</xdr:rowOff>
    </xdr:from>
    <xdr:to>
      <xdr:col>14</xdr:col>
      <xdr:colOff>289560</xdr:colOff>
      <xdr:row>23</xdr:row>
      <xdr:rowOff>53340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7002386-D78B-474C-6813-FEA772D20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0"/>
          <a:ext cx="6880860" cy="480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showGridLines="0" workbookViewId="0">
      <selection activeCell="G56" sqref="G56"/>
    </sheetView>
  </sheetViews>
  <sheetFormatPr defaultColWidth="9" defaultRowHeight="15" customHeight="1"/>
  <cols>
    <col min="1" max="1" width="9.109375" style="1" bestFit="1" customWidth="1"/>
    <col min="2" max="2" width="9.109375" style="1" customWidth="1"/>
    <col min="3" max="4" width="9.109375" style="1" bestFit="1" customWidth="1"/>
    <col min="5" max="5" width="9.88671875" style="1" bestFit="1" customWidth="1"/>
    <col min="6" max="6" width="9" style="1"/>
    <col min="7" max="7" width="22.21875" style="1" customWidth="1"/>
    <col min="8" max="8" width="9.109375" style="1" bestFit="1" customWidth="1"/>
    <col min="9" max="9" width="9" style="1"/>
    <col min="10" max="11" width="9.109375" style="1" bestFit="1" customWidth="1"/>
    <col min="12" max="16384" width="9" style="1"/>
  </cols>
  <sheetData>
    <row r="1" spans="1:12" ht="15" customHeight="1">
      <c r="A1" s="1" t="s">
        <v>15</v>
      </c>
      <c r="B1" s="1" t="s">
        <v>21</v>
      </c>
      <c r="C1" s="1" t="s">
        <v>22</v>
      </c>
      <c r="D1" s="1" t="s">
        <v>13</v>
      </c>
      <c r="E1" s="1" t="s">
        <v>14</v>
      </c>
    </row>
    <row r="2" spans="1:12" ht="15" customHeight="1">
      <c r="A2" s="2">
        <v>1</v>
      </c>
      <c r="B2" s="2">
        <v>3.5</v>
      </c>
      <c r="C2" s="3">
        <v>4.5</v>
      </c>
      <c r="D2" s="4">
        <f>C2-AVERAGE(C$2:C$50)</f>
        <v>-0.11428571428571388</v>
      </c>
      <c r="E2" s="4">
        <f>D2^2</f>
        <v>1.3061224489795825E-2</v>
      </c>
    </row>
    <row r="3" spans="1:12" ht="15" customHeight="1">
      <c r="A3" s="2">
        <v>2</v>
      </c>
      <c r="B3" s="2">
        <v>3.8</v>
      </c>
      <c r="C3" s="3">
        <v>4.2</v>
      </c>
      <c r="D3" s="4">
        <f t="shared" ref="D3:D49" si="0">C3-AVERAGE(C$2:C$50)</f>
        <v>-0.4142857142857137</v>
      </c>
      <c r="E3" s="4">
        <f t="shared" ref="E3:E50" si="1">D3^2</f>
        <v>0.17163265306122399</v>
      </c>
    </row>
    <row r="4" spans="1:12" ht="15" customHeight="1">
      <c r="A4" s="2">
        <v>3</v>
      </c>
      <c r="B4" s="2">
        <v>5.8</v>
      </c>
      <c r="C4" s="3">
        <v>3.9</v>
      </c>
      <c r="D4" s="4">
        <f t="shared" si="0"/>
        <v>-0.71428571428571397</v>
      </c>
      <c r="E4" s="4">
        <f t="shared" si="1"/>
        <v>0.51020408163265263</v>
      </c>
    </row>
    <row r="5" spans="1:12" ht="15" customHeight="1">
      <c r="A5" s="2">
        <v>4</v>
      </c>
      <c r="B5" s="2">
        <v>6.4</v>
      </c>
      <c r="C5" s="3">
        <v>6.6</v>
      </c>
      <c r="D5" s="4">
        <f t="shared" si="0"/>
        <v>1.9857142857142858</v>
      </c>
      <c r="E5" s="4">
        <f t="shared" si="1"/>
        <v>3.9430612244897962</v>
      </c>
    </row>
    <row r="6" spans="1:12" ht="15" customHeight="1">
      <c r="A6" s="2">
        <v>5</v>
      </c>
      <c r="B6" s="2">
        <v>4.2</v>
      </c>
      <c r="C6" s="3">
        <v>0.8</v>
      </c>
      <c r="D6" s="4">
        <f t="shared" si="0"/>
        <v>-3.8142857142857141</v>
      </c>
      <c r="E6" s="4">
        <f t="shared" si="1"/>
        <v>14.548775510204081</v>
      </c>
    </row>
    <row r="7" spans="1:12" ht="15" customHeight="1" thickBot="1">
      <c r="A7" s="2">
        <v>6</v>
      </c>
      <c r="B7" s="2">
        <v>4.2</v>
      </c>
      <c r="C7" s="3">
        <v>5.6</v>
      </c>
      <c r="D7" s="4">
        <f t="shared" si="0"/>
        <v>0.98571428571428577</v>
      </c>
      <c r="E7" s="4">
        <f t="shared" si="1"/>
        <v>0.97163265306122459</v>
      </c>
    </row>
    <row r="8" spans="1:12" ht="15" customHeight="1">
      <c r="A8" s="2">
        <v>7</v>
      </c>
      <c r="B8" s="2">
        <v>4</v>
      </c>
      <c r="C8" s="3">
        <v>3.2</v>
      </c>
      <c r="D8" s="4">
        <f t="shared" si="0"/>
        <v>-1.4142857142857137</v>
      </c>
      <c r="E8" s="4">
        <f t="shared" si="1"/>
        <v>2.0002040816326514</v>
      </c>
      <c r="G8" s="5" t="s">
        <v>0</v>
      </c>
      <c r="H8" s="5" t="s">
        <v>1</v>
      </c>
      <c r="I8" s="5" t="s">
        <v>2</v>
      </c>
      <c r="J8" s="6" t="s">
        <v>11</v>
      </c>
      <c r="K8" s="6" t="s">
        <v>12</v>
      </c>
    </row>
    <row r="9" spans="1:12" ht="15" customHeight="1">
      <c r="A9" s="2">
        <v>8</v>
      </c>
      <c r="B9" s="2">
        <v>3.6</v>
      </c>
      <c r="C9" s="3">
        <v>6.9</v>
      </c>
      <c r="D9" s="4">
        <f t="shared" si="0"/>
        <v>2.2857142857142865</v>
      </c>
      <c r="E9" s="4">
        <f t="shared" si="1"/>
        <v>5.2244897959183705</v>
      </c>
      <c r="G9" s="7" t="s">
        <v>3</v>
      </c>
      <c r="H9" s="7">
        <v>1</v>
      </c>
      <c r="I9" s="7"/>
      <c r="J9" s="1">
        <v>1</v>
      </c>
      <c r="K9" s="1">
        <v>0</v>
      </c>
      <c r="L9" s="1" t="s">
        <v>23</v>
      </c>
    </row>
    <row r="10" spans="1:12" ht="15" customHeight="1">
      <c r="A10" s="2">
        <v>9</v>
      </c>
      <c r="B10" s="2">
        <v>3.8</v>
      </c>
      <c r="C10" s="3">
        <v>4.4000000000000004</v>
      </c>
      <c r="D10" s="4">
        <f t="shared" si="0"/>
        <v>-0.21428571428571352</v>
      </c>
      <c r="E10" s="4">
        <f t="shared" si="1"/>
        <v>4.5918367346938452E-2</v>
      </c>
      <c r="G10" s="7" t="s">
        <v>4</v>
      </c>
      <c r="H10" s="7">
        <v>2</v>
      </c>
      <c r="I10" s="7"/>
      <c r="J10" s="1">
        <v>2</v>
      </c>
      <c r="K10" s="1">
        <v>0</v>
      </c>
    </row>
    <row r="11" spans="1:12" ht="15" customHeight="1">
      <c r="A11" s="2">
        <v>10</v>
      </c>
      <c r="B11" s="2">
        <v>5.2</v>
      </c>
      <c r="C11" s="3">
        <v>4.7</v>
      </c>
      <c r="D11" s="4">
        <f t="shared" si="0"/>
        <v>8.5714285714286298E-2</v>
      </c>
      <c r="E11" s="4">
        <f t="shared" si="1"/>
        <v>7.3469387755103043E-3</v>
      </c>
      <c r="G11" s="7" t="s">
        <v>5</v>
      </c>
      <c r="H11" s="7">
        <v>3</v>
      </c>
      <c r="I11" s="7"/>
      <c r="J11" s="1">
        <v>3</v>
      </c>
      <c r="K11" s="1">
        <v>1</v>
      </c>
    </row>
    <row r="12" spans="1:12" ht="15" customHeight="1">
      <c r="A12" s="2">
        <v>11</v>
      </c>
      <c r="B12" s="2">
        <v>4.9000000000000004</v>
      </c>
      <c r="C12" s="3">
        <v>3.8</v>
      </c>
      <c r="D12" s="4">
        <f t="shared" si="0"/>
        <v>-0.81428571428571406</v>
      </c>
      <c r="E12" s="4">
        <f t="shared" si="1"/>
        <v>0.66306122448979554</v>
      </c>
      <c r="G12" s="7" t="s">
        <v>6</v>
      </c>
      <c r="H12" s="7">
        <v>4</v>
      </c>
      <c r="I12" s="7"/>
      <c r="J12" s="1">
        <v>4</v>
      </c>
      <c r="K12" s="1">
        <v>14</v>
      </c>
    </row>
    <row r="13" spans="1:12" ht="15" customHeight="1">
      <c r="A13" s="2">
        <v>12</v>
      </c>
      <c r="B13" s="2">
        <v>5.2</v>
      </c>
      <c r="C13" s="3">
        <v>3</v>
      </c>
      <c r="D13" s="4">
        <f t="shared" si="0"/>
        <v>-1.6142857142857139</v>
      </c>
      <c r="E13" s="4">
        <f t="shared" si="1"/>
        <v>2.6059183673469373</v>
      </c>
      <c r="G13" s="7" t="s">
        <v>7</v>
      </c>
      <c r="H13" s="7">
        <v>5</v>
      </c>
      <c r="I13" s="7"/>
      <c r="J13" s="1">
        <v>5</v>
      </c>
      <c r="K13" s="1">
        <v>19</v>
      </c>
    </row>
    <row r="14" spans="1:12" ht="15" customHeight="1">
      <c r="A14" s="2">
        <v>13</v>
      </c>
      <c r="B14" s="2">
        <v>6</v>
      </c>
      <c r="C14" s="3">
        <v>3.2</v>
      </c>
      <c r="D14" s="4">
        <f t="shared" si="0"/>
        <v>-1.4142857142857137</v>
      </c>
      <c r="E14" s="4">
        <f t="shared" si="1"/>
        <v>2.0002040816326514</v>
      </c>
      <c r="G14" s="7" t="s">
        <v>8</v>
      </c>
      <c r="H14" s="7">
        <v>6</v>
      </c>
      <c r="I14" s="7"/>
      <c r="J14" s="1">
        <v>6</v>
      </c>
      <c r="K14" s="1">
        <v>13</v>
      </c>
    </row>
    <row r="15" spans="1:12" ht="15" customHeight="1">
      <c r="A15" s="2">
        <v>14</v>
      </c>
      <c r="B15" s="2">
        <v>3.9</v>
      </c>
      <c r="C15" s="3">
        <v>4.9000000000000004</v>
      </c>
      <c r="D15" s="4">
        <f t="shared" si="0"/>
        <v>0.28571428571428648</v>
      </c>
      <c r="E15" s="4">
        <f t="shared" si="1"/>
        <v>8.1632653061224927E-2</v>
      </c>
      <c r="G15" s="7" t="s">
        <v>9</v>
      </c>
      <c r="H15" s="7">
        <v>7</v>
      </c>
      <c r="I15" s="7"/>
      <c r="J15" s="1">
        <v>7</v>
      </c>
      <c r="K15" s="1">
        <v>2</v>
      </c>
    </row>
    <row r="16" spans="1:12" ht="15" customHeight="1">
      <c r="A16" s="2">
        <v>15</v>
      </c>
      <c r="B16" s="2">
        <v>5.3</v>
      </c>
      <c r="C16" s="3">
        <v>7.6</v>
      </c>
      <c r="D16" s="4">
        <f t="shared" si="0"/>
        <v>2.9857142857142858</v>
      </c>
      <c r="E16" s="4">
        <f t="shared" si="1"/>
        <v>8.9144897959183673</v>
      </c>
      <c r="G16" s="7" t="s">
        <v>10</v>
      </c>
      <c r="H16" s="8">
        <v>8</v>
      </c>
      <c r="I16" s="7"/>
      <c r="J16" s="1">
        <v>8</v>
      </c>
      <c r="K16" s="1">
        <v>0</v>
      </c>
    </row>
    <row r="17" spans="1:12" ht="15" customHeight="1">
      <c r="A17" s="2">
        <v>16</v>
      </c>
      <c r="B17" s="2">
        <v>4.5999999999999996</v>
      </c>
      <c r="C17" s="3">
        <v>3.3</v>
      </c>
      <c r="D17" s="4">
        <f t="shared" si="0"/>
        <v>-1.3142857142857141</v>
      </c>
      <c r="E17" s="4">
        <f t="shared" si="1"/>
        <v>1.7273469387755096</v>
      </c>
      <c r="J17"/>
      <c r="K17"/>
      <c r="L17"/>
    </row>
    <row r="18" spans="1:12" ht="15" customHeight="1">
      <c r="A18" s="2">
        <v>17</v>
      </c>
      <c r="B18" s="2">
        <v>3.9</v>
      </c>
      <c r="C18" s="3">
        <v>7</v>
      </c>
      <c r="D18" s="4">
        <f t="shared" si="0"/>
        <v>2.3857142857142861</v>
      </c>
      <c r="E18" s="4">
        <f t="shared" si="1"/>
        <v>5.6916326530612267</v>
      </c>
      <c r="J18"/>
      <c r="K18"/>
      <c r="L18"/>
    </row>
    <row r="19" spans="1:12" ht="15" customHeight="1">
      <c r="A19" s="2">
        <v>18</v>
      </c>
      <c r="B19" s="2">
        <v>4.2</v>
      </c>
      <c r="C19" s="3">
        <v>3.7</v>
      </c>
      <c r="D19" s="4">
        <f t="shared" si="0"/>
        <v>-0.9142857142857137</v>
      </c>
      <c r="E19" s="4">
        <f t="shared" si="1"/>
        <v>0.8359183673469377</v>
      </c>
      <c r="J19"/>
      <c r="K19"/>
      <c r="L19"/>
    </row>
    <row r="20" spans="1:12" ht="15" customHeight="1">
      <c r="A20" s="2">
        <v>19</v>
      </c>
      <c r="B20" s="2">
        <v>4.2</v>
      </c>
      <c r="C20" s="3">
        <v>3</v>
      </c>
      <c r="D20" s="4">
        <f t="shared" si="0"/>
        <v>-1.6142857142857139</v>
      </c>
      <c r="E20" s="4">
        <f t="shared" si="1"/>
        <v>2.6059183673469373</v>
      </c>
    </row>
    <row r="21" spans="1:12" ht="15" customHeight="1">
      <c r="A21" s="2">
        <v>20</v>
      </c>
      <c r="B21" s="2">
        <v>6.4</v>
      </c>
      <c r="C21" s="3">
        <v>4.0999999999999996</v>
      </c>
      <c r="D21" s="4">
        <f t="shared" si="0"/>
        <v>-0.51428571428571423</v>
      </c>
      <c r="E21" s="4">
        <f t="shared" si="1"/>
        <v>0.2644897959183673</v>
      </c>
    </row>
    <row r="22" spans="1:12" ht="15" customHeight="1">
      <c r="A22" s="2">
        <v>21</v>
      </c>
      <c r="B22" s="2">
        <v>2.8</v>
      </c>
      <c r="C22" s="3">
        <v>5.8</v>
      </c>
      <c r="D22" s="4">
        <f t="shared" si="0"/>
        <v>1.1857142857142859</v>
      </c>
      <c r="E22" s="4">
        <f t="shared" si="1"/>
        <v>1.4059183673469393</v>
      </c>
    </row>
    <row r="23" spans="1:12" ht="15" customHeight="1">
      <c r="A23" s="2">
        <v>22</v>
      </c>
      <c r="B23" s="2">
        <v>5.6</v>
      </c>
      <c r="C23" s="3">
        <v>4.5999999999999996</v>
      </c>
      <c r="D23" s="4">
        <f t="shared" si="0"/>
        <v>-1.4285714285714235E-2</v>
      </c>
      <c r="E23" s="4">
        <f t="shared" si="1"/>
        <v>2.0408163265305977E-4</v>
      </c>
    </row>
    <row r="24" spans="1:12" ht="15" customHeight="1">
      <c r="A24" s="2">
        <v>23</v>
      </c>
      <c r="B24" s="2">
        <v>5.7</v>
      </c>
      <c r="C24" s="3">
        <v>4</v>
      </c>
      <c r="D24" s="4">
        <f t="shared" si="0"/>
        <v>-0.61428571428571388</v>
      </c>
      <c r="E24" s="4">
        <f t="shared" si="1"/>
        <v>0.37734693877550973</v>
      </c>
    </row>
    <row r="25" spans="1:12" ht="15" customHeight="1">
      <c r="A25" s="2">
        <v>24</v>
      </c>
      <c r="B25" s="2">
        <v>5.0999999999999996</v>
      </c>
      <c r="C25" s="3">
        <v>2.2000000000000002</v>
      </c>
      <c r="D25" s="4">
        <f t="shared" si="0"/>
        <v>-2.4142857142857137</v>
      </c>
      <c r="E25" s="4">
        <f t="shared" si="1"/>
        <v>5.8287755102040792</v>
      </c>
    </row>
    <row r="26" spans="1:12" ht="15" customHeight="1">
      <c r="A26" s="2">
        <v>25</v>
      </c>
      <c r="B26" s="2">
        <v>4.4000000000000004</v>
      </c>
      <c r="C26" s="3">
        <v>7.7</v>
      </c>
      <c r="D26" s="4">
        <f t="shared" si="0"/>
        <v>3.0857142857142863</v>
      </c>
      <c r="E26" s="4">
        <f t="shared" si="1"/>
        <v>9.5216326530612285</v>
      </c>
    </row>
    <row r="27" spans="1:12" ht="15" customHeight="1">
      <c r="A27" s="2">
        <v>26</v>
      </c>
      <c r="B27" s="2">
        <v>5.6</v>
      </c>
      <c r="C27" s="3">
        <v>3.9</v>
      </c>
      <c r="D27" s="4">
        <f t="shared" si="0"/>
        <v>-0.71428571428571397</v>
      </c>
      <c r="E27" s="4">
        <f t="shared" si="1"/>
        <v>0.51020408163265263</v>
      </c>
    </row>
    <row r="28" spans="1:12" ht="15" customHeight="1">
      <c r="A28" s="2">
        <v>27</v>
      </c>
      <c r="B28" s="2">
        <v>5.3</v>
      </c>
      <c r="C28" s="3">
        <v>6.7</v>
      </c>
      <c r="D28" s="4">
        <f t="shared" si="0"/>
        <v>2.0857142857142863</v>
      </c>
      <c r="E28" s="4">
        <f t="shared" si="1"/>
        <v>4.3502040816326559</v>
      </c>
    </row>
    <row r="29" spans="1:12" ht="15" customHeight="1">
      <c r="A29" s="2">
        <v>28</v>
      </c>
      <c r="B29" s="2">
        <v>3.9</v>
      </c>
      <c r="C29" s="3">
        <v>3.3</v>
      </c>
      <c r="D29" s="4">
        <f t="shared" si="0"/>
        <v>-1.3142857142857141</v>
      </c>
      <c r="E29" s="4">
        <f t="shared" si="1"/>
        <v>1.7273469387755096</v>
      </c>
    </row>
    <row r="30" spans="1:12" ht="15" customHeight="1">
      <c r="A30" s="2">
        <v>29</v>
      </c>
      <c r="B30" s="2">
        <v>5.0999999999999996</v>
      </c>
      <c r="C30" s="3">
        <v>7.5</v>
      </c>
      <c r="D30" s="4">
        <f t="shared" si="0"/>
        <v>2.8857142857142861</v>
      </c>
      <c r="E30" s="4">
        <f t="shared" si="1"/>
        <v>8.3273469387755128</v>
      </c>
    </row>
    <row r="31" spans="1:12" ht="15" customHeight="1">
      <c r="A31" s="2">
        <v>30</v>
      </c>
      <c r="B31" s="2">
        <v>3.6</v>
      </c>
      <c r="C31" s="3">
        <v>2.7</v>
      </c>
      <c r="D31" s="4">
        <f t="shared" si="0"/>
        <v>-1.9142857142857137</v>
      </c>
      <c r="E31" s="4">
        <f t="shared" si="1"/>
        <v>3.6644897959183651</v>
      </c>
    </row>
    <row r="32" spans="1:12" ht="15" customHeight="1">
      <c r="A32" s="2">
        <v>31</v>
      </c>
      <c r="B32" s="2">
        <v>4.2</v>
      </c>
      <c r="C32" s="3">
        <v>5.4</v>
      </c>
      <c r="D32" s="4">
        <f t="shared" si="0"/>
        <v>0.78571428571428648</v>
      </c>
      <c r="E32" s="4">
        <f t="shared" si="1"/>
        <v>0.61734693877551139</v>
      </c>
    </row>
    <row r="33" spans="1:5" ht="15" customHeight="1">
      <c r="A33" s="2">
        <v>32</v>
      </c>
      <c r="B33" s="2">
        <v>5</v>
      </c>
      <c r="C33" s="3">
        <v>5.8</v>
      </c>
      <c r="D33" s="4">
        <f t="shared" si="0"/>
        <v>1.1857142857142859</v>
      </c>
      <c r="E33" s="4">
        <f t="shared" si="1"/>
        <v>1.4059183673469393</v>
      </c>
    </row>
    <row r="34" spans="1:5" ht="15" customHeight="1">
      <c r="A34" s="2">
        <v>33</v>
      </c>
      <c r="B34" s="2">
        <v>4.7</v>
      </c>
      <c r="C34" s="3">
        <v>5.9</v>
      </c>
      <c r="D34" s="4">
        <f t="shared" si="0"/>
        <v>1.2857142857142865</v>
      </c>
      <c r="E34" s="4">
        <f t="shared" si="1"/>
        <v>1.653061224489798</v>
      </c>
    </row>
    <row r="35" spans="1:5" ht="15" customHeight="1">
      <c r="A35" s="2">
        <v>34</v>
      </c>
      <c r="B35" s="2">
        <v>4.0999999999999996</v>
      </c>
      <c r="C35" s="3">
        <v>3.2</v>
      </c>
      <c r="D35" s="4">
        <f t="shared" si="0"/>
        <v>-1.4142857142857137</v>
      </c>
      <c r="E35" s="4">
        <f t="shared" si="1"/>
        <v>2.0002040816326514</v>
      </c>
    </row>
    <row r="36" spans="1:5" ht="15" customHeight="1">
      <c r="A36" s="2">
        <v>35</v>
      </c>
      <c r="B36" s="2">
        <v>3.7</v>
      </c>
      <c r="C36" s="3">
        <v>5.0999999999999996</v>
      </c>
      <c r="D36" s="4">
        <f t="shared" si="0"/>
        <v>0.48571428571428577</v>
      </c>
      <c r="E36" s="4">
        <f t="shared" si="1"/>
        <v>0.23591836734693883</v>
      </c>
    </row>
    <row r="37" spans="1:5" ht="15" customHeight="1">
      <c r="A37" s="2">
        <v>36</v>
      </c>
      <c r="B37" s="2">
        <v>4.9000000000000004</v>
      </c>
      <c r="C37" s="3">
        <v>3.1</v>
      </c>
      <c r="D37" s="4">
        <f t="shared" si="0"/>
        <v>-1.5142857142857138</v>
      </c>
      <c r="E37" s="4">
        <f t="shared" si="1"/>
        <v>2.2930612244897945</v>
      </c>
    </row>
    <row r="38" spans="1:5" ht="15" customHeight="1">
      <c r="A38" s="2">
        <v>37</v>
      </c>
      <c r="B38" s="2">
        <v>4.7</v>
      </c>
      <c r="C38" s="3">
        <v>6.1</v>
      </c>
      <c r="D38" s="4">
        <f t="shared" si="0"/>
        <v>1.4857142857142858</v>
      </c>
      <c r="E38" s="4">
        <f t="shared" si="1"/>
        <v>2.2073469387755105</v>
      </c>
    </row>
    <row r="39" spans="1:5" ht="15" customHeight="1">
      <c r="A39" s="2">
        <v>38</v>
      </c>
      <c r="B39" s="2">
        <v>5.3</v>
      </c>
      <c r="C39" s="3">
        <v>4.5999999999999996</v>
      </c>
      <c r="D39" s="4">
        <f t="shared" si="0"/>
        <v>-1.4285714285714235E-2</v>
      </c>
      <c r="E39" s="4">
        <f t="shared" si="1"/>
        <v>2.0408163265305977E-4</v>
      </c>
    </row>
    <row r="40" spans="1:5" ht="15" customHeight="1">
      <c r="A40" s="2">
        <v>39</v>
      </c>
      <c r="B40" s="2">
        <v>3.6</v>
      </c>
      <c r="C40" s="3">
        <v>2.2000000000000002</v>
      </c>
      <c r="D40" s="4">
        <f t="shared" si="0"/>
        <v>-2.4142857142857137</v>
      </c>
      <c r="E40" s="4">
        <f t="shared" si="1"/>
        <v>5.8287755102040792</v>
      </c>
    </row>
    <row r="41" spans="1:5" ht="15" customHeight="1">
      <c r="A41" s="2">
        <v>40</v>
      </c>
      <c r="B41" s="2">
        <v>4.2</v>
      </c>
      <c r="C41" s="3">
        <v>4</v>
      </c>
      <c r="D41" s="4">
        <f t="shared" si="0"/>
        <v>-0.61428571428571388</v>
      </c>
      <c r="E41" s="4">
        <f t="shared" si="1"/>
        <v>0.37734693877550973</v>
      </c>
    </row>
    <row r="42" spans="1:5" ht="15" customHeight="1">
      <c r="A42" s="2">
        <v>41</v>
      </c>
      <c r="B42" s="2">
        <v>4.4000000000000004</v>
      </c>
      <c r="C42" s="3">
        <v>6.4</v>
      </c>
      <c r="D42" s="4">
        <f t="shared" si="0"/>
        <v>1.7857142857142865</v>
      </c>
      <c r="E42" s="4">
        <f t="shared" si="1"/>
        <v>3.1887755102040845</v>
      </c>
    </row>
    <row r="43" spans="1:5" ht="15" customHeight="1">
      <c r="A43" s="2">
        <v>42</v>
      </c>
      <c r="B43" s="2">
        <v>4</v>
      </c>
      <c r="C43" s="3">
        <v>5.2</v>
      </c>
      <c r="D43" s="4">
        <f t="shared" si="0"/>
        <v>0.5857142857142863</v>
      </c>
      <c r="E43" s="4">
        <f t="shared" si="1"/>
        <v>0.34306122448979659</v>
      </c>
    </row>
    <row r="44" spans="1:5" ht="15" customHeight="1">
      <c r="A44" s="2">
        <v>43</v>
      </c>
      <c r="B44" s="2">
        <v>5.5</v>
      </c>
      <c r="C44" s="3">
        <v>3.3</v>
      </c>
      <c r="D44" s="4">
        <f t="shared" si="0"/>
        <v>-1.3142857142857141</v>
      </c>
      <c r="E44" s="4">
        <f t="shared" si="1"/>
        <v>1.7273469387755096</v>
      </c>
    </row>
    <row r="45" spans="1:5" ht="15" customHeight="1">
      <c r="A45" s="2">
        <v>44</v>
      </c>
      <c r="B45" s="2">
        <v>4.2</v>
      </c>
      <c r="C45" s="3">
        <v>6.4</v>
      </c>
      <c r="D45" s="4">
        <f t="shared" si="0"/>
        <v>1.7857142857142865</v>
      </c>
      <c r="E45" s="4">
        <f t="shared" si="1"/>
        <v>3.1887755102040845</v>
      </c>
    </row>
    <row r="46" spans="1:5" ht="15" customHeight="1">
      <c r="A46" s="2">
        <v>45</v>
      </c>
      <c r="B46" s="2">
        <v>4.8</v>
      </c>
      <c r="C46" s="3">
        <v>6.4</v>
      </c>
      <c r="D46" s="4">
        <f t="shared" si="0"/>
        <v>1.7857142857142865</v>
      </c>
      <c r="E46" s="4">
        <f t="shared" si="1"/>
        <v>3.1887755102040845</v>
      </c>
    </row>
    <row r="47" spans="1:5" ht="15" customHeight="1">
      <c r="A47" s="2">
        <v>46</v>
      </c>
      <c r="B47" s="2">
        <v>3.7</v>
      </c>
      <c r="C47" s="3">
        <v>2.6</v>
      </c>
      <c r="D47" s="4">
        <f t="shared" si="0"/>
        <v>-2.0142857142857138</v>
      </c>
      <c r="E47" s="4">
        <f t="shared" si="1"/>
        <v>4.0573469387755079</v>
      </c>
    </row>
    <row r="48" spans="1:5" ht="15" customHeight="1">
      <c r="A48" s="2">
        <v>47</v>
      </c>
      <c r="B48" s="2">
        <v>3.1</v>
      </c>
      <c r="C48" s="3">
        <v>2.6</v>
      </c>
      <c r="D48" s="4">
        <f t="shared" si="0"/>
        <v>-2.0142857142857138</v>
      </c>
      <c r="E48" s="4">
        <f t="shared" si="1"/>
        <v>4.0573469387755079</v>
      </c>
    </row>
    <row r="49" spans="1:5" ht="15" customHeight="1">
      <c r="A49" s="2">
        <v>48</v>
      </c>
      <c r="B49" s="2">
        <v>4.7</v>
      </c>
      <c r="C49" s="3">
        <v>5.2</v>
      </c>
      <c r="D49" s="4">
        <f t="shared" si="0"/>
        <v>0.5857142857142863</v>
      </c>
      <c r="E49" s="4">
        <f t="shared" si="1"/>
        <v>0.34306122448979659</v>
      </c>
    </row>
    <row r="50" spans="1:5" ht="15" customHeight="1">
      <c r="A50" s="2">
        <v>49</v>
      </c>
      <c r="B50" s="2">
        <v>5</v>
      </c>
      <c r="C50" s="3">
        <v>5.8</v>
      </c>
      <c r="D50" s="4">
        <f>C50-AVERAGE(C$2:C$50)</f>
        <v>1.1857142857142859</v>
      </c>
      <c r="E50" s="4">
        <f t="shared" si="1"/>
        <v>1.4059183673469393</v>
      </c>
    </row>
    <row r="51" spans="1:5" ht="15" customHeight="1">
      <c r="A51" s="1" t="s">
        <v>16</v>
      </c>
      <c r="C51" s="9">
        <f>SUM(C2:C50)</f>
        <v>226.09999999999997</v>
      </c>
      <c r="D51" s="1" t="s">
        <v>18</v>
      </c>
      <c r="E51" s="9">
        <f>SUM(E2:E50)</f>
        <v>126.66000000000003</v>
      </c>
    </row>
    <row r="52" spans="1:5" ht="15" customHeight="1">
      <c r="A52" s="1" t="s">
        <v>17</v>
      </c>
      <c r="C52" s="10">
        <f>AVERAGE(C2:C50)</f>
        <v>4.6142857142857139</v>
      </c>
      <c r="D52" s="1" t="s">
        <v>19</v>
      </c>
      <c r="E52" s="10">
        <f>AVERAGE(E2:E50)</f>
        <v>2.584897959183674</v>
      </c>
    </row>
    <row r="53" spans="1:5" ht="15" customHeight="1">
      <c r="D53" s="1" t="s">
        <v>20</v>
      </c>
      <c r="E53" s="11">
        <f>SQRT(E52)</f>
        <v>1.6077617855838202</v>
      </c>
    </row>
  </sheetData>
  <sortState xmlns:xlrd2="http://schemas.microsoft.com/office/spreadsheetml/2017/richdata2" ref="J8:J15">
    <sortCondition ref="J9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C3D9-E8DC-4F2B-9E23-3607003808C5}">
  <dimension ref="A1:R57"/>
  <sheetViews>
    <sheetView tabSelected="1" topLeftCell="A40" workbookViewId="0">
      <selection activeCell="E62" sqref="E62"/>
    </sheetView>
  </sheetViews>
  <sheetFormatPr defaultRowHeight="13.8"/>
  <cols>
    <col min="2" max="2" width="9.109375" bestFit="1" customWidth="1"/>
    <col min="8" max="8" width="9.109375" bestFit="1" customWidth="1"/>
    <col min="10" max="10" width="8" bestFit="1" customWidth="1"/>
  </cols>
  <sheetData>
    <row r="1" spans="1:14" ht="15.6" customHeight="1">
      <c r="B1" s="73" t="s">
        <v>125</v>
      </c>
      <c r="C1" s="74"/>
      <c r="D1" s="75" t="s">
        <v>130</v>
      </c>
      <c r="E1" s="76"/>
      <c r="F1" t="s">
        <v>131</v>
      </c>
      <c r="G1" t="s">
        <v>130</v>
      </c>
    </row>
    <row r="2" spans="1:14" ht="15.6">
      <c r="B2" s="70" t="s">
        <v>126</v>
      </c>
      <c r="C2" s="58" t="s">
        <v>127</v>
      </c>
      <c r="D2" s="70" t="s">
        <v>126</v>
      </c>
      <c r="E2" s="58" t="s">
        <v>127</v>
      </c>
      <c r="H2" t="s">
        <v>132</v>
      </c>
      <c r="I2" t="s">
        <v>133</v>
      </c>
      <c r="J2" t="s">
        <v>134</v>
      </c>
    </row>
    <row r="3" spans="1:14" ht="15.6">
      <c r="A3">
        <v>1</v>
      </c>
      <c r="B3" s="39">
        <v>65</v>
      </c>
      <c r="C3" s="39">
        <v>65</v>
      </c>
      <c r="D3" s="39">
        <v>70</v>
      </c>
      <c r="E3" s="39">
        <v>70</v>
      </c>
    </row>
    <row r="4" spans="1:14" ht="15.6">
      <c r="A4">
        <v>2</v>
      </c>
      <c r="B4" s="39">
        <v>85</v>
      </c>
      <c r="C4" s="39">
        <v>70</v>
      </c>
      <c r="D4" s="39">
        <v>65</v>
      </c>
      <c r="E4" s="39">
        <v>70</v>
      </c>
    </row>
    <row r="5" spans="1:14" ht="15.6">
      <c r="A5">
        <v>3</v>
      </c>
      <c r="B5" s="39">
        <v>75</v>
      </c>
      <c r="C5" s="39">
        <v>80</v>
      </c>
      <c r="D5" s="39">
        <v>85</v>
      </c>
      <c r="E5" s="39">
        <v>85</v>
      </c>
    </row>
    <row r="6" spans="1:14" ht="15.6">
      <c r="A6">
        <v>4</v>
      </c>
      <c r="B6" s="39">
        <v>85</v>
      </c>
      <c r="C6" s="39">
        <v>75</v>
      </c>
      <c r="D6" s="39">
        <v>80</v>
      </c>
      <c r="E6" s="39">
        <v>80</v>
      </c>
    </row>
    <row r="7" spans="1:14" ht="15.6">
      <c r="A7">
        <v>5</v>
      </c>
      <c r="B7" s="39">
        <v>75</v>
      </c>
      <c r="C7" s="39">
        <v>70</v>
      </c>
      <c r="D7" s="39">
        <v>75</v>
      </c>
      <c r="E7" s="39">
        <v>65</v>
      </c>
    </row>
    <row r="8" spans="1:14" ht="15.6">
      <c r="A8">
        <v>6</v>
      </c>
      <c r="B8" s="39">
        <v>80</v>
      </c>
      <c r="C8" s="39">
        <v>60</v>
      </c>
      <c r="D8" s="39">
        <v>65</v>
      </c>
      <c r="E8" s="39">
        <v>75</v>
      </c>
    </row>
    <row r="9" spans="1:14" ht="15.6">
      <c r="A9">
        <v>7</v>
      </c>
      <c r="B9" s="39">
        <v>90</v>
      </c>
      <c r="C9" s="39">
        <v>65</v>
      </c>
      <c r="D9" s="39">
        <v>75</v>
      </c>
      <c r="E9" s="39">
        <v>65</v>
      </c>
    </row>
    <row r="10" spans="1:14" ht="15.6">
      <c r="A10">
        <v>8</v>
      </c>
      <c r="B10" s="39">
        <v>75</v>
      </c>
      <c r="C10" s="39">
        <v>70</v>
      </c>
      <c r="D10" s="39">
        <v>60</v>
      </c>
      <c r="E10" s="39">
        <v>85</v>
      </c>
    </row>
    <row r="11" spans="1:14" ht="15.6">
      <c r="A11">
        <v>9</v>
      </c>
      <c r="B11" s="39">
        <v>85</v>
      </c>
      <c r="C11" s="39">
        <v>85</v>
      </c>
      <c r="D11" s="39">
        <v>85</v>
      </c>
      <c r="E11" s="39">
        <v>80</v>
      </c>
      <c r="N11" t="s">
        <v>129</v>
      </c>
    </row>
    <row r="12" spans="1:14" ht="15.6">
      <c r="A12">
        <v>10</v>
      </c>
      <c r="B12" s="39">
        <v>65</v>
      </c>
      <c r="C12" s="39">
        <v>60</v>
      </c>
      <c r="D12" s="39">
        <v>65</v>
      </c>
      <c r="E12" s="39">
        <v>60</v>
      </c>
    </row>
    <row r="13" spans="1:14" ht="15.6">
      <c r="A13">
        <v>11</v>
      </c>
      <c r="B13" s="39">
        <v>75</v>
      </c>
      <c r="C13" s="39">
        <v>65</v>
      </c>
      <c r="D13" s="39">
        <v>75</v>
      </c>
      <c r="E13" s="39">
        <v>70</v>
      </c>
    </row>
    <row r="14" spans="1:14" ht="15.6">
      <c r="A14">
        <v>12</v>
      </c>
      <c r="B14" s="39">
        <v>85</v>
      </c>
      <c r="C14" s="39">
        <v>75</v>
      </c>
      <c r="D14" s="39">
        <v>70</v>
      </c>
      <c r="E14" s="39">
        <v>75</v>
      </c>
    </row>
    <row r="15" spans="1:14" ht="15.6">
      <c r="A15">
        <v>13</v>
      </c>
      <c r="B15" s="39">
        <v>80</v>
      </c>
      <c r="C15" s="39">
        <v>70</v>
      </c>
      <c r="D15" s="39">
        <v>65</v>
      </c>
      <c r="E15" s="39">
        <v>70</v>
      </c>
    </row>
    <row r="16" spans="1:14" ht="15.6">
      <c r="A16">
        <v>14</v>
      </c>
      <c r="B16" s="39">
        <v>85</v>
      </c>
      <c r="C16" s="39">
        <v>80</v>
      </c>
      <c r="D16" s="39">
        <v>80</v>
      </c>
      <c r="E16" s="39">
        <v>80</v>
      </c>
    </row>
    <row r="17" spans="1:18" ht="15.6">
      <c r="A17">
        <v>15</v>
      </c>
      <c r="B17" s="39">
        <v>90</v>
      </c>
      <c r="C17" s="39">
        <v>75</v>
      </c>
      <c r="D17" s="39">
        <v>75</v>
      </c>
      <c r="E17" s="39">
        <v>85</v>
      </c>
    </row>
    <row r="18" spans="1:18">
      <c r="A18" t="s">
        <v>128</v>
      </c>
      <c r="B18">
        <f>COUNT(B3:B17)</f>
        <v>15</v>
      </c>
      <c r="C18">
        <f t="shared" ref="C18:E18" si="0">COUNT(C3:C17)</f>
        <v>15</v>
      </c>
      <c r="D18">
        <f t="shared" si="0"/>
        <v>15</v>
      </c>
      <c r="E18">
        <f t="shared" si="0"/>
        <v>15</v>
      </c>
      <c r="F18">
        <f>COUNT(B3:C17)</f>
        <v>30</v>
      </c>
      <c r="G18">
        <f>COUNT(D3:E17)</f>
        <v>30</v>
      </c>
      <c r="H18">
        <f>COUNT(B3:B17,D3:D17)</f>
        <v>30</v>
      </c>
      <c r="I18">
        <f>COUNT(C3:C17,E3:E17)</f>
        <v>30</v>
      </c>
      <c r="J18">
        <f>COUNT(B3:E17)</f>
        <v>60</v>
      </c>
      <c r="N18" s="87" t="s">
        <v>139</v>
      </c>
      <c r="O18" s="87" t="s">
        <v>140</v>
      </c>
      <c r="P18" s="87" t="s">
        <v>141</v>
      </c>
      <c r="Q18" s="87" t="s">
        <v>142</v>
      </c>
      <c r="R18" s="87" t="s">
        <v>143</v>
      </c>
    </row>
    <row r="19" spans="1:18">
      <c r="A19" t="s">
        <v>25</v>
      </c>
      <c r="B19" s="13">
        <f>AVERAGE(B3:B17)</f>
        <v>79.666666666666671</v>
      </c>
      <c r="C19" s="13">
        <f t="shared" ref="C19:E19" si="1">AVERAGE(C3:C17)</f>
        <v>71</v>
      </c>
      <c r="D19" s="13">
        <f t="shared" si="1"/>
        <v>72.666666666666671</v>
      </c>
      <c r="E19" s="13">
        <f t="shared" si="1"/>
        <v>74.333333333333329</v>
      </c>
      <c r="F19" s="13">
        <f>AVERAGE(B3:C17)</f>
        <v>75.333333333333329</v>
      </c>
      <c r="G19" s="13">
        <f>AVERAGE(D3:E17)</f>
        <v>73.5</v>
      </c>
      <c r="H19" s="13">
        <f>AVERAGE(B3:B17,D3:D17)</f>
        <v>76.166666666666671</v>
      </c>
      <c r="I19" s="13">
        <f>AVERAGE(C3:C17,E3:E17)</f>
        <v>72.666666666666671</v>
      </c>
      <c r="J19" s="13">
        <f>AVERAGE(B3:E17)</f>
        <v>74.416666666666671</v>
      </c>
      <c r="N19" s="87" t="s">
        <v>144</v>
      </c>
      <c r="O19" s="47">
        <f>F25</f>
        <v>50.416666666666401</v>
      </c>
      <c r="P19">
        <v>1</v>
      </c>
      <c r="Q19" s="13">
        <f>O19/P19</f>
        <v>50.416666666666401</v>
      </c>
      <c r="R19" s="13">
        <f>Q19/$Q$22</f>
        <v>0.83778437190899657</v>
      </c>
    </row>
    <row r="20" spans="1:18">
      <c r="A20" t="s">
        <v>28</v>
      </c>
      <c r="B20" s="13">
        <f>STDEVPA(B3:B17)</f>
        <v>7.6303487615063972</v>
      </c>
      <c r="C20" s="13">
        <f t="shared" ref="C20:E20" si="2">STDEVPA(C3:C17)</f>
        <v>7.1180521680208741</v>
      </c>
      <c r="D20" s="13">
        <f t="shared" si="2"/>
        <v>7.4981479194679945</v>
      </c>
      <c r="E20" s="13">
        <f t="shared" si="2"/>
        <v>7.71722460186015</v>
      </c>
      <c r="F20" s="13">
        <f>STDEVPA(B3:C17)</f>
        <v>8.556998435328957</v>
      </c>
      <c r="G20" s="13">
        <f>STDEVPA(D3:E17)</f>
        <v>7.6539750021366899</v>
      </c>
      <c r="H20" s="13">
        <f>STDEVPA(B3:B17,D3:D17)</f>
        <v>8.3349998333666591</v>
      </c>
      <c r="I20" s="13">
        <f>STDEVPA(C3:C17,E3:E17)</f>
        <v>7.6084748070088848</v>
      </c>
      <c r="J20" s="13">
        <f>STDEVPA(B3:E17)</f>
        <v>8.1696423150316413</v>
      </c>
      <c r="N20" s="87" t="s">
        <v>145</v>
      </c>
      <c r="O20" s="47">
        <f>H25</f>
        <v>183.75</v>
      </c>
      <c r="P20">
        <v>1</v>
      </c>
      <c r="Q20" s="13">
        <f t="shared" ref="Q20:Q22" si="3">O20/P20</f>
        <v>183.75</v>
      </c>
      <c r="R20" s="13">
        <f t="shared" ref="R20:R21" si="4">Q20/$Q$22</f>
        <v>3.0534124629080117</v>
      </c>
    </row>
    <row r="21" spans="1:18" ht="13.2" customHeight="1">
      <c r="A21" t="s">
        <v>124</v>
      </c>
      <c r="B21" s="13">
        <f>VARP(B3:B17)</f>
        <v>58.222222222222214</v>
      </c>
      <c r="C21" s="13">
        <f>VARP(C3:C17)</f>
        <v>50.666666666666664</v>
      </c>
      <c r="D21" s="13">
        <f>VARP(D3:D17)</f>
        <v>56.222222222222221</v>
      </c>
      <c r="E21" s="13">
        <f>VARP(E3:E17)</f>
        <v>59.555555555555557</v>
      </c>
      <c r="F21" s="13">
        <f>VARP(B3:C17)</f>
        <v>73.222222222222229</v>
      </c>
      <c r="G21" s="13">
        <f>VARP(D3:E17)</f>
        <v>58.583333333333336</v>
      </c>
      <c r="H21" s="13">
        <f>VARP(B3:B17,D3:D17)</f>
        <v>69.472222222222229</v>
      </c>
      <c r="I21" s="13">
        <f>VARP(C3:C17,E3:E17)</f>
        <v>57.888888888888886</v>
      </c>
      <c r="J21" s="13">
        <f>VARP(B3:E17)</f>
        <v>66.743055555555557</v>
      </c>
      <c r="N21" s="87" t="s">
        <v>146</v>
      </c>
      <c r="O21" s="47">
        <f>J25</f>
        <v>400.41666666666754</v>
      </c>
      <c r="P21">
        <v>1</v>
      </c>
      <c r="Q21" s="13">
        <f t="shared" si="3"/>
        <v>400.41666666666754</v>
      </c>
      <c r="R21" s="13">
        <f t="shared" si="4"/>
        <v>6.6538081107814184</v>
      </c>
    </row>
    <row r="22" spans="1:18">
      <c r="A22" t="s">
        <v>102</v>
      </c>
      <c r="B22" s="13">
        <f>B21*B18</f>
        <v>873.33333333333326</v>
      </c>
      <c r="C22" s="13">
        <f t="shared" ref="C22:E22" si="5">C21*C18</f>
        <v>760</v>
      </c>
      <c r="D22" s="13">
        <f t="shared" si="5"/>
        <v>843.33333333333337</v>
      </c>
      <c r="E22" s="13">
        <f t="shared" si="5"/>
        <v>893.33333333333337</v>
      </c>
      <c r="F22" s="13"/>
      <c r="G22" s="13"/>
      <c r="J22" s="13">
        <f>J21*J18</f>
        <v>4004.5833333333335</v>
      </c>
      <c r="K22" t="s">
        <v>104</v>
      </c>
      <c r="N22" s="87" t="s">
        <v>147</v>
      </c>
      <c r="O22" s="47">
        <f>J23</f>
        <v>3370</v>
      </c>
      <c r="P22">
        <v>56</v>
      </c>
      <c r="Q22" s="13">
        <f t="shared" si="3"/>
        <v>60.178571428571431</v>
      </c>
    </row>
    <row r="23" spans="1:18">
      <c r="J23" s="13">
        <f>SUM(B22:E22)</f>
        <v>3370</v>
      </c>
      <c r="K23" t="s">
        <v>103</v>
      </c>
      <c r="N23" s="87" t="s">
        <v>148</v>
      </c>
      <c r="O23" s="47">
        <f>J22</f>
        <v>4004.5833333333335</v>
      </c>
      <c r="P23">
        <v>59</v>
      </c>
    </row>
    <row r="24" spans="1:18">
      <c r="F24" t="s">
        <v>136</v>
      </c>
      <c r="H24" t="s">
        <v>137</v>
      </c>
      <c r="J24" t="s">
        <v>138</v>
      </c>
    </row>
    <row r="25" spans="1:18">
      <c r="A25" t="s">
        <v>135</v>
      </c>
      <c r="B25" s="13">
        <f>(B19-$J$19)^2*B18</f>
        <v>413.4375</v>
      </c>
      <c r="C25" s="13">
        <f t="shared" ref="C25:E25" si="6">(C19-$J$19)^2*C18</f>
        <v>175.10416666666714</v>
      </c>
      <c r="D25" s="13">
        <f t="shared" si="6"/>
        <v>45.9375</v>
      </c>
      <c r="E25" s="13">
        <f t="shared" si="6"/>
        <v>0.10416666666669035</v>
      </c>
      <c r="F25" s="13">
        <f>(F19-J19)^2*F18+(G19-J19)^2*G18</f>
        <v>50.416666666666401</v>
      </c>
      <c r="H25">
        <f>(H19-J19)^2*H18+(I19-J19)^2*I18</f>
        <v>183.75</v>
      </c>
      <c r="J25" s="47">
        <f>B26-F25-H25</f>
        <v>400.41666666666754</v>
      </c>
    </row>
    <row r="26" spans="1:18">
      <c r="B26" s="13">
        <f>SUM(B25:E25)</f>
        <v>634.58333333333394</v>
      </c>
    </row>
    <row r="33" spans="1:5" ht="15.6" customHeight="1">
      <c r="B33" s="91" t="s">
        <v>149</v>
      </c>
      <c r="C33" s="92"/>
      <c r="D33" s="93" t="s">
        <v>150</v>
      </c>
      <c r="E33" s="94"/>
    </row>
    <row r="34" spans="1:5" ht="31.2">
      <c r="A34" t="s">
        <v>153</v>
      </c>
      <c r="B34" s="88" t="s">
        <v>151</v>
      </c>
      <c r="C34" s="89" t="s">
        <v>152</v>
      </c>
      <c r="D34" s="90" t="s">
        <v>151</v>
      </c>
      <c r="E34" s="89" t="s">
        <v>152</v>
      </c>
    </row>
    <row r="35" spans="1:5" ht="15.6">
      <c r="A35">
        <v>1</v>
      </c>
      <c r="B35" s="39">
        <v>80</v>
      </c>
      <c r="C35" s="39">
        <v>85</v>
      </c>
      <c r="D35" s="39">
        <v>60</v>
      </c>
      <c r="E35" s="39">
        <v>55</v>
      </c>
    </row>
    <row r="36" spans="1:5" ht="15.6">
      <c r="A36">
        <v>2</v>
      </c>
      <c r="B36" s="39">
        <v>85</v>
      </c>
      <c r="C36" s="39">
        <v>65</v>
      </c>
      <c r="D36" s="39">
        <v>70</v>
      </c>
      <c r="E36" s="39">
        <v>65</v>
      </c>
    </row>
    <row r="37" spans="1:5" ht="15.6">
      <c r="A37">
        <v>3</v>
      </c>
      <c r="B37" s="39">
        <v>75</v>
      </c>
      <c r="C37" s="39">
        <v>80</v>
      </c>
      <c r="D37" s="39">
        <v>80</v>
      </c>
      <c r="E37" s="39">
        <v>50</v>
      </c>
    </row>
    <row r="38" spans="1:5" ht="15.6">
      <c r="A38">
        <v>4</v>
      </c>
      <c r="B38" s="39">
        <v>70</v>
      </c>
      <c r="C38" s="39">
        <v>75</v>
      </c>
      <c r="D38" s="39">
        <v>75</v>
      </c>
      <c r="E38" s="39">
        <v>70</v>
      </c>
    </row>
    <row r="39" spans="1:5" ht="15.6">
      <c r="A39">
        <v>5</v>
      </c>
      <c r="B39" s="39">
        <v>75</v>
      </c>
      <c r="C39" s="39">
        <v>85</v>
      </c>
      <c r="D39" s="39">
        <v>65</v>
      </c>
      <c r="E39" s="39">
        <v>50</v>
      </c>
    </row>
    <row r="40" spans="1:5" ht="15.6">
      <c r="A40">
        <v>6</v>
      </c>
      <c r="B40" s="39">
        <v>60</v>
      </c>
      <c r="C40" s="39">
        <v>65</v>
      </c>
      <c r="D40" s="39">
        <v>60</v>
      </c>
      <c r="E40" s="39">
        <v>65</v>
      </c>
    </row>
    <row r="41" spans="1:5" ht="15.6">
      <c r="A41">
        <v>7</v>
      </c>
      <c r="B41" s="39">
        <v>70</v>
      </c>
      <c r="C41" s="39">
        <v>75</v>
      </c>
      <c r="D41" s="39">
        <v>70</v>
      </c>
      <c r="E41" s="39">
        <v>75</v>
      </c>
    </row>
    <row r="42" spans="1:5" ht="15.6">
      <c r="A42">
        <v>8</v>
      </c>
      <c r="B42" s="39">
        <v>75</v>
      </c>
      <c r="C42" s="39">
        <v>60</v>
      </c>
      <c r="D42" s="39">
        <v>75</v>
      </c>
      <c r="E42" s="39">
        <v>65</v>
      </c>
    </row>
    <row r="43" spans="1:5" ht="15.6">
      <c r="A43">
        <v>9</v>
      </c>
      <c r="B43" s="39">
        <v>85</v>
      </c>
      <c r="C43" s="39">
        <v>80</v>
      </c>
      <c r="D43" s="39">
        <v>80</v>
      </c>
      <c r="E43" s="39">
        <v>75</v>
      </c>
    </row>
    <row r="44" spans="1:5" ht="15.6">
      <c r="A44">
        <v>10</v>
      </c>
      <c r="B44" s="39">
        <v>70</v>
      </c>
      <c r="C44" s="39">
        <v>70</v>
      </c>
      <c r="D44" s="39">
        <v>65</v>
      </c>
      <c r="E44" s="39">
        <v>65</v>
      </c>
    </row>
    <row r="45" spans="1:5" ht="15.6">
      <c r="A45">
        <v>11</v>
      </c>
      <c r="B45" s="39">
        <v>75</v>
      </c>
      <c r="C45" s="39">
        <v>75</v>
      </c>
      <c r="D45" s="39">
        <v>65</v>
      </c>
      <c r="E45" s="39">
        <v>70</v>
      </c>
    </row>
    <row r="46" spans="1:5" ht="15.6">
      <c r="A46">
        <v>12</v>
      </c>
      <c r="B46" s="39">
        <v>85</v>
      </c>
      <c r="C46" s="39">
        <v>80</v>
      </c>
      <c r="D46" s="39">
        <v>75</v>
      </c>
      <c r="E46" s="39">
        <v>55</v>
      </c>
    </row>
    <row r="47" spans="1:5" ht="15.6">
      <c r="A47">
        <v>13</v>
      </c>
      <c r="B47" s="39">
        <v>75</v>
      </c>
      <c r="C47" s="39">
        <v>65</v>
      </c>
      <c r="D47" s="39">
        <v>70</v>
      </c>
      <c r="E47" s="39">
        <v>65</v>
      </c>
    </row>
    <row r="48" spans="1:5" ht="15.6">
      <c r="A48">
        <v>14</v>
      </c>
      <c r="B48" s="39">
        <v>85</v>
      </c>
      <c r="C48" s="39">
        <v>85</v>
      </c>
      <c r="D48" s="39">
        <v>85</v>
      </c>
      <c r="E48" s="39">
        <v>70</v>
      </c>
    </row>
    <row r="49" spans="1:10" ht="15.6">
      <c r="A49">
        <v>15</v>
      </c>
      <c r="B49" s="39">
        <v>90</v>
      </c>
      <c r="C49" s="39">
        <v>75</v>
      </c>
      <c r="D49" s="39">
        <v>60</v>
      </c>
      <c r="E49" s="39">
        <v>65</v>
      </c>
    </row>
    <row r="50" spans="1:10">
      <c r="A50" t="s">
        <v>154</v>
      </c>
      <c r="B50">
        <f>COUNT(B35:B49)</f>
        <v>15</v>
      </c>
      <c r="C50">
        <f>COUNT(C35:C49)</f>
        <v>15</v>
      </c>
      <c r="D50">
        <f>COUNT(D35:D49)</f>
        <v>15</v>
      </c>
      <c r="E50">
        <f>COUNT(E35:E49)</f>
        <v>15</v>
      </c>
      <c r="F50">
        <f>COUNT(B35:C49)</f>
        <v>30</v>
      </c>
      <c r="G50">
        <f>COUNT(D35:E49)</f>
        <v>30</v>
      </c>
      <c r="H50">
        <f>COUNT(B35:B49,D35:D49)</f>
        <v>30</v>
      </c>
      <c r="I50">
        <f>COUNT(C35:C49,E35:E49)</f>
        <v>30</v>
      </c>
      <c r="J50">
        <f>COUNT(B35:E49)</f>
        <v>60</v>
      </c>
    </row>
    <row r="51" spans="1:10">
      <c r="A51" t="s">
        <v>25</v>
      </c>
      <c r="B51">
        <f>AVERAGE(B35:B49)</f>
        <v>77</v>
      </c>
      <c r="C51" s="13">
        <f t="shared" ref="C51:E51" si="7">AVERAGE(C35:C49)</f>
        <v>74.666666666666671</v>
      </c>
      <c r="D51" s="13">
        <f t="shared" si="7"/>
        <v>70.333333333333329</v>
      </c>
      <c r="E51">
        <f t="shared" si="7"/>
        <v>64</v>
      </c>
      <c r="F51" s="13">
        <f>AVERAGE(B35:C49)</f>
        <v>75.833333333333329</v>
      </c>
      <c r="G51" s="13">
        <f>AVERAGE(D35:E49)</f>
        <v>67.166666666666671</v>
      </c>
      <c r="H51" s="13">
        <f>+AVERAGE(B35:B49,D35:D49)</f>
        <v>73.666666666666671</v>
      </c>
      <c r="I51" s="13">
        <f>+AVERAGE(C35:C49,E35:E49)</f>
        <v>69.333333333333329</v>
      </c>
      <c r="J51">
        <f>AVERAGE(B35:E49)</f>
        <v>71.5</v>
      </c>
    </row>
    <row r="52" spans="1:10">
      <c r="A52" t="s">
        <v>28</v>
      </c>
      <c r="B52" s="13">
        <f>STDEVPA(B35:B49)</f>
        <v>7.7028133388608957</v>
      </c>
      <c r="C52" s="13">
        <f t="shared" ref="C52:E52" si="8">STDEVPA(C35:C49)</f>
        <v>7.8457348639598798</v>
      </c>
      <c r="D52" s="13">
        <f t="shared" si="8"/>
        <v>7.6303487615063981</v>
      </c>
      <c r="E52" s="13">
        <f t="shared" si="8"/>
        <v>7.7888809636986149</v>
      </c>
      <c r="F52" s="13">
        <f>STDEVPA(B35:C49)</f>
        <v>7.8616509433805035</v>
      </c>
      <c r="G52" s="13">
        <f>STDEVPA(D35:E49)</f>
        <v>8.3349998333666591</v>
      </c>
      <c r="H52" s="13">
        <f>STDEVPA(B35:B49,D35:D49)</f>
        <v>8.3599574693229677</v>
      </c>
      <c r="I52" s="13">
        <f>STDEVPA(C35:C49,E35:E49)</f>
        <v>9.4633797110522604</v>
      </c>
      <c r="J52" s="13">
        <f>STDEVPA(B35:E49)</f>
        <v>9.187854301558481</v>
      </c>
    </row>
    <row r="53" spans="1:10">
      <c r="A53" t="s">
        <v>124</v>
      </c>
      <c r="B53" s="13">
        <f>VARP(B35:B49)</f>
        <v>59.333333333333336</v>
      </c>
      <c r="C53" s="13">
        <f t="shared" ref="C53:E53" si="9">VARP(C35:C49)</f>
        <v>61.555555555555557</v>
      </c>
      <c r="D53" s="13">
        <f t="shared" si="9"/>
        <v>58.222222222222221</v>
      </c>
      <c r="E53" s="13">
        <f t="shared" si="9"/>
        <v>60.666666666666664</v>
      </c>
      <c r="F53" s="13">
        <f>VARP(B35:C49)</f>
        <v>61.805555555555557</v>
      </c>
      <c r="G53" s="13">
        <f>VARP(C35:D49)</f>
        <v>64.583333333333329</v>
      </c>
      <c r="H53" s="13">
        <f>VARP(B35:B49,D35:D49)</f>
        <v>69.888888888888886</v>
      </c>
      <c r="I53" s="13">
        <f>VARP(C35:C49,E35:E49)</f>
        <v>89.555555555555557</v>
      </c>
      <c r="J53" s="13">
        <f>VARP(B35:E49)</f>
        <v>84.416666666666671</v>
      </c>
    </row>
    <row r="54" spans="1:10">
      <c r="A54" t="s">
        <v>102</v>
      </c>
      <c r="B54">
        <f>B53*B50</f>
        <v>890</v>
      </c>
      <c r="C54" s="13">
        <f t="shared" ref="C54:J54" si="10">C53*C50</f>
        <v>923.33333333333337</v>
      </c>
      <c r="D54" s="13">
        <f t="shared" si="10"/>
        <v>873.33333333333337</v>
      </c>
      <c r="E54">
        <f t="shared" si="10"/>
        <v>910</v>
      </c>
      <c r="J54">
        <f t="shared" si="10"/>
        <v>5065</v>
      </c>
    </row>
    <row r="55" spans="1:10">
      <c r="J55">
        <f>SUM(B54:E54)</f>
        <v>3596.666666666667</v>
      </c>
    </row>
    <row r="56" spans="1:10">
      <c r="F56" t="s">
        <v>136</v>
      </c>
      <c r="H56" t="s">
        <v>137</v>
      </c>
      <c r="J56" t="s">
        <v>138</v>
      </c>
    </row>
    <row r="57" spans="1:10">
      <c r="A57" t="s">
        <v>135</v>
      </c>
      <c r="B57">
        <f>(B51-$J$51)^2*B50</f>
        <v>453.75</v>
      </c>
      <c r="C57">
        <f t="shared" ref="C57:E57" si="11">(C51-$J$51)^2*C50</f>
        <v>150.41666666666711</v>
      </c>
      <c r="D57">
        <f t="shared" si="11"/>
        <v>20.416666666666835</v>
      </c>
      <c r="E57">
        <f t="shared" si="11"/>
        <v>843.75</v>
      </c>
    </row>
  </sheetData>
  <mergeCells count="4">
    <mergeCell ref="B1:C1"/>
    <mergeCell ref="D1:E1"/>
    <mergeCell ref="B33:C33"/>
    <mergeCell ref="D33:E3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834B-FDFE-4353-9617-5F1CE3F35B2D}">
  <dimension ref="A1:F33"/>
  <sheetViews>
    <sheetView workbookViewId="0">
      <selection activeCell="B9" sqref="B9"/>
    </sheetView>
  </sheetViews>
  <sheetFormatPr defaultRowHeight="13.8"/>
  <sheetData>
    <row r="1" spans="1:6" ht="19.2">
      <c r="A1" s="63" t="s">
        <v>115</v>
      </c>
    </row>
    <row r="2" spans="1:6" ht="15.6" customHeight="1">
      <c r="A2" s="77" t="s">
        <v>116</v>
      </c>
      <c r="B2" s="79" t="s">
        <v>117</v>
      </c>
      <c r="C2" s="80"/>
      <c r="D2" s="80"/>
      <c r="E2" s="80"/>
      <c r="F2" s="81"/>
    </row>
    <row r="3" spans="1:6" ht="15.6">
      <c r="A3" s="78"/>
      <c r="B3" s="58">
        <v>1</v>
      </c>
      <c r="C3" s="58">
        <v>2</v>
      </c>
      <c r="D3" s="58">
        <v>3</v>
      </c>
      <c r="E3" s="58">
        <v>4</v>
      </c>
      <c r="F3" s="58">
        <v>5</v>
      </c>
    </row>
    <row r="4" spans="1:6" ht="15.6">
      <c r="A4" s="16">
        <v>10</v>
      </c>
      <c r="B4" s="43">
        <v>4.96</v>
      </c>
      <c r="C4" s="43">
        <v>4.0999999999999996</v>
      </c>
      <c r="D4" s="43">
        <v>3.71</v>
      </c>
      <c r="E4" s="43">
        <v>3.48</v>
      </c>
      <c r="F4" s="43">
        <v>3.33</v>
      </c>
    </row>
    <row r="5" spans="1:6" ht="15.6">
      <c r="A5" s="16">
        <v>20</v>
      </c>
      <c r="B5" s="43">
        <v>4.3499999999999996</v>
      </c>
      <c r="C5" s="43">
        <v>3.49</v>
      </c>
      <c r="D5" s="43">
        <v>3.1</v>
      </c>
      <c r="E5" s="43">
        <v>2.87</v>
      </c>
      <c r="F5" s="43">
        <v>2.71</v>
      </c>
    </row>
    <row r="6" spans="1:6" ht="15.6">
      <c r="A6" s="16">
        <v>30</v>
      </c>
      <c r="B6" s="43">
        <v>4.17</v>
      </c>
      <c r="C6" s="43">
        <v>3.32</v>
      </c>
      <c r="D6" s="43">
        <v>2.92</v>
      </c>
      <c r="E6" s="43">
        <v>2.69</v>
      </c>
      <c r="F6" s="43">
        <v>2.5299999999999998</v>
      </c>
    </row>
    <row r="7" spans="1:6" ht="15.6">
      <c r="A7" s="16">
        <v>40</v>
      </c>
      <c r="B7" s="43">
        <v>4.08</v>
      </c>
      <c r="C7" s="43">
        <v>3.23</v>
      </c>
      <c r="D7" s="43">
        <v>2.84</v>
      </c>
      <c r="E7" s="43">
        <v>2.61</v>
      </c>
      <c r="F7" s="43">
        <v>2.4500000000000002</v>
      </c>
    </row>
    <row r="8" spans="1:6" ht="15.6">
      <c r="A8" s="16">
        <v>50</v>
      </c>
      <c r="B8" s="43">
        <v>4.03</v>
      </c>
      <c r="C8" s="43">
        <v>3.18</v>
      </c>
      <c r="D8" s="43">
        <v>2.79</v>
      </c>
      <c r="E8" s="43">
        <v>2.56</v>
      </c>
      <c r="F8" s="43">
        <v>2.4</v>
      </c>
    </row>
    <row r="9" spans="1:6" ht="15.6">
      <c r="A9" s="16">
        <v>60</v>
      </c>
      <c r="B9" s="43">
        <v>4</v>
      </c>
      <c r="C9" s="43">
        <v>3.15</v>
      </c>
      <c r="D9" s="43">
        <v>2.76</v>
      </c>
      <c r="E9" s="43">
        <v>2.5299999999999998</v>
      </c>
      <c r="F9" s="43">
        <v>2.37</v>
      </c>
    </row>
    <row r="10" spans="1:6" ht="15.6">
      <c r="A10" s="16">
        <v>70</v>
      </c>
      <c r="B10" s="43">
        <v>3.98</v>
      </c>
      <c r="C10" s="43">
        <v>3.13</v>
      </c>
      <c r="D10" s="43">
        <v>2.74</v>
      </c>
      <c r="E10" s="43">
        <v>2.5</v>
      </c>
      <c r="F10" s="43">
        <v>2.35</v>
      </c>
    </row>
    <row r="11" spans="1:6" ht="15.6">
      <c r="A11" s="16">
        <v>80</v>
      </c>
      <c r="B11" s="43">
        <v>3.96</v>
      </c>
      <c r="C11" s="43">
        <v>3.11</v>
      </c>
      <c r="D11" s="43">
        <v>2.72</v>
      </c>
      <c r="E11" s="43">
        <v>2.4900000000000002</v>
      </c>
      <c r="F11" s="43">
        <v>2.33</v>
      </c>
    </row>
    <row r="12" spans="1:6" ht="15.6">
      <c r="A12" s="16">
        <v>90</v>
      </c>
      <c r="B12" s="43">
        <v>3.95</v>
      </c>
      <c r="C12" s="43">
        <v>3.1</v>
      </c>
      <c r="D12" s="43">
        <v>2.71</v>
      </c>
      <c r="E12" s="43">
        <v>2.4700000000000002</v>
      </c>
      <c r="F12" s="43">
        <v>2.3199999999999998</v>
      </c>
    </row>
    <row r="13" spans="1:6" ht="15.6">
      <c r="A13" s="16">
        <v>100</v>
      </c>
      <c r="B13" s="43">
        <v>3.94</v>
      </c>
      <c r="C13" s="43">
        <v>3.09</v>
      </c>
      <c r="D13" s="43">
        <v>2.7</v>
      </c>
      <c r="E13" s="43">
        <v>2.46</v>
      </c>
      <c r="F13" s="43">
        <v>2.31</v>
      </c>
    </row>
    <row r="14" spans="1:6" ht="15.6">
      <c r="A14" s="16">
        <v>200</v>
      </c>
      <c r="B14" s="43">
        <v>3.89</v>
      </c>
      <c r="C14" s="43">
        <v>3.04</v>
      </c>
      <c r="D14" s="43">
        <v>2.65</v>
      </c>
      <c r="E14" s="43">
        <v>2.42</v>
      </c>
      <c r="F14" s="43">
        <v>2.2599999999999998</v>
      </c>
    </row>
    <row r="15" spans="1:6" ht="15.6">
      <c r="A15" s="16">
        <v>300</v>
      </c>
      <c r="B15" s="43">
        <v>3.87</v>
      </c>
      <c r="C15" s="43">
        <v>3.03</v>
      </c>
      <c r="D15" s="43">
        <v>2.63</v>
      </c>
      <c r="E15" s="43">
        <v>2.4</v>
      </c>
      <c r="F15" s="43">
        <v>2.2400000000000002</v>
      </c>
    </row>
    <row r="19" spans="1:6" ht="19.2">
      <c r="A19" s="63" t="s">
        <v>118</v>
      </c>
    </row>
    <row r="20" spans="1:6" ht="15.6" customHeight="1">
      <c r="A20" s="82" t="s">
        <v>116</v>
      </c>
      <c r="B20" s="84" t="s">
        <v>117</v>
      </c>
      <c r="C20" s="85"/>
      <c r="D20" s="85"/>
      <c r="E20" s="85"/>
      <c r="F20" s="86"/>
    </row>
    <row r="21" spans="1:6" ht="15.6">
      <c r="A21" s="83"/>
      <c r="B21" s="64">
        <v>1</v>
      </c>
      <c r="C21" s="64">
        <v>2</v>
      </c>
      <c r="D21" s="64">
        <v>3</v>
      </c>
      <c r="E21" s="64">
        <v>4</v>
      </c>
      <c r="F21" s="64">
        <v>5</v>
      </c>
    </row>
    <row r="22" spans="1:6" ht="15.6">
      <c r="A22" s="65">
        <v>10</v>
      </c>
      <c r="B22" s="43">
        <v>10.039999999999999</v>
      </c>
      <c r="C22" s="43">
        <v>7.56</v>
      </c>
      <c r="D22" s="43">
        <v>6.55</v>
      </c>
      <c r="E22" s="43">
        <v>5.99</v>
      </c>
      <c r="F22" s="43">
        <v>5.64</v>
      </c>
    </row>
    <row r="23" spans="1:6" ht="15.6">
      <c r="A23" s="65">
        <v>20</v>
      </c>
      <c r="B23" s="43">
        <v>8.1</v>
      </c>
      <c r="C23" s="43">
        <v>5.85</v>
      </c>
      <c r="D23" s="43">
        <v>4.9400000000000004</v>
      </c>
      <c r="E23" s="43">
        <v>4.43</v>
      </c>
      <c r="F23" s="43">
        <v>4.0999999999999996</v>
      </c>
    </row>
    <row r="24" spans="1:6" ht="15.6">
      <c r="A24" s="65">
        <v>30</v>
      </c>
      <c r="B24" s="43">
        <v>7.56</v>
      </c>
      <c r="C24" s="43">
        <v>5.39</v>
      </c>
      <c r="D24" s="43">
        <v>4.51</v>
      </c>
      <c r="E24" s="43">
        <v>4.0199999999999996</v>
      </c>
      <c r="F24" s="43">
        <v>3.7</v>
      </c>
    </row>
    <row r="25" spans="1:6" ht="15.6">
      <c r="A25" s="65">
        <v>40</v>
      </c>
      <c r="B25" s="43">
        <v>7.31</v>
      </c>
      <c r="C25" s="43">
        <v>5.18</v>
      </c>
      <c r="D25" s="43">
        <v>4.3099999999999996</v>
      </c>
      <c r="E25" s="43">
        <v>3.83</v>
      </c>
      <c r="F25" s="43">
        <v>3.51</v>
      </c>
    </row>
    <row r="26" spans="1:6" ht="15.6">
      <c r="A26" s="65">
        <v>50</v>
      </c>
      <c r="B26" s="43">
        <v>7.17</v>
      </c>
      <c r="C26" s="43">
        <v>5.0599999999999996</v>
      </c>
      <c r="D26" s="43">
        <v>4.2</v>
      </c>
      <c r="E26" s="43">
        <v>3.72</v>
      </c>
      <c r="F26" s="43">
        <v>3.41</v>
      </c>
    </row>
    <row r="27" spans="1:6" ht="15.6">
      <c r="A27" s="65">
        <v>60</v>
      </c>
      <c r="B27" s="43">
        <v>7.08</v>
      </c>
      <c r="C27" s="43">
        <v>4.9800000000000004</v>
      </c>
      <c r="D27" s="43">
        <v>4.13</v>
      </c>
      <c r="E27" s="43">
        <v>3.65</v>
      </c>
      <c r="F27" s="43">
        <v>3.34</v>
      </c>
    </row>
    <row r="28" spans="1:6" ht="15.6">
      <c r="A28" s="65">
        <v>70</v>
      </c>
      <c r="B28" s="43">
        <v>7.01</v>
      </c>
      <c r="C28" s="43">
        <v>4.92</v>
      </c>
      <c r="D28" s="43">
        <v>4.07</v>
      </c>
      <c r="E28" s="43">
        <v>3.6</v>
      </c>
      <c r="F28" s="43">
        <v>3.29</v>
      </c>
    </row>
    <row r="29" spans="1:6" ht="15.6">
      <c r="A29" s="65">
        <v>80</v>
      </c>
      <c r="B29" s="43">
        <v>6.96</v>
      </c>
      <c r="C29" s="43">
        <v>4.88</v>
      </c>
      <c r="D29" s="43">
        <v>4.04</v>
      </c>
      <c r="E29" s="43">
        <v>3.56</v>
      </c>
      <c r="F29" s="43">
        <v>3.26</v>
      </c>
    </row>
    <row r="30" spans="1:6" ht="15.6">
      <c r="A30" s="65">
        <v>90</v>
      </c>
      <c r="B30" s="43">
        <v>6.93</v>
      </c>
      <c r="C30" s="43">
        <v>4.8499999999999996</v>
      </c>
      <c r="D30" s="43">
        <v>4.01</v>
      </c>
      <c r="E30" s="43">
        <v>3.53</v>
      </c>
      <c r="F30" s="43">
        <v>3.23</v>
      </c>
    </row>
    <row r="31" spans="1:6" ht="15.6">
      <c r="A31" s="65">
        <v>100</v>
      </c>
      <c r="B31" s="43">
        <v>6.9</v>
      </c>
      <c r="C31" s="43">
        <v>4.82</v>
      </c>
      <c r="D31" s="43">
        <v>3.98</v>
      </c>
      <c r="E31" s="43">
        <v>3.51</v>
      </c>
      <c r="F31" s="43">
        <v>3.21</v>
      </c>
    </row>
    <row r="32" spans="1:6" ht="15.6">
      <c r="A32" s="65">
        <v>200</v>
      </c>
      <c r="B32" s="43">
        <v>6.76</v>
      </c>
      <c r="C32" s="43">
        <v>4.71</v>
      </c>
      <c r="D32" s="43">
        <v>3.88</v>
      </c>
      <c r="E32" s="43">
        <v>3.41</v>
      </c>
      <c r="F32" s="43">
        <v>3.11</v>
      </c>
    </row>
    <row r="33" spans="1:6" ht="15.6">
      <c r="A33" s="65">
        <v>300</v>
      </c>
      <c r="B33" s="43">
        <v>6.72</v>
      </c>
      <c r="C33" s="43">
        <v>4.68</v>
      </c>
      <c r="D33" s="43">
        <v>3.85</v>
      </c>
      <c r="E33" s="43">
        <v>3.38</v>
      </c>
      <c r="F33" s="43">
        <v>3.08</v>
      </c>
    </row>
  </sheetData>
  <mergeCells count="4">
    <mergeCell ref="A2:A3"/>
    <mergeCell ref="B2:F2"/>
    <mergeCell ref="A20:A21"/>
    <mergeCell ref="B20:F20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2AD7-B29A-4B8E-A4C5-1D4EF3EF2E56}">
  <dimension ref="A1:C35"/>
  <sheetViews>
    <sheetView topLeftCell="A2" workbookViewId="0">
      <selection activeCell="B18" sqref="B18:C18"/>
    </sheetView>
  </sheetViews>
  <sheetFormatPr defaultRowHeight="13.8"/>
  <sheetData>
    <row r="1" spans="1:3" ht="31.2">
      <c r="A1" s="40" t="s">
        <v>74</v>
      </c>
      <c r="B1" s="40" t="s">
        <v>75</v>
      </c>
      <c r="C1" s="40" t="s">
        <v>76</v>
      </c>
    </row>
    <row r="2" spans="1:3" ht="15.6">
      <c r="A2" s="41">
        <v>1</v>
      </c>
      <c r="B2" s="42">
        <v>12.706</v>
      </c>
      <c r="C2" s="42">
        <v>63.656999999999996</v>
      </c>
    </row>
    <row r="3" spans="1:3" ht="15.6">
      <c r="A3" s="41">
        <v>2</v>
      </c>
      <c r="B3" s="42">
        <v>4.3029999999999999</v>
      </c>
      <c r="C3" s="42">
        <v>9.9250000000000007</v>
      </c>
    </row>
    <row r="4" spans="1:3" ht="15.6">
      <c r="A4" s="41">
        <v>3</v>
      </c>
      <c r="B4" s="42">
        <v>3.1819999999999999</v>
      </c>
      <c r="C4" s="42">
        <v>5.8410000000000002</v>
      </c>
    </row>
    <row r="5" spans="1:3" ht="15.6">
      <c r="A5" s="41">
        <v>4</v>
      </c>
      <c r="B5" s="42">
        <v>2.7759999999999998</v>
      </c>
      <c r="C5" s="42">
        <v>4.6040000000000001</v>
      </c>
    </row>
    <row r="6" spans="1:3" ht="15.6">
      <c r="A6" s="41">
        <v>5</v>
      </c>
      <c r="B6" s="42">
        <v>2.5710000000000002</v>
      </c>
      <c r="C6" s="42">
        <v>4.032</v>
      </c>
    </row>
    <row r="7" spans="1:3" ht="15.6">
      <c r="A7" s="41">
        <v>6</v>
      </c>
      <c r="B7" s="42">
        <v>2.4470000000000001</v>
      </c>
      <c r="C7" s="42">
        <v>3.7069999999999999</v>
      </c>
    </row>
    <row r="8" spans="1:3" ht="15.6">
      <c r="A8" s="41">
        <v>7</v>
      </c>
      <c r="B8" s="42">
        <v>2.3650000000000002</v>
      </c>
      <c r="C8" s="42">
        <v>3.4990000000000001</v>
      </c>
    </row>
    <row r="9" spans="1:3" ht="15.6">
      <c r="A9" s="41">
        <v>8</v>
      </c>
      <c r="B9" s="42">
        <v>2.306</v>
      </c>
      <c r="C9" s="42">
        <v>3.355</v>
      </c>
    </row>
    <row r="10" spans="1:3" ht="15.6">
      <c r="A10" s="41">
        <v>9</v>
      </c>
      <c r="B10" s="42">
        <v>2.262</v>
      </c>
      <c r="C10" s="42">
        <v>3.25</v>
      </c>
    </row>
    <row r="11" spans="1:3" ht="15.6">
      <c r="A11" s="41">
        <v>10</v>
      </c>
      <c r="B11" s="42">
        <v>2.226</v>
      </c>
      <c r="C11" s="42">
        <v>3.169</v>
      </c>
    </row>
    <row r="12" spans="1:3" ht="15.6">
      <c r="A12" s="43">
        <v>11</v>
      </c>
      <c r="B12" s="42">
        <v>2.2010000000000001</v>
      </c>
      <c r="C12" s="42">
        <v>3.1059999999999999</v>
      </c>
    </row>
    <row r="13" spans="1:3" ht="15.6">
      <c r="A13" s="43">
        <v>12</v>
      </c>
      <c r="B13" s="42">
        <v>2.1789999999999998</v>
      </c>
      <c r="C13" s="42">
        <v>3.0550000000000002</v>
      </c>
    </row>
    <row r="14" spans="1:3" ht="15.6">
      <c r="A14" s="43">
        <v>13</v>
      </c>
      <c r="B14" s="42">
        <v>2.16</v>
      </c>
      <c r="C14" s="42">
        <v>3.0209999999999999</v>
      </c>
    </row>
    <row r="15" spans="1:3" ht="15.6">
      <c r="A15" s="43">
        <v>14</v>
      </c>
      <c r="B15" s="44">
        <v>2.145</v>
      </c>
      <c r="C15" s="44">
        <v>2.9769999999999999</v>
      </c>
    </row>
    <row r="16" spans="1:3" ht="15.6">
      <c r="A16" s="43">
        <v>15</v>
      </c>
      <c r="B16" s="42">
        <v>2.1309999999999998</v>
      </c>
      <c r="C16" s="42">
        <v>2.9470000000000001</v>
      </c>
    </row>
    <row r="17" spans="1:3" ht="15.6">
      <c r="A17" s="43">
        <v>16</v>
      </c>
      <c r="B17" s="42">
        <v>2.12</v>
      </c>
      <c r="C17" s="42">
        <v>2.9209999999999998</v>
      </c>
    </row>
    <row r="18" spans="1:3" ht="15.6">
      <c r="A18" s="43">
        <v>17</v>
      </c>
      <c r="B18" s="42">
        <v>2.11</v>
      </c>
      <c r="C18" s="42">
        <v>2.8980000000000001</v>
      </c>
    </row>
    <row r="19" spans="1:3" ht="15.6">
      <c r="A19" s="43">
        <v>18</v>
      </c>
      <c r="B19" s="42">
        <v>2.101</v>
      </c>
      <c r="C19" s="42">
        <v>2.8780000000000001</v>
      </c>
    </row>
    <row r="20" spans="1:3" ht="15.6">
      <c r="A20" s="43">
        <v>19</v>
      </c>
      <c r="B20" s="42">
        <v>2.093</v>
      </c>
      <c r="C20" s="42">
        <v>2.8610000000000002</v>
      </c>
    </row>
    <row r="21" spans="1:3" ht="15.6">
      <c r="A21" s="43">
        <v>20</v>
      </c>
      <c r="B21" s="42">
        <v>2.0859999999999999</v>
      </c>
      <c r="C21" s="42">
        <v>2.8450000000000002</v>
      </c>
    </row>
    <row r="22" spans="1:3" ht="15.6">
      <c r="A22" s="41">
        <v>21</v>
      </c>
      <c r="B22" s="42">
        <v>2.08</v>
      </c>
      <c r="C22" s="42">
        <v>2.831</v>
      </c>
    </row>
    <row r="23" spans="1:3" ht="15.6">
      <c r="A23" s="41">
        <v>22</v>
      </c>
      <c r="B23" s="42">
        <v>2.0739999999999998</v>
      </c>
      <c r="C23" s="42">
        <v>2.819</v>
      </c>
    </row>
    <row r="24" spans="1:3" ht="15.6">
      <c r="A24" s="41">
        <v>23</v>
      </c>
      <c r="B24" s="42">
        <v>2.069</v>
      </c>
      <c r="C24" s="42">
        <v>2.8069999999999999</v>
      </c>
    </row>
    <row r="25" spans="1:3" ht="15.6">
      <c r="A25" s="41">
        <v>24</v>
      </c>
      <c r="B25" s="42">
        <v>2.0640000000000001</v>
      </c>
      <c r="C25" s="42">
        <v>2.7970000000000002</v>
      </c>
    </row>
    <row r="26" spans="1:3" ht="15.6">
      <c r="A26" s="41">
        <v>25</v>
      </c>
      <c r="B26" s="42">
        <v>2.06</v>
      </c>
      <c r="C26" s="42">
        <v>2.7869999999999999</v>
      </c>
    </row>
    <row r="27" spans="1:3" ht="15.6">
      <c r="A27" s="41">
        <v>26</v>
      </c>
      <c r="B27" s="42">
        <v>2.056</v>
      </c>
      <c r="C27" s="42">
        <v>2.7789999999999999</v>
      </c>
    </row>
    <row r="28" spans="1:3" ht="15.6">
      <c r="A28" s="41">
        <v>27</v>
      </c>
      <c r="B28" s="42">
        <v>2.052</v>
      </c>
      <c r="C28" s="42">
        <v>2.7709999999999999</v>
      </c>
    </row>
    <row r="29" spans="1:3" ht="15.6">
      <c r="A29" s="41">
        <v>28</v>
      </c>
      <c r="B29" s="42">
        <v>2.048</v>
      </c>
      <c r="C29" s="42">
        <v>2.7629999999999999</v>
      </c>
    </row>
    <row r="30" spans="1:3" ht="15.6">
      <c r="A30" s="41">
        <v>29</v>
      </c>
      <c r="B30" s="42">
        <v>2.0449999999999999</v>
      </c>
      <c r="C30" s="42">
        <v>2.7559999999999998</v>
      </c>
    </row>
    <row r="31" spans="1:3" ht="15.6">
      <c r="A31" s="43">
        <v>30</v>
      </c>
      <c r="B31" s="42">
        <v>2.0419999999999998</v>
      </c>
      <c r="C31" s="42">
        <v>2.75</v>
      </c>
    </row>
    <row r="32" spans="1:3" ht="15.6">
      <c r="A32" s="43">
        <v>40</v>
      </c>
      <c r="B32" s="42">
        <v>2.0209999999999999</v>
      </c>
      <c r="C32" s="42">
        <v>2.7040000000000002</v>
      </c>
    </row>
    <row r="33" spans="1:3" ht="15.6">
      <c r="A33" s="43">
        <v>60</v>
      </c>
      <c r="B33" s="42">
        <v>2</v>
      </c>
      <c r="C33" s="42">
        <v>2.66</v>
      </c>
    </row>
    <row r="34" spans="1:3" ht="15.6">
      <c r="A34" s="43">
        <v>120</v>
      </c>
      <c r="B34" s="42">
        <v>1.98</v>
      </c>
      <c r="C34" s="42">
        <v>2.617</v>
      </c>
    </row>
    <row r="35" spans="1:3" ht="15.6">
      <c r="A35" s="43" t="s">
        <v>77</v>
      </c>
      <c r="B35" s="42">
        <v>1.96</v>
      </c>
      <c r="C35" s="42">
        <v>2.5760000000000001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1DCD-E8CD-49FA-80D5-F1CCED28555D}">
  <dimension ref="A1:E56"/>
  <sheetViews>
    <sheetView topLeftCell="A36" workbookViewId="0">
      <selection activeCell="D56" sqref="D56"/>
    </sheetView>
  </sheetViews>
  <sheetFormatPr defaultRowHeight="13.8"/>
  <cols>
    <col min="4" max="4" width="9.6640625" customWidth="1"/>
  </cols>
  <sheetData>
    <row r="1" spans="1:5">
      <c r="A1" s="1" t="s">
        <v>15</v>
      </c>
      <c r="B1" s="1" t="s">
        <v>21</v>
      </c>
      <c r="C1" s="1" t="s">
        <v>22</v>
      </c>
      <c r="D1" s="1" t="s">
        <v>26</v>
      </c>
      <c r="E1" s="1" t="s">
        <v>29</v>
      </c>
    </row>
    <row r="2" spans="1:5" ht="15">
      <c r="A2" s="2">
        <v>1</v>
      </c>
      <c r="B2" s="2">
        <v>3.5</v>
      </c>
      <c r="C2" s="3">
        <v>4.5</v>
      </c>
      <c r="D2" s="14">
        <f>(B2-B$52)^2</f>
        <v>1.1479591836734651</v>
      </c>
      <c r="E2" s="14">
        <f>(C2-C$52)^2</f>
        <v>1.3061224489795825E-2</v>
      </c>
    </row>
    <row r="3" spans="1:5" ht="15">
      <c r="A3" s="2">
        <v>2</v>
      </c>
      <c r="B3" s="2">
        <v>3.8</v>
      </c>
      <c r="C3" s="3">
        <v>4.2</v>
      </c>
      <c r="D3" s="14">
        <f t="shared" ref="D3:E50" si="0">(B3-B$52)^2</f>
        <v>0.59510204081632367</v>
      </c>
      <c r="E3" s="14">
        <f t="shared" si="0"/>
        <v>0.17163265306122399</v>
      </c>
    </row>
    <row r="4" spans="1:5" ht="15">
      <c r="A4" s="2">
        <v>3</v>
      </c>
      <c r="B4" s="2">
        <v>5.8</v>
      </c>
      <c r="C4" s="3">
        <v>3.9</v>
      </c>
      <c r="D4" s="14">
        <f>(B4-B$52)^2</f>
        <v>1.5093877551020454</v>
      </c>
      <c r="E4" s="14">
        <f>(C4-C$52)^2</f>
        <v>0.51020408163265263</v>
      </c>
    </row>
    <row r="5" spans="1:5" ht="15">
      <c r="A5" s="2">
        <v>4</v>
      </c>
      <c r="B5" s="2">
        <v>6.4</v>
      </c>
      <c r="C5" s="3">
        <v>6.6</v>
      </c>
      <c r="D5" s="14">
        <f t="shared" si="0"/>
        <v>3.3436734693877637</v>
      </c>
      <c r="E5" s="14">
        <f t="shared" si="0"/>
        <v>3.9430612244897962</v>
      </c>
    </row>
    <row r="6" spans="1:5" ht="15">
      <c r="A6" s="2">
        <v>5</v>
      </c>
      <c r="B6" s="2">
        <v>4.2</v>
      </c>
      <c r="C6" s="3">
        <v>0.8</v>
      </c>
      <c r="D6" s="14">
        <f t="shared" si="0"/>
        <v>0.13795918367346774</v>
      </c>
      <c r="E6" s="14">
        <f t="shared" si="0"/>
        <v>14.548775510204081</v>
      </c>
    </row>
    <row r="7" spans="1:5" ht="15">
      <c r="A7" s="2">
        <v>6</v>
      </c>
      <c r="B7" s="2">
        <v>4.2</v>
      </c>
      <c r="C7" s="3">
        <v>5.6</v>
      </c>
      <c r="D7" s="14">
        <f t="shared" si="0"/>
        <v>0.13795918367346774</v>
      </c>
      <c r="E7" s="14">
        <f t="shared" si="0"/>
        <v>0.97163265306122459</v>
      </c>
    </row>
    <row r="8" spans="1:5" ht="15">
      <c r="A8" s="2">
        <v>7</v>
      </c>
      <c r="B8" s="2">
        <v>4</v>
      </c>
      <c r="C8" s="3">
        <v>3.2</v>
      </c>
      <c r="D8" s="14">
        <f t="shared" si="0"/>
        <v>0.32653061224489566</v>
      </c>
      <c r="E8" s="14">
        <f t="shared" si="0"/>
        <v>2.0002040816326514</v>
      </c>
    </row>
    <row r="9" spans="1:5" ht="15">
      <c r="A9" s="2">
        <v>8</v>
      </c>
      <c r="B9" s="2">
        <v>3.6</v>
      </c>
      <c r="C9" s="3">
        <v>6.9</v>
      </c>
      <c r="D9" s="14">
        <f t="shared" si="0"/>
        <v>0.94367346938775098</v>
      </c>
      <c r="E9" s="14">
        <f t="shared" si="0"/>
        <v>5.2244897959183705</v>
      </c>
    </row>
    <row r="10" spans="1:5" ht="15">
      <c r="A10" s="2">
        <v>9</v>
      </c>
      <c r="B10" s="2">
        <v>3.8</v>
      </c>
      <c r="C10" s="3">
        <v>4.4000000000000004</v>
      </c>
      <c r="D10" s="14">
        <f t="shared" si="0"/>
        <v>0.59510204081632367</v>
      </c>
      <c r="E10" s="14">
        <f t="shared" si="0"/>
        <v>4.5918367346938452E-2</v>
      </c>
    </row>
    <row r="11" spans="1:5" ht="15">
      <c r="A11" s="2">
        <v>10</v>
      </c>
      <c r="B11" s="2">
        <v>5.2</v>
      </c>
      <c r="C11" s="3">
        <v>4.7</v>
      </c>
      <c r="D11" s="14">
        <f t="shared" si="0"/>
        <v>0.39510204081632933</v>
      </c>
      <c r="E11" s="14">
        <f t="shared" si="0"/>
        <v>7.3469387755103043E-3</v>
      </c>
    </row>
    <row r="12" spans="1:5" ht="15">
      <c r="A12" s="2">
        <v>11</v>
      </c>
      <c r="B12" s="2">
        <v>4.9000000000000004</v>
      </c>
      <c r="C12" s="3">
        <v>3.8</v>
      </c>
      <c r="D12" s="14">
        <f t="shared" si="0"/>
        <v>0.10795918367347096</v>
      </c>
      <c r="E12" s="14">
        <f t="shared" si="0"/>
        <v>0.66306122448979554</v>
      </c>
    </row>
    <row r="13" spans="1:5" ht="15">
      <c r="A13" s="2">
        <v>12</v>
      </c>
      <c r="B13" s="2">
        <v>5.2</v>
      </c>
      <c r="C13" s="3">
        <v>3</v>
      </c>
      <c r="D13" s="14">
        <f t="shared" si="0"/>
        <v>0.39510204081632933</v>
      </c>
      <c r="E13" s="14">
        <f t="shared" si="0"/>
        <v>2.6059183673469373</v>
      </c>
    </row>
    <row r="14" spans="1:5" ht="15">
      <c r="A14" s="2">
        <v>13</v>
      </c>
      <c r="B14" s="2">
        <v>6</v>
      </c>
      <c r="C14" s="3">
        <v>3.2</v>
      </c>
      <c r="D14" s="14">
        <f t="shared" si="0"/>
        <v>2.0408163265306181</v>
      </c>
      <c r="E14" s="14">
        <f t="shared" si="0"/>
        <v>2.0002040816326514</v>
      </c>
    </row>
    <row r="15" spans="1:5" ht="15">
      <c r="A15" s="2">
        <v>14</v>
      </c>
      <c r="B15" s="2">
        <v>3.9</v>
      </c>
      <c r="C15" s="3">
        <v>4.9000000000000004</v>
      </c>
      <c r="D15" s="14">
        <f t="shared" si="0"/>
        <v>0.45081632653060966</v>
      </c>
      <c r="E15" s="14">
        <f t="shared" si="0"/>
        <v>8.1632653061224927E-2</v>
      </c>
    </row>
    <row r="16" spans="1:5" ht="15">
      <c r="A16" s="2">
        <v>15</v>
      </c>
      <c r="B16" s="2">
        <v>5.3</v>
      </c>
      <c r="C16" s="3">
        <v>7.6</v>
      </c>
      <c r="D16" s="14">
        <f t="shared" si="0"/>
        <v>0.53081632653061495</v>
      </c>
      <c r="E16" s="14">
        <f t="shared" si="0"/>
        <v>8.9144897959183673</v>
      </c>
    </row>
    <row r="17" spans="1:5" ht="15">
      <c r="A17" s="2">
        <v>16</v>
      </c>
      <c r="B17" s="2">
        <v>4.5999999999999996</v>
      </c>
      <c r="C17" s="3">
        <v>3.3</v>
      </c>
      <c r="D17" s="14">
        <f t="shared" si="0"/>
        <v>8.1632653061234055E-4</v>
      </c>
      <c r="E17" s="14">
        <f t="shared" si="0"/>
        <v>1.7273469387755096</v>
      </c>
    </row>
    <row r="18" spans="1:5" ht="15">
      <c r="A18" s="2">
        <v>17</v>
      </c>
      <c r="B18" s="2">
        <v>3.9</v>
      </c>
      <c r="C18" s="3">
        <v>7</v>
      </c>
      <c r="D18" s="14">
        <f t="shared" si="0"/>
        <v>0.45081632653060966</v>
      </c>
      <c r="E18" s="14">
        <f t="shared" si="0"/>
        <v>5.6916326530612267</v>
      </c>
    </row>
    <row r="19" spans="1:5" ht="15">
      <c r="A19" s="2">
        <v>18</v>
      </c>
      <c r="B19" s="2">
        <v>4.2</v>
      </c>
      <c r="C19" s="3">
        <v>3.7</v>
      </c>
      <c r="D19" s="14">
        <f t="shared" si="0"/>
        <v>0.13795918367346774</v>
      </c>
      <c r="E19" s="14">
        <f t="shared" si="0"/>
        <v>0.8359183673469377</v>
      </c>
    </row>
    <row r="20" spans="1:5" ht="15">
      <c r="A20" s="2">
        <v>19</v>
      </c>
      <c r="B20" s="2">
        <v>4.2</v>
      </c>
      <c r="C20" s="3">
        <v>3</v>
      </c>
      <c r="D20" s="14">
        <f t="shared" si="0"/>
        <v>0.13795918367346774</v>
      </c>
      <c r="E20" s="14">
        <f t="shared" si="0"/>
        <v>2.6059183673469373</v>
      </c>
    </row>
    <row r="21" spans="1:5" ht="15">
      <c r="A21" s="2">
        <v>20</v>
      </c>
      <c r="B21" s="2">
        <v>6.4</v>
      </c>
      <c r="C21" s="3">
        <v>4.0999999999999996</v>
      </c>
      <c r="D21" s="14">
        <f t="shared" si="0"/>
        <v>3.3436734693877637</v>
      </c>
      <c r="E21" s="14">
        <f t="shared" si="0"/>
        <v>0.2644897959183673</v>
      </c>
    </row>
    <row r="22" spans="1:5" ht="15">
      <c r="A22" s="2">
        <v>21</v>
      </c>
      <c r="B22" s="2">
        <v>2.8</v>
      </c>
      <c r="C22" s="3">
        <v>5.8</v>
      </c>
      <c r="D22" s="14">
        <f t="shared" si="0"/>
        <v>3.1379591836734626</v>
      </c>
      <c r="E22" s="14">
        <f t="shared" si="0"/>
        <v>1.4059183673469393</v>
      </c>
    </row>
    <row r="23" spans="1:5" ht="15">
      <c r="A23" s="2">
        <v>22</v>
      </c>
      <c r="B23" s="2">
        <v>5.6</v>
      </c>
      <c r="C23" s="3">
        <v>4.5999999999999996</v>
      </c>
      <c r="D23" s="14">
        <f t="shared" si="0"/>
        <v>1.0579591836734727</v>
      </c>
      <c r="E23" s="14">
        <f t="shared" si="0"/>
        <v>2.0408163265305977E-4</v>
      </c>
    </row>
    <row r="24" spans="1:5" ht="15">
      <c r="A24" s="2">
        <v>23</v>
      </c>
      <c r="B24" s="2">
        <v>5.7</v>
      </c>
      <c r="C24" s="3">
        <v>4</v>
      </c>
      <c r="D24" s="14">
        <f t="shared" si="0"/>
        <v>1.27367346938776</v>
      </c>
      <c r="E24" s="14">
        <f t="shared" si="0"/>
        <v>0.37734693877550973</v>
      </c>
    </row>
    <row r="25" spans="1:5" ht="15">
      <c r="A25" s="2">
        <v>24</v>
      </c>
      <c r="B25" s="2">
        <v>5.0999999999999996</v>
      </c>
      <c r="C25" s="3">
        <v>2.2000000000000002</v>
      </c>
      <c r="D25" s="14">
        <f t="shared" si="0"/>
        <v>0.27938775510204261</v>
      </c>
      <c r="E25" s="14">
        <f t="shared" si="0"/>
        <v>5.8287755102040792</v>
      </c>
    </row>
    <row r="26" spans="1:5" ht="15">
      <c r="A26" s="2">
        <v>25</v>
      </c>
      <c r="B26" s="2">
        <v>4.4000000000000004</v>
      </c>
      <c r="C26" s="3">
        <v>7.7</v>
      </c>
      <c r="D26" s="14">
        <f t="shared" si="0"/>
        <v>2.9387755102039999E-2</v>
      </c>
      <c r="E26" s="14">
        <f t="shared" si="0"/>
        <v>9.5216326530612285</v>
      </c>
    </row>
    <row r="27" spans="1:5" ht="15">
      <c r="A27" s="2">
        <v>26</v>
      </c>
      <c r="B27" s="2">
        <v>5.6</v>
      </c>
      <c r="C27" s="3">
        <v>3.9</v>
      </c>
      <c r="D27" s="14">
        <f t="shared" si="0"/>
        <v>1.0579591836734727</v>
      </c>
      <c r="E27" s="14">
        <f t="shared" si="0"/>
        <v>0.51020408163265263</v>
      </c>
    </row>
    <row r="28" spans="1:5" ht="15">
      <c r="A28" s="2">
        <v>27</v>
      </c>
      <c r="B28" s="2">
        <v>5.3</v>
      </c>
      <c r="C28" s="3">
        <v>6.7</v>
      </c>
      <c r="D28" s="14">
        <f t="shared" si="0"/>
        <v>0.53081632653061495</v>
      </c>
      <c r="E28" s="14">
        <f t="shared" si="0"/>
        <v>4.3502040816326559</v>
      </c>
    </row>
    <row r="29" spans="1:5" ht="15">
      <c r="A29" s="2">
        <v>28</v>
      </c>
      <c r="B29" s="2">
        <v>3.9</v>
      </c>
      <c r="C29" s="3">
        <v>3.3</v>
      </c>
      <c r="D29" s="14">
        <f t="shared" si="0"/>
        <v>0.45081632653060966</v>
      </c>
      <c r="E29" s="14">
        <f t="shared" si="0"/>
        <v>1.7273469387755096</v>
      </c>
    </row>
    <row r="30" spans="1:5" ht="15">
      <c r="A30" s="2">
        <v>29</v>
      </c>
      <c r="B30" s="2">
        <v>5.0999999999999996</v>
      </c>
      <c r="C30" s="3">
        <v>7.5</v>
      </c>
      <c r="D30" s="14">
        <f t="shared" si="0"/>
        <v>0.27938775510204261</v>
      </c>
      <c r="E30" s="14">
        <f t="shared" si="0"/>
        <v>8.3273469387755128</v>
      </c>
    </row>
    <row r="31" spans="1:5" ht="15">
      <c r="A31" s="2">
        <v>30</v>
      </c>
      <c r="B31" s="2">
        <v>3.6</v>
      </c>
      <c r="C31" s="3">
        <v>2.7</v>
      </c>
      <c r="D31" s="14">
        <f t="shared" si="0"/>
        <v>0.94367346938775098</v>
      </c>
      <c r="E31" s="14">
        <f t="shared" si="0"/>
        <v>3.6644897959183651</v>
      </c>
    </row>
    <row r="32" spans="1:5" ht="15">
      <c r="A32" s="2">
        <v>31</v>
      </c>
      <c r="B32" s="2">
        <v>4.2</v>
      </c>
      <c r="C32" s="3">
        <v>5.4</v>
      </c>
      <c r="D32" s="14">
        <f t="shared" si="0"/>
        <v>0.13795918367346774</v>
      </c>
      <c r="E32" s="14">
        <f t="shared" si="0"/>
        <v>0.61734693877551139</v>
      </c>
    </row>
    <row r="33" spans="1:5" ht="15">
      <c r="A33" s="2">
        <v>32</v>
      </c>
      <c r="B33" s="2">
        <v>5</v>
      </c>
      <c r="C33" s="3">
        <v>5.8</v>
      </c>
      <c r="D33" s="14">
        <f t="shared" si="0"/>
        <v>0.18367346938775683</v>
      </c>
      <c r="E33" s="14">
        <f t="shared" si="0"/>
        <v>1.4059183673469393</v>
      </c>
    </row>
    <row r="34" spans="1:5" ht="15">
      <c r="A34" s="2">
        <v>33</v>
      </c>
      <c r="B34" s="2">
        <v>4.7</v>
      </c>
      <c r="C34" s="3">
        <v>5.9</v>
      </c>
      <c r="D34" s="14">
        <f t="shared" si="0"/>
        <v>1.6530612244898529E-2</v>
      </c>
      <c r="E34" s="14">
        <f t="shared" si="0"/>
        <v>1.653061224489798</v>
      </c>
    </row>
    <row r="35" spans="1:5" ht="15">
      <c r="A35" s="2">
        <v>34</v>
      </c>
      <c r="B35" s="2">
        <v>4.0999999999999996</v>
      </c>
      <c r="C35" s="3">
        <v>3.2</v>
      </c>
      <c r="D35" s="14">
        <f t="shared" si="0"/>
        <v>0.22224489795918209</v>
      </c>
      <c r="E35" s="14">
        <f t="shared" si="0"/>
        <v>2.0002040816326514</v>
      </c>
    </row>
    <row r="36" spans="1:5" ht="15">
      <c r="A36" s="2">
        <v>35</v>
      </c>
      <c r="B36" s="2">
        <v>3.7</v>
      </c>
      <c r="C36" s="3">
        <v>5.0999999999999996</v>
      </c>
      <c r="D36" s="14">
        <f t="shared" si="0"/>
        <v>0.75938775510203693</v>
      </c>
      <c r="E36" s="14">
        <f t="shared" si="0"/>
        <v>0.23591836734693883</v>
      </c>
    </row>
    <row r="37" spans="1:5" ht="15">
      <c r="A37" s="2">
        <v>36</v>
      </c>
      <c r="B37" s="2">
        <v>4.9000000000000004</v>
      </c>
      <c r="C37" s="3">
        <v>3.1</v>
      </c>
      <c r="D37" s="14">
        <f t="shared" si="0"/>
        <v>0.10795918367347096</v>
      </c>
      <c r="E37" s="14">
        <f t="shared" si="0"/>
        <v>2.2930612244897945</v>
      </c>
    </row>
    <row r="38" spans="1:5" ht="15">
      <c r="A38" s="2">
        <v>37</v>
      </c>
      <c r="B38" s="2">
        <v>4.7</v>
      </c>
      <c r="C38" s="3">
        <v>6.1</v>
      </c>
      <c r="D38" s="14">
        <f t="shared" si="0"/>
        <v>1.6530612244898529E-2</v>
      </c>
      <c r="E38" s="14">
        <f t="shared" si="0"/>
        <v>2.2073469387755105</v>
      </c>
    </row>
    <row r="39" spans="1:5" ht="15">
      <c r="A39" s="2">
        <v>38</v>
      </c>
      <c r="B39" s="2">
        <v>5.3</v>
      </c>
      <c r="C39" s="3">
        <v>4.5999999999999996</v>
      </c>
      <c r="D39" s="14">
        <f t="shared" si="0"/>
        <v>0.53081632653061495</v>
      </c>
      <c r="E39" s="14">
        <f t="shared" si="0"/>
        <v>2.0408163265305977E-4</v>
      </c>
    </row>
    <row r="40" spans="1:5" ht="15">
      <c r="A40" s="2">
        <v>39</v>
      </c>
      <c r="B40" s="2">
        <v>3.6</v>
      </c>
      <c r="C40" s="3">
        <v>2.2000000000000002</v>
      </c>
      <c r="D40" s="14">
        <f t="shared" si="0"/>
        <v>0.94367346938775098</v>
      </c>
      <c r="E40" s="14">
        <f t="shared" si="0"/>
        <v>5.8287755102040792</v>
      </c>
    </row>
    <row r="41" spans="1:5" ht="15">
      <c r="A41" s="2">
        <v>40</v>
      </c>
      <c r="B41" s="2">
        <v>4.2</v>
      </c>
      <c r="C41" s="3">
        <v>4</v>
      </c>
      <c r="D41" s="14">
        <f t="shared" si="0"/>
        <v>0.13795918367346774</v>
      </c>
      <c r="E41" s="14">
        <f t="shared" si="0"/>
        <v>0.37734693877550973</v>
      </c>
    </row>
    <row r="42" spans="1:5" ht="15">
      <c r="A42" s="2">
        <v>41</v>
      </c>
      <c r="B42" s="2">
        <v>4.4000000000000004</v>
      </c>
      <c r="C42" s="3">
        <v>6.4</v>
      </c>
      <c r="D42" s="14">
        <f t="shared" si="0"/>
        <v>2.9387755102039999E-2</v>
      </c>
      <c r="E42" s="14">
        <f t="shared" si="0"/>
        <v>3.1887755102040845</v>
      </c>
    </row>
    <row r="43" spans="1:5" ht="15">
      <c r="A43" s="2">
        <v>42</v>
      </c>
      <c r="B43" s="2">
        <v>4</v>
      </c>
      <c r="C43" s="3">
        <v>5.2</v>
      </c>
      <c r="D43" s="14">
        <f t="shared" si="0"/>
        <v>0.32653061224489566</v>
      </c>
      <c r="E43" s="14">
        <f t="shared" si="0"/>
        <v>0.34306122448979659</v>
      </c>
    </row>
    <row r="44" spans="1:5" ht="15">
      <c r="A44" s="2">
        <v>43</v>
      </c>
      <c r="B44" s="2">
        <v>5.5</v>
      </c>
      <c r="C44" s="3">
        <v>3.3</v>
      </c>
      <c r="D44" s="14">
        <f t="shared" si="0"/>
        <v>0.86224489795918746</v>
      </c>
      <c r="E44" s="14">
        <f t="shared" si="0"/>
        <v>1.7273469387755096</v>
      </c>
    </row>
    <row r="45" spans="1:5" ht="15">
      <c r="A45" s="2">
        <v>44</v>
      </c>
      <c r="B45" s="2">
        <v>4.2</v>
      </c>
      <c r="C45" s="3">
        <v>6.4</v>
      </c>
      <c r="D45" s="14">
        <f t="shared" si="0"/>
        <v>0.13795918367346774</v>
      </c>
      <c r="E45" s="14">
        <f t="shared" si="0"/>
        <v>3.1887755102040845</v>
      </c>
    </row>
    <row r="46" spans="1:5" ht="15">
      <c r="A46" s="2">
        <v>45</v>
      </c>
      <c r="B46" s="2">
        <v>4.8</v>
      </c>
      <c r="C46" s="3">
        <v>6.4</v>
      </c>
      <c r="D46" s="14">
        <f t="shared" si="0"/>
        <v>5.2244897959184522E-2</v>
      </c>
      <c r="E46" s="14">
        <f t="shared" si="0"/>
        <v>3.1887755102040845</v>
      </c>
    </row>
    <row r="47" spans="1:5" ht="15">
      <c r="A47" s="2">
        <v>46</v>
      </c>
      <c r="B47" s="2">
        <v>3.7</v>
      </c>
      <c r="C47" s="3">
        <v>2.6</v>
      </c>
      <c r="D47" s="14">
        <f t="shared" si="0"/>
        <v>0.75938775510203693</v>
      </c>
      <c r="E47" s="14">
        <f t="shared" si="0"/>
        <v>4.0573469387755079</v>
      </c>
    </row>
    <row r="48" spans="1:5" ht="15">
      <c r="A48" s="2">
        <v>47</v>
      </c>
      <c r="B48" s="2">
        <v>3.1</v>
      </c>
      <c r="C48" s="3">
        <v>2.6</v>
      </c>
      <c r="D48" s="14">
        <f t="shared" si="0"/>
        <v>2.1651020408163202</v>
      </c>
      <c r="E48" s="14">
        <f t="shared" si="0"/>
        <v>4.0573469387755079</v>
      </c>
    </row>
    <row r="49" spans="1:5" ht="15">
      <c r="A49" s="2">
        <v>48</v>
      </c>
      <c r="B49" s="2">
        <v>4.7</v>
      </c>
      <c r="C49" s="3">
        <v>5.2</v>
      </c>
      <c r="D49" s="14">
        <f t="shared" si="0"/>
        <v>1.6530612244898529E-2</v>
      </c>
      <c r="E49" s="14">
        <f t="shared" si="0"/>
        <v>0.34306122448979659</v>
      </c>
    </row>
    <row r="50" spans="1:5" ht="15">
      <c r="A50" s="2">
        <v>49</v>
      </c>
      <c r="B50" s="2">
        <v>5</v>
      </c>
      <c r="C50" s="3">
        <v>5.8</v>
      </c>
      <c r="D50" s="14">
        <f t="shared" si="0"/>
        <v>0.18367346938775683</v>
      </c>
      <c r="E50" s="14">
        <f t="shared" si="0"/>
        <v>1.4059183673469393</v>
      </c>
    </row>
    <row r="51" spans="1:5">
      <c r="A51" t="s">
        <v>24</v>
      </c>
      <c r="B51">
        <f>SUM(B2:B50)</f>
        <v>223.99999999999991</v>
      </c>
      <c r="C51">
        <f>SUM(C2:C50)</f>
        <v>226.09999999999997</v>
      </c>
      <c r="D51">
        <f>SUM(D2:D50)</f>
        <v>33.359999999999992</v>
      </c>
      <c r="E51">
        <f>SUM(E2:E50)</f>
        <v>126.66000000000003</v>
      </c>
    </row>
    <row r="52" spans="1:5">
      <c r="A52" t="s">
        <v>25</v>
      </c>
      <c r="B52" s="13">
        <f>AVERAGE(B2:B50)</f>
        <v>4.5714285714285694</v>
      </c>
      <c r="C52" s="13">
        <f>AVERAGE(C2:C50)</f>
        <v>4.6142857142857139</v>
      </c>
    </row>
    <row r="53" spans="1:5">
      <c r="A53" t="s">
        <v>27</v>
      </c>
      <c r="D53" s="13">
        <f>(D51/49)</f>
        <v>0.68081632653061208</v>
      </c>
      <c r="E53" s="13">
        <f>(E51/49)</f>
        <v>2.584897959183674</v>
      </c>
    </row>
    <row r="54" spans="1:5">
      <c r="A54" t="s">
        <v>28</v>
      </c>
      <c r="D54" s="13">
        <f>SQRT(D53)</f>
        <v>0.82511594732535143</v>
      </c>
      <c r="E54" s="13">
        <f>SQRT(E53)</f>
        <v>1.6077617855838202</v>
      </c>
    </row>
    <row r="56" spans="1:5">
      <c r="D56" s="13">
        <f>STDEVA(B2:B50)</f>
        <v>0.83366660002666493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CC7B-5918-487B-921F-E5C5A427435D}">
  <dimension ref="A1:M36"/>
  <sheetViews>
    <sheetView topLeftCell="A10" workbookViewId="0">
      <selection activeCell="D19" sqref="D19"/>
    </sheetView>
  </sheetViews>
  <sheetFormatPr defaultRowHeight="13.8"/>
  <sheetData>
    <row r="1" spans="1:13" ht="31.2">
      <c r="A1" s="15"/>
      <c r="B1" s="16" t="s">
        <v>30</v>
      </c>
      <c r="C1" s="16" t="s">
        <v>31</v>
      </c>
      <c r="D1" t="s">
        <v>21</v>
      </c>
      <c r="E1" t="s">
        <v>32</v>
      </c>
      <c r="J1" s="15"/>
      <c r="K1" s="16" t="s">
        <v>30</v>
      </c>
      <c r="L1" s="16" t="s">
        <v>31</v>
      </c>
      <c r="M1" t="s">
        <v>21</v>
      </c>
    </row>
    <row r="2" spans="1:13" ht="15.6">
      <c r="A2" s="16">
        <v>1</v>
      </c>
      <c r="B2" s="17">
        <v>135</v>
      </c>
      <c r="C2" s="17">
        <v>144</v>
      </c>
      <c r="D2">
        <f>(B2-B$18)^2</f>
        <v>127.97265625</v>
      </c>
      <c r="E2">
        <f>(C2-C$18)^2</f>
        <v>29.56640625</v>
      </c>
      <c r="J2" s="16">
        <v>1</v>
      </c>
      <c r="K2" s="17">
        <v>135</v>
      </c>
      <c r="L2" s="17">
        <v>144</v>
      </c>
      <c r="M2">
        <f>(K2-K$34)^2</f>
        <v>127.97265625</v>
      </c>
    </row>
    <row r="3" spans="1:13" ht="15.6">
      <c r="A3" s="16">
        <v>2</v>
      </c>
      <c r="B3" s="17">
        <v>142</v>
      </c>
      <c r="C3" s="17">
        <v>143</v>
      </c>
      <c r="D3">
        <f t="shared" ref="D3:D16" si="0">(B3-B$18)^2</f>
        <v>18.59765625</v>
      </c>
      <c r="E3">
        <f t="shared" ref="E3:E16" si="1">(C3-C$18)^2</f>
        <v>41.44140625</v>
      </c>
      <c r="J3" s="16">
        <v>2</v>
      </c>
      <c r="K3" s="17">
        <v>142</v>
      </c>
      <c r="L3" s="17">
        <v>143</v>
      </c>
      <c r="M3">
        <f t="shared" ref="M3:M19" si="2">(K3-K$34)^2</f>
        <v>18.59765625</v>
      </c>
    </row>
    <row r="4" spans="1:13" ht="15.6">
      <c r="A4" s="16">
        <v>3</v>
      </c>
      <c r="B4" s="17">
        <v>149</v>
      </c>
      <c r="C4" s="17">
        <v>139</v>
      </c>
      <c r="D4">
        <f t="shared" si="0"/>
        <v>7.22265625</v>
      </c>
      <c r="E4">
        <f t="shared" si="1"/>
        <v>108.94140625</v>
      </c>
      <c r="J4" s="16">
        <v>3</v>
      </c>
      <c r="K4" s="17">
        <v>149</v>
      </c>
      <c r="L4" s="17">
        <v>139</v>
      </c>
      <c r="M4">
        <f t="shared" si="2"/>
        <v>7.22265625</v>
      </c>
    </row>
    <row r="5" spans="1:13" ht="15.6">
      <c r="A5" s="16">
        <v>4</v>
      </c>
      <c r="B5" s="17">
        <v>146</v>
      </c>
      <c r="C5" s="17">
        <v>166</v>
      </c>
      <c r="D5">
        <f t="shared" si="0"/>
        <v>9.765625E-2</v>
      </c>
      <c r="E5">
        <f t="shared" si="1"/>
        <v>274.31640625</v>
      </c>
      <c r="J5" s="16">
        <v>4</v>
      </c>
      <c r="K5" s="17">
        <v>146</v>
      </c>
      <c r="L5" s="17">
        <v>166</v>
      </c>
      <c r="M5">
        <f t="shared" si="2"/>
        <v>9.765625E-2</v>
      </c>
    </row>
    <row r="6" spans="1:13" ht="15.6">
      <c r="A6" s="16">
        <v>5</v>
      </c>
      <c r="B6" s="17">
        <v>149</v>
      </c>
      <c r="C6" s="17">
        <v>169</v>
      </c>
      <c r="D6">
        <f t="shared" si="0"/>
        <v>7.22265625</v>
      </c>
      <c r="E6">
        <f t="shared" si="1"/>
        <v>382.69140625</v>
      </c>
      <c r="J6" s="16">
        <v>5</v>
      </c>
      <c r="K6" s="17">
        <v>149</v>
      </c>
      <c r="L6" s="17">
        <v>169</v>
      </c>
      <c r="M6">
        <f t="shared" si="2"/>
        <v>7.22265625</v>
      </c>
    </row>
    <row r="7" spans="1:13" ht="15.6">
      <c r="A7" s="16">
        <v>6</v>
      </c>
      <c r="B7" s="17">
        <v>144</v>
      </c>
      <c r="C7" s="17">
        <v>144</v>
      </c>
      <c r="D7">
        <f t="shared" si="0"/>
        <v>5.34765625</v>
      </c>
      <c r="E7">
        <f t="shared" si="1"/>
        <v>29.56640625</v>
      </c>
      <c r="J7" s="16">
        <v>6</v>
      </c>
      <c r="K7" s="17">
        <v>144</v>
      </c>
      <c r="L7" s="17">
        <v>144</v>
      </c>
      <c r="M7">
        <f t="shared" si="2"/>
        <v>5.34765625</v>
      </c>
    </row>
    <row r="8" spans="1:13" ht="15.6">
      <c r="A8" s="16">
        <v>7</v>
      </c>
      <c r="B8" s="17">
        <v>137</v>
      </c>
      <c r="C8" s="17">
        <v>147</v>
      </c>
      <c r="D8">
        <f t="shared" si="0"/>
        <v>86.72265625</v>
      </c>
      <c r="E8">
        <f t="shared" si="1"/>
        <v>5.94140625</v>
      </c>
      <c r="J8" s="16">
        <v>7</v>
      </c>
      <c r="K8" s="17">
        <v>137</v>
      </c>
      <c r="L8" s="17">
        <v>147</v>
      </c>
      <c r="M8">
        <f t="shared" si="2"/>
        <v>86.72265625</v>
      </c>
    </row>
    <row r="9" spans="1:13" ht="15.6">
      <c r="A9" s="16">
        <v>8</v>
      </c>
      <c r="B9" s="17">
        <v>138</v>
      </c>
      <c r="C9" s="17">
        <v>138</v>
      </c>
      <c r="D9">
        <f t="shared" si="0"/>
        <v>69.09765625</v>
      </c>
      <c r="E9">
        <f t="shared" si="1"/>
        <v>130.81640625</v>
      </c>
      <c r="J9" s="16">
        <v>8</v>
      </c>
      <c r="K9" s="17">
        <v>138</v>
      </c>
      <c r="L9" s="17">
        <v>138</v>
      </c>
      <c r="M9">
        <f t="shared" si="2"/>
        <v>69.09765625</v>
      </c>
    </row>
    <row r="10" spans="1:13" ht="15.6">
      <c r="A10" s="16">
        <v>9</v>
      </c>
      <c r="B10" s="17">
        <v>156</v>
      </c>
      <c r="C10" s="17">
        <v>176</v>
      </c>
      <c r="D10">
        <f t="shared" si="0"/>
        <v>93.84765625</v>
      </c>
      <c r="E10">
        <f t="shared" si="1"/>
        <v>705.56640625</v>
      </c>
      <c r="J10" s="16">
        <v>9</v>
      </c>
      <c r="K10" s="17">
        <v>156</v>
      </c>
      <c r="L10" s="17">
        <v>176</v>
      </c>
      <c r="M10">
        <f t="shared" si="2"/>
        <v>93.84765625</v>
      </c>
    </row>
    <row r="11" spans="1:13" ht="15.6">
      <c r="A11" s="16">
        <v>10</v>
      </c>
      <c r="B11" s="17">
        <v>153</v>
      </c>
      <c r="C11" s="17">
        <v>133</v>
      </c>
      <c r="D11">
        <f t="shared" si="0"/>
        <v>44.72265625</v>
      </c>
      <c r="E11">
        <f t="shared" si="1"/>
        <v>270.19140625</v>
      </c>
      <c r="J11" s="16">
        <v>10</v>
      </c>
      <c r="K11" s="17">
        <v>153</v>
      </c>
      <c r="L11" s="17">
        <v>133</v>
      </c>
      <c r="M11">
        <f t="shared" si="2"/>
        <v>44.72265625</v>
      </c>
    </row>
    <row r="12" spans="1:13" ht="15.6">
      <c r="A12" s="16">
        <v>11</v>
      </c>
      <c r="B12" s="17">
        <v>150</v>
      </c>
      <c r="C12" s="17">
        <v>170</v>
      </c>
      <c r="D12">
        <f t="shared" si="0"/>
        <v>13.59765625</v>
      </c>
      <c r="E12">
        <f t="shared" si="1"/>
        <v>422.81640625</v>
      </c>
      <c r="J12" s="16">
        <v>11</v>
      </c>
      <c r="K12" s="17">
        <v>150</v>
      </c>
      <c r="L12" s="17">
        <v>170</v>
      </c>
      <c r="M12">
        <f t="shared" si="2"/>
        <v>13.59765625</v>
      </c>
    </row>
    <row r="13" spans="1:13" ht="15.6">
      <c r="A13" s="16">
        <v>12</v>
      </c>
      <c r="B13" s="17">
        <v>147</v>
      </c>
      <c r="C13" s="17">
        <v>137</v>
      </c>
      <c r="D13">
        <f t="shared" si="0"/>
        <v>0.47265625</v>
      </c>
      <c r="E13">
        <f t="shared" si="1"/>
        <v>154.69140625</v>
      </c>
      <c r="J13" s="16">
        <v>12</v>
      </c>
      <c r="K13" s="17">
        <v>147</v>
      </c>
      <c r="L13" s="17">
        <v>137</v>
      </c>
      <c r="M13">
        <f t="shared" si="2"/>
        <v>0.47265625</v>
      </c>
    </row>
    <row r="14" spans="1:13" ht="15.6">
      <c r="A14" s="16">
        <v>13</v>
      </c>
      <c r="B14" s="17">
        <v>136</v>
      </c>
      <c r="C14" s="17">
        <v>146</v>
      </c>
      <c r="D14">
        <f t="shared" si="0"/>
        <v>106.34765625</v>
      </c>
      <c r="E14">
        <f t="shared" si="1"/>
        <v>11.81640625</v>
      </c>
      <c r="J14" s="16">
        <v>13</v>
      </c>
      <c r="K14" s="17">
        <v>136</v>
      </c>
      <c r="L14" s="17">
        <v>146</v>
      </c>
      <c r="M14">
        <f t="shared" si="2"/>
        <v>106.34765625</v>
      </c>
    </row>
    <row r="15" spans="1:13" ht="15.6">
      <c r="A15" s="16">
        <v>14</v>
      </c>
      <c r="B15" s="17">
        <v>160</v>
      </c>
      <c r="C15" s="17">
        <v>140</v>
      </c>
      <c r="D15">
        <f t="shared" si="0"/>
        <v>187.34765625</v>
      </c>
      <c r="E15">
        <f t="shared" si="1"/>
        <v>89.06640625</v>
      </c>
      <c r="J15" s="16">
        <v>14</v>
      </c>
      <c r="K15" s="17">
        <v>160</v>
      </c>
      <c r="L15" s="17">
        <v>140</v>
      </c>
      <c r="M15">
        <f t="shared" si="2"/>
        <v>187.34765625</v>
      </c>
    </row>
    <row r="16" spans="1:13" ht="15.6">
      <c r="A16" s="16">
        <v>15</v>
      </c>
      <c r="B16" s="17">
        <v>142</v>
      </c>
      <c r="C16" s="17">
        <v>122</v>
      </c>
      <c r="D16">
        <f t="shared" si="0"/>
        <v>18.59765625</v>
      </c>
      <c r="E16">
        <f t="shared" si="1"/>
        <v>752.81640625</v>
      </c>
      <c r="J16" s="16">
        <v>15</v>
      </c>
      <c r="K16" s="17">
        <v>142</v>
      </c>
      <c r="L16" s="17">
        <v>122</v>
      </c>
      <c r="M16">
        <f t="shared" si="2"/>
        <v>18.59765625</v>
      </c>
    </row>
    <row r="17" spans="1:13" ht="15.6">
      <c r="A17" s="16">
        <v>16</v>
      </c>
      <c r="B17" s="17">
        <v>157</v>
      </c>
      <c r="C17" s="17">
        <v>177</v>
      </c>
      <c r="D17">
        <f>(B17-B$18)^2</f>
        <v>114.22265625</v>
      </c>
      <c r="E17">
        <f>(C17-C$18)^2</f>
        <v>759.69140625</v>
      </c>
      <c r="J17" s="16">
        <v>16</v>
      </c>
      <c r="K17" s="17">
        <v>157</v>
      </c>
      <c r="L17" s="17">
        <v>177</v>
      </c>
      <c r="M17">
        <f t="shared" si="2"/>
        <v>114.22265625</v>
      </c>
    </row>
    <row r="18" spans="1:13" ht="15.6">
      <c r="A18" t="s">
        <v>25</v>
      </c>
      <c r="B18">
        <f>(AVERAGE(B2:B17))</f>
        <v>146.3125</v>
      </c>
      <c r="C18">
        <f>(AVERAGE(C2:C17))</f>
        <v>149.4375</v>
      </c>
      <c r="J18" s="16">
        <v>17</v>
      </c>
      <c r="K18" s="17">
        <v>135</v>
      </c>
      <c r="M18">
        <f>(K18-K$34)^2</f>
        <v>127.97265625</v>
      </c>
    </row>
    <row r="19" spans="1:13" ht="15.6">
      <c r="A19" t="s">
        <v>27</v>
      </c>
      <c r="D19" s="13">
        <f>(D21/16)</f>
        <v>56.33984375</v>
      </c>
      <c r="E19" s="13">
        <f>(E21/16)</f>
        <v>260.62109375</v>
      </c>
      <c r="J19" s="16">
        <v>18</v>
      </c>
      <c r="K19" s="17">
        <v>142</v>
      </c>
      <c r="M19">
        <f t="shared" si="2"/>
        <v>18.59765625</v>
      </c>
    </row>
    <row r="20" spans="1:13" ht="13.8" customHeight="1">
      <c r="A20" t="s">
        <v>28</v>
      </c>
      <c r="D20" s="13">
        <f>SQRT(D19)</f>
        <v>7.5059871935675453</v>
      </c>
      <c r="E20" s="13">
        <f>SQRT(E19)</f>
        <v>16.143763308163312</v>
      </c>
      <c r="J20" s="16">
        <v>19</v>
      </c>
      <c r="K20" s="17">
        <v>149</v>
      </c>
      <c r="M20">
        <f t="shared" ref="M20:M33" si="3">(K20-K$34)^2</f>
        <v>7.22265625</v>
      </c>
    </row>
    <row r="21" spans="1:13" ht="15.6">
      <c r="D21" s="13">
        <f>SUM(D2:D17)</f>
        <v>901.4375</v>
      </c>
      <c r="E21">
        <f>SUM(E2:E17)</f>
        <v>4169.9375</v>
      </c>
      <c r="J21" s="16">
        <v>20</v>
      </c>
      <c r="K21" s="17">
        <v>146</v>
      </c>
      <c r="M21">
        <f t="shared" si="3"/>
        <v>9.765625E-2</v>
      </c>
    </row>
    <row r="22" spans="1:13" ht="15.6">
      <c r="D22">
        <f>STDEVPA(B2:B17)</f>
        <v>7.5059871935675453</v>
      </c>
      <c r="E22">
        <f>STDEVPA(C2:C17)</f>
        <v>16.143763308163312</v>
      </c>
      <c r="J22" s="16">
        <v>21</v>
      </c>
      <c r="K22" s="17">
        <v>149</v>
      </c>
      <c r="M22">
        <f t="shared" si="3"/>
        <v>7.22265625</v>
      </c>
    </row>
    <row r="23" spans="1:13" ht="15.6">
      <c r="J23" s="16">
        <v>22</v>
      </c>
      <c r="K23" s="17">
        <v>144</v>
      </c>
      <c r="M23">
        <f t="shared" si="3"/>
        <v>5.34765625</v>
      </c>
    </row>
    <row r="24" spans="1:13" ht="15.6">
      <c r="J24" s="16">
        <v>23</v>
      </c>
      <c r="K24" s="17">
        <v>137</v>
      </c>
      <c r="M24">
        <f t="shared" si="3"/>
        <v>86.72265625</v>
      </c>
    </row>
    <row r="25" spans="1:13" ht="15.6">
      <c r="J25" s="16">
        <v>24</v>
      </c>
      <c r="K25" s="17">
        <v>138</v>
      </c>
      <c r="M25">
        <f t="shared" si="3"/>
        <v>69.09765625</v>
      </c>
    </row>
    <row r="26" spans="1:13" ht="15.6">
      <c r="J26" s="16">
        <v>25</v>
      </c>
      <c r="K26" s="17">
        <v>156</v>
      </c>
      <c r="M26">
        <f t="shared" si="3"/>
        <v>93.84765625</v>
      </c>
    </row>
    <row r="27" spans="1:13" ht="15.6">
      <c r="J27" s="16">
        <v>26</v>
      </c>
      <c r="K27" s="17">
        <v>153</v>
      </c>
      <c r="M27">
        <f t="shared" si="3"/>
        <v>44.72265625</v>
      </c>
    </row>
    <row r="28" spans="1:13" ht="15.6">
      <c r="J28" s="16">
        <v>27</v>
      </c>
      <c r="K28" s="17">
        <v>150</v>
      </c>
      <c r="M28">
        <f t="shared" si="3"/>
        <v>13.59765625</v>
      </c>
    </row>
    <row r="29" spans="1:13" ht="15.6">
      <c r="J29" s="16">
        <v>28</v>
      </c>
      <c r="K29" s="17">
        <v>147</v>
      </c>
      <c r="M29">
        <f t="shared" si="3"/>
        <v>0.47265625</v>
      </c>
    </row>
    <row r="30" spans="1:13" ht="15.6">
      <c r="J30" s="16">
        <v>29</v>
      </c>
      <c r="K30" s="17">
        <v>136</v>
      </c>
      <c r="M30">
        <f t="shared" si="3"/>
        <v>106.34765625</v>
      </c>
    </row>
    <row r="31" spans="1:13" ht="15.6">
      <c r="J31" s="16">
        <v>30</v>
      </c>
      <c r="K31" s="17">
        <v>160</v>
      </c>
      <c r="M31">
        <f t="shared" si="3"/>
        <v>187.34765625</v>
      </c>
    </row>
    <row r="32" spans="1:13" ht="15.6">
      <c r="J32" s="16">
        <v>31</v>
      </c>
      <c r="K32" s="17">
        <v>142</v>
      </c>
      <c r="M32">
        <f t="shared" si="3"/>
        <v>18.59765625</v>
      </c>
    </row>
    <row r="33" spans="10:13" ht="15.6">
      <c r="J33" s="16">
        <v>32</v>
      </c>
      <c r="K33" s="17">
        <v>157</v>
      </c>
      <c r="M33">
        <f t="shared" si="3"/>
        <v>114.22265625</v>
      </c>
    </row>
    <row r="34" spans="10:13">
      <c r="J34" t="s">
        <v>25</v>
      </c>
      <c r="K34">
        <f>AVERAGE(K2:K33)</f>
        <v>146.3125</v>
      </c>
    </row>
    <row r="35" spans="10:13">
      <c r="J35" t="s">
        <v>27</v>
      </c>
      <c r="M35">
        <f>SUM(M2:M33)/32</f>
        <v>56.33984375</v>
      </c>
    </row>
    <row r="36" spans="10:13">
      <c r="J3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9A38-B263-4773-8759-1E122C58A3C9}">
  <dimension ref="A1:G18"/>
  <sheetViews>
    <sheetView workbookViewId="0">
      <selection activeCell="D18" sqref="D18"/>
    </sheetView>
  </sheetViews>
  <sheetFormatPr defaultRowHeight="13.8"/>
  <cols>
    <col min="2" max="2" width="10" bestFit="1" customWidth="1"/>
    <col min="3" max="3" width="9.21875" customWidth="1"/>
    <col min="4" max="4" width="9.88671875" customWidth="1"/>
  </cols>
  <sheetData>
    <row r="1" spans="1:7" ht="15.6">
      <c r="A1" s="16" t="s">
        <v>33</v>
      </c>
      <c r="B1" s="19" t="s">
        <v>34</v>
      </c>
      <c r="C1" s="19" t="s">
        <v>35</v>
      </c>
      <c r="D1" s="19" t="s">
        <v>36</v>
      </c>
      <c r="E1" s="21" t="s">
        <v>34</v>
      </c>
      <c r="F1" s="21" t="s">
        <v>35</v>
      </c>
      <c r="G1" s="21" t="s">
        <v>36</v>
      </c>
    </row>
    <row r="2" spans="1:7" ht="15.6">
      <c r="A2" s="16">
        <v>1</v>
      </c>
      <c r="B2" s="17">
        <v>78</v>
      </c>
      <c r="C2" s="17">
        <v>70</v>
      </c>
      <c r="D2" s="17">
        <v>57</v>
      </c>
      <c r="E2" s="20">
        <f>(B2-B$15)^2</f>
        <v>64</v>
      </c>
      <c r="F2" s="20">
        <f>(C2-C$15)^2</f>
        <v>0</v>
      </c>
      <c r="G2" s="20">
        <f t="shared" ref="G2" si="0">(D2-D$15)^2</f>
        <v>0</v>
      </c>
    </row>
    <row r="3" spans="1:7" ht="15.6">
      <c r="A3" s="16">
        <v>2</v>
      </c>
      <c r="B3" s="17">
        <v>62</v>
      </c>
      <c r="C3" s="17">
        <v>72</v>
      </c>
      <c r="D3" s="17">
        <v>59</v>
      </c>
      <c r="E3" s="20">
        <f t="shared" ref="E3:E14" si="1">(B3-B$15)^2</f>
        <v>64</v>
      </c>
      <c r="F3" s="20">
        <f t="shared" ref="F3:F14" si="2">(C3-C$15)^2</f>
        <v>4</v>
      </c>
      <c r="G3" s="20">
        <f t="shared" ref="G3:G14" si="3">(D3-D$15)^2</f>
        <v>4</v>
      </c>
    </row>
    <row r="4" spans="1:7" ht="15.6">
      <c r="A4" s="16">
        <v>3</v>
      </c>
      <c r="B4" s="17">
        <v>81</v>
      </c>
      <c r="C4" s="17">
        <v>68</v>
      </c>
      <c r="D4" s="17">
        <v>55</v>
      </c>
      <c r="E4" s="20">
        <f t="shared" si="1"/>
        <v>121</v>
      </c>
      <c r="F4" s="20">
        <f t="shared" si="2"/>
        <v>4</v>
      </c>
      <c r="G4" s="20">
        <f t="shared" si="3"/>
        <v>4</v>
      </c>
    </row>
    <row r="5" spans="1:7" ht="15.6">
      <c r="A5" s="16">
        <v>4</v>
      </c>
      <c r="B5" s="17">
        <v>59</v>
      </c>
      <c r="C5" s="17">
        <v>75</v>
      </c>
      <c r="D5" s="17">
        <v>62</v>
      </c>
      <c r="E5" s="20">
        <f t="shared" si="1"/>
        <v>121</v>
      </c>
      <c r="F5" s="20">
        <f t="shared" si="2"/>
        <v>25</v>
      </c>
      <c r="G5" s="20">
        <f t="shared" si="3"/>
        <v>25</v>
      </c>
    </row>
    <row r="6" spans="1:7" ht="15.6">
      <c r="A6" s="16">
        <v>5</v>
      </c>
      <c r="B6" s="17">
        <v>72</v>
      </c>
      <c r="C6" s="17">
        <v>65</v>
      </c>
      <c r="D6" s="17">
        <v>52</v>
      </c>
      <c r="E6" s="20">
        <f t="shared" si="1"/>
        <v>4</v>
      </c>
      <c r="F6" s="20">
        <f t="shared" si="2"/>
        <v>25</v>
      </c>
      <c r="G6" s="20">
        <f t="shared" si="3"/>
        <v>25</v>
      </c>
    </row>
    <row r="7" spans="1:7" ht="15.6">
      <c r="A7" s="16">
        <v>6</v>
      </c>
      <c r="B7" s="17">
        <v>68</v>
      </c>
      <c r="C7" s="17">
        <v>71</v>
      </c>
      <c r="D7" s="17">
        <v>58</v>
      </c>
      <c r="E7" s="20">
        <f t="shared" si="1"/>
        <v>4</v>
      </c>
      <c r="F7" s="20">
        <f t="shared" si="2"/>
        <v>1</v>
      </c>
      <c r="G7" s="20">
        <f t="shared" si="3"/>
        <v>1</v>
      </c>
    </row>
    <row r="8" spans="1:7" ht="15.6">
      <c r="A8" s="16">
        <v>7</v>
      </c>
      <c r="B8" s="17">
        <v>75</v>
      </c>
      <c r="C8" s="17">
        <v>69</v>
      </c>
      <c r="D8" s="17">
        <v>56</v>
      </c>
      <c r="E8" s="20">
        <f t="shared" si="1"/>
        <v>25</v>
      </c>
      <c r="F8" s="20">
        <f t="shared" si="2"/>
        <v>1</v>
      </c>
      <c r="G8" s="20">
        <f t="shared" si="3"/>
        <v>1</v>
      </c>
    </row>
    <row r="9" spans="1:7" ht="15.6">
      <c r="A9" s="16">
        <v>8</v>
      </c>
      <c r="B9" s="17">
        <v>65</v>
      </c>
      <c r="C9" s="17">
        <v>76</v>
      </c>
      <c r="D9" s="17">
        <v>63</v>
      </c>
      <c r="E9" s="20">
        <f t="shared" si="1"/>
        <v>25</v>
      </c>
      <c r="F9" s="20">
        <f t="shared" si="2"/>
        <v>36</v>
      </c>
      <c r="G9" s="20">
        <f t="shared" si="3"/>
        <v>36</v>
      </c>
    </row>
    <row r="10" spans="1:7" ht="15.6">
      <c r="A10" s="16">
        <v>9</v>
      </c>
      <c r="B10" s="17">
        <v>80</v>
      </c>
      <c r="C10" s="17">
        <v>64</v>
      </c>
      <c r="D10" s="17">
        <v>51</v>
      </c>
      <c r="E10" s="20">
        <f t="shared" si="1"/>
        <v>100</v>
      </c>
      <c r="F10" s="20">
        <f t="shared" si="2"/>
        <v>36</v>
      </c>
      <c r="G10" s="20">
        <f t="shared" si="3"/>
        <v>36</v>
      </c>
    </row>
    <row r="11" spans="1:7" ht="15.6">
      <c r="A11" s="16">
        <v>10</v>
      </c>
      <c r="B11" s="17">
        <v>60</v>
      </c>
      <c r="C11" s="17">
        <v>80</v>
      </c>
      <c r="D11" s="17">
        <v>67</v>
      </c>
      <c r="E11" s="20">
        <f t="shared" si="1"/>
        <v>100</v>
      </c>
      <c r="F11" s="20">
        <f t="shared" si="2"/>
        <v>100</v>
      </c>
      <c r="G11" s="20">
        <f t="shared" si="3"/>
        <v>100</v>
      </c>
    </row>
    <row r="12" spans="1:7" ht="15.6">
      <c r="A12" s="16">
        <v>11</v>
      </c>
      <c r="B12" s="17">
        <v>78</v>
      </c>
      <c r="C12" s="17">
        <v>60</v>
      </c>
      <c r="D12" s="17">
        <v>47</v>
      </c>
      <c r="E12" s="20">
        <f t="shared" si="1"/>
        <v>64</v>
      </c>
      <c r="F12" s="20">
        <f t="shared" si="2"/>
        <v>100</v>
      </c>
      <c r="G12" s="20">
        <f t="shared" si="3"/>
        <v>100</v>
      </c>
    </row>
    <row r="13" spans="1:7" ht="15.6">
      <c r="A13" s="16">
        <v>12</v>
      </c>
      <c r="B13" s="17">
        <v>62</v>
      </c>
      <c r="C13" s="17">
        <v>73</v>
      </c>
      <c r="D13" s="17">
        <v>60</v>
      </c>
      <c r="E13" s="20">
        <f t="shared" si="1"/>
        <v>64</v>
      </c>
      <c r="F13" s="20">
        <f t="shared" si="2"/>
        <v>9</v>
      </c>
      <c r="G13" s="20">
        <f t="shared" si="3"/>
        <v>9</v>
      </c>
    </row>
    <row r="14" spans="1:7" ht="15.6">
      <c r="A14" s="16">
        <v>13</v>
      </c>
      <c r="B14" s="17">
        <v>70</v>
      </c>
      <c r="C14" s="17">
        <v>67</v>
      </c>
      <c r="D14" s="17">
        <v>54</v>
      </c>
      <c r="E14" s="20">
        <f t="shared" si="1"/>
        <v>0</v>
      </c>
      <c r="F14" s="20">
        <f t="shared" si="2"/>
        <v>9</v>
      </c>
      <c r="G14" s="20">
        <f t="shared" si="3"/>
        <v>9</v>
      </c>
    </row>
    <row r="15" spans="1:7">
      <c r="A15" t="s">
        <v>25</v>
      </c>
      <c r="B15" s="13">
        <f>AVERAGE(B2:B14)</f>
        <v>70</v>
      </c>
      <c r="C15" s="13">
        <f t="shared" ref="C15:D15" si="4">AVERAGE(C2:C14)</f>
        <v>70</v>
      </c>
      <c r="D15" s="13">
        <f t="shared" si="4"/>
        <v>57</v>
      </c>
    </row>
    <row r="16" spans="1:7">
      <c r="A16" t="s">
        <v>27</v>
      </c>
      <c r="B16" s="18">
        <f>SUM(E2:E14)/13</f>
        <v>58.153846153846153</v>
      </c>
      <c r="C16" s="18">
        <f t="shared" ref="C16:D16" si="5">SUM(F2:F14)/13</f>
        <v>26.923076923076923</v>
      </c>
      <c r="D16" s="18">
        <f t="shared" si="5"/>
        <v>26.923076923076923</v>
      </c>
    </row>
    <row r="17" spans="1:4">
      <c r="A17" t="s">
        <v>28</v>
      </c>
      <c r="B17" s="18">
        <f>SQRT(B16)</f>
        <v>7.6258669116269102</v>
      </c>
      <c r="C17" s="18">
        <f t="shared" ref="C17:D17" si="6">SQRT(C16)</f>
        <v>5.1887452166277086</v>
      </c>
      <c r="D17" s="18">
        <f t="shared" si="6"/>
        <v>5.1887452166277086</v>
      </c>
    </row>
    <row r="18" spans="1:4">
      <c r="B18" s="18">
        <f>STDEVPA(B2:B14)</f>
        <v>7.6258669116269102</v>
      </c>
      <c r="C18" s="18">
        <f t="shared" ref="C18" si="7">STDEVPA(C2:C14)</f>
        <v>5.1887452166277086</v>
      </c>
      <c r="D18" s="18">
        <f>STDEVPA(D2:D14)</f>
        <v>5.1887452166277086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7F7-C13C-42C3-9957-07C3551C6EED}">
  <dimension ref="A1:G11"/>
  <sheetViews>
    <sheetView workbookViewId="0">
      <selection activeCell="ACJ29" sqref="ACJ29"/>
    </sheetView>
  </sheetViews>
  <sheetFormatPr defaultRowHeight="13.8"/>
  <cols>
    <col min="30" max="30" width="7" customWidth="1"/>
  </cols>
  <sheetData>
    <row r="1" spans="1:7">
      <c r="A1" t="s">
        <v>37</v>
      </c>
      <c r="B1" t="s">
        <v>38</v>
      </c>
      <c r="C1" t="s">
        <v>25</v>
      </c>
      <c r="E1" t="s">
        <v>27</v>
      </c>
      <c r="F1" t="s">
        <v>28</v>
      </c>
    </row>
    <row r="2" spans="1:7">
      <c r="A2" s="12">
        <v>1</v>
      </c>
      <c r="B2" s="12">
        <v>47</v>
      </c>
      <c r="C2">
        <f>AVERAGE(B2:B11)</f>
        <v>49.2</v>
      </c>
      <c r="D2">
        <f>(B2-C$2)^2</f>
        <v>4.8400000000000123</v>
      </c>
      <c r="E2">
        <f>SUM(D2:D11)/10</f>
        <v>3.1600000000000006</v>
      </c>
      <c r="F2" s="18">
        <f>SQRT(E2)</f>
        <v>1.7776388834631178</v>
      </c>
      <c r="G2" s="18">
        <f>STDEVPA(B2:B11)</f>
        <v>1.7776388834631178</v>
      </c>
    </row>
    <row r="3" spans="1:7">
      <c r="A3" s="12">
        <v>2</v>
      </c>
      <c r="B3" s="12">
        <v>51</v>
      </c>
      <c r="D3">
        <f t="shared" ref="D3:D11" si="0">(B3-C$2)^2</f>
        <v>3.2399999999999896</v>
      </c>
    </row>
    <row r="4" spans="1:7">
      <c r="A4" s="12">
        <v>3</v>
      </c>
      <c r="B4" s="12">
        <v>49</v>
      </c>
      <c r="D4">
        <f t="shared" si="0"/>
        <v>4.0000000000001139E-2</v>
      </c>
    </row>
    <row r="5" spans="1:7">
      <c r="A5" s="12">
        <v>4</v>
      </c>
      <c r="B5" s="12">
        <v>50</v>
      </c>
      <c r="D5">
        <f t="shared" si="0"/>
        <v>0.63999999999999546</v>
      </c>
    </row>
    <row r="6" spans="1:7">
      <c r="A6" s="12">
        <v>5</v>
      </c>
      <c r="B6" s="12">
        <v>49</v>
      </c>
      <c r="D6">
        <f t="shared" si="0"/>
        <v>4.0000000000001139E-2</v>
      </c>
    </row>
    <row r="7" spans="1:7">
      <c r="A7" s="12">
        <v>6</v>
      </c>
      <c r="B7" s="12">
        <v>46</v>
      </c>
      <c r="D7">
        <f t="shared" si="0"/>
        <v>10.240000000000018</v>
      </c>
    </row>
    <row r="8" spans="1:7">
      <c r="A8" s="12">
        <v>7</v>
      </c>
      <c r="B8" s="12">
        <v>51</v>
      </c>
      <c r="D8">
        <f t="shared" si="0"/>
        <v>3.2399999999999896</v>
      </c>
    </row>
    <row r="9" spans="1:7">
      <c r="A9" s="12">
        <v>8</v>
      </c>
      <c r="B9" s="12">
        <v>48</v>
      </c>
      <c r="D9">
        <f t="shared" si="0"/>
        <v>1.4400000000000068</v>
      </c>
    </row>
    <row r="10" spans="1:7">
      <c r="A10" s="12">
        <v>9</v>
      </c>
      <c r="B10" s="12">
        <v>52</v>
      </c>
      <c r="D10">
        <f t="shared" si="0"/>
        <v>7.8399999999999839</v>
      </c>
    </row>
    <row r="11" spans="1:7">
      <c r="A11" s="12">
        <v>10</v>
      </c>
      <c r="B11" s="12">
        <v>49</v>
      </c>
      <c r="D11">
        <f t="shared" si="0"/>
        <v>4.0000000000001139E-2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6D00-FAF2-4A9C-8AC1-390DCB77AC8F}">
  <dimension ref="A1:F12"/>
  <sheetViews>
    <sheetView workbookViewId="0">
      <selection activeCell="B9" sqref="B2:B9"/>
    </sheetView>
  </sheetViews>
  <sheetFormatPr defaultRowHeight="13.8"/>
  <cols>
    <col min="3" max="3" width="8.5546875" customWidth="1"/>
  </cols>
  <sheetData>
    <row r="1" spans="1:6">
      <c r="A1" t="s">
        <v>39</v>
      </c>
      <c r="B1" t="s">
        <v>40</v>
      </c>
      <c r="D1" t="s">
        <v>41</v>
      </c>
      <c r="E1" t="s">
        <v>42</v>
      </c>
      <c r="F1" t="s">
        <v>44</v>
      </c>
    </row>
    <row r="2" spans="1:6" ht="15.6">
      <c r="A2" s="16">
        <v>1</v>
      </c>
      <c r="B2" s="17">
        <v>568</v>
      </c>
      <c r="C2" s="13">
        <f>(B2-A$11)^2</f>
        <v>310.640625</v>
      </c>
      <c r="D2">
        <f>SUM(C2:C9)/(8-1)</f>
        <v>445.69642857142856</v>
      </c>
      <c r="E2">
        <f>SQRT(D2/8)</f>
        <v>7.4640507481814842</v>
      </c>
      <c r="F2">
        <f>(A11-2.365*E2)</f>
        <v>532.72251998055083</v>
      </c>
    </row>
    <row r="3" spans="1:6" ht="15.6">
      <c r="A3" s="16">
        <v>2</v>
      </c>
      <c r="B3" s="17">
        <v>530</v>
      </c>
      <c r="C3" s="13">
        <f t="shared" ref="C3:C8" si="0">(B3-A$11)^2</f>
        <v>415.140625</v>
      </c>
      <c r="F3">
        <f>(A11+2.365*E2)</f>
        <v>568.02748001944917</v>
      </c>
    </row>
    <row r="4" spans="1:6" ht="15.6">
      <c r="A4" s="16">
        <v>3</v>
      </c>
      <c r="B4" s="17">
        <v>581</v>
      </c>
      <c r="C4" s="13">
        <f t="shared" si="0"/>
        <v>937.890625</v>
      </c>
    </row>
    <row r="5" spans="1:6" ht="15.6">
      <c r="A5" s="16">
        <v>4</v>
      </c>
      <c r="B5" s="17">
        <v>554</v>
      </c>
      <c r="C5" s="13">
        <f>(B5-A$11)^2</f>
        <v>13.140625</v>
      </c>
    </row>
    <row r="6" spans="1:6" ht="15.6">
      <c r="A6" s="16">
        <v>5</v>
      </c>
      <c r="B6" s="17">
        <v>536</v>
      </c>
      <c r="C6" s="13">
        <f t="shared" si="0"/>
        <v>206.640625</v>
      </c>
    </row>
    <row r="7" spans="1:6" ht="15.6">
      <c r="A7" s="16">
        <v>6</v>
      </c>
      <c r="B7" s="17">
        <v>518</v>
      </c>
      <c r="C7" s="13">
        <f t="shared" si="0"/>
        <v>1048.140625</v>
      </c>
    </row>
    <row r="8" spans="1:6" ht="15.6">
      <c r="A8" s="16">
        <v>7</v>
      </c>
      <c r="B8" s="17">
        <v>564</v>
      </c>
      <c r="C8" s="13">
        <f t="shared" si="0"/>
        <v>185.640625</v>
      </c>
    </row>
    <row r="9" spans="1:6" ht="15.6">
      <c r="A9" s="16">
        <v>8</v>
      </c>
      <c r="B9" s="17">
        <v>552</v>
      </c>
      <c r="C9" s="13">
        <f>(B9-A$11)^2</f>
        <v>2.640625</v>
      </c>
    </row>
    <row r="10" spans="1:6">
      <c r="A10" t="s">
        <v>25</v>
      </c>
    </row>
    <row r="11" spans="1:6">
      <c r="A11">
        <f>AVERAGE(B2:B9)</f>
        <v>550.375</v>
      </c>
    </row>
    <row r="12" spans="1:6" ht="19.2">
      <c r="A12" s="22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9D37-E38F-4A69-9419-C95FAD39304C}">
  <dimension ref="A1:O159"/>
  <sheetViews>
    <sheetView topLeftCell="A130" workbookViewId="0">
      <selection activeCell="A160" sqref="A160"/>
    </sheetView>
  </sheetViews>
  <sheetFormatPr defaultRowHeight="13.8"/>
  <cols>
    <col min="1" max="18" width="15.77734375" customWidth="1"/>
  </cols>
  <sheetData>
    <row r="1" spans="1:15" ht="16.2">
      <c r="A1" s="23" t="s">
        <v>45</v>
      </c>
      <c r="B1" s="24" t="s">
        <v>46</v>
      </c>
      <c r="C1" s="25" t="s">
        <v>47</v>
      </c>
      <c r="D1" s="26" t="s">
        <v>48</v>
      </c>
    </row>
    <row r="2" spans="1:15" ht="15.6">
      <c r="A2" s="27" t="s">
        <v>30</v>
      </c>
      <c r="B2" s="28">
        <v>435</v>
      </c>
      <c r="C2" s="28">
        <v>165</v>
      </c>
      <c r="D2" s="29">
        <v>600</v>
      </c>
      <c r="E2" s="13"/>
    </row>
    <row r="3" spans="1:15" ht="15.6">
      <c r="A3" s="27" t="s">
        <v>31</v>
      </c>
      <c r="B3" s="28">
        <v>265</v>
      </c>
      <c r="C3" s="28">
        <v>135</v>
      </c>
      <c r="D3" s="29">
        <v>400</v>
      </c>
      <c r="E3" s="13"/>
    </row>
    <row r="8" spans="1:15" ht="16.2">
      <c r="A8" s="23" t="s">
        <v>45</v>
      </c>
      <c r="B8" s="24" t="s">
        <v>46</v>
      </c>
      <c r="C8" s="25" t="s">
        <v>47</v>
      </c>
      <c r="D8" s="26" t="s">
        <v>48</v>
      </c>
    </row>
    <row r="9" spans="1:15" ht="15.6">
      <c r="A9" s="27" t="s">
        <v>30</v>
      </c>
      <c r="B9" s="28">
        <f>(B11*$D$9/$D$11)</f>
        <v>420</v>
      </c>
      <c r="C9" s="28">
        <f>(C11*$D$9/$D$11)</f>
        <v>180</v>
      </c>
      <c r="D9" s="29">
        <v>600</v>
      </c>
      <c r="E9" s="13"/>
    </row>
    <row r="10" spans="1:15" ht="15.6">
      <c r="A10" s="27" t="s">
        <v>31</v>
      </c>
      <c r="B10" s="28">
        <f>(B11*D10/$D$11)</f>
        <v>280</v>
      </c>
      <c r="C10" s="28">
        <f>(C11*$D$10/$D$11)</f>
        <v>120</v>
      </c>
      <c r="D10" s="29">
        <v>400</v>
      </c>
      <c r="E10" s="13"/>
    </row>
    <row r="11" spans="1:15" ht="16.2">
      <c r="B11">
        <f>SUM(B2:B3)</f>
        <v>700</v>
      </c>
      <c r="C11">
        <f>SUM(C2:C3)</f>
        <v>300</v>
      </c>
      <c r="D11">
        <f>SUM(D2:D3)</f>
        <v>1000</v>
      </c>
      <c r="M11" s="26" t="s">
        <v>49</v>
      </c>
      <c r="N11" s="24">
        <v>0.05</v>
      </c>
      <c r="O11" s="25">
        <v>0.01</v>
      </c>
    </row>
    <row r="12" spans="1:15" ht="15.6">
      <c r="M12" s="30">
        <v>1</v>
      </c>
      <c r="N12" s="30">
        <v>3.84</v>
      </c>
      <c r="O12" s="30">
        <v>6.63</v>
      </c>
    </row>
    <row r="13" spans="1:15" ht="15.6">
      <c r="M13" s="29">
        <v>2</v>
      </c>
      <c r="N13" s="28">
        <v>5.99</v>
      </c>
      <c r="O13" s="28">
        <v>9.2100000000000009</v>
      </c>
    </row>
    <row r="14" spans="1:15" ht="15.6">
      <c r="M14" s="29">
        <v>3</v>
      </c>
      <c r="N14" s="28">
        <v>7.81</v>
      </c>
      <c r="O14" s="28">
        <v>11.34</v>
      </c>
    </row>
    <row r="15" spans="1:15" ht="15.6">
      <c r="M15" s="29">
        <v>4</v>
      </c>
      <c r="N15" s="28">
        <v>9.49</v>
      </c>
      <c r="O15" s="28">
        <v>13.28</v>
      </c>
    </row>
    <row r="16" spans="1:15" ht="15.6">
      <c r="M16" s="29">
        <v>5</v>
      </c>
      <c r="N16" s="28">
        <v>11.07</v>
      </c>
      <c r="O16" s="28">
        <v>15.09</v>
      </c>
    </row>
    <row r="18" spans="1:4" ht="16.2">
      <c r="A18" s="23" t="s">
        <v>45</v>
      </c>
      <c r="B18" s="24" t="s">
        <v>46</v>
      </c>
      <c r="C18" s="25" t="s">
        <v>47</v>
      </c>
      <c r="D18" s="26" t="s">
        <v>48</v>
      </c>
    </row>
    <row r="19" spans="1:4" ht="15.6">
      <c r="A19" s="27" t="s">
        <v>30</v>
      </c>
      <c r="B19" s="28">
        <v>420</v>
      </c>
      <c r="C19" s="28">
        <v>180</v>
      </c>
      <c r="D19" s="29">
        <v>600</v>
      </c>
    </row>
    <row r="20" spans="1:4" ht="15.6">
      <c r="A20" s="27" t="s">
        <v>31</v>
      </c>
      <c r="B20" s="28">
        <v>280</v>
      </c>
      <c r="C20" s="28">
        <v>120</v>
      </c>
      <c r="D20" s="29">
        <v>400</v>
      </c>
    </row>
    <row r="21" spans="1:4">
      <c r="B21">
        <v>700</v>
      </c>
      <c r="C21">
        <v>300</v>
      </c>
      <c r="D21">
        <v>1000</v>
      </c>
    </row>
    <row r="23" spans="1:4">
      <c r="B23">
        <f>(B9-B2)^2/B9</f>
        <v>0.5357142857142857</v>
      </c>
      <c r="C23">
        <f>(C9-C2)^2/C9</f>
        <v>1.25</v>
      </c>
    </row>
    <row r="24" spans="1:4">
      <c r="B24">
        <f>(B10-B3)^2/B10</f>
        <v>0.8035714285714286</v>
      </c>
      <c r="C24">
        <f>(C10-C3)^2/C10</f>
        <v>1.875</v>
      </c>
    </row>
    <row r="26" spans="1:4">
      <c r="A26" s="13">
        <f>SUM(B23:C24)</f>
        <v>4.4642857142857144</v>
      </c>
    </row>
    <row r="35" spans="1:10" ht="16.2">
      <c r="A35" s="23" t="s">
        <v>45</v>
      </c>
      <c r="B35" s="24" t="s">
        <v>46</v>
      </c>
      <c r="C35" s="25" t="s">
        <v>47</v>
      </c>
      <c r="D35" s="31" t="s">
        <v>50</v>
      </c>
      <c r="E35" s="26" t="s">
        <v>48</v>
      </c>
    </row>
    <row r="36" spans="1:10" ht="15.6">
      <c r="A36" s="27" t="s">
        <v>30</v>
      </c>
      <c r="B36" s="28">
        <v>435</v>
      </c>
      <c r="C36" s="28">
        <v>165</v>
      </c>
      <c r="D36" s="28">
        <v>650</v>
      </c>
      <c r="E36" s="29">
        <v>1250</v>
      </c>
    </row>
    <row r="37" spans="1:10" ht="15.6">
      <c r="A37" s="27" t="s">
        <v>31</v>
      </c>
      <c r="B37" s="28">
        <v>265</v>
      </c>
      <c r="C37" s="28">
        <v>135</v>
      </c>
      <c r="D37" s="28">
        <v>350</v>
      </c>
      <c r="E37" s="29">
        <v>750</v>
      </c>
    </row>
    <row r="38" spans="1:10" ht="15.6">
      <c r="A38" s="29" t="s">
        <v>48</v>
      </c>
      <c r="B38" s="29">
        <v>700</v>
      </c>
      <c r="C38" s="29">
        <v>300</v>
      </c>
      <c r="D38" s="29">
        <v>1000</v>
      </c>
      <c r="E38" s="29">
        <v>2000</v>
      </c>
    </row>
    <row r="41" spans="1:10" ht="16.2">
      <c r="A41" s="23" t="s">
        <v>45</v>
      </c>
      <c r="B41" s="24" t="s">
        <v>46</v>
      </c>
      <c r="C41" s="25" t="s">
        <v>47</v>
      </c>
      <c r="D41" s="31" t="s">
        <v>50</v>
      </c>
      <c r="E41" s="26" t="s">
        <v>48</v>
      </c>
    </row>
    <row r="42" spans="1:10" ht="16.2">
      <c r="A42" s="27" t="s">
        <v>30</v>
      </c>
      <c r="B42" s="28">
        <f>$B$44*E42/$E$44</f>
        <v>437.5</v>
      </c>
      <c r="C42" s="28">
        <f t="shared" ref="C42" si="0">C44*$E$42/$E$44</f>
        <v>187.5</v>
      </c>
      <c r="D42" s="28">
        <f>D44*$E$42/$E$44</f>
        <v>625</v>
      </c>
      <c r="E42" s="29">
        <v>1250</v>
      </c>
      <c r="H42" s="26" t="s">
        <v>49</v>
      </c>
      <c r="I42" s="24">
        <v>0.05</v>
      </c>
      <c r="J42" s="25">
        <v>0.01</v>
      </c>
    </row>
    <row r="43" spans="1:10" ht="15.6">
      <c r="A43" s="27" t="s">
        <v>31</v>
      </c>
      <c r="B43" s="28">
        <f>B44*$E$43/$E$44</f>
        <v>262.5</v>
      </c>
      <c r="C43" s="28">
        <f>C44*$E$43/$E$44</f>
        <v>112.5</v>
      </c>
      <c r="D43" s="28">
        <f t="shared" ref="D43" si="1">D44*$E$43/$E$44</f>
        <v>375</v>
      </c>
      <c r="E43" s="29">
        <v>750</v>
      </c>
      <c r="H43" s="29">
        <v>1</v>
      </c>
      <c r="I43" s="28">
        <v>3.84</v>
      </c>
      <c r="J43" s="28">
        <v>6.63</v>
      </c>
    </row>
    <row r="44" spans="1:10" ht="15.6">
      <c r="A44" s="29" t="s">
        <v>48</v>
      </c>
      <c r="B44" s="29">
        <v>700</v>
      </c>
      <c r="C44" s="29">
        <v>300</v>
      </c>
      <c r="D44" s="29">
        <v>1000</v>
      </c>
      <c r="E44" s="29">
        <v>2000</v>
      </c>
      <c r="H44" s="30">
        <v>2</v>
      </c>
      <c r="I44" s="30">
        <v>5.99</v>
      </c>
      <c r="J44" s="30">
        <v>9.2100000000000009</v>
      </c>
    </row>
    <row r="45" spans="1:10" ht="15.6">
      <c r="H45" s="29">
        <v>3</v>
      </c>
      <c r="I45" s="28">
        <v>7.81</v>
      </c>
      <c r="J45" s="28">
        <v>11.34</v>
      </c>
    </row>
    <row r="46" spans="1:10" ht="15.6">
      <c r="H46" s="29">
        <v>4</v>
      </c>
      <c r="I46" s="28">
        <v>9.49</v>
      </c>
      <c r="J46" s="28">
        <v>13.28</v>
      </c>
    </row>
    <row r="47" spans="1:10" ht="16.2">
      <c r="A47" s="23" t="s">
        <v>45</v>
      </c>
      <c r="B47" s="24" t="s">
        <v>46</v>
      </c>
      <c r="C47" s="25" t="s">
        <v>47</v>
      </c>
      <c r="D47" s="31" t="s">
        <v>50</v>
      </c>
      <c r="E47" s="26" t="s">
        <v>48</v>
      </c>
      <c r="H47" s="29">
        <v>5</v>
      </c>
      <c r="I47" s="28">
        <v>11.07</v>
      </c>
      <c r="J47" s="28">
        <v>15.09</v>
      </c>
    </row>
    <row r="48" spans="1:10" ht="15.6">
      <c r="A48" s="27" t="s">
        <v>30</v>
      </c>
      <c r="B48" s="32">
        <f>(B42-B36)^2/B42</f>
        <v>1.4285714285714285E-2</v>
      </c>
      <c r="C48" s="32">
        <f>(C42-C36)^2/C42</f>
        <v>2.7</v>
      </c>
      <c r="D48" s="32">
        <f t="shared" ref="D48" si="2">(D42-D36)^2/D42</f>
        <v>1</v>
      </c>
      <c r="E48" s="29"/>
      <c r="H48" s="29" t="s">
        <v>51</v>
      </c>
      <c r="I48" s="28" t="s">
        <v>52</v>
      </c>
      <c r="J48" s="28" t="s">
        <v>52</v>
      </c>
    </row>
    <row r="49" spans="1:7" ht="15.6">
      <c r="A49" s="27" t="s">
        <v>31</v>
      </c>
      <c r="B49" s="32">
        <f>(B43-B37)^2/B43</f>
        <v>2.3809523809523808E-2</v>
      </c>
      <c r="C49" s="32">
        <f>(C43-C37)^2/C43</f>
        <v>4.5</v>
      </c>
      <c r="D49" s="32">
        <f t="shared" ref="D49" si="3">(D43-D37)^2/D43</f>
        <v>1.6666666666666667</v>
      </c>
      <c r="E49" s="29"/>
    </row>
    <row r="50" spans="1:7" ht="15.6">
      <c r="A50" s="29" t="s">
        <v>48</v>
      </c>
      <c r="B50" s="29"/>
      <c r="C50" s="29"/>
      <c r="D50" s="29"/>
      <c r="E50" s="33">
        <f>SUM(B48:D49)</f>
        <v>9.9047619047619033</v>
      </c>
    </row>
    <row r="58" spans="1:7">
      <c r="G58" t="s">
        <v>55</v>
      </c>
    </row>
    <row r="59" spans="1:7" ht="15.6">
      <c r="B59" s="19" t="s">
        <v>34</v>
      </c>
      <c r="C59" s="19" t="s">
        <v>35</v>
      </c>
      <c r="D59" s="16" t="s">
        <v>48</v>
      </c>
      <c r="G59" t="s">
        <v>56</v>
      </c>
    </row>
    <row r="60" spans="1:7" ht="15.6">
      <c r="A60" s="19" t="s">
        <v>53</v>
      </c>
      <c r="B60" s="17">
        <v>24</v>
      </c>
      <c r="C60" s="17">
        <v>18</v>
      </c>
      <c r="D60" s="16">
        <v>42</v>
      </c>
      <c r="G60" t="s">
        <v>57</v>
      </c>
    </row>
    <row r="61" spans="1:7" ht="15.6">
      <c r="A61" s="19" t="s">
        <v>54</v>
      </c>
      <c r="B61" s="17">
        <v>8</v>
      </c>
      <c r="C61" s="17">
        <v>18</v>
      </c>
      <c r="D61" s="16">
        <v>26</v>
      </c>
      <c r="G61" t="s">
        <v>58</v>
      </c>
    </row>
    <row r="62" spans="1:7" ht="15.6">
      <c r="A62" s="16" t="s">
        <v>48</v>
      </c>
      <c r="B62" s="16">
        <v>32</v>
      </c>
      <c r="C62" s="16">
        <v>36</v>
      </c>
      <c r="D62" s="16">
        <v>68</v>
      </c>
      <c r="G62" t="s">
        <v>59</v>
      </c>
    </row>
    <row r="63" spans="1:7">
      <c r="G63" t="s">
        <v>60</v>
      </c>
    </row>
    <row r="65" spans="1:10" ht="15.6">
      <c r="B65" s="19" t="s">
        <v>34</v>
      </c>
      <c r="C65" s="19" t="s">
        <v>35</v>
      </c>
      <c r="D65" s="16" t="s">
        <v>48</v>
      </c>
    </row>
    <row r="66" spans="1:10" ht="15.6">
      <c r="A66" s="19" t="s">
        <v>53</v>
      </c>
      <c r="B66" s="35">
        <f>$B$68*D66/$D$68</f>
        <v>19.764705882352942</v>
      </c>
      <c r="C66" s="35">
        <f>C68*$D$66/D68</f>
        <v>22.235294117647058</v>
      </c>
      <c r="D66" s="16">
        <v>42</v>
      </c>
    </row>
    <row r="67" spans="1:10" ht="16.2">
      <c r="A67" s="19" t="s">
        <v>54</v>
      </c>
      <c r="B67" s="35">
        <f>B68*$D$67/$D$68</f>
        <v>12.235294117647058</v>
      </c>
      <c r="C67" s="35">
        <f>C68*$D$67/$D$68</f>
        <v>13.764705882352942</v>
      </c>
      <c r="D67" s="16">
        <v>26</v>
      </c>
      <c r="H67" s="26" t="s">
        <v>49</v>
      </c>
      <c r="I67" s="24">
        <v>0.05</v>
      </c>
      <c r="J67" s="25">
        <v>0.01</v>
      </c>
    </row>
    <row r="68" spans="1:10" ht="15.6">
      <c r="A68" s="16" t="s">
        <v>48</v>
      </c>
      <c r="B68" s="16">
        <v>32</v>
      </c>
      <c r="C68" s="16">
        <v>36</v>
      </c>
      <c r="D68" s="16">
        <v>68</v>
      </c>
      <c r="H68" s="29">
        <v>1</v>
      </c>
      <c r="I68" s="28">
        <v>3.84</v>
      </c>
      <c r="J68" s="28">
        <v>6.63</v>
      </c>
    </row>
    <row r="69" spans="1:10" ht="15.6">
      <c r="A69" s="34"/>
      <c r="H69" s="30">
        <v>2</v>
      </c>
      <c r="I69" s="30">
        <v>5.99</v>
      </c>
      <c r="J69" s="30">
        <v>9.2100000000000009</v>
      </c>
    </row>
    <row r="70" spans="1:10" ht="15.6">
      <c r="H70" s="29">
        <v>3</v>
      </c>
      <c r="I70" s="28">
        <v>7.81</v>
      </c>
      <c r="J70" s="28">
        <v>11.34</v>
      </c>
    </row>
    <row r="71" spans="1:10" ht="15.6">
      <c r="B71" s="19" t="s">
        <v>34</v>
      </c>
      <c r="C71" s="19" t="s">
        <v>35</v>
      </c>
      <c r="D71" s="16" t="s">
        <v>48</v>
      </c>
      <c r="H71" s="29">
        <v>4</v>
      </c>
      <c r="I71" s="28">
        <v>9.49</v>
      </c>
      <c r="J71" s="28">
        <v>13.28</v>
      </c>
    </row>
    <row r="72" spans="1:10" ht="15.6">
      <c r="A72" s="19" t="s">
        <v>53</v>
      </c>
      <c r="B72" s="35">
        <f>(B66-B60)^2/B66</f>
        <v>0.9075630252100837</v>
      </c>
      <c r="C72" s="35">
        <f>(C66-C60)^2/C66</f>
        <v>0.80672268907563005</v>
      </c>
      <c r="D72" s="16"/>
      <c r="H72" s="29">
        <v>5</v>
      </c>
      <c r="I72" s="28">
        <v>11.07</v>
      </c>
      <c r="J72" s="28">
        <v>15.09</v>
      </c>
    </row>
    <row r="73" spans="1:10" ht="15.6">
      <c r="A73" s="19" t="s">
        <v>54</v>
      </c>
      <c r="B73" s="35">
        <f>(B67-B61)^2/B67</f>
        <v>1.4660633484162893</v>
      </c>
      <c r="C73" s="35">
        <f>(C67-C61)^2/C67</f>
        <v>1.3031674208144792</v>
      </c>
      <c r="D73" s="16"/>
      <c r="H73" s="29" t="s">
        <v>51</v>
      </c>
      <c r="I73" s="28" t="s">
        <v>52</v>
      </c>
      <c r="J73" s="28" t="s">
        <v>52</v>
      </c>
    </row>
    <row r="74" spans="1:10" ht="15.6">
      <c r="A74" s="16" t="s">
        <v>48</v>
      </c>
      <c r="B74" s="16"/>
      <c r="C74" s="16"/>
      <c r="D74" s="36">
        <f>SUM(B72:C73)</f>
        <v>4.4835164835164827</v>
      </c>
    </row>
    <row r="81" spans="1:8" ht="32.4">
      <c r="A81" s="37" t="s">
        <v>61</v>
      </c>
      <c r="B81" s="37" t="s">
        <v>62</v>
      </c>
      <c r="C81" s="38" t="s">
        <v>63</v>
      </c>
      <c r="D81" s="38" t="s">
        <v>62</v>
      </c>
    </row>
    <row r="82" spans="1:8" ht="15.6">
      <c r="A82" s="16">
        <v>1</v>
      </c>
      <c r="B82" s="39">
        <v>70</v>
      </c>
      <c r="C82" s="16">
        <v>1</v>
      </c>
      <c r="D82" s="39">
        <v>85</v>
      </c>
      <c r="E82" s="14">
        <f>(B82-$B$90)^2</f>
        <v>47.265625</v>
      </c>
      <c r="F82" s="14"/>
      <c r="G82" s="14">
        <f>(D82-$D$90)^2</f>
        <v>9.765625</v>
      </c>
    </row>
    <row r="83" spans="1:8" ht="15.6">
      <c r="A83" s="16">
        <v>2</v>
      </c>
      <c r="B83" s="39">
        <v>75</v>
      </c>
      <c r="C83" s="16">
        <v>2</v>
      </c>
      <c r="D83" s="39">
        <v>80</v>
      </c>
      <c r="E83" s="14">
        <f t="shared" ref="E83:E88" si="4">(B83-$B$90)^2</f>
        <v>3.515625</v>
      </c>
      <c r="G83" s="14">
        <f t="shared" ref="G83:G89" si="5">(D83-$D$90)^2</f>
        <v>3.515625</v>
      </c>
    </row>
    <row r="84" spans="1:8" ht="15.6">
      <c r="A84" s="16">
        <v>3</v>
      </c>
      <c r="B84" s="39">
        <v>70</v>
      </c>
      <c r="C84" s="16">
        <v>3</v>
      </c>
      <c r="D84" s="39">
        <v>95</v>
      </c>
      <c r="E84" s="14">
        <f t="shared" si="4"/>
        <v>47.265625</v>
      </c>
      <c r="G84" s="14">
        <f>(D84-$D$90)^2</f>
        <v>172.265625</v>
      </c>
    </row>
    <row r="85" spans="1:8" ht="15.6">
      <c r="A85" s="16">
        <v>4</v>
      </c>
      <c r="B85" s="39">
        <v>85</v>
      </c>
      <c r="C85" s="16">
        <v>4</v>
      </c>
      <c r="D85" s="39">
        <v>70</v>
      </c>
      <c r="E85" s="14">
        <f t="shared" si="4"/>
        <v>66.015625</v>
      </c>
      <c r="G85" s="14">
        <f t="shared" si="5"/>
        <v>141.015625</v>
      </c>
    </row>
    <row r="86" spans="1:8" ht="15.6">
      <c r="A86" s="16">
        <v>5</v>
      </c>
      <c r="B86" s="39">
        <v>90</v>
      </c>
      <c r="C86" s="16">
        <v>5</v>
      </c>
      <c r="D86" s="39">
        <v>80</v>
      </c>
      <c r="E86" s="14">
        <f t="shared" si="4"/>
        <v>172.265625</v>
      </c>
      <c r="G86" s="14">
        <f t="shared" si="5"/>
        <v>3.515625</v>
      </c>
    </row>
    <row r="87" spans="1:8" ht="15.6">
      <c r="A87" s="16">
        <v>6</v>
      </c>
      <c r="B87" s="39">
        <v>70</v>
      </c>
      <c r="C87" s="16">
        <v>6</v>
      </c>
      <c r="D87" s="39">
        <v>75</v>
      </c>
      <c r="E87" s="14">
        <f t="shared" si="4"/>
        <v>47.265625</v>
      </c>
      <c r="G87" s="14">
        <f t="shared" si="5"/>
        <v>47.265625</v>
      </c>
    </row>
    <row r="88" spans="1:8" ht="15.6">
      <c r="A88" s="16">
        <v>7</v>
      </c>
      <c r="B88" s="39">
        <v>80</v>
      </c>
      <c r="C88" s="16">
        <v>7</v>
      </c>
      <c r="D88" s="39">
        <v>80</v>
      </c>
      <c r="E88" s="14">
        <f t="shared" si="4"/>
        <v>9.765625</v>
      </c>
      <c r="G88" s="14">
        <f t="shared" si="5"/>
        <v>3.515625</v>
      </c>
    </row>
    <row r="89" spans="1:8" ht="15.6">
      <c r="A89" s="16">
        <v>8</v>
      </c>
      <c r="B89" s="39">
        <v>75</v>
      </c>
      <c r="C89" s="16">
        <v>8</v>
      </c>
      <c r="D89" s="39">
        <v>90</v>
      </c>
      <c r="E89" s="14">
        <f>(B89-$B$90)^2</f>
        <v>3.515625</v>
      </c>
      <c r="G89" s="14">
        <f t="shared" si="5"/>
        <v>66.015625</v>
      </c>
    </row>
    <row r="90" spans="1:8">
      <c r="A90" t="s">
        <v>25</v>
      </c>
      <c r="B90" s="13">
        <f>AVERAGE(B82:B89)</f>
        <v>76.875</v>
      </c>
      <c r="C90" t="s">
        <v>25</v>
      </c>
      <c r="D90" s="13">
        <f>AVERAGE(D82:D89)</f>
        <v>81.875</v>
      </c>
    </row>
    <row r="91" spans="1:8">
      <c r="A91" t="s">
        <v>27</v>
      </c>
      <c r="B91" s="13">
        <f>SUM(E82:E89)/A89</f>
        <v>49.609375</v>
      </c>
      <c r="C91" t="s">
        <v>27</v>
      </c>
      <c r="D91" s="13">
        <f>SUM(G82:G89)/C89</f>
        <v>55.859375</v>
      </c>
    </row>
    <row r="92" spans="1:8" ht="19.2">
      <c r="A92" t="s">
        <v>41</v>
      </c>
      <c r="B92" s="13">
        <f>SUM(E82:E89)/(A89-1)</f>
        <v>56.696428571428569</v>
      </c>
      <c r="C92" t="s">
        <v>64</v>
      </c>
      <c r="D92" s="13">
        <f>SUM(G82:G89)/(C89-1)</f>
        <v>63.839285714285715</v>
      </c>
      <c r="H92" s="22"/>
    </row>
    <row r="93" spans="1:8">
      <c r="A93" t="s">
        <v>66</v>
      </c>
      <c r="B93" s="13">
        <f>SQRT(B92/A89)</f>
        <v>2.6621520564063523</v>
      </c>
      <c r="C93" t="s">
        <v>65</v>
      </c>
      <c r="D93" s="13">
        <f>SQRT(D92/C89)</f>
        <v>2.8248735749207814</v>
      </c>
    </row>
    <row r="94" spans="1:8">
      <c r="A94" t="s">
        <v>67</v>
      </c>
      <c r="B94">
        <f>(B91*A89)</f>
        <v>396.875</v>
      </c>
      <c r="C94" t="s">
        <v>67</v>
      </c>
      <c r="D94">
        <f>(D91*C89)</f>
        <v>446.875</v>
      </c>
    </row>
    <row r="95" spans="1:8">
      <c r="A95" s="34" t="s">
        <v>68</v>
      </c>
      <c r="B95" s="71">
        <f>(B94+D94)/((8-1) + (8-1))</f>
        <v>60.267857142857146</v>
      </c>
      <c r="C95" s="71"/>
      <c r="D95" s="71"/>
    </row>
    <row r="96" spans="1:8">
      <c r="A96" t="s">
        <v>69</v>
      </c>
      <c r="B96" s="71">
        <f>SQRT(B95*((1/8)+(1/8)))</f>
        <v>3.8816187713007424</v>
      </c>
      <c r="C96" s="71"/>
      <c r="D96" s="71"/>
    </row>
    <row r="97" spans="1:7">
      <c r="A97" t="s">
        <v>70</v>
      </c>
      <c r="B97" s="71">
        <f>($B$90-$D$90)-2.145*$B$96</f>
        <v>-13.326072264440093</v>
      </c>
      <c r="C97" s="71"/>
      <c r="D97" s="71"/>
      <c r="G97" t="s">
        <v>72</v>
      </c>
    </row>
    <row r="98" spans="1:7">
      <c r="A98" t="s">
        <v>71</v>
      </c>
      <c r="B98" s="71">
        <f>($B$90-$D$90)+2.145*$B$96</f>
        <v>3.3260722644400929</v>
      </c>
      <c r="C98" s="71"/>
      <c r="D98" s="71"/>
    </row>
    <row r="99" spans="1:7">
      <c r="A99" t="s">
        <v>73</v>
      </c>
      <c r="B99" s="71">
        <f>(B90-D90)/B96</f>
        <v>-1.2881223774390613</v>
      </c>
      <c r="C99" s="71"/>
      <c r="D99" s="71"/>
    </row>
    <row r="105" spans="1:7">
      <c r="A105" s="45"/>
    </row>
    <row r="106" spans="1:7">
      <c r="A106" t="s">
        <v>80</v>
      </c>
      <c r="B106" s="46"/>
      <c r="C106" s="46"/>
      <c r="D106" s="46"/>
    </row>
    <row r="107" spans="1:7" ht="16.2">
      <c r="A107" s="37" t="s">
        <v>78</v>
      </c>
      <c r="B107" s="37" t="s">
        <v>62</v>
      </c>
      <c r="C107" s="38" t="s">
        <v>79</v>
      </c>
      <c r="D107" s="38" t="s">
        <v>62</v>
      </c>
    </row>
    <row r="108" spans="1:7" ht="15.6">
      <c r="A108" s="16">
        <v>1</v>
      </c>
      <c r="B108" s="39">
        <v>80</v>
      </c>
      <c r="C108" s="16">
        <v>1</v>
      </c>
      <c r="D108" s="39">
        <v>75</v>
      </c>
      <c r="E108" s="47">
        <f>(B108-B$116)^2</f>
        <v>19.140625</v>
      </c>
      <c r="F108" s="47"/>
      <c r="G108" s="47">
        <f>(D108-D$116)^2</f>
        <v>1.5625</v>
      </c>
    </row>
    <row r="109" spans="1:7" ht="15.6">
      <c r="A109" s="16">
        <v>2</v>
      </c>
      <c r="B109" s="39">
        <v>75</v>
      </c>
      <c r="C109" s="16">
        <v>2</v>
      </c>
      <c r="D109" s="39">
        <v>65</v>
      </c>
      <c r="E109" s="47">
        <f t="shared" ref="E109:G115" si="6">(B109-B$116)^2</f>
        <v>87.890625</v>
      </c>
      <c r="G109" s="47">
        <f>(D109-D$116)^2</f>
        <v>126.5625</v>
      </c>
    </row>
    <row r="110" spans="1:7" ht="15.6">
      <c r="A110" s="16">
        <v>3</v>
      </c>
      <c r="B110" s="39">
        <v>80</v>
      </c>
      <c r="C110" s="16">
        <v>3</v>
      </c>
      <c r="D110" s="39">
        <v>80</v>
      </c>
      <c r="E110" s="47">
        <f t="shared" si="6"/>
        <v>19.140625</v>
      </c>
      <c r="G110" s="47">
        <f t="shared" si="6"/>
        <v>14.0625</v>
      </c>
    </row>
    <row r="111" spans="1:7" ht="15.6">
      <c r="A111" s="16">
        <v>4</v>
      </c>
      <c r="B111" s="39">
        <v>95</v>
      </c>
      <c r="C111" s="16">
        <v>4</v>
      </c>
      <c r="D111" s="39">
        <v>85</v>
      </c>
      <c r="E111" s="47">
        <f t="shared" si="6"/>
        <v>112.890625</v>
      </c>
      <c r="G111" s="47">
        <f t="shared" si="6"/>
        <v>76.5625</v>
      </c>
    </row>
    <row r="112" spans="1:7" ht="15.6">
      <c r="A112" s="16">
        <v>5</v>
      </c>
      <c r="B112" s="39">
        <v>90</v>
      </c>
      <c r="C112" s="16">
        <v>5</v>
      </c>
      <c r="D112" s="39">
        <v>75</v>
      </c>
      <c r="E112" s="47">
        <f t="shared" si="6"/>
        <v>31.640625</v>
      </c>
      <c r="G112" s="47">
        <f t="shared" si="6"/>
        <v>1.5625</v>
      </c>
    </row>
    <row r="113" spans="1:7" ht="15.6">
      <c r="A113" s="16">
        <v>6</v>
      </c>
      <c r="B113" s="39">
        <v>80</v>
      </c>
      <c r="C113" s="16">
        <v>6</v>
      </c>
      <c r="D113" s="39">
        <v>80</v>
      </c>
      <c r="E113" s="47">
        <f t="shared" si="6"/>
        <v>19.140625</v>
      </c>
      <c r="G113" s="47">
        <f t="shared" si="6"/>
        <v>14.0625</v>
      </c>
    </row>
    <row r="114" spans="1:7" ht="15.6">
      <c r="A114" s="16">
        <v>7</v>
      </c>
      <c r="B114" s="39">
        <v>85</v>
      </c>
      <c r="C114" s="16">
        <v>7</v>
      </c>
      <c r="D114" s="39">
        <v>80</v>
      </c>
      <c r="E114" s="47">
        <f t="shared" si="6"/>
        <v>0.390625</v>
      </c>
      <c r="G114" s="47">
        <f t="shared" si="6"/>
        <v>14.0625</v>
      </c>
    </row>
    <row r="115" spans="1:7" ht="15.6">
      <c r="A115" s="16">
        <v>8</v>
      </c>
      <c r="B115" s="39">
        <v>90</v>
      </c>
      <c r="C115" s="16">
        <v>8</v>
      </c>
      <c r="D115" s="39">
        <v>70</v>
      </c>
      <c r="E115" s="47">
        <f t="shared" si="6"/>
        <v>31.640625</v>
      </c>
      <c r="G115" s="47">
        <f t="shared" si="6"/>
        <v>39.0625</v>
      </c>
    </row>
    <row r="116" spans="1:7">
      <c r="A116" t="s">
        <v>25</v>
      </c>
      <c r="B116" s="13">
        <f>AVERAGE(B108:B115)</f>
        <v>84.375</v>
      </c>
      <c r="C116" t="s">
        <v>25</v>
      </c>
      <c r="D116">
        <f>AVERAGE(D108:D115)</f>
        <v>76.25</v>
      </c>
      <c r="F116" t="s">
        <v>81</v>
      </c>
    </row>
    <row r="117" spans="1:7">
      <c r="A117" t="s">
        <v>27</v>
      </c>
      <c r="B117" s="13">
        <f>SUM(E108:E115)/A115</f>
        <v>40.234375</v>
      </c>
      <c r="C117" t="s">
        <v>27</v>
      </c>
      <c r="D117" s="13">
        <f>SUM(G108:G115)/C115</f>
        <v>35.9375</v>
      </c>
      <c r="F117" t="s">
        <v>82</v>
      </c>
    </row>
    <row r="118" spans="1:7">
      <c r="A118" t="s">
        <v>41</v>
      </c>
      <c r="B118" s="13">
        <f>SUM(E108:E115)/(A115-1)</f>
        <v>45.982142857142854</v>
      </c>
      <c r="C118" t="s">
        <v>64</v>
      </c>
      <c r="D118" s="13">
        <f>SUM(G108:G115)/(C115-1)</f>
        <v>41.071428571428569</v>
      </c>
      <c r="F118" t="s">
        <v>83</v>
      </c>
    </row>
    <row r="119" spans="1:7">
      <c r="A119" t="s">
        <v>66</v>
      </c>
      <c r="B119" s="13">
        <f>SQRT(B118/A115)</f>
        <v>2.3974502825174198</v>
      </c>
      <c r="C119" t="s">
        <v>66</v>
      </c>
      <c r="D119" s="13">
        <f>SQRT(D118/C115)</f>
        <v>2.2658174179374142</v>
      </c>
      <c r="F119" t="s">
        <v>84</v>
      </c>
    </row>
    <row r="120" spans="1:7">
      <c r="A120" t="s">
        <v>67</v>
      </c>
      <c r="B120" s="13">
        <f>(B117*A115)</f>
        <v>321.875</v>
      </c>
      <c r="C120" t="s">
        <v>67</v>
      </c>
      <c r="D120" s="13">
        <f>(D117*C115)</f>
        <v>287.5</v>
      </c>
      <c r="F120" t="s">
        <v>85</v>
      </c>
    </row>
    <row r="121" spans="1:7">
      <c r="A121" t="s">
        <v>68</v>
      </c>
      <c r="B121" s="71">
        <f>(D120+B120)/((8-1)+(8-1))</f>
        <v>43.526785714285715</v>
      </c>
      <c r="C121" s="71"/>
      <c r="D121" s="71"/>
      <c r="F121" t="s">
        <v>86</v>
      </c>
    </row>
    <row r="122" spans="1:7">
      <c r="A122" t="s">
        <v>69</v>
      </c>
      <c r="B122" s="71">
        <f>SQRT(B121*((1/8)+(1/8)))</f>
        <v>3.2987416431984227</v>
      </c>
      <c r="C122" s="71"/>
      <c r="D122" s="71"/>
      <c r="F122" t="s">
        <v>87</v>
      </c>
    </row>
    <row r="123" spans="1:7">
      <c r="A123" t="s">
        <v>71</v>
      </c>
      <c r="B123" s="71">
        <f>($B$116-$D$116)+2.145*$B$122</f>
        <v>15.200800824660616</v>
      </c>
      <c r="C123" s="71"/>
      <c r="D123" s="71"/>
      <c r="F123" t="s">
        <v>88</v>
      </c>
    </row>
    <row r="124" spans="1:7">
      <c r="A124" t="s">
        <v>70</v>
      </c>
      <c r="B124" s="71">
        <f>($B$116-$D$116)-2.145*$B$122</f>
        <v>1.0491991753393837</v>
      </c>
      <c r="C124" s="71"/>
      <c r="D124" s="71"/>
    </row>
    <row r="125" spans="1:7">
      <c r="A125" t="s">
        <v>73</v>
      </c>
      <c r="B125" s="71">
        <f>(B116-D116)/B122</f>
        <v>2.4630604269214889</v>
      </c>
      <c r="C125" s="71"/>
      <c r="D125" s="71"/>
    </row>
    <row r="139" spans="1:4">
      <c r="B139" t="s">
        <v>89</v>
      </c>
      <c r="D139" t="s">
        <v>90</v>
      </c>
    </row>
    <row r="140" spans="1:4">
      <c r="A140">
        <v>1</v>
      </c>
      <c r="B140">
        <v>7</v>
      </c>
      <c r="C140">
        <v>1</v>
      </c>
      <c r="D140">
        <v>9</v>
      </c>
    </row>
    <row r="141" spans="1:4">
      <c r="A141">
        <v>2</v>
      </c>
      <c r="B141">
        <v>8</v>
      </c>
      <c r="C141">
        <v>2</v>
      </c>
      <c r="D141">
        <v>9</v>
      </c>
    </row>
    <row r="142" spans="1:4">
      <c r="A142">
        <v>3</v>
      </c>
      <c r="B142">
        <v>10</v>
      </c>
      <c r="C142">
        <v>3</v>
      </c>
      <c r="D142">
        <v>6</v>
      </c>
    </row>
    <row r="143" spans="1:4">
      <c r="A143">
        <v>4</v>
      </c>
      <c r="B143">
        <v>5</v>
      </c>
      <c r="C143">
        <v>4</v>
      </c>
      <c r="D143">
        <v>10</v>
      </c>
    </row>
    <row r="144" spans="1:4">
      <c r="A144">
        <v>5</v>
      </c>
      <c r="B144">
        <v>8</v>
      </c>
      <c r="C144">
        <v>5</v>
      </c>
      <c r="D144">
        <v>9</v>
      </c>
    </row>
    <row r="145" spans="1:4">
      <c r="A145">
        <v>6</v>
      </c>
      <c r="B145">
        <v>7</v>
      </c>
      <c r="C145">
        <v>6</v>
      </c>
      <c r="D145">
        <v>8</v>
      </c>
    </row>
    <row r="146" spans="1:4">
      <c r="A146">
        <v>7</v>
      </c>
      <c r="B146">
        <v>9</v>
      </c>
      <c r="C146">
        <v>7</v>
      </c>
      <c r="D146">
        <v>10</v>
      </c>
    </row>
    <row r="147" spans="1:4">
      <c r="A147">
        <v>8</v>
      </c>
      <c r="B147">
        <v>5</v>
      </c>
      <c r="C147">
        <v>8</v>
      </c>
      <c r="D147">
        <v>7</v>
      </c>
    </row>
    <row r="148" spans="1:4">
      <c r="A148">
        <v>9</v>
      </c>
      <c r="B148">
        <v>6</v>
      </c>
      <c r="C148">
        <v>9</v>
      </c>
      <c r="D148">
        <v>9</v>
      </c>
    </row>
    <row r="149" spans="1:4">
      <c r="A149">
        <v>10</v>
      </c>
      <c r="B149">
        <v>9</v>
      </c>
      <c r="C149">
        <v>10</v>
      </c>
      <c r="D149">
        <v>10</v>
      </c>
    </row>
    <row r="150" spans="1:4">
      <c r="A150">
        <v>11</v>
      </c>
      <c r="B150">
        <v>10</v>
      </c>
      <c r="C150">
        <v>11</v>
      </c>
      <c r="D150">
        <v>6</v>
      </c>
    </row>
    <row r="151" spans="1:4">
      <c r="A151">
        <v>12</v>
      </c>
      <c r="B151">
        <v>6</v>
      </c>
      <c r="C151">
        <v>12</v>
      </c>
      <c r="D151">
        <v>8</v>
      </c>
    </row>
    <row r="152" spans="1:4">
      <c r="A152">
        <v>13</v>
      </c>
      <c r="B152">
        <v>7</v>
      </c>
      <c r="C152">
        <v>13</v>
      </c>
      <c r="D152">
        <v>9</v>
      </c>
    </row>
    <row r="153" spans="1:4">
      <c r="A153">
        <v>14</v>
      </c>
      <c r="B153">
        <v>8</v>
      </c>
      <c r="C153">
        <v>14</v>
      </c>
      <c r="D153">
        <v>9</v>
      </c>
    </row>
    <row r="154" spans="1:4">
      <c r="A154">
        <v>15</v>
      </c>
      <c r="B154">
        <v>7</v>
      </c>
      <c r="C154">
        <v>15</v>
      </c>
      <c r="D154">
        <v>10</v>
      </c>
    </row>
    <row r="155" spans="1:4">
      <c r="A155">
        <v>16</v>
      </c>
      <c r="B155">
        <v>9</v>
      </c>
      <c r="C155">
        <v>16</v>
      </c>
      <c r="D155">
        <v>7</v>
      </c>
    </row>
    <row r="156" spans="1:4">
      <c r="A156">
        <v>17</v>
      </c>
      <c r="B156">
        <v>10</v>
      </c>
      <c r="C156">
        <v>17</v>
      </c>
      <c r="D156">
        <v>8</v>
      </c>
    </row>
    <row r="157" spans="1:4">
      <c r="A157">
        <v>18</v>
      </c>
      <c r="B157">
        <v>6</v>
      </c>
      <c r="C157">
        <v>18</v>
      </c>
      <c r="D157">
        <v>8</v>
      </c>
    </row>
    <row r="158" spans="1:4">
      <c r="C158">
        <v>19</v>
      </c>
      <c r="D158">
        <v>10</v>
      </c>
    </row>
    <row r="159" spans="1:4">
      <c r="C159">
        <v>20</v>
      </c>
      <c r="D159">
        <v>9</v>
      </c>
    </row>
  </sheetData>
  <mergeCells count="10">
    <mergeCell ref="B95:D95"/>
    <mergeCell ref="B96:D96"/>
    <mergeCell ref="B97:D97"/>
    <mergeCell ref="B98:D98"/>
    <mergeCell ref="B99:D99"/>
    <mergeCell ref="B121:D121"/>
    <mergeCell ref="B122:D122"/>
    <mergeCell ref="B124:D124"/>
    <mergeCell ref="B123:D123"/>
    <mergeCell ref="B125:D125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C896-DABB-43CD-90E2-653BFDE44A68}">
  <dimension ref="A4:F66"/>
  <sheetViews>
    <sheetView topLeftCell="A43" workbookViewId="0">
      <selection activeCell="B66" sqref="B66:D66"/>
    </sheetView>
  </sheetViews>
  <sheetFormatPr defaultRowHeight="13.8"/>
  <cols>
    <col min="1" max="1" width="16.109375" bestFit="1" customWidth="1"/>
    <col min="3" max="4" width="7.5546875" bestFit="1" customWidth="1"/>
  </cols>
  <sheetData>
    <row r="4" spans="1:4" ht="16.2">
      <c r="A4" s="37" t="s">
        <v>91</v>
      </c>
      <c r="B4" s="37" t="s">
        <v>78</v>
      </c>
      <c r="C4" s="38" t="s">
        <v>79</v>
      </c>
    </row>
    <row r="5" spans="1:4" ht="15.6">
      <c r="A5" s="16">
        <v>1</v>
      </c>
      <c r="B5" s="52">
        <v>90</v>
      </c>
      <c r="C5" s="52">
        <v>95</v>
      </c>
      <c r="D5" s="49">
        <f>B5-C5</f>
        <v>-5</v>
      </c>
    </row>
    <row r="6" spans="1:4" ht="15.6">
      <c r="A6" s="16">
        <v>2</v>
      </c>
      <c r="B6" s="52">
        <v>75</v>
      </c>
      <c r="C6" s="52">
        <v>80</v>
      </c>
      <c r="D6" s="49">
        <f t="shared" ref="D6:D12" si="0">B6-C6</f>
        <v>-5</v>
      </c>
    </row>
    <row r="7" spans="1:4" ht="15.6">
      <c r="A7" s="16">
        <v>3</v>
      </c>
      <c r="B7" s="52">
        <v>75</v>
      </c>
      <c r="C7" s="52">
        <v>80</v>
      </c>
      <c r="D7" s="49">
        <f t="shared" si="0"/>
        <v>-5</v>
      </c>
    </row>
    <row r="8" spans="1:4" ht="15.6">
      <c r="A8" s="16">
        <v>4</v>
      </c>
      <c r="B8" s="52">
        <v>75</v>
      </c>
      <c r="C8" s="52">
        <v>80</v>
      </c>
      <c r="D8" s="49">
        <f t="shared" si="0"/>
        <v>-5</v>
      </c>
    </row>
    <row r="9" spans="1:4" ht="15.6">
      <c r="A9" s="16">
        <v>5</v>
      </c>
      <c r="B9" s="52">
        <v>80</v>
      </c>
      <c r="C9" s="52">
        <v>75</v>
      </c>
      <c r="D9" s="49">
        <f t="shared" si="0"/>
        <v>5</v>
      </c>
    </row>
    <row r="10" spans="1:4" ht="15.6">
      <c r="A10" s="16">
        <v>6</v>
      </c>
      <c r="B10" s="52">
        <v>65</v>
      </c>
      <c r="C10" s="52">
        <v>75</v>
      </c>
      <c r="D10" s="49">
        <f t="shared" si="0"/>
        <v>-10</v>
      </c>
    </row>
    <row r="11" spans="1:4" ht="15.6">
      <c r="A11" s="16">
        <v>7</v>
      </c>
      <c r="B11" s="52">
        <v>75</v>
      </c>
      <c r="C11" s="52">
        <v>80</v>
      </c>
      <c r="D11" s="49">
        <f t="shared" si="0"/>
        <v>-5</v>
      </c>
    </row>
    <row r="12" spans="1:4" ht="15.6">
      <c r="A12" s="16">
        <v>8</v>
      </c>
      <c r="B12" s="52">
        <v>80</v>
      </c>
      <c r="C12" s="52">
        <v>85</v>
      </c>
      <c r="D12" s="49">
        <f t="shared" si="0"/>
        <v>-5</v>
      </c>
    </row>
    <row r="13" spans="1:4" ht="15.6">
      <c r="A13" s="48" t="s">
        <v>92</v>
      </c>
      <c r="B13" s="50">
        <v>76.88</v>
      </c>
      <c r="C13" s="51">
        <v>81.25</v>
      </c>
      <c r="D13" s="49">
        <f>AVERAGE(D5:D12)</f>
        <v>-4.375</v>
      </c>
    </row>
    <row r="14" spans="1:4" ht="15.6">
      <c r="A14" s="48" t="s">
        <v>93</v>
      </c>
      <c r="B14" s="50">
        <v>43.36</v>
      </c>
      <c r="C14" s="51">
        <v>35.94</v>
      </c>
      <c r="D14" s="49">
        <f>VARP(D5:D12)</f>
        <v>15.234375</v>
      </c>
    </row>
    <row r="15" spans="1:4">
      <c r="A15" t="s">
        <v>94</v>
      </c>
      <c r="B15" s="72">
        <f>SQRT(D14/(A12-1))</f>
        <v>1.4752421108802058</v>
      </c>
      <c r="C15" s="72"/>
      <c r="D15" s="72"/>
    </row>
    <row r="16" spans="1:4">
      <c r="A16" t="s">
        <v>73</v>
      </c>
      <c r="B16" s="72">
        <f>D13/B15</f>
        <v>-2.9656149100771318</v>
      </c>
      <c r="C16" s="72"/>
      <c r="D16" s="72"/>
    </row>
    <row r="25" spans="1:6" ht="16.2">
      <c r="A25" s="37" t="s">
        <v>91</v>
      </c>
      <c r="B25" s="37" t="s">
        <v>95</v>
      </c>
      <c r="C25" s="38" t="s">
        <v>96</v>
      </c>
    </row>
    <row r="26" spans="1:6" ht="15.6">
      <c r="A26" s="16">
        <v>1</v>
      </c>
      <c r="B26" s="39">
        <v>65</v>
      </c>
      <c r="C26" s="39">
        <v>80</v>
      </c>
      <c r="D26" s="47">
        <f>(B26-B$36)^2</f>
        <v>111.41975308641979</v>
      </c>
      <c r="E26" s="47">
        <f>(C26-C$36)^2</f>
        <v>30.864197530864214</v>
      </c>
      <c r="F26">
        <f>B26-C26</f>
        <v>-15</v>
      </c>
    </row>
    <row r="27" spans="1:6" ht="15.6">
      <c r="A27" s="16">
        <v>2</v>
      </c>
      <c r="B27" s="39">
        <v>70</v>
      </c>
      <c r="C27" s="39">
        <v>90</v>
      </c>
      <c r="D27" s="47">
        <f t="shared" ref="D27:D35" si="1">(B27-$B$36)^2</f>
        <v>30.864197530864214</v>
      </c>
      <c r="E27" s="47">
        <f t="shared" ref="E27:E35" si="2">(C27-C$36)^2</f>
        <v>19.753086419753071</v>
      </c>
      <c r="F27">
        <f t="shared" ref="F27:F35" si="3">B27-C27</f>
        <v>-20</v>
      </c>
    </row>
    <row r="28" spans="1:6" ht="15.6">
      <c r="A28" s="16">
        <v>3</v>
      </c>
      <c r="B28" s="39">
        <v>85</v>
      </c>
      <c r="C28" s="39">
        <v>80</v>
      </c>
      <c r="D28" s="47">
        <f t="shared" si="1"/>
        <v>89.197530864197503</v>
      </c>
      <c r="E28" s="47">
        <f t="shared" si="2"/>
        <v>30.864197530864214</v>
      </c>
      <c r="F28">
        <f t="shared" si="3"/>
        <v>5</v>
      </c>
    </row>
    <row r="29" spans="1:6" ht="15.6">
      <c r="A29" s="16">
        <v>4</v>
      </c>
      <c r="B29" s="39">
        <v>70</v>
      </c>
      <c r="C29" s="39">
        <v>90</v>
      </c>
      <c r="D29" s="47">
        <f t="shared" si="1"/>
        <v>30.864197530864214</v>
      </c>
      <c r="E29" s="47">
        <f t="shared" si="2"/>
        <v>19.753086419753071</v>
      </c>
      <c r="F29">
        <f t="shared" si="3"/>
        <v>-20</v>
      </c>
    </row>
    <row r="30" spans="1:6" ht="15.6">
      <c r="A30" s="16">
        <v>5</v>
      </c>
      <c r="B30" s="39">
        <v>80</v>
      </c>
      <c r="C30" s="39">
        <v>90</v>
      </c>
      <c r="D30" s="47">
        <f t="shared" si="1"/>
        <v>19.753086419753071</v>
      </c>
      <c r="E30" s="47">
        <f t="shared" si="2"/>
        <v>19.753086419753071</v>
      </c>
      <c r="F30">
        <f t="shared" si="3"/>
        <v>-10</v>
      </c>
    </row>
    <row r="31" spans="1:6" ht="15.6">
      <c r="A31" s="16">
        <v>6</v>
      </c>
      <c r="B31" s="39">
        <v>80</v>
      </c>
      <c r="C31" s="39">
        <v>85</v>
      </c>
      <c r="D31" s="47">
        <f>(B31-$B$36)^2</f>
        <v>19.753086419753071</v>
      </c>
      <c r="E31" s="47">
        <f t="shared" si="2"/>
        <v>0.30864197530864373</v>
      </c>
      <c r="F31">
        <f t="shared" si="3"/>
        <v>-5</v>
      </c>
    </row>
    <row r="32" spans="1:6" ht="15.6">
      <c r="A32" s="16">
        <v>7</v>
      </c>
      <c r="B32" s="39">
        <v>80</v>
      </c>
      <c r="C32" s="39">
        <v>80</v>
      </c>
      <c r="D32" s="47">
        <f t="shared" si="1"/>
        <v>19.753086419753071</v>
      </c>
      <c r="E32" s="47">
        <f t="shared" si="2"/>
        <v>30.864197530864214</v>
      </c>
      <c r="F32">
        <f t="shared" si="3"/>
        <v>0</v>
      </c>
    </row>
    <row r="33" spans="1:6" ht="15.6">
      <c r="A33" s="16">
        <v>8</v>
      </c>
      <c r="B33" s="39">
        <v>70</v>
      </c>
      <c r="C33" s="39">
        <v>90</v>
      </c>
      <c r="D33" s="47">
        <f t="shared" si="1"/>
        <v>30.864197530864214</v>
      </c>
      <c r="E33" s="47">
        <f t="shared" si="2"/>
        <v>19.753086419753071</v>
      </c>
      <c r="F33">
        <f t="shared" si="3"/>
        <v>-20</v>
      </c>
    </row>
    <row r="34" spans="1:6" ht="15.6">
      <c r="A34" s="16">
        <v>9</v>
      </c>
      <c r="B34" s="39">
        <v>80</v>
      </c>
      <c r="C34" s="39">
        <v>85</v>
      </c>
      <c r="D34" s="47">
        <f t="shared" si="1"/>
        <v>19.753086419753071</v>
      </c>
      <c r="E34" s="47">
        <f>(C34-C$36)^2</f>
        <v>0.30864197530864373</v>
      </c>
      <c r="F34">
        <f t="shared" si="3"/>
        <v>-5</v>
      </c>
    </row>
    <row r="35" spans="1:6" ht="15.6">
      <c r="A35" s="16">
        <v>10</v>
      </c>
      <c r="B35" s="39">
        <v>70</v>
      </c>
      <c r="C35" s="39">
        <v>80</v>
      </c>
      <c r="D35" s="47">
        <f t="shared" si="1"/>
        <v>30.864197530864214</v>
      </c>
      <c r="E35" s="47">
        <f t="shared" si="2"/>
        <v>30.864197530864214</v>
      </c>
      <c r="F35">
        <f t="shared" si="3"/>
        <v>-10</v>
      </c>
    </row>
    <row r="36" spans="1:6">
      <c r="A36" t="s">
        <v>25</v>
      </c>
      <c r="B36" s="13">
        <f>AVERAGE(B26:B34)</f>
        <v>75.555555555555557</v>
      </c>
      <c r="C36" s="13">
        <f>AVERAGE(C26:C34)</f>
        <v>85.555555555555557</v>
      </c>
      <c r="F36">
        <f>AVERAGE(F26:F35)</f>
        <v>-10</v>
      </c>
    </row>
    <row r="37" spans="1:6">
      <c r="A37" t="s">
        <v>27</v>
      </c>
      <c r="B37" s="13">
        <f>SUM(D26:D35)/$A$35</f>
        <v>40.308641975308639</v>
      </c>
      <c r="C37" s="13">
        <f>SUM(E26:E35)/$A$35</f>
        <v>20.308641975308639</v>
      </c>
      <c r="F37" s="13">
        <f>VARP(F26:F35)</f>
        <v>70</v>
      </c>
    </row>
    <row r="38" spans="1:6">
      <c r="A38" t="s">
        <v>94</v>
      </c>
      <c r="B38" s="71">
        <f>SQRT(F37/(A35-1))</f>
        <v>2.7888667551135851</v>
      </c>
      <c r="C38" s="71"/>
      <c r="D38" s="71"/>
      <c r="E38" s="71"/>
      <c r="F38" s="71"/>
    </row>
    <row r="39" spans="1:6">
      <c r="A39" t="s">
        <v>73</v>
      </c>
      <c r="B39" s="71">
        <f>F36/B38</f>
        <v>-3.5856858280031809</v>
      </c>
      <c r="C39" s="71"/>
      <c r="D39" s="71"/>
      <c r="E39" s="71"/>
      <c r="F39" s="71"/>
    </row>
    <row r="44" spans="1:6" ht="15.6">
      <c r="B44" s="19" t="s">
        <v>98</v>
      </c>
      <c r="C44" s="19" t="s">
        <v>97</v>
      </c>
    </row>
    <row r="45" spans="1:6" ht="15.6">
      <c r="A45">
        <v>1</v>
      </c>
      <c r="B45" s="16">
        <v>9</v>
      </c>
      <c r="C45" s="16">
        <v>9</v>
      </c>
      <c r="D45">
        <f>B45-C45</f>
        <v>0</v>
      </c>
    </row>
    <row r="46" spans="1:6" ht="15.6">
      <c r="A46">
        <v>2</v>
      </c>
      <c r="B46" s="16">
        <v>8</v>
      </c>
      <c r="C46" s="16">
        <v>9</v>
      </c>
      <c r="D46">
        <f t="shared" ref="D46:D62" si="4">B46-C46</f>
        <v>-1</v>
      </c>
    </row>
    <row r="47" spans="1:6" ht="15.6">
      <c r="A47">
        <v>3</v>
      </c>
      <c r="B47" s="16">
        <v>10</v>
      </c>
      <c r="C47" s="16">
        <v>10</v>
      </c>
      <c r="D47">
        <f t="shared" si="4"/>
        <v>0</v>
      </c>
    </row>
    <row r="48" spans="1:6" ht="15.6">
      <c r="A48">
        <v>4</v>
      </c>
      <c r="B48" s="16">
        <v>7</v>
      </c>
      <c r="C48" s="16">
        <v>7</v>
      </c>
      <c r="D48">
        <f t="shared" si="4"/>
        <v>0</v>
      </c>
    </row>
    <row r="49" spans="1:4" ht="15.6">
      <c r="A49">
        <v>5</v>
      </c>
      <c r="B49" s="16">
        <v>5</v>
      </c>
      <c r="C49" s="16">
        <v>6</v>
      </c>
      <c r="D49">
        <f t="shared" si="4"/>
        <v>-1</v>
      </c>
    </row>
    <row r="50" spans="1:4" ht="15.6">
      <c r="A50">
        <v>6</v>
      </c>
      <c r="B50" s="16">
        <v>9</v>
      </c>
      <c r="C50" s="16">
        <v>10</v>
      </c>
      <c r="D50">
        <f t="shared" si="4"/>
        <v>-1</v>
      </c>
    </row>
    <row r="51" spans="1:4" ht="15.6">
      <c r="A51">
        <v>7</v>
      </c>
      <c r="B51" s="16">
        <v>10</v>
      </c>
      <c r="C51" s="16">
        <v>10</v>
      </c>
      <c r="D51">
        <f t="shared" si="4"/>
        <v>0</v>
      </c>
    </row>
    <row r="52" spans="1:4" ht="15.6">
      <c r="A52">
        <v>8</v>
      </c>
      <c r="B52" s="16">
        <v>10</v>
      </c>
      <c r="C52" s="16">
        <v>9</v>
      </c>
      <c r="D52">
        <f t="shared" si="4"/>
        <v>1</v>
      </c>
    </row>
    <row r="53" spans="1:4" ht="15.6">
      <c r="A53">
        <v>9</v>
      </c>
      <c r="B53" s="16">
        <v>8</v>
      </c>
      <c r="C53" s="16">
        <v>8</v>
      </c>
      <c r="D53">
        <f t="shared" si="4"/>
        <v>0</v>
      </c>
    </row>
    <row r="54" spans="1:4" ht="15.6">
      <c r="A54">
        <v>10</v>
      </c>
      <c r="B54" s="16">
        <v>10</v>
      </c>
      <c r="C54" s="16">
        <v>10</v>
      </c>
      <c r="D54">
        <f t="shared" si="4"/>
        <v>0</v>
      </c>
    </row>
    <row r="55" spans="1:4" ht="15.6">
      <c r="A55">
        <v>11</v>
      </c>
      <c r="B55" s="16">
        <v>10</v>
      </c>
      <c r="C55" s="16">
        <v>7</v>
      </c>
      <c r="D55">
        <f t="shared" si="4"/>
        <v>3</v>
      </c>
    </row>
    <row r="56" spans="1:4" ht="15.6">
      <c r="A56">
        <v>12</v>
      </c>
      <c r="B56" s="16">
        <v>6</v>
      </c>
      <c r="C56" s="16">
        <v>8</v>
      </c>
      <c r="D56">
        <f t="shared" si="4"/>
        <v>-2</v>
      </c>
    </row>
    <row r="57" spans="1:4" ht="15.6">
      <c r="A57">
        <v>13</v>
      </c>
      <c r="B57" s="16">
        <v>8</v>
      </c>
      <c r="C57" s="16">
        <v>10</v>
      </c>
      <c r="D57">
        <f t="shared" si="4"/>
        <v>-2</v>
      </c>
    </row>
    <row r="58" spans="1:4" ht="15.6">
      <c r="A58">
        <v>14</v>
      </c>
      <c r="B58" s="16">
        <v>9</v>
      </c>
      <c r="C58" s="16">
        <v>10</v>
      </c>
      <c r="D58">
        <f t="shared" si="4"/>
        <v>-1</v>
      </c>
    </row>
    <row r="59" spans="1:4" ht="15.6">
      <c r="A59">
        <v>15</v>
      </c>
      <c r="B59" s="16">
        <v>10</v>
      </c>
      <c r="C59" s="16">
        <v>10</v>
      </c>
      <c r="D59">
        <f t="shared" si="4"/>
        <v>0</v>
      </c>
    </row>
    <row r="60" spans="1:4" ht="15.6">
      <c r="A60">
        <v>16</v>
      </c>
      <c r="B60" s="16">
        <v>9</v>
      </c>
      <c r="C60" s="16">
        <v>10</v>
      </c>
      <c r="D60">
        <f t="shared" si="4"/>
        <v>-1</v>
      </c>
    </row>
    <row r="61" spans="1:4" ht="15.6">
      <c r="A61">
        <v>17</v>
      </c>
      <c r="B61" s="16">
        <v>10</v>
      </c>
      <c r="C61" s="16">
        <v>10</v>
      </c>
      <c r="D61">
        <f t="shared" si="4"/>
        <v>0</v>
      </c>
    </row>
    <row r="62" spans="1:4" ht="15.6">
      <c r="A62">
        <v>18</v>
      </c>
      <c r="B62" s="16">
        <v>9</v>
      </c>
      <c r="C62" s="16">
        <v>10</v>
      </c>
      <c r="D62">
        <f t="shared" si="4"/>
        <v>-1</v>
      </c>
    </row>
    <row r="63" spans="1:4">
      <c r="A63" t="s">
        <v>25</v>
      </c>
      <c r="B63" s="13">
        <f>AVERAGE(B45:B62)</f>
        <v>8.7222222222222214</v>
      </c>
      <c r="C63" s="13">
        <f>AVERAGE(C45:C62)</f>
        <v>9.0555555555555554</v>
      </c>
      <c r="D63" s="13">
        <f>AVERAGE(D45:D62)</f>
        <v>-0.33333333333333331</v>
      </c>
    </row>
    <row r="64" spans="1:4">
      <c r="A64" t="s">
        <v>27</v>
      </c>
      <c r="D64" s="13">
        <f>VARP(D45:D62)</f>
        <v>1.2222222222222223</v>
      </c>
    </row>
    <row r="65" spans="1:4">
      <c r="A65" t="s">
        <v>94</v>
      </c>
      <c r="B65" s="71">
        <f>SQRT(D64/(A62-1))</f>
        <v>0.26813322217994789</v>
      </c>
      <c r="C65" s="71"/>
      <c r="D65" s="71"/>
    </row>
    <row r="66" spans="1:4">
      <c r="A66" t="s">
        <v>73</v>
      </c>
      <c r="B66" s="71">
        <f>D63/B65</f>
        <v>-1.243163121016122</v>
      </c>
      <c r="C66" s="71"/>
      <c r="D66" s="71"/>
    </row>
  </sheetData>
  <mergeCells count="6">
    <mergeCell ref="B66:D66"/>
    <mergeCell ref="B15:D15"/>
    <mergeCell ref="B16:D16"/>
    <mergeCell ref="B38:F38"/>
    <mergeCell ref="B39:F39"/>
    <mergeCell ref="B65:D6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2AB3-88CA-453C-8AB9-6CA8C8A71C55}">
  <dimension ref="A1:N83"/>
  <sheetViews>
    <sheetView topLeftCell="A61" workbookViewId="0">
      <selection activeCell="E81" sqref="E81"/>
    </sheetView>
  </sheetViews>
  <sheetFormatPr defaultRowHeight="13.8"/>
  <cols>
    <col min="1" max="1" width="19.33203125" bestFit="1" customWidth="1"/>
    <col min="2" max="4" width="15.77734375" customWidth="1"/>
    <col min="5" max="5" width="9.109375" bestFit="1" customWidth="1"/>
    <col min="11" max="11" width="10.5546875" bestFit="1" customWidth="1"/>
    <col min="13" max="13" width="9.5546875" bestFit="1" customWidth="1"/>
    <col min="14" max="14" width="9.33203125" bestFit="1" customWidth="1"/>
  </cols>
  <sheetData>
    <row r="1" spans="1:4" ht="15.6">
      <c r="B1" s="53" t="s">
        <v>78</v>
      </c>
      <c r="C1" s="54" t="s">
        <v>79</v>
      </c>
      <c r="D1" s="55" t="s">
        <v>99</v>
      </c>
    </row>
    <row r="2" spans="1:4" ht="15.6">
      <c r="A2">
        <v>1</v>
      </c>
      <c r="B2" s="39">
        <v>80</v>
      </c>
      <c r="C2" s="39">
        <v>75</v>
      </c>
      <c r="D2" s="39">
        <v>80</v>
      </c>
    </row>
    <row r="3" spans="1:4" ht="15.6">
      <c r="A3">
        <v>2</v>
      </c>
      <c r="B3" s="39">
        <v>75</v>
      </c>
      <c r="C3" s="39">
        <v>70</v>
      </c>
      <c r="D3" s="39">
        <v>80</v>
      </c>
    </row>
    <row r="4" spans="1:4" ht="15.6">
      <c r="A4">
        <v>3</v>
      </c>
      <c r="B4" s="39">
        <v>80</v>
      </c>
      <c r="C4" s="39">
        <v>80</v>
      </c>
      <c r="D4" s="39">
        <v>80</v>
      </c>
    </row>
    <row r="5" spans="1:4" ht="15.6">
      <c r="A5">
        <v>4</v>
      </c>
      <c r="B5" s="39">
        <v>90</v>
      </c>
      <c r="C5" s="39">
        <v>85</v>
      </c>
      <c r="D5" s="39">
        <v>90</v>
      </c>
    </row>
    <row r="6" spans="1:4" ht="15.6">
      <c r="A6">
        <v>5</v>
      </c>
      <c r="B6" s="39">
        <v>95</v>
      </c>
      <c r="C6" s="39">
        <v>90</v>
      </c>
      <c r="D6" s="39">
        <v>95</v>
      </c>
    </row>
    <row r="7" spans="1:4" ht="15.6">
      <c r="A7">
        <v>6</v>
      </c>
      <c r="B7" s="39">
        <v>80</v>
      </c>
      <c r="C7" s="39">
        <v>75</v>
      </c>
      <c r="D7" s="39">
        <v>85</v>
      </c>
    </row>
    <row r="8" spans="1:4" ht="15.6">
      <c r="A8">
        <v>7</v>
      </c>
      <c r="B8" s="39">
        <v>80</v>
      </c>
      <c r="C8" s="39">
        <v>85</v>
      </c>
      <c r="D8" s="39">
        <v>95</v>
      </c>
    </row>
    <row r="9" spans="1:4" ht="15.6">
      <c r="A9">
        <v>8</v>
      </c>
      <c r="B9" s="39">
        <v>85</v>
      </c>
      <c r="C9" s="39">
        <v>80</v>
      </c>
      <c r="D9" s="39">
        <v>90</v>
      </c>
    </row>
    <row r="10" spans="1:4" ht="15.6">
      <c r="A10">
        <v>9</v>
      </c>
      <c r="B10" s="39">
        <v>85</v>
      </c>
      <c r="C10" s="39">
        <v>80</v>
      </c>
      <c r="D10" s="39">
        <v>85</v>
      </c>
    </row>
    <row r="11" spans="1:4" ht="15.6">
      <c r="A11">
        <v>10</v>
      </c>
      <c r="B11" s="39">
        <v>80</v>
      </c>
      <c r="C11" s="39">
        <v>75</v>
      </c>
      <c r="D11" s="39">
        <v>90</v>
      </c>
    </row>
    <row r="12" spans="1:4" ht="15.6">
      <c r="A12">
        <v>11</v>
      </c>
      <c r="B12" s="39">
        <v>90</v>
      </c>
      <c r="C12" s="39">
        <v>80</v>
      </c>
      <c r="D12" s="39">
        <v>95</v>
      </c>
    </row>
    <row r="13" spans="1:4" ht="15.6">
      <c r="A13">
        <v>12</v>
      </c>
      <c r="B13" s="39">
        <v>80</v>
      </c>
      <c r="C13" s="39">
        <v>75</v>
      </c>
      <c r="D13" s="39">
        <v>85</v>
      </c>
    </row>
    <row r="14" spans="1:4" ht="15.6">
      <c r="A14">
        <v>13</v>
      </c>
      <c r="B14" s="39">
        <v>75</v>
      </c>
      <c r="C14" s="39">
        <v>70</v>
      </c>
      <c r="D14" s="39">
        <v>98</v>
      </c>
    </row>
    <row r="15" spans="1:4" ht="15.6">
      <c r="A15">
        <v>14</v>
      </c>
      <c r="B15" s="39">
        <v>90</v>
      </c>
      <c r="C15" s="39">
        <v>85</v>
      </c>
      <c r="D15" s="39">
        <v>95</v>
      </c>
    </row>
    <row r="16" spans="1:4" ht="15.6">
      <c r="A16">
        <v>15</v>
      </c>
      <c r="B16" s="39">
        <v>85</v>
      </c>
      <c r="C16" s="39">
        <v>80</v>
      </c>
      <c r="D16" s="39">
        <v>85</v>
      </c>
    </row>
    <row r="17" spans="1:14" ht="15.6">
      <c r="A17">
        <v>16</v>
      </c>
      <c r="B17" s="39">
        <v>85</v>
      </c>
      <c r="C17" s="39">
        <v>75</v>
      </c>
      <c r="D17" s="39">
        <v>85</v>
      </c>
    </row>
    <row r="18" spans="1:14" ht="15.6">
      <c r="A18">
        <v>17</v>
      </c>
      <c r="B18" s="39">
        <v>90</v>
      </c>
      <c r="C18" s="39">
        <v>80</v>
      </c>
      <c r="D18" s="39">
        <v>90</v>
      </c>
    </row>
    <row r="19" spans="1:14" ht="15.6">
      <c r="A19">
        <v>18</v>
      </c>
      <c r="B19" s="39">
        <v>90</v>
      </c>
      <c r="C19" s="39">
        <v>80</v>
      </c>
      <c r="D19" s="39">
        <v>90</v>
      </c>
    </row>
    <row r="20" spans="1:14" ht="15.6">
      <c r="A20">
        <v>19</v>
      </c>
      <c r="B20" s="39">
        <v>85</v>
      </c>
      <c r="C20" s="39">
        <v>90</v>
      </c>
      <c r="D20" s="39">
        <v>85</v>
      </c>
    </row>
    <row r="21" spans="1:14" ht="15.6">
      <c r="A21">
        <v>20</v>
      </c>
      <c r="B21" s="39">
        <v>80</v>
      </c>
      <c r="C21" s="39">
        <v>80</v>
      </c>
      <c r="D21" s="39">
        <v>85</v>
      </c>
    </row>
    <row r="22" spans="1:14" ht="15.6">
      <c r="A22" t="s">
        <v>100</v>
      </c>
      <c r="B22">
        <f>COUNTA(B2:B21)</f>
        <v>20</v>
      </c>
      <c r="C22">
        <f t="shared" ref="C22:D22" si="0">COUNTA(C2:C21)</f>
        <v>20</v>
      </c>
      <c r="D22">
        <f t="shared" si="0"/>
        <v>20</v>
      </c>
      <c r="E22">
        <f>COUNTA(B2:D21)</f>
        <v>60</v>
      </c>
      <c r="J22" s="16" t="s">
        <v>108</v>
      </c>
      <c r="K22" s="58" t="s">
        <v>109</v>
      </c>
      <c r="L22" s="58" t="s">
        <v>74</v>
      </c>
      <c r="M22" s="58" t="s">
        <v>110</v>
      </c>
      <c r="N22" s="58" t="s">
        <v>111</v>
      </c>
    </row>
    <row r="23" spans="1:14" ht="15.6">
      <c r="A23" t="s">
        <v>25</v>
      </c>
      <c r="B23">
        <f>AVERAGE(B2:B21)</f>
        <v>84</v>
      </c>
      <c r="C23">
        <f t="shared" ref="C23:D23" si="1">AVERAGE(C2:C21)</f>
        <v>79.5</v>
      </c>
      <c r="D23">
        <f t="shared" si="1"/>
        <v>88.15</v>
      </c>
      <c r="E23" s="13">
        <f>AVERAGE(B2:D21)</f>
        <v>83.88333333333334</v>
      </c>
      <c r="J23" s="58" t="s">
        <v>112</v>
      </c>
      <c r="K23" s="43">
        <v>748.63</v>
      </c>
      <c r="L23" s="59">
        <v>2</v>
      </c>
      <c r="M23" s="62">
        <f>K23/L23</f>
        <v>374.315</v>
      </c>
      <c r="N23" s="62">
        <f>M23/M24</f>
        <v>12.223055770387557</v>
      </c>
    </row>
    <row r="24" spans="1:14" ht="15.6">
      <c r="A24" t="s">
        <v>101</v>
      </c>
      <c r="B24" s="13">
        <f>STDEVPA(B2:B21)</f>
        <v>5.3851648071345037</v>
      </c>
      <c r="C24" s="13">
        <f t="shared" ref="C24:D24" si="2">STDEVPA(C2:C21)</f>
        <v>5.4543560573178569</v>
      </c>
      <c r="D24" s="13">
        <f t="shared" si="2"/>
        <v>5.3411141159874118</v>
      </c>
      <c r="E24" s="13">
        <f>STDEVPA(B2:D21)</f>
        <v>6.4474585863130782</v>
      </c>
      <c r="J24" s="58" t="s">
        <v>113</v>
      </c>
      <c r="K24" s="43">
        <v>1745.55</v>
      </c>
      <c r="L24" s="59">
        <v>57</v>
      </c>
      <c r="M24" s="62">
        <f>K24/L24</f>
        <v>30.623684210526314</v>
      </c>
      <c r="N24" s="60"/>
    </row>
    <row r="25" spans="1:14" ht="15.6">
      <c r="A25" t="s">
        <v>19</v>
      </c>
      <c r="B25">
        <f>VARP(B2:B21)</f>
        <v>29</v>
      </c>
      <c r="C25">
        <f t="shared" ref="C25:D25" si="3">VARP(C2:C21)</f>
        <v>29.75</v>
      </c>
      <c r="D25" s="13">
        <f t="shared" si="3"/>
        <v>28.527499999999993</v>
      </c>
      <c r="E25" s="13">
        <f>VARP(B2:D21)</f>
        <v>41.569722222222232</v>
      </c>
      <c r="J25" s="16" t="s">
        <v>114</v>
      </c>
      <c r="K25" s="43">
        <v>2494.1799999999998</v>
      </c>
      <c r="L25" s="59">
        <v>59</v>
      </c>
      <c r="M25" s="46"/>
      <c r="N25" s="61"/>
    </row>
    <row r="26" spans="1:14">
      <c r="A26" t="s">
        <v>102</v>
      </c>
      <c r="B26">
        <f>B25*B22</f>
        <v>580</v>
      </c>
      <c r="C26">
        <f t="shared" ref="C26:E26" si="4">C25*C22</f>
        <v>595</v>
      </c>
      <c r="D26" s="56">
        <f t="shared" si="4"/>
        <v>570.54999999999984</v>
      </c>
      <c r="E26" s="56">
        <f t="shared" si="4"/>
        <v>2494.1833333333338</v>
      </c>
      <c r="F26" t="s">
        <v>104</v>
      </c>
    </row>
    <row r="27" spans="1:14">
      <c r="E27" s="56">
        <f>SUM(B26:D26)</f>
        <v>1745.5499999999997</v>
      </c>
      <c r="F27" t="s">
        <v>103</v>
      </c>
    </row>
    <row r="28" spans="1:14">
      <c r="A28" t="s">
        <v>105</v>
      </c>
      <c r="B28" s="47">
        <f>(B23-$E$23)^2</f>
        <v>1.3611111111109563E-2</v>
      </c>
      <c r="C28" s="47">
        <f>(C23-$E$23)^2</f>
        <v>19.21361111111117</v>
      </c>
      <c r="D28" s="47">
        <f>(D23-$E$23)^2</f>
        <v>18.204444444444437</v>
      </c>
    </row>
    <row r="29" spans="1:14">
      <c r="A29" t="s">
        <v>106</v>
      </c>
      <c r="B29" s="13">
        <f>B28*B22</f>
        <v>0.27222222222219128</v>
      </c>
      <c r="C29" s="13">
        <f>C28*C22</f>
        <v>384.27222222222338</v>
      </c>
      <c r="D29" s="13">
        <f>D28*D22</f>
        <v>364.08888888888873</v>
      </c>
      <c r="E29" s="13">
        <f>SUM(B29:D29)</f>
        <v>748.63333333333435</v>
      </c>
      <c r="F29" t="s">
        <v>107</v>
      </c>
    </row>
    <row r="33" spans="1:14" ht="15.6">
      <c r="A33" t="s">
        <v>120</v>
      </c>
      <c r="B33" s="53" t="s">
        <v>30</v>
      </c>
      <c r="C33" s="54" t="s">
        <v>31</v>
      </c>
      <c r="D33" s="55" t="s">
        <v>119</v>
      </c>
    </row>
    <row r="34" spans="1:14" ht="15.6">
      <c r="A34">
        <v>1</v>
      </c>
      <c r="B34" s="39">
        <v>90</v>
      </c>
      <c r="C34" s="39">
        <v>75</v>
      </c>
      <c r="D34" s="39">
        <v>65</v>
      </c>
    </row>
    <row r="35" spans="1:14" ht="15.6">
      <c r="A35">
        <v>2</v>
      </c>
      <c r="B35" s="39">
        <v>70</v>
      </c>
      <c r="C35" s="39">
        <v>95</v>
      </c>
      <c r="D35" s="39">
        <v>60</v>
      </c>
    </row>
    <row r="36" spans="1:14" ht="15.6">
      <c r="A36">
        <v>3</v>
      </c>
      <c r="B36" s="39">
        <v>75</v>
      </c>
      <c r="C36" s="39">
        <v>75</v>
      </c>
      <c r="D36" s="39">
        <v>75</v>
      </c>
    </row>
    <row r="37" spans="1:14" ht="15.6">
      <c r="A37">
        <v>4</v>
      </c>
      <c r="B37" s="39">
        <v>90</v>
      </c>
      <c r="C37" s="39">
        <v>80</v>
      </c>
      <c r="D37" s="39">
        <v>80</v>
      </c>
    </row>
    <row r="38" spans="1:14" ht="15.6">
      <c r="A38">
        <v>5</v>
      </c>
      <c r="B38" s="39">
        <v>65</v>
      </c>
      <c r="C38" s="39">
        <v>75</v>
      </c>
      <c r="D38" s="39">
        <v>65</v>
      </c>
    </row>
    <row r="39" spans="1:14" ht="15.6">
      <c r="A39">
        <v>6</v>
      </c>
      <c r="B39" s="39">
        <v>70</v>
      </c>
      <c r="C39" s="39">
        <v>85</v>
      </c>
      <c r="D39" s="39">
        <v>60</v>
      </c>
    </row>
    <row r="40" spans="1:14" ht="15.6">
      <c r="A40">
        <v>7</v>
      </c>
      <c r="B40" s="39">
        <v>80</v>
      </c>
      <c r="C40" s="39">
        <v>75</v>
      </c>
      <c r="D40" s="39">
        <v>70</v>
      </c>
    </row>
    <row r="41" spans="1:14" ht="15.6">
      <c r="A41">
        <v>8</v>
      </c>
      <c r="B41" s="39">
        <v>85</v>
      </c>
      <c r="C41" s="39">
        <v>85</v>
      </c>
      <c r="D41" s="39">
        <v>85</v>
      </c>
    </row>
    <row r="42" spans="1:14" ht="15.6">
      <c r="A42">
        <v>9</v>
      </c>
      <c r="B42" s="39">
        <v>75</v>
      </c>
      <c r="C42" s="39">
        <v>80</v>
      </c>
      <c r="D42" s="39">
        <v>70</v>
      </c>
    </row>
    <row r="43" spans="1:14" ht="15.6">
      <c r="A43">
        <v>10</v>
      </c>
      <c r="B43" s="39">
        <v>75</v>
      </c>
      <c r="C43" s="39">
        <v>65</v>
      </c>
      <c r="D43" s="39">
        <v>75</v>
      </c>
    </row>
    <row r="44" spans="1:14" ht="15.6">
      <c r="A44">
        <v>11</v>
      </c>
      <c r="B44" s="39">
        <v>85</v>
      </c>
      <c r="C44" s="39">
        <v>90</v>
      </c>
      <c r="D44" s="39">
        <v>75</v>
      </c>
    </row>
    <row r="45" spans="1:14" ht="15.6">
      <c r="A45">
        <v>12</v>
      </c>
      <c r="B45" s="39">
        <v>75</v>
      </c>
      <c r="C45" s="39">
        <v>75</v>
      </c>
      <c r="D45" s="39">
        <v>70</v>
      </c>
    </row>
    <row r="46" spans="1:14" ht="15.6">
      <c r="A46">
        <v>13</v>
      </c>
      <c r="B46" s="39">
        <v>80</v>
      </c>
      <c r="C46" s="39">
        <v>90</v>
      </c>
      <c r="D46" s="39">
        <v>80</v>
      </c>
    </row>
    <row r="47" spans="1:14" ht="15.6">
      <c r="A47">
        <v>14</v>
      </c>
      <c r="B47" s="39">
        <v>90</v>
      </c>
      <c r="C47" s="39">
        <v>75</v>
      </c>
      <c r="D47" s="39">
        <v>75</v>
      </c>
      <c r="J47" s="16" t="s">
        <v>108</v>
      </c>
      <c r="K47" s="58" t="s">
        <v>109</v>
      </c>
      <c r="L47" s="58" t="s">
        <v>74</v>
      </c>
      <c r="M47" s="58" t="s">
        <v>110</v>
      </c>
      <c r="N47" s="58" t="s">
        <v>111</v>
      </c>
    </row>
    <row r="48" spans="1:14" ht="15.6">
      <c r="A48">
        <v>15</v>
      </c>
      <c r="B48" s="39">
        <v>80</v>
      </c>
      <c r="C48" s="39">
        <v>85</v>
      </c>
      <c r="D48" s="39">
        <v>80</v>
      </c>
      <c r="J48" s="58" t="s">
        <v>112</v>
      </c>
      <c r="K48" s="43">
        <v>748.63</v>
      </c>
      <c r="L48" s="59">
        <v>2</v>
      </c>
      <c r="M48" s="62">
        <f>K48/L48</f>
        <v>374.315</v>
      </c>
      <c r="N48" s="62">
        <f>M48/M49</f>
        <v>12.223055770387557</v>
      </c>
    </row>
    <row r="49" spans="1:14" ht="15.6">
      <c r="A49" t="s">
        <v>100</v>
      </c>
      <c r="B49" s="66">
        <v>15</v>
      </c>
      <c r="C49" s="66">
        <v>15</v>
      </c>
      <c r="D49" s="66">
        <v>15</v>
      </c>
      <c r="E49">
        <f>COUNT(B34:D48)</f>
        <v>45</v>
      </c>
      <c r="J49" s="58" t="s">
        <v>113</v>
      </c>
      <c r="K49" s="43">
        <v>1745.55</v>
      </c>
      <c r="L49" s="59">
        <v>57</v>
      </c>
      <c r="M49" s="62">
        <f>K49/L49</f>
        <v>30.623684210526314</v>
      </c>
      <c r="N49" s="60"/>
    </row>
    <row r="50" spans="1:14" ht="15.6">
      <c r="A50" t="s">
        <v>25</v>
      </c>
      <c r="B50" s="67">
        <f>AVERAGE(B34:B48)</f>
        <v>79</v>
      </c>
      <c r="C50" s="67">
        <f t="shared" ref="C50" si="5">AVERAGE(C34:C48)</f>
        <v>80.333333333333329</v>
      </c>
      <c r="D50" s="67">
        <f>AVERAGE(D34:D48)</f>
        <v>72.333333333333329</v>
      </c>
      <c r="E50" s="57">
        <f>AVERAGE(B34:D48)</f>
        <v>77.222222222222229</v>
      </c>
      <c r="J50" s="16" t="s">
        <v>114</v>
      </c>
      <c r="K50" s="43">
        <v>2494.1799999999998</v>
      </c>
      <c r="L50" s="59">
        <v>59</v>
      </c>
      <c r="M50" s="46"/>
      <c r="N50" s="61"/>
    </row>
    <row r="51" spans="1:14">
      <c r="A51" t="s">
        <v>101</v>
      </c>
      <c r="B51" s="67">
        <f>STDEVPA(B34:B48)</f>
        <v>7.5718777944003648</v>
      </c>
      <c r="C51" s="67">
        <f t="shared" ref="C51:D51" si="6">STDEVPA(C34:C48)</f>
        <v>7.6303487615063972</v>
      </c>
      <c r="D51" s="67">
        <f t="shared" si="6"/>
        <v>7.2724747430904761</v>
      </c>
      <c r="E51" s="57">
        <f>STDEVPA(B34:D48)</f>
        <v>8.2701306959681755</v>
      </c>
    </row>
    <row r="52" spans="1:14">
      <c r="A52" t="s">
        <v>19</v>
      </c>
      <c r="B52" s="67">
        <f>VARP(B34:B48)</f>
        <v>57.333333333333336</v>
      </c>
      <c r="C52" s="67">
        <f t="shared" ref="C52:D52" si="7">VARP(C34:C48)</f>
        <v>58.222222222222214</v>
      </c>
      <c r="D52" s="67">
        <f t="shared" si="7"/>
        <v>52.888888888888886</v>
      </c>
      <c r="E52" s="57">
        <f>VARP(B34:D48)</f>
        <v>68.395061728395063</v>
      </c>
    </row>
    <row r="53" spans="1:14">
      <c r="A53" t="s">
        <v>102</v>
      </c>
      <c r="B53" s="67">
        <f>B49*B52</f>
        <v>860</v>
      </c>
      <c r="C53" s="67">
        <f t="shared" ref="C53:D53" si="8">C49*C52</f>
        <v>873.33333333333326</v>
      </c>
      <c r="D53" s="67">
        <f t="shared" si="8"/>
        <v>793.33333333333326</v>
      </c>
      <c r="E53" s="57">
        <f>E49*E52</f>
        <v>3077.7777777777778</v>
      </c>
    </row>
    <row r="54" spans="1:14">
      <c r="B54" s="67"/>
      <c r="C54" s="67"/>
      <c r="D54" s="67"/>
      <c r="E54" s="67">
        <f>SUM(B53:D53)</f>
        <v>2526.6666666666665</v>
      </c>
    </row>
    <row r="55" spans="1:14">
      <c r="A55" t="s">
        <v>105</v>
      </c>
      <c r="B55" s="67">
        <f>(B50-$E$50)^2</f>
        <v>3.1604938271604714</v>
      </c>
      <c r="C55" s="67">
        <f t="shared" ref="C55:D55" si="9">(C50-$E$50)^2</f>
        <v>9.6790123456789434</v>
      </c>
      <c r="D55" s="67">
        <f t="shared" si="9"/>
        <v>23.901234567901344</v>
      </c>
    </row>
    <row r="56" spans="1:14">
      <c r="A56" t="s">
        <v>106</v>
      </c>
      <c r="B56" s="67">
        <f>B49*B55</f>
        <v>47.407407407407071</v>
      </c>
      <c r="C56" s="67">
        <f t="shared" ref="C56:D56" si="10">C49*C55</f>
        <v>145.18518518518414</v>
      </c>
      <c r="D56" s="67">
        <f t="shared" si="10"/>
        <v>358.51851851852018</v>
      </c>
      <c r="E56" s="67">
        <f>SUM(B56:D56)</f>
        <v>551.11111111111143</v>
      </c>
    </row>
    <row r="59" spans="1:14">
      <c r="A59" t="s">
        <v>120</v>
      </c>
      <c r="B59" t="s">
        <v>121</v>
      </c>
      <c r="C59" t="s">
        <v>123</v>
      </c>
      <c r="D59" t="s">
        <v>122</v>
      </c>
    </row>
    <row r="60" spans="1:14" ht="15.6">
      <c r="A60">
        <v>1</v>
      </c>
      <c r="B60" s="16">
        <v>6</v>
      </c>
      <c r="C60" s="16">
        <v>5</v>
      </c>
      <c r="D60" s="16">
        <v>6</v>
      </c>
    </row>
    <row r="61" spans="1:14" ht="15.6">
      <c r="A61">
        <v>2</v>
      </c>
      <c r="B61" s="16">
        <v>5</v>
      </c>
      <c r="C61" s="16">
        <v>6</v>
      </c>
      <c r="D61" s="16">
        <v>8</v>
      </c>
    </row>
    <row r="62" spans="1:14" ht="15.6">
      <c r="A62">
        <v>3</v>
      </c>
      <c r="B62" s="16">
        <v>7</v>
      </c>
      <c r="C62" s="16">
        <v>9</v>
      </c>
      <c r="D62" s="16">
        <v>9</v>
      </c>
    </row>
    <row r="63" spans="1:14" ht="15.6">
      <c r="A63">
        <v>4</v>
      </c>
      <c r="B63" s="16">
        <v>6</v>
      </c>
      <c r="C63" s="16">
        <v>7</v>
      </c>
      <c r="D63" s="16">
        <v>6</v>
      </c>
    </row>
    <row r="64" spans="1:14" ht="15.6">
      <c r="A64">
        <v>5</v>
      </c>
      <c r="B64" s="16">
        <v>8</v>
      </c>
      <c r="C64" s="16">
        <v>7</v>
      </c>
      <c r="D64" s="16">
        <v>8</v>
      </c>
    </row>
    <row r="65" spans="1:14" ht="15.6">
      <c r="A65">
        <v>6</v>
      </c>
      <c r="B65" s="16">
        <v>4</v>
      </c>
      <c r="C65" s="16">
        <v>6</v>
      </c>
      <c r="D65" s="16">
        <v>6</v>
      </c>
    </row>
    <row r="66" spans="1:14" ht="15.6">
      <c r="A66">
        <v>7</v>
      </c>
      <c r="B66" s="16">
        <v>6</v>
      </c>
      <c r="C66" s="16">
        <v>8</v>
      </c>
      <c r="D66" s="16">
        <v>9</v>
      </c>
    </row>
    <row r="67" spans="1:14" ht="15.6">
      <c r="A67">
        <v>8</v>
      </c>
      <c r="B67" s="16">
        <v>5</v>
      </c>
      <c r="C67" s="16">
        <v>5</v>
      </c>
      <c r="D67" s="16">
        <v>7</v>
      </c>
    </row>
    <row r="68" spans="1:14" ht="15.6">
      <c r="A68">
        <v>9</v>
      </c>
      <c r="B68" s="16">
        <v>8</v>
      </c>
      <c r="C68" s="16">
        <v>6</v>
      </c>
      <c r="D68" s="16">
        <v>6</v>
      </c>
    </row>
    <row r="69" spans="1:14" ht="15.6">
      <c r="A69">
        <v>10</v>
      </c>
      <c r="B69" s="16">
        <v>4</v>
      </c>
      <c r="C69" s="16">
        <v>9</v>
      </c>
      <c r="D69" s="16">
        <v>5</v>
      </c>
    </row>
    <row r="70" spans="1:14" ht="15.6">
      <c r="A70">
        <v>11</v>
      </c>
      <c r="B70" s="16">
        <v>5</v>
      </c>
      <c r="C70" s="16">
        <v>5</v>
      </c>
      <c r="D70" s="16">
        <v>9</v>
      </c>
    </row>
    <row r="71" spans="1:14" ht="15.6">
      <c r="A71">
        <v>12</v>
      </c>
      <c r="B71" s="16">
        <v>6</v>
      </c>
      <c r="C71" s="16">
        <v>4</v>
      </c>
      <c r="D71" s="16">
        <v>6</v>
      </c>
    </row>
    <row r="72" spans="1:14" ht="15.6">
      <c r="A72">
        <v>13</v>
      </c>
      <c r="B72" s="16">
        <v>5</v>
      </c>
      <c r="C72" s="16">
        <v>7</v>
      </c>
      <c r="D72" s="16">
        <v>10</v>
      </c>
    </row>
    <row r="73" spans="1:14" ht="15.6">
      <c r="A73">
        <v>14</v>
      </c>
      <c r="B73" s="16">
        <v>4</v>
      </c>
      <c r="C73" s="16">
        <v>6</v>
      </c>
      <c r="D73" s="16">
        <v>8</v>
      </c>
      <c r="J73" s="16" t="s">
        <v>108</v>
      </c>
      <c r="K73" s="58" t="s">
        <v>109</v>
      </c>
      <c r="L73" s="58" t="s">
        <v>74</v>
      </c>
      <c r="M73" s="58" t="s">
        <v>110</v>
      </c>
      <c r="N73" s="58" t="s">
        <v>111</v>
      </c>
    </row>
    <row r="74" spans="1:14" ht="15.6">
      <c r="A74">
        <v>15</v>
      </c>
      <c r="B74" s="16">
        <v>5</v>
      </c>
      <c r="C74" s="15"/>
      <c r="D74" s="16">
        <v>9</v>
      </c>
      <c r="J74" s="58" t="s">
        <v>112</v>
      </c>
      <c r="K74" s="68">
        <f>E83</f>
        <v>1460.6732804232806</v>
      </c>
      <c r="L74" s="59">
        <v>2</v>
      </c>
      <c r="M74" s="69">
        <f>K74/L74</f>
        <v>730.33664021164032</v>
      </c>
      <c r="N74" s="69">
        <f>M74/M75</f>
        <v>345.51286864948469</v>
      </c>
    </row>
    <row r="75" spans="1:14" ht="15.6">
      <c r="A75">
        <v>16</v>
      </c>
      <c r="B75" s="15"/>
      <c r="C75" s="15"/>
      <c r="D75" s="16">
        <v>6</v>
      </c>
      <c r="J75" s="58" t="s">
        <v>113</v>
      </c>
      <c r="K75" s="68">
        <f>E81</f>
        <v>88.778571428571425</v>
      </c>
      <c r="L75" s="59">
        <v>42</v>
      </c>
      <c r="M75" s="69">
        <f>K75/L75</f>
        <v>2.1137755102040816</v>
      </c>
      <c r="N75" s="60"/>
    </row>
    <row r="76" spans="1:14" ht="15.6">
      <c r="A76" t="s">
        <v>25</v>
      </c>
      <c r="B76" s="18">
        <f>AVERAGE(B60:B75)</f>
        <v>5.6</v>
      </c>
      <c r="C76" s="18">
        <f>AVERAGE(C60:C75)</f>
        <v>6.4285714285714288</v>
      </c>
      <c r="D76" s="18">
        <f t="shared" ref="D76" si="11">AVERAGE(D60:D75)</f>
        <v>7.375</v>
      </c>
      <c r="E76" s="18">
        <f>AVERAGE(B60:D75)</f>
        <v>6.4888888888888889</v>
      </c>
      <c r="J76" s="16" t="s">
        <v>114</v>
      </c>
      <c r="K76" s="68">
        <f>SUM(K74:K75)</f>
        <v>1549.4518518518521</v>
      </c>
      <c r="L76" s="59">
        <v>44</v>
      </c>
      <c r="M76" s="46"/>
      <c r="N76" s="61"/>
    </row>
    <row r="77" spans="1:14">
      <c r="A77" t="s">
        <v>28</v>
      </c>
      <c r="B77" s="18">
        <f>STDEVPA(B60:B75)</f>
        <v>1.2543258481484518</v>
      </c>
      <c r="C77" s="18">
        <f t="shared" ref="C77:D77" si="12">STDEVPA(C60:C75)</f>
        <v>1.4498416521560313</v>
      </c>
      <c r="D77" s="18">
        <f t="shared" si="12"/>
        <v>1.4947825928876748</v>
      </c>
      <c r="E77" s="18">
        <f>STDEVPA(B60:D75)</f>
        <v>1.5863616264510887</v>
      </c>
    </row>
    <row r="78" spans="1:14">
      <c r="A78" t="s">
        <v>100</v>
      </c>
      <c r="B78">
        <f>COUNT(B60:B75)</f>
        <v>15</v>
      </c>
      <c r="C78">
        <f t="shared" ref="C78:D78" si="13">COUNT(C60:C75)</f>
        <v>14</v>
      </c>
      <c r="D78">
        <f t="shared" si="13"/>
        <v>16</v>
      </c>
      <c r="E78">
        <f>COUNT(B60:D75)</f>
        <v>45</v>
      </c>
    </row>
    <row r="79" spans="1:14">
      <c r="A79" t="s">
        <v>124</v>
      </c>
      <c r="B79" s="18">
        <f>VARP(B60:B75)</f>
        <v>1.5733333333333333</v>
      </c>
      <c r="C79" s="18">
        <f t="shared" ref="C79:D79" si="14">VARP(C60:C75)</f>
        <v>2.1020408163265305</v>
      </c>
      <c r="D79" s="18">
        <f t="shared" si="14"/>
        <v>2.234375</v>
      </c>
      <c r="E79" s="18">
        <f>VARP(B60:D75)</f>
        <v>2.5165432098765432</v>
      </c>
    </row>
    <row r="80" spans="1:14">
      <c r="A80" t="s">
        <v>102</v>
      </c>
      <c r="B80" s="18">
        <f>B79*B78</f>
        <v>23.599999999999998</v>
      </c>
      <c r="C80" s="18">
        <f t="shared" ref="C80:E80" si="15">C79*C78</f>
        <v>29.428571428571427</v>
      </c>
      <c r="D80" s="18">
        <f t="shared" si="15"/>
        <v>35.75</v>
      </c>
      <c r="E80" s="18">
        <f t="shared" si="15"/>
        <v>113.24444444444444</v>
      </c>
    </row>
    <row r="81" spans="1:5">
      <c r="E81" s="18">
        <f>SUM(B80:D80)</f>
        <v>88.778571428571425</v>
      </c>
    </row>
    <row r="82" spans="1:5">
      <c r="A82" t="s">
        <v>105</v>
      </c>
      <c r="B82" s="14">
        <f>(B76-E76)^2</f>
        <v>0.79012345679012419</v>
      </c>
      <c r="C82" s="14">
        <f t="shared" ref="C82:D82" si="16">(C76-F76)^2</f>
        <v>41.326530612244902</v>
      </c>
      <c r="D82" s="14">
        <f t="shared" si="16"/>
        <v>54.390625</v>
      </c>
    </row>
    <row r="83" spans="1:5">
      <c r="A83" t="s">
        <v>106</v>
      </c>
      <c r="B83" s="18">
        <f>B82*B78</f>
        <v>11.851851851851864</v>
      </c>
      <c r="C83" s="18">
        <f t="shared" ref="C83:D83" si="17">C82*C78</f>
        <v>578.57142857142867</v>
      </c>
      <c r="D83" s="18">
        <f t="shared" si="17"/>
        <v>870.25</v>
      </c>
      <c r="E83" s="18">
        <f>SUM(B83:D83)</f>
        <v>1460.6732804232806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T检验</vt:lpstr>
      <vt:lpstr>方差</vt:lpstr>
      <vt:lpstr>方差实践</vt:lpstr>
      <vt:lpstr>测试</vt:lpstr>
      <vt:lpstr>Sheet4</vt:lpstr>
      <vt:lpstr>置信区间</vt:lpstr>
      <vt:lpstr>卡方检验</vt:lpstr>
      <vt:lpstr>T检验(配对)</vt:lpstr>
      <vt:lpstr>单因素方差分析</vt:lpstr>
      <vt:lpstr>多因素方差分析</vt:lpstr>
      <vt:lpstr>F分布</vt:lpstr>
      <vt:lpstr>T分布表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2023-11-13T12:35:02Z</dcterms:modified>
</cp:coreProperties>
</file>