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ana_\Documents\MathEconomy\Lab4\"/>
    </mc:Choice>
  </mc:AlternateContent>
  <xr:revisionPtr revIDLastSave="0" documentId="13_ncr:1_{79282F48-A536-41DA-861A-3DCCF2AF5A9D}" xr6:coauthVersionLast="46" xr6:coauthVersionMax="46" xr10:uidLastSave="{00000000-0000-0000-0000-000000000000}"/>
  <bookViews>
    <workbookView xWindow="-110" yWindow="-110" windowWidth="19420" windowHeight="10420" firstSheet="6" activeTab="11" xr2:uid="{7E5A3564-5786-4D23-814D-8FE7F0C09946}"/>
  </bookViews>
  <sheets>
    <sheet name="Лінійна" sheetId="3" r:id="rId1"/>
    <sheet name="y=ab^x" sheetId="2" r:id="rId2"/>
    <sheet name="y=ae^(bx )" sheetId="4" r:id="rId3"/>
    <sheet name="y=e^(b0+b1x)" sheetId="5" r:id="rId4"/>
    <sheet name="y=10^(a+bx)" sheetId="6" r:id="rId5"/>
    <sheet name="y=ax^b" sheetId="7" r:id="rId6"/>
    <sheet name="Зворотна" sheetId="8" r:id="rId7"/>
    <sheet name="Квадратична" sheetId="10" r:id="rId8"/>
    <sheet name="y=ab^x+g" sheetId="12" r:id="rId9"/>
    <sheet name="y=e^(ab^x+g)" sheetId="13" r:id="rId10"/>
    <sheet name="логістична" sheetId="15" r:id="rId11"/>
    <sheet name="Порівняльна харак." sheetId="16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28" i="8" l="1"/>
  <c r="S128" i="8" s="1"/>
  <c r="V128" i="8" s="1"/>
  <c r="R128" i="8"/>
  <c r="U128" i="8" s="1"/>
  <c r="T128" i="8"/>
  <c r="H128" i="8"/>
  <c r="B128" i="8"/>
  <c r="Q128" i="7"/>
  <c r="R128" i="7"/>
  <c r="U128" i="7" s="1"/>
  <c r="S128" i="7"/>
  <c r="V128" i="7" s="1"/>
  <c r="T128" i="7"/>
  <c r="H128" i="7"/>
  <c r="B128" i="7"/>
  <c r="Q128" i="6"/>
  <c r="R128" i="6"/>
  <c r="U128" i="6" s="1"/>
  <c r="S128" i="6"/>
  <c r="V128" i="6" s="1"/>
  <c r="T128" i="6"/>
  <c r="H128" i="6"/>
  <c r="B128" i="6"/>
  <c r="Q128" i="5"/>
  <c r="R128" i="5" s="1"/>
  <c r="U128" i="5" s="1"/>
  <c r="S128" i="5"/>
  <c r="V128" i="5" s="1"/>
  <c r="T128" i="5"/>
  <c r="H128" i="5"/>
  <c r="B128" i="5"/>
  <c r="T128" i="4"/>
  <c r="U128" i="4"/>
  <c r="V128" i="4"/>
  <c r="Q128" i="4"/>
  <c r="R128" i="4"/>
  <c r="S128" i="4"/>
  <c r="H128" i="4"/>
  <c r="B128" i="4"/>
  <c r="B128" i="2"/>
  <c r="Q128" i="2"/>
  <c r="R128" i="2"/>
  <c r="U128" i="2" s="1"/>
  <c r="S128" i="2"/>
  <c r="V128" i="2" s="1"/>
  <c r="V125" i="2"/>
  <c r="H128" i="2"/>
  <c r="T128" i="2" s="1"/>
  <c r="T7" i="8" l="1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6" i="8"/>
  <c r="H20" i="16"/>
  <c r="F20" i="16"/>
  <c r="G20" i="16"/>
  <c r="E20" i="16"/>
  <c r="G22" i="16"/>
  <c r="U17" i="10"/>
  <c r="M10" i="15"/>
  <c r="M9" i="15"/>
  <c r="M8" i="15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M10" i="13"/>
  <c r="M9" i="13"/>
  <c r="M8" i="13"/>
  <c r="L10" i="12"/>
  <c r="L9" i="12"/>
  <c r="L8" i="12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6" i="10"/>
  <c r="AC63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6" i="8"/>
  <c r="AC66" i="7"/>
  <c r="X127" i="6"/>
  <c r="AC67" i="6" s="1"/>
  <c r="AC67" i="5"/>
  <c r="X127" i="5"/>
  <c r="AC66" i="4"/>
  <c r="X127" i="4"/>
  <c r="X127" i="2"/>
  <c r="AC63" i="2"/>
  <c r="B127" i="2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O9" i="15" s="1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O10" i="15" s="1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6" i="15"/>
  <c r="C127" i="15"/>
  <c r="F125" i="15" s="1"/>
  <c r="B127" i="15"/>
  <c r="C126" i="15"/>
  <c r="B126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H42" i="15"/>
  <c r="F42" i="15"/>
  <c r="G42" i="15" s="1"/>
  <c r="E42" i="15"/>
  <c r="H41" i="15"/>
  <c r="F41" i="15"/>
  <c r="E41" i="15"/>
  <c r="G41" i="15" s="1"/>
  <c r="H40" i="15"/>
  <c r="F40" i="15"/>
  <c r="E40" i="15"/>
  <c r="G40" i="15" s="1"/>
  <c r="H39" i="15"/>
  <c r="F39" i="15"/>
  <c r="E39" i="15"/>
  <c r="G39" i="15" s="1"/>
  <c r="H38" i="15"/>
  <c r="F38" i="15"/>
  <c r="E38" i="15"/>
  <c r="G38" i="15" s="1"/>
  <c r="F37" i="15"/>
  <c r="E37" i="15"/>
  <c r="H37" i="15" s="1"/>
  <c r="F36" i="15"/>
  <c r="E36" i="15"/>
  <c r="H36" i="15" s="1"/>
  <c r="F35" i="15"/>
  <c r="E35" i="15"/>
  <c r="H35" i="15" s="1"/>
  <c r="F34" i="15"/>
  <c r="E34" i="15"/>
  <c r="H34" i="15" s="1"/>
  <c r="F33" i="15"/>
  <c r="E33" i="15"/>
  <c r="H33" i="15" s="1"/>
  <c r="F32" i="15"/>
  <c r="E32" i="15"/>
  <c r="H32" i="15" s="1"/>
  <c r="F31" i="15"/>
  <c r="E31" i="15"/>
  <c r="H31" i="15" s="1"/>
  <c r="F30" i="15"/>
  <c r="E30" i="15"/>
  <c r="H30" i="15" s="1"/>
  <c r="F29" i="15"/>
  <c r="E29" i="15"/>
  <c r="H29" i="15" s="1"/>
  <c r="F28" i="15"/>
  <c r="E28" i="15"/>
  <c r="H28" i="15" s="1"/>
  <c r="F27" i="15"/>
  <c r="E27" i="15"/>
  <c r="H27" i="15" s="1"/>
  <c r="F26" i="15"/>
  <c r="E26" i="15"/>
  <c r="H26" i="15" s="1"/>
  <c r="F25" i="15"/>
  <c r="E25" i="15"/>
  <c r="H25" i="15" s="1"/>
  <c r="F24" i="15"/>
  <c r="E24" i="15"/>
  <c r="H24" i="15" s="1"/>
  <c r="F23" i="15"/>
  <c r="E23" i="15"/>
  <c r="H23" i="15" s="1"/>
  <c r="F22" i="15"/>
  <c r="E22" i="15"/>
  <c r="H22" i="15" s="1"/>
  <c r="F21" i="15"/>
  <c r="E21" i="15"/>
  <c r="H21" i="15" s="1"/>
  <c r="F20" i="15"/>
  <c r="E20" i="15"/>
  <c r="H20" i="15" s="1"/>
  <c r="F19" i="15"/>
  <c r="E19" i="15"/>
  <c r="H19" i="15" s="1"/>
  <c r="F18" i="15"/>
  <c r="E18" i="15"/>
  <c r="H18" i="15" s="1"/>
  <c r="F17" i="15"/>
  <c r="E17" i="15"/>
  <c r="H17" i="15" s="1"/>
  <c r="F16" i="15"/>
  <c r="E16" i="15"/>
  <c r="H15" i="15"/>
  <c r="F15" i="15"/>
  <c r="G15" i="15" s="1"/>
  <c r="E15" i="15"/>
  <c r="F14" i="15"/>
  <c r="E14" i="15"/>
  <c r="H14" i="15" s="1"/>
  <c r="H13" i="15"/>
  <c r="F13" i="15"/>
  <c r="E13" i="15"/>
  <c r="G13" i="15" s="1"/>
  <c r="H12" i="15"/>
  <c r="F12" i="15"/>
  <c r="E12" i="15"/>
  <c r="G12" i="15" s="1"/>
  <c r="H11" i="15"/>
  <c r="F11" i="15"/>
  <c r="E11" i="15"/>
  <c r="G11" i="15" s="1"/>
  <c r="H10" i="15"/>
  <c r="F10" i="15"/>
  <c r="E10" i="15"/>
  <c r="G10" i="15" s="1"/>
  <c r="F9" i="15"/>
  <c r="E9" i="15"/>
  <c r="H9" i="15" s="1"/>
  <c r="H8" i="15"/>
  <c r="F8" i="15"/>
  <c r="G8" i="15" s="1"/>
  <c r="E8" i="15"/>
  <c r="H7" i="15"/>
  <c r="F7" i="15"/>
  <c r="G7" i="15" s="1"/>
  <c r="E7" i="15"/>
  <c r="A7" i="15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H6" i="15"/>
  <c r="F6" i="15"/>
  <c r="E6" i="15"/>
  <c r="O10" i="13"/>
  <c r="O9" i="13"/>
  <c r="O8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6" i="13"/>
  <c r="C127" i="13"/>
  <c r="F122" i="13" s="1"/>
  <c r="B127" i="13"/>
  <c r="E119" i="13" s="1"/>
  <c r="C126" i="13"/>
  <c r="B126" i="13"/>
  <c r="E125" i="13"/>
  <c r="E124" i="13"/>
  <c r="H124" i="13" s="1"/>
  <c r="E123" i="13"/>
  <c r="H120" i="13"/>
  <c r="F120" i="13"/>
  <c r="E120" i="13"/>
  <c r="G120" i="13" s="1"/>
  <c r="H117" i="13"/>
  <c r="E117" i="13"/>
  <c r="E114" i="13"/>
  <c r="H114" i="13" s="1"/>
  <c r="E112" i="13"/>
  <c r="H112" i="13" s="1"/>
  <c r="F110" i="13"/>
  <c r="F108" i="13"/>
  <c r="F107" i="13"/>
  <c r="F106" i="13"/>
  <c r="E106" i="13"/>
  <c r="H106" i="13" s="1"/>
  <c r="F103" i="13"/>
  <c r="F102" i="13"/>
  <c r="E102" i="13"/>
  <c r="H102" i="13" s="1"/>
  <c r="F101" i="13"/>
  <c r="E100" i="13"/>
  <c r="H100" i="13" s="1"/>
  <c r="F99" i="13"/>
  <c r="E99" i="13"/>
  <c r="H99" i="13" s="1"/>
  <c r="E98" i="13"/>
  <c r="H98" i="13" s="1"/>
  <c r="F96" i="13"/>
  <c r="F95" i="13"/>
  <c r="E94" i="13"/>
  <c r="H94" i="13" s="1"/>
  <c r="E93" i="13"/>
  <c r="E92" i="13"/>
  <c r="H92" i="13" s="1"/>
  <c r="E91" i="13"/>
  <c r="F89" i="13"/>
  <c r="F88" i="13"/>
  <c r="E88" i="13"/>
  <c r="H88" i="13" s="1"/>
  <c r="E86" i="13"/>
  <c r="H86" i="13" s="1"/>
  <c r="E85" i="13"/>
  <c r="H83" i="13"/>
  <c r="E83" i="13"/>
  <c r="H80" i="13"/>
  <c r="E80" i="13"/>
  <c r="F79" i="13"/>
  <c r="F78" i="13"/>
  <c r="F76" i="13"/>
  <c r="F75" i="13"/>
  <c r="F74" i="13"/>
  <c r="E74" i="13"/>
  <c r="H74" i="13" s="1"/>
  <c r="F73" i="13"/>
  <c r="F72" i="13"/>
  <c r="E71" i="13"/>
  <c r="H71" i="13" s="1"/>
  <c r="E70" i="13"/>
  <c r="H70" i="13" s="1"/>
  <c r="F69" i="13"/>
  <c r="E69" i="13"/>
  <c r="H69" i="13" s="1"/>
  <c r="E68" i="13"/>
  <c r="H68" i="13" s="1"/>
  <c r="E67" i="13"/>
  <c r="E66" i="13"/>
  <c r="H66" i="13" s="1"/>
  <c r="E65" i="13"/>
  <c r="H65" i="13" s="1"/>
  <c r="E64" i="13"/>
  <c r="H61" i="13"/>
  <c r="E61" i="13"/>
  <c r="F58" i="13"/>
  <c r="H55" i="13"/>
  <c r="F55" i="13"/>
  <c r="E55" i="13"/>
  <c r="G55" i="13" s="1"/>
  <c r="F54" i="13"/>
  <c r="F53" i="13"/>
  <c r="F52" i="13"/>
  <c r="E52" i="13"/>
  <c r="H52" i="13" s="1"/>
  <c r="F51" i="13"/>
  <c r="E50" i="13"/>
  <c r="H50" i="13" s="1"/>
  <c r="F49" i="13"/>
  <c r="E49" i="13"/>
  <c r="H49" i="13" s="1"/>
  <c r="F48" i="13"/>
  <c r="E47" i="13"/>
  <c r="H47" i="13" s="1"/>
  <c r="E46" i="13"/>
  <c r="H46" i="13" s="1"/>
  <c r="E45" i="13"/>
  <c r="E44" i="13"/>
  <c r="H44" i="13" s="1"/>
  <c r="E43" i="13"/>
  <c r="H43" i="13" s="1"/>
  <c r="H41" i="13"/>
  <c r="E41" i="13"/>
  <c r="E40" i="13"/>
  <c r="F39" i="13"/>
  <c r="F36" i="13"/>
  <c r="F34" i="13"/>
  <c r="F33" i="13"/>
  <c r="E31" i="13"/>
  <c r="F30" i="13"/>
  <c r="E30" i="13"/>
  <c r="H30" i="13" s="1"/>
  <c r="F29" i="13"/>
  <c r="E28" i="13"/>
  <c r="F27" i="13"/>
  <c r="E27" i="13"/>
  <c r="H27" i="13" s="1"/>
  <c r="E26" i="13"/>
  <c r="H26" i="13" s="1"/>
  <c r="E25" i="13"/>
  <c r="F24" i="13"/>
  <c r="E24" i="13"/>
  <c r="H24" i="13" s="1"/>
  <c r="E22" i="13"/>
  <c r="H22" i="13" s="1"/>
  <c r="E21" i="13"/>
  <c r="H19" i="13"/>
  <c r="E19" i="13"/>
  <c r="F17" i="13"/>
  <c r="E16" i="13"/>
  <c r="H16" i="13" s="1"/>
  <c r="E15" i="13"/>
  <c r="H15" i="13" s="1"/>
  <c r="F13" i="13"/>
  <c r="F12" i="13"/>
  <c r="F10" i="13"/>
  <c r="M13" i="13"/>
  <c r="E9" i="13"/>
  <c r="H9" i="13" s="1"/>
  <c r="H8" i="13"/>
  <c r="E8" i="13"/>
  <c r="A8" i="13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E7" i="13"/>
  <c r="A7" i="13"/>
  <c r="F6" i="13"/>
  <c r="N10" i="12"/>
  <c r="N9" i="12"/>
  <c r="N8" i="12"/>
  <c r="C127" i="12"/>
  <c r="E124" i="12" s="1"/>
  <c r="F124" i="12" s="1"/>
  <c r="B127" i="12"/>
  <c r="D123" i="12" s="1"/>
  <c r="C126" i="12"/>
  <c r="B126" i="12"/>
  <c r="E125" i="12"/>
  <c r="D125" i="12"/>
  <c r="G125" i="12" s="1"/>
  <c r="G124" i="12"/>
  <c r="D124" i="12"/>
  <c r="E123" i="12"/>
  <c r="E122" i="12"/>
  <c r="D122" i="12"/>
  <c r="G121" i="12"/>
  <c r="E121" i="12"/>
  <c r="F121" i="12" s="1"/>
  <c r="D121" i="12"/>
  <c r="E120" i="12"/>
  <c r="D120" i="12"/>
  <c r="G120" i="12" s="1"/>
  <c r="E119" i="12"/>
  <c r="D119" i="12"/>
  <c r="F119" i="12" s="1"/>
  <c r="E118" i="12"/>
  <c r="D118" i="12"/>
  <c r="G118" i="12" s="1"/>
  <c r="E117" i="12"/>
  <c r="D117" i="12"/>
  <c r="G117" i="12" s="1"/>
  <c r="E116" i="12"/>
  <c r="D116" i="12"/>
  <c r="F116" i="12" s="1"/>
  <c r="E115" i="12"/>
  <c r="D115" i="12"/>
  <c r="G115" i="12" s="1"/>
  <c r="E114" i="12"/>
  <c r="D114" i="12"/>
  <c r="G113" i="12"/>
  <c r="E113" i="12"/>
  <c r="F113" i="12" s="1"/>
  <c r="D113" i="12"/>
  <c r="E112" i="12"/>
  <c r="D112" i="12"/>
  <c r="G112" i="12" s="1"/>
  <c r="E111" i="12"/>
  <c r="D111" i="12"/>
  <c r="F111" i="12" s="1"/>
  <c r="E110" i="12"/>
  <c r="D110" i="12"/>
  <c r="G110" i="12" s="1"/>
  <c r="E109" i="12"/>
  <c r="D109" i="12"/>
  <c r="G109" i="12" s="1"/>
  <c r="E108" i="12"/>
  <c r="D108" i="12"/>
  <c r="F108" i="12" s="1"/>
  <c r="E107" i="12"/>
  <c r="D107" i="12"/>
  <c r="G107" i="12" s="1"/>
  <c r="E106" i="12"/>
  <c r="D106" i="12"/>
  <c r="G105" i="12"/>
  <c r="E105" i="12"/>
  <c r="F105" i="12" s="1"/>
  <c r="D105" i="12"/>
  <c r="E104" i="12"/>
  <c r="D104" i="12"/>
  <c r="G104" i="12" s="1"/>
  <c r="E103" i="12"/>
  <c r="D103" i="12"/>
  <c r="F103" i="12" s="1"/>
  <c r="E102" i="12"/>
  <c r="D102" i="12"/>
  <c r="G102" i="12" s="1"/>
  <c r="E101" i="12"/>
  <c r="D101" i="12"/>
  <c r="G101" i="12" s="1"/>
  <c r="E100" i="12"/>
  <c r="D100" i="12"/>
  <c r="F100" i="12" s="1"/>
  <c r="E99" i="12"/>
  <c r="D99" i="12"/>
  <c r="G99" i="12" s="1"/>
  <c r="E98" i="12"/>
  <c r="D98" i="12"/>
  <c r="E97" i="12"/>
  <c r="D97" i="12"/>
  <c r="G97" i="12" s="1"/>
  <c r="E96" i="12"/>
  <c r="D96" i="12"/>
  <c r="G96" i="12" s="1"/>
  <c r="G95" i="12"/>
  <c r="E95" i="12"/>
  <c r="D95" i="12"/>
  <c r="F95" i="12" s="1"/>
  <c r="E94" i="12"/>
  <c r="D94" i="12"/>
  <c r="G94" i="12" s="1"/>
  <c r="E93" i="12"/>
  <c r="D93" i="12"/>
  <c r="G93" i="12" s="1"/>
  <c r="E92" i="12"/>
  <c r="D92" i="12"/>
  <c r="F92" i="12" s="1"/>
  <c r="E91" i="12"/>
  <c r="D91" i="12"/>
  <c r="G91" i="12" s="1"/>
  <c r="E90" i="12"/>
  <c r="D90" i="12"/>
  <c r="E89" i="12"/>
  <c r="D89" i="12"/>
  <c r="G89" i="12" s="1"/>
  <c r="E88" i="12"/>
  <c r="D88" i="12"/>
  <c r="G88" i="12" s="1"/>
  <c r="G87" i="12"/>
  <c r="E87" i="12"/>
  <c r="D87" i="12"/>
  <c r="F87" i="12" s="1"/>
  <c r="E86" i="12"/>
  <c r="D86" i="12"/>
  <c r="G86" i="12" s="1"/>
  <c r="E85" i="12"/>
  <c r="D85" i="12"/>
  <c r="G85" i="12" s="1"/>
  <c r="E84" i="12"/>
  <c r="D84" i="12"/>
  <c r="F84" i="12" s="1"/>
  <c r="E83" i="12"/>
  <c r="D83" i="12"/>
  <c r="G83" i="12" s="1"/>
  <c r="E82" i="12"/>
  <c r="D82" i="12"/>
  <c r="E81" i="12"/>
  <c r="D81" i="12"/>
  <c r="G81" i="12" s="1"/>
  <c r="E80" i="12"/>
  <c r="D80" i="12"/>
  <c r="G80" i="12" s="1"/>
  <c r="G79" i="12"/>
  <c r="E79" i="12"/>
  <c r="D79" i="12"/>
  <c r="F79" i="12" s="1"/>
  <c r="E78" i="12"/>
  <c r="D78" i="12"/>
  <c r="G78" i="12" s="1"/>
  <c r="E77" i="12"/>
  <c r="D77" i="12"/>
  <c r="G77" i="12" s="1"/>
  <c r="E76" i="12"/>
  <c r="D76" i="12"/>
  <c r="F76" i="12" s="1"/>
  <c r="E75" i="12"/>
  <c r="D75" i="12"/>
  <c r="G75" i="12" s="1"/>
  <c r="E74" i="12"/>
  <c r="D74" i="12"/>
  <c r="E73" i="12"/>
  <c r="D73" i="12"/>
  <c r="G73" i="12" s="1"/>
  <c r="E72" i="12"/>
  <c r="D72" i="12"/>
  <c r="G72" i="12" s="1"/>
  <c r="E71" i="12"/>
  <c r="D71" i="12"/>
  <c r="E70" i="12"/>
  <c r="D70" i="12"/>
  <c r="G70" i="12" s="1"/>
  <c r="E69" i="12"/>
  <c r="D69" i="12"/>
  <c r="G69" i="12" s="1"/>
  <c r="G68" i="12"/>
  <c r="F68" i="12"/>
  <c r="E68" i="12"/>
  <c r="D68" i="12"/>
  <c r="G67" i="12"/>
  <c r="E67" i="12"/>
  <c r="D67" i="12"/>
  <c r="F67" i="12" s="1"/>
  <c r="E66" i="12"/>
  <c r="D66" i="12"/>
  <c r="E65" i="12"/>
  <c r="D65" i="12"/>
  <c r="G65" i="12" s="1"/>
  <c r="E64" i="12"/>
  <c r="D64" i="12"/>
  <c r="G64" i="12" s="1"/>
  <c r="E63" i="12"/>
  <c r="D63" i="12"/>
  <c r="E62" i="12"/>
  <c r="D62" i="12"/>
  <c r="G62" i="12" s="1"/>
  <c r="E61" i="12"/>
  <c r="D61" i="12"/>
  <c r="G61" i="12" s="1"/>
  <c r="G60" i="12"/>
  <c r="F60" i="12"/>
  <c r="E60" i="12"/>
  <c r="D60" i="12"/>
  <c r="G59" i="12"/>
  <c r="E59" i="12"/>
  <c r="D59" i="12"/>
  <c r="F59" i="12" s="1"/>
  <c r="E58" i="12"/>
  <c r="D58" i="12"/>
  <c r="E57" i="12"/>
  <c r="D57" i="12"/>
  <c r="G57" i="12" s="1"/>
  <c r="G56" i="12"/>
  <c r="E56" i="12"/>
  <c r="D56" i="12"/>
  <c r="F56" i="12" s="1"/>
  <c r="E55" i="12"/>
  <c r="D55" i="12"/>
  <c r="F55" i="12" s="1"/>
  <c r="E54" i="12"/>
  <c r="D54" i="12"/>
  <c r="G54" i="12" s="1"/>
  <c r="F53" i="12"/>
  <c r="E53" i="12"/>
  <c r="D53" i="12"/>
  <c r="G53" i="12" s="1"/>
  <c r="E52" i="12"/>
  <c r="F52" i="12" s="1"/>
  <c r="D52" i="12"/>
  <c r="G52" i="12" s="1"/>
  <c r="G51" i="12"/>
  <c r="F51" i="12"/>
  <c r="E51" i="12"/>
  <c r="D51" i="12"/>
  <c r="E50" i="12"/>
  <c r="D50" i="12"/>
  <c r="E49" i="12"/>
  <c r="F49" i="12" s="1"/>
  <c r="D49" i="12"/>
  <c r="G49" i="12" s="1"/>
  <c r="G48" i="12"/>
  <c r="F48" i="12"/>
  <c r="E48" i="12"/>
  <c r="D48" i="12"/>
  <c r="E47" i="12"/>
  <c r="D47" i="12"/>
  <c r="F47" i="12" s="1"/>
  <c r="E46" i="12"/>
  <c r="D46" i="12"/>
  <c r="E45" i="12"/>
  <c r="F45" i="12" s="1"/>
  <c r="D45" i="12"/>
  <c r="G45" i="12" s="1"/>
  <c r="E44" i="12"/>
  <c r="D44" i="12"/>
  <c r="G44" i="12" s="1"/>
  <c r="G43" i="12"/>
  <c r="E43" i="12"/>
  <c r="F43" i="12" s="1"/>
  <c r="D43" i="12"/>
  <c r="E42" i="12"/>
  <c r="D42" i="12"/>
  <c r="G42" i="12" s="1"/>
  <c r="F41" i="12"/>
  <c r="E41" i="12"/>
  <c r="D41" i="12"/>
  <c r="G41" i="12" s="1"/>
  <c r="G40" i="12"/>
  <c r="E40" i="12"/>
  <c r="D40" i="12"/>
  <c r="E39" i="12"/>
  <c r="D39" i="12"/>
  <c r="F39" i="12" s="1"/>
  <c r="E38" i="12"/>
  <c r="D38" i="12"/>
  <c r="G38" i="12" s="1"/>
  <c r="E37" i="12"/>
  <c r="D37" i="12"/>
  <c r="G37" i="12" s="1"/>
  <c r="G36" i="12"/>
  <c r="E36" i="12"/>
  <c r="D36" i="12"/>
  <c r="F36" i="12" s="1"/>
  <c r="E35" i="12"/>
  <c r="D35" i="12"/>
  <c r="G35" i="12" s="1"/>
  <c r="E34" i="12"/>
  <c r="D34" i="12"/>
  <c r="G34" i="12" s="1"/>
  <c r="E33" i="12"/>
  <c r="D33" i="12"/>
  <c r="G33" i="12" s="1"/>
  <c r="E32" i="12"/>
  <c r="D32" i="12"/>
  <c r="G32" i="12" s="1"/>
  <c r="E31" i="12"/>
  <c r="D31" i="12"/>
  <c r="F30" i="12"/>
  <c r="E30" i="12"/>
  <c r="D30" i="12"/>
  <c r="G30" i="12" s="1"/>
  <c r="F29" i="12"/>
  <c r="E29" i="12"/>
  <c r="D29" i="12"/>
  <c r="G29" i="12" s="1"/>
  <c r="G28" i="12"/>
  <c r="F28" i="12"/>
  <c r="E28" i="12"/>
  <c r="D28" i="12"/>
  <c r="E27" i="12"/>
  <c r="D27" i="12"/>
  <c r="G27" i="12" s="1"/>
  <c r="E26" i="12"/>
  <c r="D26" i="12"/>
  <c r="G26" i="12" s="1"/>
  <c r="F25" i="12"/>
  <c r="E25" i="12"/>
  <c r="D25" i="12"/>
  <c r="G25" i="12" s="1"/>
  <c r="E24" i="12"/>
  <c r="D24" i="12"/>
  <c r="E23" i="12"/>
  <c r="D23" i="12"/>
  <c r="F23" i="12" s="1"/>
  <c r="E22" i="12"/>
  <c r="F22" i="12" s="1"/>
  <c r="D22" i="12"/>
  <c r="G22" i="12" s="1"/>
  <c r="E21" i="12"/>
  <c r="D21" i="12"/>
  <c r="G21" i="12" s="1"/>
  <c r="G20" i="12"/>
  <c r="E20" i="12"/>
  <c r="F20" i="12" s="1"/>
  <c r="D20" i="12"/>
  <c r="E19" i="12"/>
  <c r="D19" i="12"/>
  <c r="G19" i="12" s="1"/>
  <c r="E18" i="12"/>
  <c r="D18" i="12"/>
  <c r="F18" i="12" s="1"/>
  <c r="E17" i="12"/>
  <c r="D17" i="12"/>
  <c r="G17" i="12" s="1"/>
  <c r="E16" i="12"/>
  <c r="D16" i="12"/>
  <c r="G16" i="12" s="1"/>
  <c r="E15" i="12"/>
  <c r="D15" i="12"/>
  <c r="G15" i="12" s="1"/>
  <c r="E14" i="12"/>
  <c r="D14" i="12"/>
  <c r="G14" i="12" s="1"/>
  <c r="G13" i="12"/>
  <c r="E13" i="12"/>
  <c r="D13" i="12"/>
  <c r="F12" i="12"/>
  <c r="E12" i="12"/>
  <c r="D12" i="12"/>
  <c r="G12" i="12" s="1"/>
  <c r="E11" i="12"/>
  <c r="D11" i="12"/>
  <c r="G11" i="12" s="1"/>
  <c r="E10" i="12"/>
  <c r="F10" i="12" s="1"/>
  <c r="D10" i="12"/>
  <c r="G10" i="12" s="1"/>
  <c r="E9" i="12"/>
  <c r="D9" i="12"/>
  <c r="G9" i="12" s="1"/>
  <c r="E8" i="12"/>
  <c r="D8" i="12"/>
  <c r="F8" i="12" s="1"/>
  <c r="G7" i="12"/>
  <c r="E7" i="12"/>
  <c r="D7" i="12"/>
  <c r="A7" i="12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E6" i="12"/>
  <c r="D6" i="12"/>
  <c r="U12" i="10"/>
  <c r="U11" i="10"/>
  <c r="U10" i="10"/>
  <c r="U16" i="10"/>
  <c r="H7" i="10"/>
  <c r="I7" i="10" s="1"/>
  <c r="H8" i="10"/>
  <c r="I8" i="10" s="1"/>
  <c r="H9" i="10"/>
  <c r="I9" i="10" s="1"/>
  <c r="H10" i="10"/>
  <c r="I10" i="10" s="1"/>
  <c r="H11" i="10"/>
  <c r="I11" i="10" s="1"/>
  <c r="H12" i="10"/>
  <c r="I12" i="10" s="1"/>
  <c r="H13" i="10"/>
  <c r="I13" i="10" s="1"/>
  <c r="H14" i="10"/>
  <c r="I14" i="10" s="1"/>
  <c r="H15" i="10"/>
  <c r="I15" i="10" s="1"/>
  <c r="H16" i="10"/>
  <c r="I16" i="10" s="1"/>
  <c r="H17" i="10"/>
  <c r="I17" i="10" s="1"/>
  <c r="H18" i="10"/>
  <c r="I18" i="10" s="1"/>
  <c r="H19" i="10"/>
  <c r="I19" i="10" s="1"/>
  <c r="H20" i="10"/>
  <c r="I20" i="10" s="1"/>
  <c r="H21" i="10"/>
  <c r="I21" i="10" s="1"/>
  <c r="H22" i="10"/>
  <c r="I22" i="10" s="1"/>
  <c r="H23" i="10"/>
  <c r="I23" i="10" s="1"/>
  <c r="H24" i="10"/>
  <c r="I24" i="10" s="1"/>
  <c r="H25" i="10"/>
  <c r="I25" i="10" s="1"/>
  <c r="H26" i="10"/>
  <c r="I26" i="10" s="1"/>
  <c r="H27" i="10"/>
  <c r="I27" i="10" s="1"/>
  <c r="H28" i="10"/>
  <c r="I28" i="10" s="1"/>
  <c r="H29" i="10"/>
  <c r="I29" i="10" s="1"/>
  <c r="H30" i="10"/>
  <c r="I30" i="10" s="1"/>
  <c r="H31" i="10"/>
  <c r="I31" i="10" s="1"/>
  <c r="H32" i="10"/>
  <c r="I32" i="10" s="1"/>
  <c r="H33" i="10"/>
  <c r="I33" i="10" s="1"/>
  <c r="H34" i="10"/>
  <c r="I34" i="10" s="1"/>
  <c r="H35" i="10"/>
  <c r="I35" i="10" s="1"/>
  <c r="H36" i="10"/>
  <c r="I36" i="10" s="1"/>
  <c r="H37" i="10"/>
  <c r="I37" i="10" s="1"/>
  <c r="H38" i="10"/>
  <c r="I38" i="10" s="1"/>
  <c r="H39" i="10"/>
  <c r="I39" i="10" s="1"/>
  <c r="H40" i="10"/>
  <c r="I40" i="10" s="1"/>
  <c r="H41" i="10"/>
  <c r="I41" i="10" s="1"/>
  <c r="H42" i="10"/>
  <c r="I42" i="10" s="1"/>
  <c r="H43" i="10"/>
  <c r="I43" i="10" s="1"/>
  <c r="H44" i="10"/>
  <c r="I44" i="10" s="1"/>
  <c r="H45" i="10"/>
  <c r="I45" i="10" s="1"/>
  <c r="H46" i="10"/>
  <c r="I46" i="10" s="1"/>
  <c r="H47" i="10"/>
  <c r="I47" i="10" s="1"/>
  <c r="H48" i="10"/>
  <c r="I48" i="10" s="1"/>
  <c r="H49" i="10"/>
  <c r="I49" i="10" s="1"/>
  <c r="H50" i="10"/>
  <c r="I50" i="10" s="1"/>
  <c r="H51" i="10"/>
  <c r="I51" i="10" s="1"/>
  <c r="H52" i="10"/>
  <c r="I52" i="10" s="1"/>
  <c r="H53" i="10"/>
  <c r="I53" i="10" s="1"/>
  <c r="H54" i="10"/>
  <c r="I54" i="10" s="1"/>
  <c r="H55" i="10"/>
  <c r="I55" i="10" s="1"/>
  <c r="H56" i="10"/>
  <c r="I56" i="10" s="1"/>
  <c r="H57" i="10"/>
  <c r="I57" i="10" s="1"/>
  <c r="H58" i="10"/>
  <c r="I58" i="10" s="1"/>
  <c r="H59" i="10"/>
  <c r="I59" i="10" s="1"/>
  <c r="H60" i="10"/>
  <c r="I60" i="10" s="1"/>
  <c r="H61" i="10"/>
  <c r="I61" i="10" s="1"/>
  <c r="H62" i="10"/>
  <c r="I62" i="10" s="1"/>
  <c r="H63" i="10"/>
  <c r="I63" i="10" s="1"/>
  <c r="H64" i="10"/>
  <c r="I64" i="10" s="1"/>
  <c r="H65" i="10"/>
  <c r="I65" i="10" s="1"/>
  <c r="H66" i="10"/>
  <c r="I66" i="10" s="1"/>
  <c r="H67" i="10"/>
  <c r="I67" i="10" s="1"/>
  <c r="H68" i="10"/>
  <c r="I68" i="10" s="1"/>
  <c r="H69" i="10"/>
  <c r="I69" i="10" s="1"/>
  <c r="H70" i="10"/>
  <c r="I70" i="10" s="1"/>
  <c r="H71" i="10"/>
  <c r="I71" i="10" s="1"/>
  <c r="H72" i="10"/>
  <c r="I72" i="10" s="1"/>
  <c r="H73" i="10"/>
  <c r="I73" i="10" s="1"/>
  <c r="H74" i="10"/>
  <c r="I74" i="10" s="1"/>
  <c r="H75" i="10"/>
  <c r="I75" i="10" s="1"/>
  <c r="H76" i="10"/>
  <c r="I76" i="10" s="1"/>
  <c r="H77" i="10"/>
  <c r="I77" i="10" s="1"/>
  <c r="H78" i="10"/>
  <c r="I78" i="10" s="1"/>
  <c r="H79" i="10"/>
  <c r="I79" i="10" s="1"/>
  <c r="H80" i="10"/>
  <c r="I80" i="10" s="1"/>
  <c r="H81" i="10"/>
  <c r="I81" i="10" s="1"/>
  <c r="H82" i="10"/>
  <c r="I82" i="10" s="1"/>
  <c r="H83" i="10"/>
  <c r="I83" i="10" s="1"/>
  <c r="H84" i="10"/>
  <c r="I84" i="10" s="1"/>
  <c r="H85" i="10"/>
  <c r="I85" i="10" s="1"/>
  <c r="H86" i="10"/>
  <c r="I86" i="10" s="1"/>
  <c r="H87" i="10"/>
  <c r="I87" i="10" s="1"/>
  <c r="H88" i="10"/>
  <c r="I88" i="10" s="1"/>
  <c r="H89" i="10"/>
  <c r="I89" i="10" s="1"/>
  <c r="H90" i="10"/>
  <c r="I90" i="10" s="1"/>
  <c r="H91" i="10"/>
  <c r="I91" i="10" s="1"/>
  <c r="H92" i="10"/>
  <c r="I92" i="10" s="1"/>
  <c r="H93" i="10"/>
  <c r="I93" i="10" s="1"/>
  <c r="H94" i="10"/>
  <c r="I94" i="10" s="1"/>
  <c r="H95" i="10"/>
  <c r="I95" i="10" s="1"/>
  <c r="H96" i="10"/>
  <c r="I96" i="10" s="1"/>
  <c r="H97" i="10"/>
  <c r="I97" i="10" s="1"/>
  <c r="H98" i="10"/>
  <c r="I98" i="10" s="1"/>
  <c r="H99" i="10"/>
  <c r="I99" i="10" s="1"/>
  <c r="H100" i="10"/>
  <c r="I100" i="10" s="1"/>
  <c r="H101" i="10"/>
  <c r="I101" i="10" s="1"/>
  <c r="H102" i="10"/>
  <c r="I102" i="10" s="1"/>
  <c r="H103" i="10"/>
  <c r="I103" i="10" s="1"/>
  <c r="H104" i="10"/>
  <c r="I104" i="10" s="1"/>
  <c r="H105" i="10"/>
  <c r="I105" i="10" s="1"/>
  <c r="H106" i="10"/>
  <c r="I106" i="10" s="1"/>
  <c r="H107" i="10"/>
  <c r="I107" i="10" s="1"/>
  <c r="H108" i="10"/>
  <c r="I108" i="10" s="1"/>
  <c r="H109" i="10"/>
  <c r="I109" i="10" s="1"/>
  <c r="H110" i="10"/>
  <c r="I110" i="10" s="1"/>
  <c r="H111" i="10"/>
  <c r="I111" i="10" s="1"/>
  <c r="H112" i="10"/>
  <c r="I112" i="10" s="1"/>
  <c r="H113" i="10"/>
  <c r="I113" i="10" s="1"/>
  <c r="H114" i="10"/>
  <c r="I114" i="10" s="1"/>
  <c r="H115" i="10"/>
  <c r="I115" i="10" s="1"/>
  <c r="H116" i="10"/>
  <c r="I116" i="10" s="1"/>
  <c r="H117" i="10"/>
  <c r="I117" i="10" s="1"/>
  <c r="H118" i="10"/>
  <c r="I118" i="10" s="1"/>
  <c r="H119" i="10"/>
  <c r="I119" i="10" s="1"/>
  <c r="H120" i="10"/>
  <c r="I120" i="10" s="1"/>
  <c r="H121" i="10"/>
  <c r="I121" i="10" s="1"/>
  <c r="H122" i="10"/>
  <c r="I122" i="10" s="1"/>
  <c r="H123" i="10"/>
  <c r="I123" i="10" s="1"/>
  <c r="H124" i="10"/>
  <c r="I124" i="10" s="1"/>
  <c r="H125" i="10"/>
  <c r="I125" i="10" s="1"/>
  <c r="H6" i="10"/>
  <c r="I6" i="10" s="1"/>
  <c r="C127" i="10"/>
  <c r="E82" i="10" s="1"/>
  <c r="B127" i="10"/>
  <c r="D124" i="10" s="1"/>
  <c r="C126" i="10"/>
  <c r="B126" i="10"/>
  <c r="D46" i="10"/>
  <c r="G46" i="10" s="1"/>
  <c r="D24" i="10"/>
  <c r="G24" i="10" s="1"/>
  <c r="N16" i="10"/>
  <c r="D15" i="10"/>
  <c r="G15" i="10" s="1"/>
  <c r="A7" i="10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6" i="8"/>
  <c r="AG7" i="8"/>
  <c r="AH7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6" i="8"/>
  <c r="H7" i="8"/>
  <c r="H8" i="8"/>
  <c r="H9" i="8"/>
  <c r="H10" i="8"/>
  <c r="H11" i="8"/>
  <c r="H12" i="8"/>
  <c r="H13" i="8"/>
  <c r="H14" i="8"/>
  <c r="H127" i="8" s="1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6" i="8"/>
  <c r="H126" i="8" s="1"/>
  <c r="C127" i="8"/>
  <c r="B127" i="8"/>
  <c r="C126" i="8"/>
  <c r="B126" i="8"/>
  <c r="E125" i="8"/>
  <c r="D125" i="8"/>
  <c r="F125" i="8" s="1"/>
  <c r="E124" i="8"/>
  <c r="D124" i="8"/>
  <c r="G124" i="8" s="1"/>
  <c r="F123" i="8"/>
  <c r="E123" i="8"/>
  <c r="D123" i="8"/>
  <c r="G123" i="8" s="1"/>
  <c r="G122" i="8"/>
  <c r="E122" i="8"/>
  <c r="F122" i="8" s="1"/>
  <c r="D122" i="8"/>
  <c r="E121" i="8"/>
  <c r="D121" i="8"/>
  <c r="G120" i="8"/>
  <c r="E120" i="8"/>
  <c r="D120" i="8"/>
  <c r="F120" i="8" s="1"/>
  <c r="F119" i="8"/>
  <c r="E119" i="8"/>
  <c r="D119" i="8"/>
  <c r="G119" i="8" s="1"/>
  <c r="G118" i="8"/>
  <c r="E118" i="8"/>
  <c r="D118" i="8"/>
  <c r="F118" i="8" s="1"/>
  <c r="E117" i="8"/>
  <c r="D117" i="8"/>
  <c r="F117" i="8" s="1"/>
  <c r="E116" i="8"/>
  <c r="D116" i="8"/>
  <c r="G116" i="8" s="1"/>
  <c r="F115" i="8"/>
  <c r="E115" i="8"/>
  <c r="D115" i="8"/>
  <c r="G115" i="8" s="1"/>
  <c r="G114" i="8"/>
  <c r="E114" i="8"/>
  <c r="F114" i="8" s="1"/>
  <c r="D114" i="8"/>
  <c r="E113" i="8"/>
  <c r="D113" i="8"/>
  <c r="G112" i="8"/>
  <c r="E112" i="8"/>
  <c r="D112" i="8"/>
  <c r="F112" i="8" s="1"/>
  <c r="F111" i="8"/>
  <c r="E111" i="8"/>
  <c r="D111" i="8"/>
  <c r="G111" i="8" s="1"/>
  <c r="G110" i="8"/>
  <c r="E110" i="8"/>
  <c r="F110" i="8" s="1"/>
  <c r="D110" i="8"/>
  <c r="E109" i="8"/>
  <c r="D109" i="8"/>
  <c r="F109" i="8" s="1"/>
  <c r="E108" i="8"/>
  <c r="D108" i="8"/>
  <c r="G108" i="8" s="1"/>
  <c r="F107" i="8"/>
  <c r="E107" i="8"/>
  <c r="D107" i="8"/>
  <c r="G107" i="8" s="1"/>
  <c r="G106" i="8"/>
  <c r="E106" i="8"/>
  <c r="F106" i="8" s="1"/>
  <c r="D106" i="8"/>
  <c r="E105" i="8"/>
  <c r="D105" i="8"/>
  <c r="G104" i="8"/>
  <c r="E104" i="8"/>
  <c r="D104" i="8"/>
  <c r="F104" i="8" s="1"/>
  <c r="F103" i="8"/>
  <c r="E103" i="8"/>
  <c r="D103" i="8"/>
  <c r="G103" i="8" s="1"/>
  <c r="G102" i="8"/>
  <c r="E102" i="8"/>
  <c r="F102" i="8" s="1"/>
  <c r="D102" i="8"/>
  <c r="E101" i="8"/>
  <c r="D101" i="8"/>
  <c r="F101" i="8" s="1"/>
  <c r="E100" i="8"/>
  <c r="D100" i="8"/>
  <c r="G100" i="8" s="1"/>
  <c r="F99" i="8"/>
  <c r="E99" i="8"/>
  <c r="D99" i="8"/>
  <c r="G99" i="8" s="1"/>
  <c r="G98" i="8"/>
  <c r="E98" i="8"/>
  <c r="F98" i="8" s="1"/>
  <c r="D98" i="8"/>
  <c r="E97" i="8"/>
  <c r="D97" i="8"/>
  <c r="G96" i="8"/>
  <c r="E96" i="8"/>
  <c r="D96" i="8"/>
  <c r="E95" i="8"/>
  <c r="D95" i="8"/>
  <c r="G95" i="8" s="1"/>
  <c r="G94" i="8"/>
  <c r="E94" i="8"/>
  <c r="F94" i="8" s="1"/>
  <c r="D94" i="8"/>
  <c r="G93" i="8"/>
  <c r="E93" i="8"/>
  <c r="D93" i="8"/>
  <c r="F93" i="8" s="1"/>
  <c r="E92" i="8"/>
  <c r="D92" i="8"/>
  <c r="E91" i="8"/>
  <c r="D91" i="8"/>
  <c r="G90" i="8"/>
  <c r="E90" i="8"/>
  <c r="F90" i="8" s="1"/>
  <c r="D90" i="8"/>
  <c r="G89" i="8"/>
  <c r="F89" i="8"/>
  <c r="E89" i="8"/>
  <c r="D89" i="8"/>
  <c r="E88" i="8"/>
  <c r="D88" i="8"/>
  <c r="E87" i="8"/>
  <c r="D87" i="8"/>
  <c r="G87" i="8" s="1"/>
  <c r="G86" i="8"/>
  <c r="F86" i="8"/>
  <c r="E86" i="8"/>
  <c r="D86" i="8"/>
  <c r="E85" i="8"/>
  <c r="D85" i="8"/>
  <c r="G85" i="8" s="1"/>
  <c r="G84" i="8"/>
  <c r="E84" i="8"/>
  <c r="D84" i="8"/>
  <c r="F84" i="8" s="1"/>
  <c r="E83" i="8"/>
  <c r="D83" i="8"/>
  <c r="F82" i="8"/>
  <c r="E82" i="8"/>
  <c r="D82" i="8"/>
  <c r="G82" i="8" s="1"/>
  <c r="G81" i="8"/>
  <c r="F81" i="8"/>
  <c r="E81" i="8"/>
  <c r="D81" i="8"/>
  <c r="E80" i="8"/>
  <c r="D80" i="8"/>
  <c r="E79" i="8"/>
  <c r="D79" i="8"/>
  <c r="G79" i="8" s="1"/>
  <c r="G78" i="8"/>
  <c r="E78" i="8"/>
  <c r="F78" i="8" s="1"/>
  <c r="D78" i="8"/>
  <c r="E77" i="8"/>
  <c r="D77" i="8"/>
  <c r="G77" i="8" s="1"/>
  <c r="G76" i="8"/>
  <c r="E76" i="8"/>
  <c r="D76" i="8"/>
  <c r="F76" i="8" s="1"/>
  <c r="E75" i="8"/>
  <c r="D75" i="8"/>
  <c r="G74" i="8"/>
  <c r="F74" i="8"/>
  <c r="E74" i="8"/>
  <c r="D74" i="8"/>
  <c r="G73" i="8"/>
  <c r="F73" i="8"/>
  <c r="E73" i="8"/>
  <c r="D73" i="8"/>
  <c r="E72" i="8"/>
  <c r="D72" i="8"/>
  <c r="E71" i="8"/>
  <c r="D71" i="8"/>
  <c r="G71" i="8" s="1"/>
  <c r="G70" i="8"/>
  <c r="F70" i="8"/>
  <c r="E70" i="8"/>
  <c r="D70" i="8"/>
  <c r="E69" i="8"/>
  <c r="D69" i="8"/>
  <c r="G69" i="8" s="1"/>
  <c r="G68" i="8"/>
  <c r="E68" i="8"/>
  <c r="D68" i="8"/>
  <c r="F68" i="8" s="1"/>
  <c r="E67" i="8"/>
  <c r="D67" i="8"/>
  <c r="G66" i="8"/>
  <c r="F66" i="8"/>
  <c r="E66" i="8"/>
  <c r="D66" i="8"/>
  <c r="F65" i="8"/>
  <c r="E65" i="8"/>
  <c r="D65" i="8"/>
  <c r="G65" i="8" s="1"/>
  <c r="E64" i="8"/>
  <c r="D64" i="8"/>
  <c r="E63" i="8"/>
  <c r="D63" i="8"/>
  <c r="G62" i="8"/>
  <c r="E62" i="8"/>
  <c r="F62" i="8" s="1"/>
  <c r="D62" i="8"/>
  <c r="F61" i="8"/>
  <c r="E61" i="8"/>
  <c r="D61" i="8"/>
  <c r="G61" i="8" s="1"/>
  <c r="G60" i="8"/>
  <c r="E60" i="8"/>
  <c r="D60" i="8"/>
  <c r="E59" i="8"/>
  <c r="D59" i="8"/>
  <c r="G58" i="8"/>
  <c r="F58" i="8"/>
  <c r="E58" i="8"/>
  <c r="D58" i="8"/>
  <c r="G57" i="8"/>
  <c r="F57" i="8"/>
  <c r="E57" i="8"/>
  <c r="D57" i="8"/>
  <c r="E56" i="8"/>
  <c r="D56" i="8"/>
  <c r="G55" i="8"/>
  <c r="E55" i="8"/>
  <c r="F55" i="8" s="1"/>
  <c r="D55" i="8"/>
  <c r="G54" i="8"/>
  <c r="F54" i="8"/>
  <c r="E54" i="8"/>
  <c r="D54" i="8"/>
  <c r="E53" i="8"/>
  <c r="D53" i="8"/>
  <c r="E52" i="8"/>
  <c r="D52" i="8"/>
  <c r="E51" i="8"/>
  <c r="F51" i="8" s="1"/>
  <c r="D51" i="8"/>
  <c r="G51" i="8" s="1"/>
  <c r="G50" i="8"/>
  <c r="F50" i="8"/>
  <c r="E50" i="8"/>
  <c r="D50" i="8"/>
  <c r="G49" i="8"/>
  <c r="E49" i="8"/>
  <c r="D49" i="8"/>
  <c r="F49" i="8" s="1"/>
  <c r="E48" i="8"/>
  <c r="D48" i="8"/>
  <c r="F47" i="8"/>
  <c r="E47" i="8"/>
  <c r="D47" i="8"/>
  <c r="G47" i="8" s="1"/>
  <c r="G46" i="8"/>
  <c r="F46" i="8"/>
  <c r="E46" i="8"/>
  <c r="D46" i="8"/>
  <c r="E45" i="8"/>
  <c r="D45" i="8"/>
  <c r="E44" i="8"/>
  <c r="D44" i="8"/>
  <c r="G43" i="8"/>
  <c r="E43" i="8"/>
  <c r="F43" i="8" s="1"/>
  <c r="D43" i="8"/>
  <c r="G42" i="8"/>
  <c r="F42" i="8"/>
  <c r="E42" i="8"/>
  <c r="D42" i="8"/>
  <c r="G41" i="8"/>
  <c r="F41" i="8"/>
  <c r="E41" i="8"/>
  <c r="D41" i="8"/>
  <c r="F40" i="8"/>
  <c r="E40" i="8"/>
  <c r="D40" i="8"/>
  <c r="G40" i="8" s="1"/>
  <c r="F39" i="8"/>
  <c r="E39" i="8"/>
  <c r="D39" i="8"/>
  <c r="G39" i="8" s="1"/>
  <c r="G38" i="8"/>
  <c r="F38" i="8"/>
  <c r="E38" i="8"/>
  <c r="D38" i="8"/>
  <c r="E37" i="8"/>
  <c r="D37" i="8"/>
  <c r="E36" i="8"/>
  <c r="D36" i="8"/>
  <c r="E35" i="8"/>
  <c r="D35" i="8"/>
  <c r="G34" i="8"/>
  <c r="F34" i="8"/>
  <c r="E34" i="8"/>
  <c r="D34" i="8"/>
  <c r="G33" i="8"/>
  <c r="E33" i="8"/>
  <c r="D33" i="8"/>
  <c r="F33" i="8" s="1"/>
  <c r="E32" i="8"/>
  <c r="D32" i="8"/>
  <c r="G31" i="8"/>
  <c r="F31" i="8"/>
  <c r="E31" i="8"/>
  <c r="D31" i="8"/>
  <c r="G30" i="8"/>
  <c r="F30" i="8"/>
  <c r="E30" i="8"/>
  <c r="D30" i="8"/>
  <c r="G29" i="8"/>
  <c r="E29" i="8"/>
  <c r="D29" i="8"/>
  <c r="F29" i="8" s="1"/>
  <c r="E28" i="8"/>
  <c r="D28" i="8"/>
  <c r="F27" i="8"/>
  <c r="E27" i="8"/>
  <c r="D27" i="8"/>
  <c r="G27" i="8" s="1"/>
  <c r="E26" i="8"/>
  <c r="D26" i="8"/>
  <c r="F26" i="8" s="1"/>
  <c r="G25" i="8"/>
  <c r="F25" i="8"/>
  <c r="E25" i="8"/>
  <c r="D25" i="8"/>
  <c r="E24" i="8"/>
  <c r="D24" i="8"/>
  <c r="E23" i="8"/>
  <c r="D23" i="8"/>
  <c r="AB22" i="8"/>
  <c r="F22" i="8"/>
  <c r="E22" i="8"/>
  <c r="D22" i="8"/>
  <c r="G22" i="8" s="1"/>
  <c r="E21" i="8"/>
  <c r="F21" i="8" s="1"/>
  <c r="D21" i="8"/>
  <c r="G21" i="8" s="1"/>
  <c r="G20" i="8"/>
  <c r="F20" i="8"/>
  <c r="E20" i="8"/>
  <c r="D20" i="8"/>
  <c r="AC19" i="8"/>
  <c r="F19" i="8"/>
  <c r="E19" i="8"/>
  <c r="D19" i="8"/>
  <c r="G19" i="8" s="1"/>
  <c r="F18" i="8"/>
  <c r="E18" i="8"/>
  <c r="D18" i="8"/>
  <c r="G18" i="8" s="1"/>
  <c r="E17" i="8"/>
  <c r="D17" i="8"/>
  <c r="G16" i="8"/>
  <c r="F16" i="8"/>
  <c r="E16" i="8"/>
  <c r="D16" i="8"/>
  <c r="G15" i="8"/>
  <c r="E15" i="8"/>
  <c r="D15" i="8"/>
  <c r="F15" i="8" s="1"/>
  <c r="E14" i="8"/>
  <c r="D14" i="8"/>
  <c r="G13" i="8"/>
  <c r="E13" i="8"/>
  <c r="F13" i="8" s="1"/>
  <c r="D13" i="8"/>
  <c r="E12" i="8"/>
  <c r="D12" i="8"/>
  <c r="G12" i="8" s="1"/>
  <c r="G11" i="8"/>
  <c r="E11" i="8"/>
  <c r="F11" i="8" s="1"/>
  <c r="D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G10" i="8"/>
  <c r="F10" i="8"/>
  <c r="E10" i="8"/>
  <c r="D10" i="8"/>
  <c r="G9" i="8"/>
  <c r="E9" i="8"/>
  <c r="D9" i="8"/>
  <c r="F9" i="8" s="1"/>
  <c r="E8" i="8"/>
  <c r="D8" i="8"/>
  <c r="G7" i="8"/>
  <c r="E7" i="8"/>
  <c r="F7" i="8" s="1"/>
  <c r="D7" i="8"/>
  <c r="A7" i="8"/>
  <c r="A8" i="8" s="1"/>
  <c r="A9" i="8" s="1"/>
  <c r="A10" i="8" s="1"/>
  <c r="G6" i="8"/>
  <c r="E6" i="8"/>
  <c r="D6" i="8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6" i="7"/>
  <c r="AG7" i="7"/>
  <c r="AH7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6" i="7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6" i="6"/>
  <c r="AG7" i="6"/>
  <c r="AH7" i="6"/>
  <c r="C127" i="7"/>
  <c r="B127" i="7"/>
  <c r="C126" i="7"/>
  <c r="B126" i="7"/>
  <c r="I125" i="7"/>
  <c r="E125" i="7"/>
  <c r="I124" i="7"/>
  <c r="E124" i="7"/>
  <c r="I123" i="7"/>
  <c r="E123" i="7"/>
  <c r="I122" i="7"/>
  <c r="E122" i="7"/>
  <c r="D122" i="7"/>
  <c r="I121" i="7"/>
  <c r="E121" i="7"/>
  <c r="I120" i="7"/>
  <c r="G120" i="7"/>
  <c r="E120" i="7"/>
  <c r="D120" i="7"/>
  <c r="F120" i="7" s="1"/>
  <c r="I119" i="7"/>
  <c r="E119" i="7"/>
  <c r="D119" i="7"/>
  <c r="I118" i="7"/>
  <c r="E118" i="7"/>
  <c r="I117" i="7"/>
  <c r="E117" i="7"/>
  <c r="D117" i="7"/>
  <c r="I116" i="7"/>
  <c r="E116" i="7"/>
  <c r="I115" i="7"/>
  <c r="E115" i="7"/>
  <c r="I114" i="7"/>
  <c r="E114" i="7"/>
  <c r="D114" i="7"/>
  <c r="I113" i="7"/>
  <c r="E113" i="7"/>
  <c r="I112" i="7"/>
  <c r="E112" i="7"/>
  <c r="F112" i="7" s="1"/>
  <c r="D112" i="7"/>
  <c r="G112" i="7" s="1"/>
  <c r="I111" i="7"/>
  <c r="E111" i="7"/>
  <c r="D111" i="7"/>
  <c r="I110" i="7"/>
  <c r="E110" i="7"/>
  <c r="I109" i="7"/>
  <c r="F109" i="7"/>
  <c r="E109" i="7"/>
  <c r="D109" i="7"/>
  <c r="G109" i="7" s="1"/>
  <c r="I108" i="7"/>
  <c r="E108" i="7"/>
  <c r="I107" i="7"/>
  <c r="E107" i="7"/>
  <c r="I106" i="7"/>
  <c r="E106" i="7"/>
  <c r="D106" i="7"/>
  <c r="I105" i="7"/>
  <c r="E105" i="7"/>
  <c r="I104" i="7"/>
  <c r="G104" i="7"/>
  <c r="E104" i="7"/>
  <c r="D104" i="7"/>
  <c r="F104" i="7" s="1"/>
  <c r="I103" i="7"/>
  <c r="E103" i="7"/>
  <c r="D103" i="7"/>
  <c r="I102" i="7"/>
  <c r="E102" i="7"/>
  <c r="I101" i="7"/>
  <c r="E101" i="7"/>
  <c r="D101" i="7"/>
  <c r="G101" i="7" s="1"/>
  <c r="I100" i="7"/>
  <c r="E100" i="7"/>
  <c r="I99" i="7"/>
  <c r="G99" i="7"/>
  <c r="E99" i="7"/>
  <c r="F99" i="7" s="1"/>
  <c r="D99" i="7"/>
  <c r="I98" i="7"/>
  <c r="E98" i="7"/>
  <c r="D98" i="7"/>
  <c r="I97" i="7"/>
  <c r="E97" i="7"/>
  <c r="I96" i="7"/>
  <c r="E96" i="7"/>
  <c r="D96" i="7"/>
  <c r="I95" i="7"/>
  <c r="E95" i="7"/>
  <c r="D95" i="7"/>
  <c r="I94" i="7"/>
  <c r="E94" i="7"/>
  <c r="I93" i="7"/>
  <c r="F93" i="7"/>
  <c r="E93" i="7"/>
  <c r="D93" i="7"/>
  <c r="G93" i="7" s="1"/>
  <c r="I92" i="7"/>
  <c r="E92" i="7"/>
  <c r="I91" i="7"/>
  <c r="E91" i="7"/>
  <c r="D91" i="7"/>
  <c r="I90" i="7"/>
  <c r="G90" i="7"/>
  <c r="F90" i="7"/>
  <c r="E90" i="7"/>
  <c r="D90" i="7"/>
  <c r="I89" i="7"/>
  <c r="E89" i="7"/>
  <c r="F89" i="7" s="1"/>
  <c r="D89" i="7"/>
  <c r="G89" i="7" s="1"/>
  <c r="I88" i="7"/>
  <c r="E88" i="7"/>
  <c r="F88" i="7" s="1"/>
  <c r="D88" i="7"/>
  <c r="G88" i="7" s="1"/>
  <c r="I87" i="7"/>
  <c r="G87" i="7"/>
  <c r="E87" i="7"/>
  <c r="F87" i="7" s="1"/>
  <c r="D87" i="7"/>
  <c r="I86" i="7"/>
  <c r="E86" i="7"/>
  <c r="D86" i="7"/>
  <c r="I85" i="7"/>
  <c r="G85" i="7"/>
  <c r="E85" i="7"/>
  <c r="D85" i="7"/>
  <c r="F85" i="7" s="1"/>
  <c r="I84" i="7"/>
  <c r="G84" i="7"/>
  <c r="E84" i="7"/>
  <c r="D84" i="7"/>
  <c r="F84" i="7" s="1"/>
  <c r="I83" i="7"/>
  <c r="E83" i="7"/>
  <c r="D83" i="7"/>
  <c r="G83" i="7" s="1"/>
  <c r="I82" i="7"/>
  <c r="G82" i="7"/>
  <c r="F82" i="7"/>
  <c r="E82" i="7"/>
  <c r="D82" i="7"/>
  <c r="I81" i="7"/>
  <c r="E81" i="7"/>
  <c r="D81" i="7"/>
  <c r="I80" i="7"/>
  <c r="E80" i="7"/>
  <c r="F80" i="7" s="1"/>
  <c r="D80" i="7"/>
  <c r="G80" i="7" s="1"/>
  <c r="I79" i="7"/>
  <c r="G79" i="7"/>
  <c r="F79" i="7"/>
  <c r="E79" i="7"/>
  <c r="D79" i="7"/>
  <c r="I78" i="7"/>
  <c r="G78" i="7"/>
  <c r="E78" i="7"/>
  <c r="D78" i="7"/>
  <c r="F78" i="7" s="1"/>
  <c r="I77" i="7"/>
  <c r="G77" i="7"/>
  <c r="E77" i="7"/>
  <c r="D77" i="7"/>
  <c r="F77" i="7" s="1"/>
  <c r="I76" i="7"/>
  <c r="G76" i="7"/>
  <c r="E76" i="7"/>
  <c r="D76" i="7"/>
  <c r="F76" i="7" s="1"/>
  <c r="I75" i="7"/>
  <c r="F75" i="7"/>
  <c r="E75" i="7"/>
  <c r="D75" i="7"/>
  <c r="G75" i="7" s="1"/>
  <c r="I74" i="7"/>
  <c r="G74" i="7"/>
  <c r="E74" i="7"/>
  <c r="F74" i="7" s="1"/>
  <c r="D74" i="7"/>
  <c r="I73" i="7"/>
  <c r="E73" i="7"/>
  <c r="F73" i="7" s="1"/>
  <c r="D73" i="7"/>
  <c r="G73" i="7" s="1"/>
  <c r="I72" i="7"/>
  <c r="G72" i="7"/>
  <c r="E72" i="7"/>
  <c r="D72" i="7"/>
  <c r="F72" i="7" s="1"/>
  <c r="I71" i="7"/>
  <c r="E71" i="7"/>
  <c r="D71" i="7"/>
  <c r="I70" i="7"/>
  <c r="G70" i="7"/>
  <c r="E70" i="7"/>
  <c r="D70" i="7"/>
  <c r="F70" i="7" s="1"/>
  <c r="I69" i="7"/>
  <c r="F69" i="7"/>
  <c r="E69" i="7"/>
  <c r="D69" i="7"/>
  <c r="G69" i="7" s="1"/>
  <c r="I68" i="7"/>
  <c r="E68" i="7"/>
  <c r="D68" i="7"/>
  <c r="I67" i="7"/>
  <c r="F67" i="7"/>
  <c r="E67" i="7"/>
  <c r="D67" i="7"/>
  <c r="G67" i="7" s="1"/>
  <c r="I66" i="7"/>
  <c r="G66" i="7"/>
  <c r="E66" i="7"/>
  <c r="F66" i="7" s="1"/>
  <c r="D66" i="7"/>
  <c r="I65" i="7"/>
  <c r="E65" i="7"/>
  <c r="F65" i="7" s="1"/>
  <c r="D65" i="7"/>
  <c r="G65" i="7" s="1"/>
  <c r="I64" i="7"/>
  <c r="G64" i="7"/>
  <c r="E64" i="7"/>
  <c r="D64" i="7"/>
  <c r="F64" i="7" s="1"/>
  <c r="I63" i="7"/>
  <c r="E63" i="7"/>
  <c r="D63" i="7"/>
  <c r="G63" i="7" s="1"/>
  <c r="I62" i="7"/>
  <c r="E62" i="7"/>
  <c r="D62" i="7"/>
  <c r="I61" i="7"/>
  <c r="E61" i="7"/>
  <c r="D61" i="7"/>
  <c r="G61" i="7" s="1"/>
  <c r="I60" i="7"/>
  <c r="E60" i="7"/>
  <c r="D60" i="7"/>
  <c r="I59" i="7"/>
  <c r="E59" i="7"/>
  <c r="D59" i="7"/>
  <c r="I58" i="7"/>
  <c r="G58" i="7"/>
  <c r="F58" i="7"/>
  <c r="E58" i="7"/>
  <c r="D58" i="7"/>
  <c r="I57" i="7"/>
  <c r="E57" i="7"/>
  <c r="D57" i="7"/>
  <c r="G57" i="7" s="1"/>
  <c r="I56" i="7"/>
  <c r="G56" i="7"/>
  <c r="E56" i="7"/>
  <c r="D56" i="7"/>
  <c r="F56" i="7" s="1"/>
  <c r="I55" i="7"/>
  <c r="E55" i="7"/>
  <c r="D55" i="7"/>
  <c r="I54" i="7"/>
  <c r="G54" i="7"/>
  <c r="F54" i="7"/>
  <c r="E54" i="7"/>
  <c r="D54" i="7"/>
  <c r="I53" i="7"/>
  <c r="E53" i="7"/>
  <c r="D53" i="7"/>
  <c r="F53" i="7" s="1"/>
  <c r="I52" i="7"/>
  <c r="E52" i="7"/>
  <c r="D52" i="7"/>
  <c r="F52" i="7" s="1"/>
  <c r="I51" i="7"/>
  <c r="G51" i="7"/>
  <c r="F51" i="7"/>
  <c r="E51" i="7"/>
  <c r="D51" i="7"/>
  <c r="I50" i="7"/>
  <c r="E50" i="7"/>
  <c r="D50" i="7"/>
  <c r="I49" i="7"/>
  <c r="G49" i="7"/>
  <c r="F49" i="7"/>
  <c r="E49" i="7"/>
  <c r="D49" i="7"/>
  <c r="I48" i="7"/>
  <c r="E48" i="7"/>
  <c r="D48" i="7"/>
  <c r="I47" i="7"/>
  <c r="E47" i="7"/>
  <c r="D47" i="7"/>
  <c r="G47" i="7" s="1"/>
  <c r="I46" i="7"/>
  <c r="G46" i="7"/>
  <c r="E46" i="7"/>
  <c r="F46" i="7" s="1"/>
  <c r="D46" i="7"/>
  <c r="I45" i="7"/>
  <c r="G45" i="7"/>
  <c r="E45" i="7"/>
  <c r="D45" i="7"/>
  <c r="F45" i="7" s="1"/>
  <c r="I44" i="7"/>
  <c r="E44" i="7"/>
  <c r="D44" i="7"/>
  <c r="I43" i="7"/>
  <c r="E43" i="7"/>
  <c r="D43" i="7"/>
  <c r="I42" i="7"/>
  <c r="F42" i="7"/>
  <c r="E42" i="7"/>
  <c r="D42" i="7"/>
  <c r="G42" i="7" s="1"/>
  <c r="I41" i="7"/>
  <c r="G41" i="7"/>
  <c r="F41" i="7"/>
  <c r="E41" i="7"/>
  <c r="D41" i="7"/>
  <c r="I40" i="7"/>
  <c r="F40" i="7"/>
  <c r="E40" i="7"/>
  <c r="D40" i="7"/>
  <c r="G40" i="7" s="1"/>
  <c r="I39" i="7"/>
  <c r="E39" i="7"/>
  <c r="D39" i="7"/>
  <c r="G39" i="7" s="1"/>
  <c r="I38" i="7"/>
  <c r="G38" i="7"/>
  <c r="F38" i="7"/>
  <c r="E38" i="7"/>
  <c r="D38" i="7"/>
  <c r="I37" i="7"/>
  <c r="G37" i="7"/>
  <c r="E37" i="7"/>
  <c r="D37" i="7"/>
  <c r="I36" i="7"/>
  <c r="G36" i="7"/>
  <c r="E36" i="7"/>
  <c r="D36" i="7"/>
  <c r="F36" i="7" s="1"/>
  <c r="I35" i="7"/>
  <c r="G35" i="7"/>
  <c r="F35" i="7"/>
  <c r="E35" i="7"/>
  <c r="D35" i="7"/>
  <c r="I34" i="7"/>
  <c r="E34" i="7"/>
  <c r="D34" i="7"/>
  <c r="G34" i="7" s="1"/>
  <c r="I33" i="7"/>
  <c r="E33" i="7"/>
  <c r="D33" i="7"/>
  <c r="F33" i="7" s="1"/>
  <c r="I32" i="7"/>
  <c r="E32" i="7"/>
  <c r="D32" i="7"/>
  <c r="F32" i="7" s="1"/>
  <c r="I31" i="7"/>
  <c r="E31" i="7"/>
  <c r="D31" i="7"/>
  <c r="G31" i="7" s="1"/>
  <c r="I30" i="7"/>
  <c r="G30" i="7"/>
  <c r="E30" i="7"/>
  <c r="F30" i="7" s="1"/>
  <c r="D30" i="7"/>
  <c r="I29" i="7"/>
  <c r="E29" i="7"/>
  <c r="D29" i="7"/>
  <c r="G29" i="7" s="1"/>
  <c r="I28" i="7"/>
  <c r="G28" i="7"/>
  <c r="F28" i="7"/>
  <c r="E28" i="7"/>
  <c r="D28" i="7"/>
  <c r="I27" i="7"/>
  <c r="G27" i="7"/>
  <c r="F27" i="7"/>
  <c r="E27" i="7"/>
  <c r="D27" i="7"/>
  <c r="I26" i="7"/>
  <c r="E26" i="7"/>
  <c r="D26" i="7"/>
  <c r="G26" i="7" s="1"/>
  <c r="I25" i="7"/>
  <c r="E25" i="7"/>
  <c r="D25" i="7"/>
  <c r="F25" i="7" s="1"/>
  <c r="I24" i="7"/>
  <c r="E24" i="7"/>
  <c r="D24" i="7"/>
  <c r="G24" i="7" s="1"/>
  <c r="I23" i="7"/>
  <c r="G23" i="7"/>
  <c r="F23" i="7"/>
  <c r="E23" i="7"/>
  <c r="D23" i="7"/>
  <c r="AB22" i="7"/>
  <c r="I22" i="7"/>
  <c r="G22" i="7"/>
  <c r="F22" i="7"/>
  <c r="E22" i="7"/>
  <c r="D22" i="7"/>
  <c r="I21" i="7"/>
  <c r="G21" i="7"/>
  <c r="F21" i="7"/>
  <c r="E21" i="7"/>
  <c r="D21" i="7"/>
  <c r="I20" i="7"/>
  <c r="G20" i="7"/>
  <c r="E20" i="7"/>
  <c r="D20" i="7"/>
  <c r="AC19" i="7"/>
  <c r="I19" i="7"/>
  <c r="E19" i="7"/>
  <c r="D19" i="7"/>
  <c r="F19" i="7" s="1"/>
  <c r="I18" i="7"/>
  <c r="G18" i="7"/>
  <c r="E18" i="7"/>
  <c r="D18" i="7"/>
  <c r="F18" i="7" s="1"/>
  <c r="I17" i="7"/>
  <c r="G17" i="7"/>
  <c r="F17" i="7"/>
  <c r="E17" i="7"/>
  <c r="D17" i="7"/>
  <c r="I16" i="7"/>
  <c r="E16" i="7"/>
  <c r="D16" i="7"/>
  <c r="G16" i="7" s="1"/>
  <c r="I15" i="7"/>
  <c r="E15" i="7"/>
  <c r="D15" i="7"/>
  <c r="F15" i="7" s="1"/>
  <c r="I14" i="7"/>
  <c r="G14" i="7"/>
  <c r="F14" i="7"/>
  <c r="E14" i="7"/>
  <c r="D14" i="7"/>
  <c r="I13" i="7"/>
  <c r="G13" i="7"/>
  <c r="F13" i="7"/>
  <c r="E13" i="7"/>
  <c r="D13" i="7"/>
  <c r="I12" i="7"/>
  <c r="G12" i="7"/>
  <c r="E12" i="7"/>
  <c r="D12" i="7"/>
  <c r="F12" i="7" s="1"/>
  <c r="I11" i="7"/>
  <c r="G11" i="7"/>
  <c r="F11" i="7"/>
  <c r="E11" i="7"/>
  <c r="D11" i="7"/>
  <c r="I10" i="7"/>
  <c r="E10" i="7"/>
  <c r="D10" i="7"/>
  <c r="G10" i="7" s="1"/>
  <c r="I9" i="7"/>
  <c r="E9" i="7"/>
  <c r="D9" i="7"/>
  <c r="F9" i="7" s="1"/>
  <c r="I8" i="7"/>
  <c r="G8" i="7"/>
  <c r="F8" i="7"/>
  <c r="E8" i="7"/>
  <c r="D8" i="7"/>
  <c r="I7" i="7"/>
  <c r="G7" i="7"/>
  <c r="E7" i="7"/>
  <c r="D7" i="7"/>
  <c r="F7" i="7" s="1"/>
  <c r="A7" i="7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I6" i="7"/>
  <c r="E6" i="7"/>
  <c r="D6" i="7"/>
  <c r="H127" i="6"/>
  <c r="C127" i="6"/>
  <c r="B127" i="6"/>
  <c r="H126" i="6"/>
  <c r="C126" i="6"/>
  <c r="B126" i="6"/>
  <c r="I125" i="6"/>
  <c r="E125" i="6"/>
  <c r="I124" i="6"/>
  <c r="E124" i="6"/>
  <c r="I123" i="6"/>
  <c r="E123" i="6"/>
  <c r="I122" i="6"/>
  <c r="E122" i="6"/>
  <c r="I121" i="6"/>
  <c r="E121" i="6"/>
  <c r="I120" i="6"/>
  <c r="E120" i="6"/>
  <c r="I119" i="6"/>
  <c r="E119" i="6"/>
  <c r="D119" i="6"/>
  <c r="I118" i="6"/>
  <c r="E118" i="6"/>
  <c r="I117" i="6"/>
  <c r="E117" i="6"/>
  <c r="I116" i="6"/>
  <c r="E116" i="6"/>
  <c r="I115" i="6"/>
  <c r="E115" i="6"/>
  <c r="I114" i="6"/>
  <c r="E114" i="6"/>
  <c r="I113" i="6"/>
  <c r="E113" i="6"/>
  <c r="I112" i="6"/>
  <c r="E112" i="6"/>
  <c r="I111" i="6"/>
  <c r="E111" i="6"/>
  <c r="I110" i="6"/>
  <c r="E110" i="6"/>
  <c r="I109" i="6"/>
  <c r="E109" i="6"/>
  <c r="I108" i="6"/>
  <c r="E108" i="6"/>
  <c r="I107" i="6"/>
  <c r="E107" i="6"/>
  <c r="I106" i="6"/>
  <c r="E106" i="6"/>
  <c r="I105" i="6"/>
  <c r="E105" i="6"/>
  <c r="I104" i="6"/>
  <c r="E104" i="6"/>
  <c r="I103" i="6"/>
  <c r="E103" i="6"/>
  <c r="D103" i="6"/>
  <c r="I102" i="6"/>
  <c r="E102" i="6"/>
  <c r="I101" i="6"/>
  <c r="E101" i="6"/>
  <c r="I100" i="6"/>
  <c r="E100" i="6"/>
  <c r="I99" i="6"/>
  <c r="E99" i="6"/>
  <c r="I98" i="6"/>
  <c r="E98" i="6"/>
  <c r="I97" i="6"/>
  <c r="E97" i="6"/>
  <c r="D97" i="6"/>
  <c r="F97" i="6" s="1"/>
  <c r="I96" i="6"/>
  <c r="E96" i="6"/>
  <c r="D96" i="6"/>
  <c r="I95" i="6"/>
  <c r="E95" i="6"/>
  <c r="I94" i="6"/>
  <c r="E94" i="6"/>
  <c r="D94" i="6"/>
  <c r="G94" i="6" s="1"/>
  <c r="I93" i="6"/>
  <c r="E93" i="6"/>
  <c r="D93" i="6"/>
  <c r="G93" i="6" s="1"/>
  <c r="I92" i="6"/>
  <c r="E92" i="6"/>
  <c r="I91" i="6"/>
  <c r="E91" i="6"/>
  <c r="D91" i="6"/>
  <c r="G91" i="6" s="1"/>
  <c r="I90" i="6"/>
  <c r="G90" i="6"/>
  <c r="E90" i="6"/>
  <c r="F90" i="6" s="1"/>
  <c r="D90" i="6"/>
  <c r="I89" i="6"/>
  <c r="E89" i="6"/>
  <c r="D89" i="6"/>
  <c r="I88" i="6"/>
  <c r="G88" i="6"/>
  <c r="E88" i="6"/>
  <c r="D88" i="6"/>
  <c r="F88" i="6" s="1"/>
  <c r="I87" i="6"/>
  <c r="F87" i="6"/>
  <c r="E87" i="6"/>
  <c r="D87" i="6"/>
  <c r="G87" i="6" s="1"/>
  <c r="I86" i="6"/>
  <c r="E86" i="6"/>
  <c r="D86" i="6"/>
  <c r="G86" i="6" s="1"/>
  <c r="I85" i="6"/>
  <c r="G85" i="6"/>
  <c r="F85" i="6"/>
  <c r="E85" i="6"/>
  <c r="D85" i="6"/>
  <c r="I84" i="6"/>
  <c r="E84" i="6"/>
  <c r="D84" i="6"/>
  <c r="I83" i="6"/>
  <c r="E83" i="6"/>
  <c r="D83" i="6"/>
  <c r="G83" i="6" s="1"/>
  <c r="I82" i="6"/>
  <c r="G82" i="6"/>
  <c r="E82" i="6"/>
  <c r="F82" i="6" s="1"/>
  <c r="D82" i="6"/>
  <c r="I81" i="6"/>
  <c r="E81" i="6"/>
  <c r="D81" i="6"/>
  <c r="I80" i="6"/>
  <c r="G80" i="6"/>
  <c r="E80" i="6"/>
  <c r="D80" i="6"/>
  <c r="F80" i="6" s="1"/>
  <c r="I79" i="6"/>
  <c r="F79" i="6"/>
  <c r="E79" i="6"/>
  <c r="D79" i="6"/>
  <c r="G79" i="6" s="1"/>
  <c r="I78" i="6"/>
  <c r="E78" i="6"/>
  <c r="D78" i="6"/>
  <c r="G78" i="6" s="1"/>
  <c r="I77" i="6"/>
  <c r="G77" i="6"/>
  <c r="F77" i="6"/>
  <c r="E77" i="6"/>
  <c r="D77" i="6"/>
  <c r="I76" i="6"/>
  <c r="E76" i="6"/>
  <c r="D76" i="6"/>
  <c r="I75" i="6"/>
  <c r="E75" i="6"/>
  <c r="D75" i="6"/>
  <c r="I74" i="6"/>
  <c r="G74" i="6"/>
  <c r="E74" i="6"/>
  <c r="F74" i="6" s="1"/>
  <c r="D74" i="6"/>
  <c r="I73" i="6"/>
  <c r="E73" i="6"/>
  <c r="F73" i="6" s="1"/>
  <c r="D73" i="6"/>
  <c r="G73" i="6" s="1"/>
  <c r="I72" i="6"/>
  <c r="G72" i="6"/>
  <c r="E72" i="6"/>
  <c r="D72" i="6"/>
  <c r="F72" i="6" s="1"/>
  <c r="I71" i="6"/>
  <c r="F71" i="6"/>
  <c r="E71" i="6"/>
  <c r="D71" i="6"/>
  <c r="G71" i="6" s="1"/>
  <c r="I70" i="6"/>
  <c r="E70" i="6"/>
  <c r="D70" i="6"/>
  <c r="I69" i="6"/>
  <c r="G69" i="6"/>
  <c r="F69" i="6"/>
  <c r="E69" i="6"/>
  <c r="D69" i="6"/>
  <c r="I68" i="6"/>
  <c r="G68" i="6"/>
  <c r="E68" i="6"/>
  <c r="F68" i="6" s="1"/>
  <c r="D68" i="6"/>
  <c r="I67" i="6"/>
  <c r="G67" i="6"/>
  <c r="E67" i="6"/>
  <c r="D67" i="6"/>
  <c r="I66" i="6"/>
  <c r="G66" i="6"/>
  <c r="E66" i="6"/>
  <c r="F66" i="6" s="1"/>
  <c r="D66" i="6"/>
  <c r="I65" i="6"/>
  <c r="E65" i="6"/>
  <c r="D65" i="6"/>
  <c r="I64" i="6"/>
  <c r="G64" i="6"/>
  <c r="E64" i="6"/>
  <c r="D64" i="6"/>
  <c r="F64" i="6" s="1"/>
  <c r="I63" i="6"/>
  <c r="E63" i="6"/>
  <c r="D63" i="6"/>
  <c r="I62" i="6"/>
  <c r="G62" i="6"/>
  <c r="E62" i="6"/>
  <c r="F62" i="6" s="1"/>
  <c r="D62" i="6"/>
  <c r="I61" i="6"/>
  <c r="E61" i="6"/>
  <c r="D61" i="6"/>
  <c r="G61" i="6" s="1"/>
  <c r="I60" i="6"/>
  <c r="G60" i="6"/>
  <c r="E60" i="6"/>
  <c r="D60" i="6"/>
  <c r="F60" i="6" s="1"/>
  <c r="I59" i="6"/>
  <c r="F59" i="6"/>
  <c r="E59" i="6"/>
  <c r="D59" i="6"/>
  <c r="G59" i="6" s="1"/>
  <c r="I58" i="6"/>
  <c r="G58" i="6"/>
  <c r="E58" i="6"/>
  <c r="F58" i="6" s="1"/>
  <c r="D58" i="6"/>
  <c r="I57" i="6"/>
  <c r="E57" i="6"/>
  <c r="D57" i="6"/>
  <c r="I56" i="6"/>
  <c r="G56" i="6"/>
  <c r="E56" i="6"/>
  <c r="F56" i="6" s="1"/>
  <c r="D56" i="6"/>
  <c r="I55" i="6"/>
  <c r="F55" i="6"/>
  <c r="E55" i="6"/>
  <c r="D55" i="6"/>
  <c r="G55" i="6" s="1"/>
  <c r="I54" i="6"/>
  <c r="G54" i="6"/>
  <c r="E54" i="6"/>
  <c r="F54" i="6" s="1"/>
  <c r="D54" i="6"/>
  <c r="I53" i="6"/>
  <c r="F53" i="6"/>
  <c r="E53" i="6"/>
  <c r="D53" i="6"/>
  <c r="G53" i="6" s="1"/>
  <c r="I52" i="6"/>
  <c r="G52" i="6"/>
  <c r="E52" i="6"/>
  <c r="D52" i="6"/>
  <c r="I51" i="6"/>
  <c r="F51" i="6"/>
  <c r="E51" i="6"/>
  <c r="D51" i="6"/>
  <c r="G51" i="6" s="1"/>
  <c r="I50" i="6"/>
  <c r="G50" i="6"/>
  <c r="E50" i="6"/>
  <c r="F50" i="6" s="1"/>
  <c r="D50" i="6"/>
  <c r="I49" i="6"/>
  <c r="E49" i="6"/>
  <c r="D49" i="6"/>
  <c r="G49" i="6" s="1"/>
  <c r="I48" i="6"/>
  <c r="G48" i="6"/>
  <c r="E48" i="6"/>
  <c r="F48" i="6" s="1"/>
  <c r="D48" i="6"/>
  <c r="I47" i="6"/>
  <c r="E47" i="6"/>
  <c r="D47" i="6"/>
  <c r="I46" i="6"/>
  <c r="G46" i="6"/>
  <c r="E46" i="6"/>
  <c r="F46" i="6" s="1"/>
  <c r="D46" i="6"/>
  <c r="I45" i="6"/>
  <c r="E45" i="6"/>
  <c r="D45" i="6"/>
  <c r="G45" i="6" s="1"/>
  <c r="I44" i="6"/>
  <c r="E44" i="6"/>
  <c r="D44" i="6"/>
  <c r="F44" i="6" s="1"/>
  <c r="I43" i="6"/>
  <c r="E43" i="6"/>
  <c r="D43" i="6"/>
  <c r="G43" i="6" s="1"/>
  <c r="I42" i="6"/>
  <c r="G42" i="6"/>
  <c r="E42" i="6"/>
  <c r="F42" i="6" s="1"/>
  <c r="D42" i="6"/>
  <c r="I41" i="6"/>
  <c r="F41" i="6"/>
  <c r="E41" i="6"/>
  <c r="D41" i="6"/>
  <c r="G41" i="6" s="1"/>
  <c r="I40" i="6"/>
  <c r="E40" i="6"/>
  <c r="D40" i="6"/>
  <c r="G40" i="6" s="1"/>
  <c r="I39" i="6"/>
  <c r="G39" i="6"/>
  <c r="F39" i="6"/>
  <c r="E39" i="6"/>
  <c r="D39" i="6"/>
  <c r="I38" i="6"/>
  <c r="E38" i="6"/>
  <c r="F38" i="6" s="1"/>
  <c r="D38" i="6"/>
  <c r="G38" i="6" s="1"/>
  <c r="I37" i="6"/>
  <c r="E37" i="6"/>
  <c r="D37" i="6"/>
  <c r="G37" i="6" s="1"/>
  <c r="I36" i="6"/>
  <c r="G36" i="6"/>
  <c r="E36" i="6"/>
  <c r="F36" i="6" s="1"/>
  <c r="D36" i="6"/>
  <c r="I35" i="6"/>
  <c r="E35" i="6"/>
  <c r="D35" i="6"/>
  <c r="I34" i="6"/>
  <c r="G34" i="6"/>
  <c r="E34" i="6"/>
  <c r="D34" i="6"/>
  <c r="F34" i="6" s="1"/>
  <c r="I33" i="6"/>
  <c r="G33" i="6"/>
  <c r="E33" i="6"/>
  <c r="D33" i="6"/>
  <c r="F33" i="6" s="1"/>
  <c r="I32" i="6"/>
  <c r="E32" i="6"/>
  <c r="D32" i="6"/>
  <c r="I31" i="6"/>
  <c r="F31" i="6"/>
  <c r="E31" i="6"/>
  <c r="D31" i="6"/>
  <c r="G31" i="6" s="1"/>
  <c r="I30" i="6"/>
  <c r="G30" i="6"/>
  <c r="E30" i="6"/>
  <c r="D30" i="6"/>
  <c r="F30" i="6" s="1"/>
  <c r="I29" i="6"/>
  <c r="E29" i="6"/>
  <c r="D29" i="6"/>
  <c r="G29" i="6" s="1"/>
  <c r="I28" i="6"/>
  <c r="G28" i="6"/>
  <c r="F28" i="6"/>
  <c r="E28" i="6"/>
  <c r="D28" i="6"/>
  <c r="I27" i="6"/>
  <c r="F27" i="6"/>
  <c r="E27" i="6"/>
  <c r="D27" i="6"/>
  <c r="G27" i="6" s="1"/>
  <c r="I26" i="6"/>
  <c r="F26" i="6"/>
  <c r="E26" i="6"/>
  <c r="D26" i="6"/>
  <c r="G26" i="6" s="1"/>
  <c r="I25" i="6"/>
  <c r="G25" i="6"/>
  <c r="F25" i="6"/>
  <c r="E25" i="6"/>
  <c r="D25" i="6"/>
  <c r="I24" i="6"/>
  <c r="F24" i="6"/>
  <c r="E24" i="6"/>
  <c r="D24" i="6"/>
  <c r="G24" i="6" s="1"/>
  <c r="I23" i="6"/>
  <c r="G23" i="6"/>
  <c r="E23" i="6"/>
  <c r="D23" i="6"/>
  <c r="F23" i="6" s="1"/>
  <c r="AB22" i="6"/>
  <c r="I22" i="6"/>
  <c r="E22" i="6"/>
  <c r="D22" i="6"/>
  <c r="G22" i="6" s="1"/>
  <c r="I21" i="6"/>
  <c r="F21" i="6"/>
  <c r="E21" i="6"/>
  <c r="D21" i="6"/>
  <c r="G21" i="6" s="1"/>
  <c r="I20" i="6"/>
  <c r="E20" i="6"/>
  <c r="D20" i="6"/>
  <c r="G20" i="6" s="1"/>
  <c r="AC19" i="6"/>
  <c r="I19" i="6"/>
  <c r="E19" i="6"/>
  <c r="D19" i="6"/>
  <c r="G19" i="6" s="1"/>
  <c r="I18" i="6"/>
  <c r="G18" i="6"/>
  <c r="E18" i="6"/>
  <c r="D18" i="6"/>
  <c r="F18" i="6" s="1"/>
  <c r="I17" i="6"/>
  <c r="G17" i="6"/>
  <c r="E17" i="6"/>
  <c r="F17" i="6" s="1"/>
  <c r="D17" i="6"/>
  <c r="I16" i="6"/>
  <c r="G16" i="6"/>
  <c r="E16" i="6"/>
  <c r="D16" i="6"/>
  <c r="F16" i="6" s="1"/>
  <c r="I15" i="6"/>
  <c r="E15" i="6"/>
  <c r="D15" i="6"/>
  <c r="G15" i="6" s="1"/>
  <c r="I14" i="6"/>
  <c r="G14" i="6"/>
  <c r="E14" i="6"/>
  <c r="F14" i="6" s="1"/>
  <c r="D14" i="6"/>
  <c r="I13" i="6"/>
  <c r="F13" i="6"/>
  <c r="E13" i="6"/>
  <c r="D13" i="6"/>
  <c r="G13" i="6" s="1"/>
  <c r="I12" i="6"/>
  <c r="G12" i="6"/>
  <c r="E12" i="6"/>
  <c r="D12" i="6"/>
  <c r="F12" i="6" s="1"/>
  <c r="I11" i="6"/>
  <c r="F11" i="6"/>
  <c r="E11" i="6"/>
  <c r="D11" i="6"/>
  <c r="G11" i="6" s="1"/>
  <c r="I10" i="6"/>
  <c r="G10" i="6"/>
  <c r="F10" i="6"/>
  <c r="E10" i="6"/>
  <c r="D10" i="6"/>
  <c r="I9" i="6"/>
  <c r="E9" i="6"/>
  <c r="D9" i="6"/>
  <c r="G9" i="6" s="1"/>
  <c r="I8" i="6"/>
  <c r="G8" i="6"/>
  <c r="E8" i="6"/>
  <c r="F8" i="6" s="1"/>
  <c r="D8" i="6"/>
  <c r="I7" i="6"/>
  <c r="G7" i="6"/>
  <c r="E7" i="6"/>
  <c r="D7" i="6"/>
  <c r="F7" i="6" s="1"/>
  <c r="A7" i="6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I6" i="6"/>
  <c r="AB7" i="6" s="1" a="1"/>
  <c r="E6" i="6"/>
  <c r="D6" i="6"/>
  <c r="G6" i="6" s="1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6" i="5"/>
  <c r="AH7" i="5"/>
  <c r="H127" i="5"/>
  <c r="C127" i="5"/>
  <c r="E122" i="5" s="1"/>
  <c r="B127" i="5"/>
  <c r="D125" i="5" s="1"/>
  <c r="F125" i="5" s="1"/>
  <c r="H126" i="5"/>
  <c r="C126" i="5"/>
  <c r="B126" i="5"/>
  <c r="I125" i="5"/>
  <c r="G125" i="5"/>
  <c r="E125" i="5"/>
  <c r="I124" i="5"/>
  <c r="G124" i="5"/>
  <c r="E124" i="5"/>
  <c r="F124" i="5" s="1"/>
  <c r="D124" i="5"/>
  <c r="I123" i="5"/>
  <c r="D123" i="5"/>
  <c r="I122" i="5"/>
  <c r="D122" i="5"/>
  <c r="F122" i="5" s="1"/>
  <c r="I121" i="5"/>
  <c r="E121" i="5"/>
  <c r="D121" i="5"/>
  <c r="I120" i="5"/>
  <c r="I119" i="5"/>
  <c r="G119" i="5"/>
  <c r="E119" i="5"/>
  <c r="F119" i="5" s="1"/>
  <c r="D119" i="5"/>
  <c r="I118" i="5"/>
  <c r="E118" i="5"/>
  <c r="D118" i="5"/>
  <c r="I117" i="5"/>
  <c r="G117" i="5"/>
  <c r="E117" i="5"/>
  <c r="F117" i="5" s="1"/>
  <c r="D117" i="5"/>
  <c r="I116" i="5"/>
  <c r="G116" i="5"/>
  <c r="E116" i="5"/>
  <c r="D116" i="5"/>
  <c r="F116" i="5" s="1"/>
  <c r="I115" i="5"/>
  <c r="D115" i="5"/>
  <c r="I114" i="5"/>
  <c r="E114" i="5"/>
  <c r="D114" i="5"/>
  <c r="G114" i="5" s="1"/>
  <c r="I113" i="5"/>
  <c r="E113" i="5"/>
  <c r="F113" i="5" s="1"/>
  <c r="D113" i="5"/>
  <c r="G113" i="5" s="1"/>
  <c r="I112" i="5"/>
  <c r="I111" i="5"/>
  <c r="G111" i="5"/>
  <c r="F111" i="5"/>
  <c r="E111" i="5"/>
  <c r="D111" i="5"/>
  <c r="I110" i="5"/>
  <c r="E110" i="5"/>
  <c r="D110" i="5"/>
  <c r="I109" i="5"/>
  <c r="G109" i="5"/>
  <c r="E109" i="5"/>
  <c r="F109" i="5" s="1"/>
  <c r="D109" i="5"/>
  <c r="I108" i="5"/>
  <c r="E108" i="5"/>
  <c r="D108" i="5"/>
  <c r="G108" i="5" s="1"/>
  <c r="I107" i="5"/>
  <c r="G107" i="5"/>
  <c r="D107" i="5"/>
  <c r="I106" i="5"/>
  <c r="E106" i="5"/>
  <c r="D106" i="5"/>
  <c r="I105" i="5"/>
  <c r="F105" i="5"/>
  <c r="E105" i="5"/>
  <c r="D105" i="5"/>
  <c r="G105" i="5" s="1"/>
  <c r="I104" i="5"/>
  <c r="G104" i="5"/>
  <c r="F104" i="5"/>
  <c r="E104" i="5"/>
  <c r="D104" i="5"/>
  <c r="I103" i="5"/>
  <c r="G103" i="5"/>
  <c r="E103" i="5"/>
  <c r="D103" i="5"/>
  <c r="F103" i="5" s="1"/>
  <c r="I102" i="5"/>
  <c r="E102" i="5"/>
  <c r="D102" i="5"/>
  <c r="I101" i="5"/>
  <c r="G101" i="5"/>
  <c r="E101" i="5"/>
  <c r="F101" i="5" s="1"/>
  <c r="D101" i="5"/>
  <c r="I100" i="5"/>
  <c r="F100" i="5"/>
  <c r="E100" i="5"/>
  <c r="D100" i="5"/>
  <c r="G100" i="5" s="1"/>
  <c r="I99" i="5"/>
  <c r="G99" i="5"/>
  <c r="D99" i="5"/>
  <c r="I98" i="5"/>
  <c r="F98" i="5"/>
  <c r="E98" i="5"/>
  <c r="D98" i="5"/>
  <c r="G98" i="5" s="1"/>
  <c r="I97" i="5"/>
  <c r="G97" i="5"/>
  <c r="E97" i="5"/>
  <c r="F97" i="5" s="1"/>
  <c r="D97" i="5"/>
  <c r="I96" i="5"/>
  <c r="E96" i="5"/>
  <c r="D96" i="5"/>
  <c r="G96" i="5" s="1"/>
  <c r="I95" i="5"/>
  <c r="G95" i="5"/>
  <c r="E95" i="5"/>
  <c r="D95" i="5"/>
  <c r="I94" i="5"/>
  <c r="F94" i="5"/>
  <c r="E94" i="5"/>
  <c r="D94" i="5"/>
  <c r="G94" i="5" s="1"/>
  <c r="I93" i="5"/>
  <c r="G93" i="5"/>
  <c r="F93" i="5"/>
  <c r="E93" i="5"/>
  <c r="D93" i="5"/>
  <c r="I92" i="5"/>
  <c r="G92" i="5"/>
  <c r="E92" i="5"/>
  <c r="D92" i="5"/>
  <c r="I91" i="5"/>
  <c r="G91" i="5"/>
  <c r="E91" i="5"/>
  <c r="D91" i="5"/>
  <c r="I90" i="5"/>
  <c r="G90" i="5"/>
  <c r="E90" i="5"/>
  <c r="F90" i="5" s="1"/>
  <c r="D90" i="5"/>
  <c r="I89" i="5"/>
  <c r="E89" i="5"/>
  <c r="D89" i="5"/>
  <c r="I88" i="5"/>
  <c r="G88" i="5"/>
  <c r="E88" i="5"/>
  <c r="D88" i="5"/>
  <c r="F88" i="5" s="1"/>
  <c r="I87" i="5"/>
  <c r="F87" i="5"/>
  <c r="E87" i="5"/>
  <c r="D87" i="5"/>
  <c r="G87" i="5" s="1"/>
  <c r="I86" i="5"/>
  <c r="G86" i="5"/>
  <c r="F86" i="5"/>
  <c r="E86" i="5"/>
  <c r="D86" i="5"/>
  <c r="I85" i="5"/>
  <c r="E85" i="5"/>
  <c r="D85" i="5"/>
  <c r="G85" i="5" s="1"/>
  <c r="I84" i="5"/>
  <c r="E84" i="5"/>
  <c r="D84" i="5"/>
  <c r="G84" i="5" s="1"/>
  <c r="I83" i="5"/>
  <c r="F83" i="5"/>
  <c r="E83" i="5"/>
  <c r="D83" i="5"/>
  <c r="G83" i="5" s="1"/>
  <c r="I82" i="5"/>
  <c r="G82" i="5"/>
  <c r="E82" i="5"/>
  <c r="F82" i="5" s="1"/>
  <c r="D82" i="5"/>
  <c r="I81" i="5"/>
  <c r="E81" i="5"/>
  <c r="D81" i="5"/>
  <c r="F81" i="5" s="1"/>
  <c r="I80" i="5"/>
  <c r="E80" i="5"/>
  <c r="D80" i="5"/>
  <c r="F80" i="5" s="1"/>
  <c r="I79" i="5"/>
  <c r="E79" i="5"/>
  <c r="D79" i="5"/>
  <c r="G79" i="5" s="1"/>
  <c r="I78" i="5"/>
  <c r="G78" i="5"/>
  <c r="E78" i="5"/>
  <c r="F78" i="5" s="1"/>
  <c r="D78" i="5"/>
  <c r="I77" i="5"/>
  <c r="E77" i="5"/>
  <c r="D77" i="5"/>
  <c r="G77" i="5" s="1"/>
  <c r="I76" i="5"/>
  <c r="G76" i="5"/>
  <c r="E76" i="5"/>
  <c r="F76" i="5" s="1"/>
  <c r="D76" i="5"/>
  <c r="I75" i="5"/>
  <c r="E75" i="5"/>
  <c r="D75" i="5"/>
  <c r="I74" i="5"/>
  <c r="G74" i="5"/>
  <c r="E74" i="5"/>
  <c r="D74" i="5"/>
  <c r="F74" i="5" s="1"/>
  <c r="I73" i="5"/>
  <c r="E73" i="5"/>
  <c r="D73" i="5"/>
  <c r="I72" i="5"/>
  <c r="G72" i="5"/>
  <c r="E72" i="5"/>
  <c r="F72" i="5" s="1"/>
  <c r="D72" i="5"/>
  <c r="I71" i="5"/>
  <c r="G71" i="5"/>
  <c r="F71" i="5"/>
  <c r="E71" i="5"/>
  <c r="D71" i="5"/>
  <c r="I70" i="5"/>
  <c r="G70" i="5"/>
  <c r="E70" i="5"/>
  <c r="D70" i="5"/>
  <c r="I69" i="5"/>
  <c r="E69" i="5"/>
  <c r="D69" i="5"/>
  <c r="G69" i="5" s="1"/>
  <c r="I68" i="5"/>
  <c r="G68" i="5"/>
  <c r="E68" i="5"/>
  <c r="F68" i="5" s="1"/>
  <c r="D68" i="5"/>
  <c r="I67" i="5"/>
  <c r="E67" i="5"/>
  <c r="D67" i="5"/>
  <c r="I66" i="5"/>
  <c r="G66" i="5"/>
  <c r="E66" i="5"/>
  <c r="D66" i="5"/>
  <c r="F66" i="5" s="1"/>
  <c r="I65" i="5"/>
  <c r="E65" i="5"/>
  <c r="D65" i="5"/>
  <c r="G65" i="5" s="1"/>
  <c r="I64" i="5"/>
  <c r="G64" i="5"/>
  <c r="E64" i="5"/>
  <c r="F64" i="5" s="1"/>
  <c r="D64" i="5"/>
  <c r="I63" i="5"/>
  <c r="G63" i="5"/>
  <c r="F63" i="5"/>
  <c r="E63" i="5"/>
  <c r="D63" i="5"/>
  <c r="I62" i="5"/>
  <c r="G62" i="5"/>
  <c r="E62" i="5"/>
  <c r="D62" i="5"/>
  <c r="F62" i="5" s="1"/>
  <c r="I61" i="5"/>
  <c r="E61" i="5"/>
  <c r="D61" i="5"/>
  <c r="I60" i="5"/>
  <c r="G60" i="5"/>
  <c r="E60" i="5"/>
  <c r="F60" i="5" s="1"/>
  <c r="D60" i="5"/>
  <c r="I59" i="5"/>
  <c r="E59" i="5"/>
  <c r="D59" i="5"/>
  <c r="G59" i="5" s="1"/>
  <c r="I58" i="5"/>
  <c r="G58" i="5"/>
  <c r="E58" i="5"/>
  <c r="D58" i="5"/>
  <c r="F58" i="5" s="1"/>
  <c r="I57" i="5"/>
  <c r="E57" i="5"/>
  <c r="F57" i="5" s="1"/>
  <c r="D57" i="5"/>
  <c r="G57" i="5" s="1"/>
  <c r="I56" i="5"/>
  <c r="G56" i="5"/>
  <c r="E56" i="5"/>
  <c r="F56" i="5" s="1"/>
  <c r="D56" i="5"/>
  <c r="I55" i="5"/>
  <c r="E55" i="5"/>
  <c r="D55" i="5"/>
  <c r="I54" i="5"/>
  <c r="G54" i="5"/>
  <c r="E54" i="5"/>
  <c r="D54" i="5"/>
  <c r="I53" i="5"/>
  <c r="F53" i="5"/>
  <c r="E53" i="5"/>
  <c r="D53" i="5"/>
  <c r="G53" i="5" s="1"/>
  <c r="I52" i="5"/>
  <c r="G52" i="5"/>
  <c r="E52" i="5"/>
  <c r="F52" i="5" s="1"/>
  <c r="D52" i="5"/>
  <c r="I51" i="5"/>
  <c r="G51" i="5"/>
  <c r="F51" i="5"/>
  <c r="E51" i="5"/>
  <c r="D51" i="5"/>
  <c r="I50" i="5"/>
  <c r="G50" i="5"/>
  <c r="E50" i="5"/>
  <c r="D50" i="5"/>
  <c r="F50" i="5" s="1"/>
  <c r="I49" i="5"/>
  <c r="F49" i="5"/>
  <c r="E49" i="5"/>
  <c r="D49" i="5"/>
  <c r="G49" i="5" s="1"/>
  <c r="I48" i="5"/>
  <c r="E48" i="5"/>
  <c r="D48" i="5"/>
  <c r="G48" i="5" s="1"/>
  <c r="I47" i="5"/>
  <c r="F47" i="5"/>
  <c r="E47" i="5"/>
  <c r="D47" i="5"/>
  <c r="G47" i="5" s="1"/>
  <c r="I46" i="5"/>
  <c r="G46" i="5"/>
  <c r="E46" i="5"/>
  <c r="F46" i="5" s="1"/>
  <c r="D46" i="5"/>
  <c r="I45" i="5"/>
  <c r="E45" i="5"/>
  <c r="D45" i="5"/>
  <c r="I44" i="5"/>
  <c r="G44" i="5"/>
  <c r="E44" i="5"/>
  <c r="D44" i="5"/>
  <c r="F44" i="5" s="1"/>
  <c r="I43" i="5"/>
  <c r="E43" i="5"/>
  <c r="D43" i="5"/>
  <c r="G43" i="5" s="1"/>
  <c r="I42" i="5"/>
  <c r="G42" i="5"/>
  <c r="E42" i="5"/>
  <c r="D42" i="5"/>
  <c r="F42" i="5" s="1"/>
  <c r="I41" i="5"/>
  <c r="F41" i="5"/>
  <c r="E41" i="5"/>
  <c r="D41" i="5"/>
  <c r="G41" i="5" s="1"/>
  <c r="I40" i="5"/>
  <c r="E40" i="5"/>
  <c r="D40" i="5"/>
  <c r="G40" i="5" s="1"/>
  <c r="I39" i="5"/>
  <c r="F39" i="5"/>
  <c r="E39" i="5"/>
  <c r="D39" i="5"/>
  <c r="G39" i="5" s="1"/>
  <c r="I38" i="5"/>
  <c r="G38" i="5"/>
  <c r="E38" i="5"/>
  <c r="F38" i="5" s="1"/>
  <c r="D38" i="5"/>
  <c r="I37" i="5"/>
  <c r="E37" i="5"/>
  <c r="D37" i="5"/>
  <c r="I36" i="5"/>
  <c r="G36" i="5"/>
  <c r="E36" i="5"/>
  <c r="D36" i="5"/>
  <c r="F36" i="5" s="1"/>
  <c r="I35" i="5"/>
  <c r="E35" i="5"/>
  <c r="D35" i="5"/>
  <c r="G35" i="5" s="1"/>
  <c r="I34" i="5"/>
  <c r="G34" i="5"/>
  <c r="E34" i="5"/>
  <c r="D34" i="5"/>
  <c r="F34" i="5" s="1"/>
  <c r="I33" i="5"/>
  <c r="F33" i="5"/>
  <c r="E33" i="5"/>
  <c r="D33" i="5"/>
  <c r="G33" i="5" s="1"/>
  <c r="I32" i="5"/>
  <c r="E32" i="5"/>
  <c r="D32" i="5"/>
  <c r="G32" i="5" s="1"/>
  <c r="I31" i="5"/>
  <c r="F31" i="5"/>
  <c r="E31" i="5"/>
  <c r="D31" i="5"/>
  <c r="G31" i="5" s="1"/>
  <c r="I30" i="5"/>
  <c r="G30" i="5"/>
  <c r="E30" i="5"/>
  <c r="F30" i="5" s="1"/>
  <c r="D30" i="5"/>
  <c r="I29" i="5"/>
  <c r="E29" i="5"/>
  <c r="D29" i="5"/>
  <c r="I28" i="5"/>
  <c r="G28" i="5"/>
  <c r="E28" i="5"/>
  <c r="F28" i="5" s="1"/>
  <c r="D28" i="5"/>
  <c r="I27" i="5"/>
  <c r="E27" i="5"/>
  <c r="D27" i="5"/>
  <c r="G27" i="5" s="1"/>
  <c r="I26" i="5"/>
  <c r="E26" i="5"/>
  <c r="D26" i="5"/>
  <c r="I25" i="5"/>
  <c r="G25" i="5"/>
  <c r="F25" i="5"/>
  <c r="E25" i="5"/>
  <c r="D25" i="5"/>
  <c r="I24" i="5"/>
  <c r="G24" i="5"/>
  <c r="F24" i="5"/>
  <c r="E24" i="5"/>
  <c r="D24" i="5"/>
  <c r="I23" i="5"/>
  <c r="E23" i="5"/>
  <c r="D23" i="5"/>
  <c r="G23" i="5" s="1"/>
  <c r="AB22" i="5"/>
  <c r="I22" i="5"/>
  <c r="G22" i="5"/>
  <c r="E22" i="5"/>
  <c r="F22" i="5" s="1"/>
  <c r="D22" i="5"/>
  <c r="I21" i="5"/>
  <c r="G21" i="5"/>
  <c r="F21" i="5"/>
  <c r="E21" i="5"/>
  <c r="D21" i="5"/>
  <c r="I20" i="5"/>
  <c r="E20" i="5"/>
  <c r="D20" i="5"/>
  <c r="G20" i="5" s="1"/>
  <c r="AC19" i="5"/>
  <c r="I19" i="5"/>
  <c r="E19" i="5"/>
  <c r="D19" i="5"/>
  <c r="G19" i="5" s="1"/>
  <c r="I18" i="5"/>
  <c r="E18" i="5"/>
  <c r="D18" i="5"/>
  <c r="G18" i="5" s="1"/>
  <c r="I17" i="5"/>
  <c r="E17" i="5"/>
  <c r="D17" i="5"/>
  <c r="G17" i="5" s="1"/>
  <c r="I16" i="5"/>
  <c r="G16" i="5"/>
  <c r="E16" i="5"/>
  <c r="D16" i="5"/>
  <c r="F16" i="5" s="1"/>
  <c r="I15" i="5"/>
  <c r="E15" i="5"/>
  <c r="D15" i="5"/>
  <c r="G15" i="5" s="1"/>
  <c r="I14" i="5"/>
  <c r="E14" i="5"/>
  <c r="D14" i="5"/>
  <c r="G14" i="5" s="1"/>
  <c r="I13" i="5"/>
  <c r="G13" i="5"/>
  <c r="F13" i="5"/>
  <c r="E13" i="5"/>
  <c r="D13" i="5"/>
  <c r="I12" i="5"/>
  <c r="E12" i="5"/>
  <c r="D12" i="5"/>
  <c r="G12" i="5" s="1"/>
  <c r="I11" i="5"/>
  <c r="E11" i="5"/>
  <c r="D11" i="5"/>
  <c r="G11" i="5" s="1"/>
  <c r="I10" i="5"/>
  <c r="G10" i="5"/>
  <c r="E10" i="5"/>
  <c r="F10" i="5" s="1"/>
  <c r="D10" i="5"/>
  <c r="I9" i="5"/>
  <c r="E9" i="5"/>
  <c r="D9" i="5"/>
  <c r="G9" i="5" s="1"/>
  <c r="I8" i="5"/>
  <c r="G8" i="5"/>
  <c r="E8" i="5"/>
  <c r="D8" i="5"/>
  <c r="F8" i="5" s="1"/>
  <c r="AB7" i="5" a="1"/>
  <c r="AH20" i="5" s="1"/>
  <c r="I7" i="5"/>
  <c r="E7" i="5"/>
  <c r="D7" i="5"/>
  <c r="G7" i="5" s="1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I6" i="5"/>
  <c r="G6" i="5"/>
  <c r="E6" i="5"/>
  <c r="D6" i="5"/>
  <c r="AB22" i="2"/>
  <c r="AB22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6" i="4"/>
  <c r="AG7" i="4"/>
  <c r="H127" i="4"/>
  <c r="C127" i="4"/>
  <c r="E125" i="4" s="1"/>
  <c r="B127" i="4"/>
  <c r="H126" i="4"/>
  <c r="C126" i="4"/>
  <c r="B126" i="4"/>
  <c r="I125" i="4"/>
  <c r="D125" i="4"/>
  <c r="I124" i="4"/>
  <c r="G124" i="4"/>
  <c r="F124" i="4"/>
  <c r="E124" i="4"/>
  <c r="D124" i="4"/>
  <c r="I123" i="4"/>
  <c r="E123" i="4"/>
  <c r="D123" i="4"/>
  <c r="G123" i="4" s="1"/>
  <c r="I122" i="4"/>
  <c r="G122" i="4"/>
  <c r="F122" i="4"/>
  <c r="E122" i="4"/>
  <c r="D122" i="4"/>
  <c r="I121" i="4"/>
  <c r="G121" i="4"/>
  <c r="F121" i="4"/>
  <c r="E121" i="4"/>
  <c r="D121" i="4"/>
  <c r="I120" i="4"/>
  <c r="E120" i="4"/>
  <c r="D120" i="4"/>
  <c r="I119" i="4"/>
  <c r="G119" i="4"/>
  <c r="E119" i="4"/>
  <c r="F119" i="4" s="1"/>
  <c r="D119" i="4"/>
  <c r="I118" i="4"/>
  <c r="E118" i="4"/>
  <c r="D118" i="4"/>
  <c r="G118" i="4" s="1"/>
  <c r="I117" i="4"/>
  <c r="G117" i="4"/>
  <c r="E117" i="4"/>
  <c r="D117" i="4"/>
  <c r="F117" i="4" s="1"/>
  <c r="I116" i="4"/>
  <c r="G116" i="4"/>
  <c r="F116" i="4"/>
  <c r="E116" i="4"/>
  <c r="D116" i="4"/>
  <c r="I115" i="4"/>
  <c r="E115" i="4"/>
  <c r="F115" i="4" s="1"/>
  <c r="D115" i="4"/>
  <c r="G115" i="4" s="1"/>
  <c r="I114" i="4"/>
  <c r="G114" i="4"/>
  <c r="F114" i="4"/>
  <c r="E114" i="4"/>
  <c r="D114" i="4"/>
  <c r="I113" i="4"/>
  <c r="G113" i="4"/>
  <c r="F113" i="4"/>
  <c r="E113" i="4"/>
  <c r="D113" i="4"/>
  <c r="I112" i="4"/>
  <c r="E112" i="4"/>
  <c r="D112" i="4"/>
  <c r="I111" i="4"/>
  <c r="G111" i="4"/>
  <c r="E111" i="4"/>
  <c r="F111" i="4" s="1"/>
  <c r="D111" i="4"/>
  <c r="I110" i="4"/>
  <c r="E110" i="4"/>
  <c r="F110" i="4" s="1"/>
  <c r="D110" i="4"/>
  <c r="G110" i="4" s="1"/>
  <c r="I109" i="4"/>
  <c r="E109" i="4"/>
  <c r="D109" i="4"/>
  <c r="F109" i="4" s="1"/>
  <c r="I108" i="4"/>
  <c r="E108" i="4"/>
  <c r="D108" i="4"/>
  <c r="G108" i="4" s="1"/>
  <c r="I107" i="4"/>
  <c r="F107" i="4"/>
  <c r="E107" i="4"/>
  <c r="D107" i="4"/>
  <c r="G107" i="4" s="1"/>
  <c r="I106" i="4"/>
  <c r="G106" i="4"/>
  <c r="F106" i="4"/>
  <c r="E106" i="4"/>
  <c r="D106" i="4"/>
  <c r="I105" i="4"/>
  <c r="G105" i="4"/>
  <c r="F105" i="4"/>
  <c r="E105" i="4"/>
  <c r="D105" i="4"/>
  <c r="I104" i="4"/>
  <c r="E104" i="4"/>
  <c r="D104" i="4"/>
  <c r="I103" i="4"/>
  <c r="G103" i="4"/>
  <c r="F103" i="4"/>
  <c r="E103" i="4"/>
  <c r="D103" i="4"/>
  <c r="I102" i="4"/>
  <c r="E102" i="4"/>
  <c r="D102" i="4"/>
  <c r="F102" i="4" s="1"/>
  <c r="I101" i="4"/>
  <c r="E101" i="4"/>
  <c r="D101" i="4"/>
  <c r="F101" i="4" s="1"/>
  <c r="I100" i="4"/>
  <c r="E100" i="4"/>
  <c r="D100" i="4"/>
  <c r="G100" i="4" s="1"/>
  <c r="I99" i="4"/>
  <c r="E99" i="4"/>
  <c r="D99" i="4"/>
  <c r="G99" i="4" s="1"/>
  <c r="I98" i="4"/>
  <c r="G98" i="4"/>
  <c r="F98" i="4"/>
  <c r="E98" i="4"/>
  <c r="D98" i="4"/>
  <c r="I97" i="4"/>
  <c r="E97" i="4"/>
  <c r="D97" i="4"/>
  <c r="I96" i="4"/>
  <c r="G96" i="4"/>
  <c r="E96" i="4"/>
  <c r="D96" i="4"/>
  <c r="I95" i="4"/>
  <c r="G95" i="4"/>
  <c r="F95" i="4"/>
  <c r="E95" i="4"/>
  <c r="D95" i="4"/>
  <c r="I94" i="4"/>
  <c r="E94" i="4"/>
  <c r="D94" i="4"/>
  <c r="G94" i="4" s="1"/>
  <c r="I93" i="4"/>
  <c r="G93" i="4"/>
  <c r="F93" i="4"/>
  <c r="E93" i="4"/>
  <c r="D93" i="4"/>
  <c r="I92" i="4"/>
  <c r="E92" i="4"/>
  <c r="D92" i="4"/>
  <c r="F92" i="4" s="1"/>
  <c r="I91" i="4"/>
  <c r="E91" i="4"/>
  <c r="D91" i="4"/>
  <c r="G91" i="4" s="1"/>
  <c r="I90" i="4"/>
  <c r="G90" i="4"/>
  <c r="F90" i="4"/>
  <c r="E90" i="4"/>
  <c r="D90" i="4"/>
  <c r="I89" i="4"/>
  <c r="E89" i="4"/>
  <c r="D89" i="4"/>
  <c r="G89" i="4" s="1"/>
  <c r="I88" i="4"/>
  <c r="G88" i="4"/>
  <c r="F88" i="4"/>
  <c r="E88" i="4"/>
  <c r="D88" i="4"/>
  <c r="I87" i="4"/>
  <c r="E87" i="4"/>
  <c r="F87" i="4" s="1"/>
  <c r="D87" i="4"/>
  <c r="G87" i="4" s="1"/>
  <c r="I86" i="4"/>
  <c r="E86" i="4"/>
  <c r="D86" i="4"/>
  <c r="G86" i="4" s="1"/>
  <c r="I85" i="4"/>
  <c r="G85" i="4"/>
  <c r="F85" i="4"/>
  <c r="E85" i="4"/>
  <c r="D85" i="4"/>
  <c r="I84" i="4"/>
  <c r="E84" i="4"/>
  <c r="D84" i="4"/>
  <c r="I83" i="4"/>
  <c r="E83" i="4"/>
  <c r="D83" i="4"/>
  <c r="F83" i="4" s="1"/>
  <c r="I82" i="4"/>
  <c r="G82" i="4"/>
  <c r="F82" i="4"/>
  <c r="E82" i="4"/>
  <c r="D82" i="4"/>
  <c r="I81" i="4"/>
  <c r="E81" i="4"/>
  <c r="D81" i="4"/>
  <c r="G81" i="4" s="1"/>
  <c r="I80" i="4"/>
  <c r="G80" i="4"/>
  <c r="F80" i="4"/>
  <c r="E80" i="4"/>
  <c r="D80" i="4"/>
  <c r="I79" i="4"/>
  <c r="E79" i="4"/>
  <c r="D79" i="4"/>
  <c r="G79" i="4" s="1"/>
  <c r="I78" i="4"/>
  <c r="E78" i="4"/>
  <c r="D78" i="4"/>
  <c r="G78" i="4" s="1"/>
  <c r="I77" i="4"/>
  <c r="G77" i="4"/>
  <c r="F77" i="4"/>
  <c r="E77" i="4"/>
  <c r="D77" i="4"/>
  <c r="I76" i="4"/>
  <c r="G76" i="4"/>
  <c r="F76" i="4"/>
  <c r="E76" i="4"/>
  <c r="D76" i="4"/>
  <c r="I75" i="4"/>
  <c r="F75" i="4"/>
  <c r="E75" i="4"/>
  <c r="D75" i="4"/>
  <c r="G75" i="4" s="1"/>
  <c r="I74" i="4"/>
  <c r="E74" i="4"/>
  <c r="D74" i="4"/>
  <c r="G74" i="4" s="1"/>
  <c r="I73" i="4"/>
  <c r="G73" i="4"/>
  <c r="E73" i="4"/>
  <c r="F73" i="4" s="1"/>
  <c r="D73" i="4"/>
  <c r="I72" i="4"/>
  <c r="E72" i="4"/>
  <c r="D72" i="4"/>
  <c r="G72" i="4" s="1"/>
  <c r="I71" i="4"/>
  <c r="G71" i="4"/>
  <c r="E71" i="4"/>
  <c r="D71" i="4"/>
  <c r="F71" i="4" s="1"/>
  <c r="I70" i="4"/>
  <c r="E70" i="4"/>
  <c r="D70" i="4"/>
  <c r="I69" i="4"/>
  <c r="E69" i="4"/>
  <c r="D69" i="4"/>
  <c r="G69" i="4" s="1"/>
  <c r="I68" i="4"/>
  <c r="G68" i="4"/>
  <c r="F68" i="4"/>
  <c r="E68" i="4"/>
  <c r="D68" i="4"/>
  <c r="I67" i="4"/>
  <c r="E67" i="4"/>
  <c r="F67" i="4" s="1"/>
  <c r="D67" i="4"/>
  <c r="G67" i="4" s="1"/>
  <c r="I66" i="4"/>
  <c r="F66" i="4"/>
  <c r="E66" i="4"/>
  <c r="D66" i="4"/>
  <c r="G66" i="4" s="1"/>
  <c r="I65" i="4"/>
  <c r="G65" i="4"/>
  <c r="E65" i="4"/>
  <c r="F65" i="4" s="1"/>
  <c r="D65" i="4"/>
  <c r="I64" i="4"/>
  <c r="E64" i="4"/>
  <c r="D64" i="4"/>
  <c r="G64" i="4" s="1"/>
  <c r="I63" i="4"/>
  <c r="G63" i="4"/>
  <c r="E63" i="4"/>
  <c r="D63" i="4"/>
  <c r="F63" i="4" s="1"/>
  <c r="I62" i="4"/>
  <c r="E62" i="4"/>
  <c r="D62" i="4"/>
  <c r="I61" i="4"/>
  <c r="E61" i="4"/>
  <c r="D61" i="4"/>
  <c r="G61" i="4" s="1"/>
  <c r="I60" i="4"/>
  <c r="G60" i="4"/>
  <c r="F60" i="4"/>
  <c r="E60" i="4"/>
  <c r="D60" i="4"/>
  <c r="I59" i="4"/>
  <c r="E59" i="4"/>
  <c r="F59" i="4" s="1"/>
  <c r="D59" i="4"/>
  <c r="G59" i="4" s="1"/>
  <c r="I58" i="4"/>
  <c r="F58" i="4"/>
  <c r="E58" i="4"/>
  <c r="D58" i="4"/>
  <c r="G58" i="4" s="1"/>
  <c r="I57" i="4"/>
  <c r="G57" i="4"/>
  <c r="E57" i="4"/>
  <c r="F57" i="4" s="1"/>
  <c r="D57" i="4"/>
  <c r="I56" i="4"/>
  <c r="E56" i="4"/>
  <c r="D56" i="4"/>
  <c r="I55" i="4"/>
  <c r="G55" i="4"/>
  <c r="E55" i="4"/>
  <c r="D55" i="4"/>
  <c r="F55" i="4" s="1"/>
  <c r="I54" i="4"/>
  <c r="E54" i="4"/>
  <c r="D54" i="4"/>
  <c r="G54" i="4" s="1"/>
  <c r="I53" i="4"/>
  <c r="E53" i="4"/>
  <c r="D53" i="4"/>
  <c r="I52" i="4"/>
  <c r="F52" i="4"/>
  <c r="E52" i="4"/>
  <c r="D52" i="4"/>
  <c r="G52" i="4" s="1"/>
  <c r="I51" i="4"/>
  <c r="E51" i="4"/>
  <c r="D51" i="4"/>
  <c r="G51" i="4" s="1"/>
  <c r="I50" i="4"/>
  <c r="F50" i="4"/>
  <c r="E50" i="4"/>
  <c r="D50" i="4"/>
  <c r="G50" i="4" s="1"/>
  <c r="I49" i="4"/>
  <c r="G49" i="4"/>
  <c r="F49" i="4"/>
  <c r="E49" i="4"/>
  <c r="D49" i="4"/>
  <c r="I48" i="4"/>
  <c r="F48" i="4"/>
  <c r="E48" i="4"/>
  <c r="D48" i="4"/>
  <c r="G48" i="4" s="1"/>
  <c r="I47" i="4"/>
  <c r="G47" i="4"/>
  <c r="F47" i="4"/>
  <c r="E47" i="4"/>
  <c r="D47" i="4"/>
  <c r="I46" i="4"/>
  <c r="E46" i="4"/>
  <c r="D46" i="4"/>
  <c r="G46" i="4" s="1"/>
  <c r="I45" i="4"/>
  <c r="E45" i="4"/>
  <c r="D45" i="4"/>
  <c r="G45" i="4" s="1"/>
  <c r="I44" i="4"/>
  <c r="G44" i="4"/>
  <c r="E44" i="4"/>
  <c r="F44" i="4" s="1"/>
  <c r="D44" i="4"/>
  <c r="I43" i="4"/>
  <c r="G43" i="4"/>
  <c r="E43" i="4"/>
  <c r="D43" i="4"/>
  <c r="F43" i="4" s="1"/>
  <c r="I42" i="4"/>
  <c r="G42" i="4"/>
  <c r="E42" i="4"/>
  <c r="D42" i="4"/>
  <c r="F42" i="4" s="1"/>
  <c r="I41" i="4"/>
  <c r="E41" i="4"/>
  <c r="D41" i="4"/>
  <c r="I40" i="4"/>
  <c r="F40" i="4"/>
  <c r="E40" i="4"/>
  <c r="D40" i="4"/>
  <c r="G40" i="4" s="1"/>
  <c r="I39" i="4"/>
  <c r="G39" i="4"/>
  <c r="F39" i="4"/>
  <c r="E39" i="4"/>
  <c r="D39" i="4"/>
  <c r="I38" i="4"/>
  <c r="E38" i="4"/>
  <c r="D38" i="4"/>
  <c r="G38" i="4" s="1"/>
  <c r="I37" i="4"/>
  <c r="E37" i="4"/>
  <c r="D37" i="4"/>
  <c r="G37" i="4" s="1"/>
  <c r="I36" i="4"/>
  <c r="G36" i="4"/>
  <c r="E36" i="4"/>
  <c r="F36" i="4" s="1"/>
  <c r="D36" i="4"/>
  <c r="I35" i="4"/>
  <c r="G35" i="4"/>
  <c r="E35" i="4"/>
  <c r="D35" i="4"/>
  <c r="F35" i="4" s="1"/>
  <c r="I34" i="4"/>
  <c r="G34" i="4"/>
  <c r="E34" i="4"/>
  <c r="D34" i="4"/>
  <c r="F34" i="4" s="1"/>
  <c r="I33" i="4"/>
  <c r="E33" i="4"/>
  <c r="D33" i="4"/>
  <c r="I32" i="4"/>
  <c r="F32" i="4"/>
  <c r="E32" i="4"/>
  <c r="D32" i="4"/>
  <c r="G32" i="4" s="1"/>
  <c r="I31" i="4"/>
  <c r="G31" i="4"/>
  <c r="F31" i="4"/>
  <c r="E31" i="4"/>
  <c r="D31" i="4"/>
  <c r="I30" i="4"/>
  <c r="E30" i="4"/>
  <c r="D30" i="4"/>
  <c r="G30" i="4" s="1"/>
  <c r="I29" i="4"/>
  <c r="E29" i="4"/>
  <c r="F29" i="4" s="1"/>
  <c r="D29" i="4"/>
  <c r="G29" i="4" s="1"/>
  <c r="I28" i="4"/>
  <c r="G28" i="4"/>
  <c r="E28" i="4"/>
  <c r="F28" i="4" s="1"/>
  <c r="D28" i="4"/>
  <c r="I27" i="4"/>
  <c r="E27" i="4"/>
  <c r="D27" i="4"/>
  <c r="G27" i="4" s="1"/>
  <c r="I26" i="4"/>
  <c r="G26" i="4"/>
  <c r="E26" i="4"/>
  <c r="D26" i="4"/>
  <c r="F26" i="4" s="1"/>
  <c r="I25" i="4"/>
  <c r="G25" i="4"/>
  <c r="F25" i="4"/>
  <c r="E25" i="4"/>
  <c r="D25" i="4"/>
  <c r="I24" i="4"/>
  <c r="F24" i="4"/>
  <c r="E24" i="4"/>
  <c r="D24" i="4"/>
  <c r="G24" i="4" s="1"/>
  <c r="AC19" i="4"/>
  <c r="I23" i="4"/>
  <c r="E23" i="4"/>
  <c r="D23" i="4"/>
  <c r="I22" i="4"/>
  <c r="F22" i="4"/>
  <c r="E22" i="4"/>
  <c r="D22" i="4"/>
  <c r="G22" i="4" s="1"/>
  <c r="I21" i="4"/>
  <c r="E21" i="4"/>
  <c r="D21" i="4"/>
  <c r="I20" i="4"/>
  <c r="E20" i="4"/>
  <c r="D20" i="4"/>
  <c r="F20" i="4" s="1"/>
  <c r="I19" i="4"/>
  <c r="G19" i="4"/>
  <c r="F19" i="4"/>
  <c r="E19" i="4"/>
  <c r="D19" i="4"/>
  <c r="I18" i="4"/>
  <c r="E18" i="4"/>
  <c r="D18" i="4"/>
  <c r="G18" i="4" s="1"/>
  <c r="I17" i="4"/>
  <c r="G17" i="4"/>
  <c r="E17" i="4"/>
  <c r="D17" i="4"/>
  <c r="F17" i="4" s="1"/>
  <c r="I16" i="4"/>
  <c r="F16" i="4"/>
  <c r="E16" i="4"/>
  <c r="D16" i="4"/>
  <c r="G16" i="4" s="1"/>
  <c r="I15" i="4"/>
  <c r="G15" i="4"/>
  <c r="E15" i="4"/>
  <c r="D15" i="4"/>
  <c r="F15" i="4" s="1"/>
  <c r="I14" i="4"/>
  <c r="E14" i="4"/>
  <c r="D14" i="4"/>
  <c r="G14" i="4" s="1"/>
  <c r="I13" i="4"/>
  <c r="G13" i="4"/>
  <c r="F13" i="4"/>
  <c r="E13" i="4"/>
  <c r="D13" i="4"/>
  <c r="I12" i="4"/>
  <c r="F12" i="4"/>
  <c r="E12" i="4"/>
  <c r="D12" i="4"/>
  <c r="G12" i="4" s="1"/>
  <c r="I11" i="4"/>
  <c r="G11" i="4"/>
  <c r="E11" i="4"/>
  <c r="F11" i="4" s="1"/>
  <c r="D11" i="4"/>
  <c r="I10" i="4"/>
  <c r="G10" i="4"/>
  <c r="F10" i="4"/>
  <c r="E10" i="4"/>
  <c r="D10" i="4"/>
  <c r="I9" i="4"/>
  <c r="G9" i="4"/>
  <c r="E9" i="4"/>
  <c r="D9" i="4"/>
  <c r="F9" i="4" s="1"/>
  <c r="I8" i="4"/>
  <c r="E8" i="4"/>
  <c r="D8" i="4"/>
  <c r="F8" i="4" s="1"/>
  <c r="I7" i="4"/>
  <c r="E7" i="4"/>
  <c r="D7" i="4"/>
  <c r="G7" i="4" s="1"/>
  <c r="A7" i="4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I6" i="4"/>
  <c r="F6" i="4"/>
  <c r="E6" i="4"/>
  <c r="D6" i="4"/>
  <c r="G6" i="4" s="1"/>
  <c r="AH25" i="2"/>
  <c r="AH24" i="2" s="1"/>
  <c r="K7" i="2"/>
  <c r="K8" i="2"/>
  <c r="K9" i="2"/>
  <c r="K10" i="2"/>
  <c r="K11" i="2"/>
  <c r="K126" i="2" s="1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6" i="2"/>
  <c r="H126" i="2"/>
  <c r="I126" i="2"/>
  <c r="E127" i="2"/>
  <c r="H127" i="2"/>
  <c r="I127" i="2"/>
  <c r="AH26" i="2"/>
  <c r="N20" i="3"/>
  <c r="M20" i="3"/>
  <c r="M18" i="3"/>
  <c r="M19" i="3"/>
  <c r="F127" i="3"/>
  <c r="F12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6" i="3"/>
  <c r="L7" i="3" a="1"/>
  <c r="L7" i="3" s="1"/>
  <c r="N19" i="3"/>
  <c r="N18" i="3"/>
  <c r="C127" i="3"/>
  <c r="B127" i="3"/>
  <c r="C126" i="3"/>
  <c r="B126" i="3"/>
  <c r="E125" i="3"/>
  <c r="D125" i="3"/>
  <c r="H124" i="3"/>
  <c r="E124" i="3"/>
  <c r="D124" i="3"/>
  <c r="E123" i="3"/>
  <c r="D123" i="3"/>
  <c r="E122" i="3"/>
  <c r="D122" i="3"/>
  <c r="E121" i="3"/>
  <c r="D121" i="3"/>
  <c r="G121" i="3" s="1"/>
  <c r="H120" i="3"/>
  <c r="E120" i="3"/>
  <c r="D120" i="3"/>
  <c r="G120" i="3" s="1"/>
  <c r="E119" i="3"/>
  <c r="D119" i="3"/>
  <c r="G119" i="3" s="1"/>
  <c r="E118" i="3"/>
  <c r="D118" i="3"/>
  <c r="E117" i="3"/>
  <c r="D117" i="3"/>
  <c r="E116" i="3"/>
  <c r="D116" i="3"/>
  <c r="E115" i="3"/>
  <c r="D115" i="3"/>
  <c r="H114" i="3"/>
  <c r="G114" i="3"/>
  <c r="E114" i="3"/>
  <c r="D114" i="3"/>
  <c r="H113" i="3"/>
  <c r="E113" i="3"/>
  <c r="D113" i="3"/>
  <c r="E112" i="3"/>
  <c r="D112" i="3"/>
  <c r="H111" i="3"/>
  <c r="E111" i="3"/>
  <c r="D111" i="3"/>
  <c r="E110" i="3"/>
  <c r="D110" i="3"/>
  <c r="E109" i="3"/>
  <c r="D109" i="3"/>
  <c r="H109" i="3" s="1"/>
  <c r="H108" i="3"/>
  <c r="E108" i="3"/>
  <c r="G108" i="3" s="1"/>
  <c r="D108" i="3"/>
  <c r="E107" i="3"/>
  <c r="D107" i="3"/>
  <c r="E106" i="3"/>
  <c r="D106" i="3"/>
  <c r="H106" i="3" s="1"/>
  <c r="E105" i="3"/>
  <c r="D105" i="3"/>
  <c r="H104" i="3"/>
  <c r="E104" i="3"/>
  <c r="D104" i="3"/>
  <c r="G104" i="3" s="1"/>
  <c r="E103" i="3"/>
  <c r="D103" i="3"/>
  <c r="G103" i="3" s="1"/>
  <c r="E102" i="3"/>
  <c r="D102" i="3"/>
  <c r="E101" i="3"/>
  <c r="D101" i="3"/>
  <c r="E100" i="3"/>
  <c r="D100" i="3"/>
  <c r="H100" i="3" s="1"/>
  <c r="E99" i="3"/>
  <c r="D99" i="3"/>
  <c r="H98" i="3"/>
  <c r="G98" i="3"/>
  <c r="E98" i="3"/>
  <c r="D98" i="3"/>
  <c r="E97" i="3"/>
  <c r="D97" i="3"/>
  <c r="H97" i="3" s="1"/>
  <c r="E96" i="3"/>
  <c r="D96" i="3"/>
  <c r="E95" i="3"/>
  <c r="D95" i="3"/>
  <c r="E94" i="3"/>
  <c r="D94" i="3"/>
  <c r="H94" i="3" s="1"/>
  <c r="E93" i="3"/>
  <c r="D93" i="3"/>
  <c r="G93" i="3" s="1"/>
  <c r="E92" i="3"/>
  <c r="G92" i="3" s="1"/>
  <c r="D92" i="3"/>
  <c r="H92" i="3" s="1"/>
  <c r="E91" i="3"/>
  <c r="D91" i="3"/>
  <c r="H91" i="3" s="1"/>
  <c r="E90" i="3"/>
  <c r="D90" i="3"/>
  <c r="H90" i="3" s="1"/>
  <c r="H89" i="3"/>
  <c r="E89" i="3"/>
  <c r="D89" i="3"/>
  <c r="G89" i="3" s="1"/>
  <c r="E88" i="3"/>
  <c r="D88" i="3"/>
  <c r="H88" i="3" s="1"/>
  <c r="H87" i="3"/>
  <c r="G87" i="3"/>
  <c r="E87" i="3"/>
  <c r="D87" i="3"/>
  <c r="E86" i="3"/>
  <c r="G86" i="3" s="1"/>
  <c r="D86" i="3"/>
  <c r="H86" i="3" s="1"/>
  <c r="E85" i="3"/>
  <c r="D85" i="3"/>
  <c r="G85" i="3" s="1"/>
  <c r="E84" i="3"/>
  <c r="D84" i="3"/>
  <c r="H84" i="3" s="1"/>
  <c r="E83" i="3"/>
  <c r="G83" i="3" s="1"/>
  <c r="D83" i="3"/>
  <c r="H83" i="3" s="1"/>
  <c r="E82" i="3"/>
  <c r="D82" i="3"/>
  <c r="H82" i="3" s="1"/>
  <c r="H81" i="3"/>
  <c r="E81" i="3"/>
  <c r="G81" i="3" s="1"/>
  <c r="D81" i="3"/>
  <c r="E80" i="3"/>
  <c r="D80" i="3"/>
  <c r="H80" i="3" s="1"/>
  <c r="E79" i="3"/>
  <c r="D79" i="3"/>
  <c r="H79" i="3" s="1"/>
  <c r="E78" i="3"/>
  <c r="D78" i="3"/>
  <c r="H78" i="3" s="1"/>
  <c r="E77" i="3"/>
  <c r="D77" i="3"/>
  <c r="H77" i="3" s="1"/>
  <c r="E76" i="3"/>
  <c r="D76" i="3"/>
  <c r="H76" i="3" s="1"/>
  <c r="H75" i="3"/>
  <c r="E75" i="3"/>
  <c r="G75" i="3" s="1"/>
  <c r="D75" i="3"/>
  <c r="E74" i="3"/>
  <c r="D74" i="3"/>
  <c r="H74" i="3" s="1"/>
  <c r="E73" i="3"/>
  <c r="D73" i="3"/>
  <c r="H73" i="3" s="1"/>
  <c r="E72" i="3"/>
  <c r="D72" i="3"/>
  <c r="H72" i="3" s="1"/>
  <c r="E71" i="3"/>
  <c r="D71" i="3"/>
  <c r="H71" i="3" s="1"/>
  <c r="E70" i="3"/>
  <c r="D70" i="3"/>
  <c r="H70" i="3" s="1"/>
  <c r="H69" i="3"/>
  <c r="E69" i="3"/>
  <c r="D69" i="3"/>
  <c r="E68" i="3"/>
  <c r="D68" i="3"/>
  <c r="E67" i="3"/>
  <c r="D67" i="3"/>
  <c r="G67" i="3" s="1"/>
  <c r="E66" i="3"/>
  <c r="D66" i="3"/>
  <c r="E65" i="3"/>
  <c r="D65" i="3"/>
  <c r="H65" i="3" s="1"/>
  <c r="E64" i="3"/>
  <c r="D64" i="3"/>
  <c r="H63" i="3"/>
  <c r="E63" i="3"/>
  <c r="D63" i="3"/>
  <c r="G63" i="3" s="1"/>
  <c r="E62" i="3"/>
  <c r="D62" i="3"/>
  <c r="H61" i="3"/>
  <c r="G61" i="3"/>
  <c r="E61" i="3"/>
  <c r="D61" i="3"/>
  <c r="E60" i="3"/>
  <c r="D60" i="3"/>
  <c r="E59" i="3"/>
  <c r="D59" i="3"/>
  <c r="G59" i="3" s="1"/>
  <c r="E58" i="3"/>
  <c r="D58" i="3"/>
  <c r="E57" i="3"/>
  <c r="D57" i="3"/>
  <c r="H57" i="3" s="1"/>
  <c r="E56" i="3"/>
  <c r="D56" i="3"/>
  <c r="H55" i="3"/>
  <c r="E55" i="3"/>
  <c r="D55" i="3"/>
  <c r="G55" i="3" s="1"/>
  <c r="E54" i="3"/>
  <c r="D54" i="3"/>
  <c r="H53" i="3"/>
  <c r="G53" i="3"/>
  <c r="E53" i="3"/>
  <c r="D53" i="3"/>
  <c r="E52" i="3"/>
  <c r="D52" i="3"/>
  <c r="E51" i="3"/>
  <c r="D51" i="3"/>
  <c r="G51" i="3" s="1"/>
  <c r="E50" i="3"/>
  <c r="D50" i="3"/>
  <c r="E49" i="3"/>
  <c r="D49" i="3"/>
  <c r="H49" i="3" s="1"/>
  <c r="E48" i="3"/>
  <c r="D48" i="3"/>
  <c r="H47" i="3"/>
  <c r="E47" i="3"/>
  <c r="D47" i="3"/>
  <c r="G47" i="3" s="1"/>
  <c r="E46" i="3"/>
  <c r="D46" i="3"/>
  <c r="H45" i="3"/>
  <c r="G45" i="3"/>
  <c r="E45" i="3"/>
  <c r="D45" i="3"/>
  <c r="E44" i="3"/>
  <c r="D44" i="3"/>
  <c r="E43" i="3"/>
  <c r="D43" i="3"/>
  <c r="G43" i="3" s="1"/>
  <c r="E42" i="3"/>
  <c r="D42" i="3"/>
  <c r="E41" i="3"/>
  <c r="D41" i="3"/>
  <c r="H41" i="3" s="1"/>
  <c r="E40" i="3"/>
  <c r="D40" i="3"/>
  <c r="H39" i="3"/>
  <c r="G39" i="3"/>
  <c r="E39" i="3"/>
  <c r="D39" i="3"/>
  <c r="E38" i="3"/>
  <c r="D38" i="3"/>
  <c r="E37" i="3"/>
  <c r="D37" i="3"/>
  <c r="H37" i="3" s="1"/>
  <c r="E36" i="3"/>
  <c r="D36" i="3"/>
  <c r="E35" i="3"/>
  <c r="D35" i="3"/>
  <c r="H35" i="3" s="1"/>
  <c r="E34" i="3"/>
  <c r="D34" i="3"/>
  <c r="E33" i="3"/>
  <c r="G33" i="3" s="1"/>
  <c r="D33" i="3"/>
  <c r="H33" i="3" s="1"/>
  <c r="E32" i="3"/>
  <c r="D32" i="3"/>
  <c r="H32" i="3" s="1"/>
  <c r="E31" i="3"/>
  <c r="D31" i="3"/>
  <c r="H31" i="3" s="1"/>
  <c r="E30" i="3"/>
  <c r="D30" i="3"/>
  <c r="E29" i="3"/>
  <c r="D29" i="3"/>
  <c r="H29" i="3" s="1"/>
  <c r="E28" i="3"/>
  <c r="D28" i="3"/>
  <c r="H27" i="3"/>
  <c r="G27" i="3"/>
  <c r="E27" i="3"/>
  <c r="D27" i="3"/>
  <c r="E26" i="3"/>
  <c r="D26" i="3"/>
  <c r="H25" i="3"/>
  <c r="E25" i="3"/>
  <c r="G25" i="3" s="1"/>
  <c r="D25" i="3"/>
  <c r="E24" i="3"/>
  <c r="D24" i="3"/>
  <c r="E23" i="3"/>
  <c r="D23" i="3"/>
  <c r="H23" i="3" s="1"/>
  <c r="E22" i="3"/>
  <c r="D22" i="3"/>
  <c r="G22" i="3" s="1"/>
  <c r="H21" i="3"/>
  <c r="E21" i="3"/>
  <c r="D21" i="3"/>
  <c r="E20" i="3"/>
  <c r="G20" i="3" s="1"/>
  <c r="D20" i="3"/>
  <c r="H20" i="3" s="1"/>
  <c r="E19" i="3"/>
  <c r="D19" i="3"/>
  <c r="G19" i="3" s="1"/>
  <c r="E18" i="3"/>
  <c r="G18" i="3" s="1"/>
  <c r="D18" i="3"/>
  <c r="H18" i="3" s="1"/>
  <c r="E17" i="3"/>
  <c r="D17" i="3"/>
  <c r="G17" i="3" s="1"/>
  <c r="E16" i="3"/>
  <c r="D16" i="3"/>
  <c r="H16" i="3" s="1"/>
  <c r="E15" i="3"/>
  <c r="D15" i="3"/>
  <c r="E14" i="3"/>
  <c r="G14" i="3" s="1"/>
  <c r="D14" i="3"/>
  <c r="H14" i="3" s="1"/>
  <c r="E13" i="3"/>
  <c r="D13" i="3"/>
  <c r="H12" i="3"/>
  <c r="E12" i="3"/>
  <c r="D12" i="3"/>
  <c r="E11" i="3"/>
  <c r="D11" i="3"/>
  <c r="H11" i="3" s="1"/>
  <c r="E10" i="3"/>
  <c r="D10" i="3"/>
  <c r="G10" i="3" s="1"/>
  <c r="E9" i="3"/>
  <c r="D9" i="3"/>
  <c r="H9" i="3" s="1"/>
  <c r="G8" i="3"/>
  <c r="E8" i="3"/>
  <c r="D8" i="3"/>
  <c r="H8" i="3" s="1"/>
  <c r="E7" i="3"/>
  <c r="D7" i="3"/>
  <c r="H7" i="3" s="1"/>
  <c r="A7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H6" i="3"/>
  <c r="G6" i="3"/>
  <c r="E6" i="3"/>
  <c r="E127" i="3" s="1"/>
  <c r="D6" i="3"/>
  <c r="D127" i="3" s="1"/>
  <c r="AC19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6" i="2"/>
  <c r="C127" i="2"/>
  <c r="E106" i="2" s="1"/>
  <c r="D116" i="2"/>
  <c r="C126" i="2"/>
  <c r="B126" i="2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M13" i="15" l="1"/>
  <c r="L13" i="12"/>
  <c r="L14" i="12" s="1"/>
  <c r="L15" i="12" s="1"/>
  <c r="L16" i="12" s="1"/>
  <c r="O8" i="15"/>
  <c r="G6" i="15"/>
  <c r="H16" i="15"/>
  <c r="G16" i="15"/>
  <c r="G14" i="15"/>
  <c r="G9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F103" i="15"/>
  <c r="F126" i="15" s="1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H31" i="13"/>
  <c r="G85" i="13"/>
  <c r="G91" i="13"/>
  <c r="E6" i="13"/>
  <c r="H6" i="13" s="1"/>
  <c r="F8" i="13"/>
  <c r="E10" i="13"/>
  <c r="E12" i="13"/>
  <c r="F15" i="13"/>
  <c r="F19" i="13"/>
  <c r="F22" i="13"/>
  <c r="G22" i="13" s="1"/>
  <c r="G30" i="13"/>
  <c r="E33" i="13"/>
  <c r="E36" i="13"/>
  <c r="H36" i="13" s="1"/>
  <c r="E39" i="13"/>
  <c r="F41" i="13"/>
  <c r="F44" i="13"/>
  <c r="F47" i="13"/>
  <c r="G47" i="13" s="1"/>
  <c r="E53" i="13"/>
  <c r="E58" i="13"/>
  <c r="H58" i="13" s="1"/>
  <c r="F61" i="13"/>
  <c r="F66" i="13"/>
  <c r="E72" i="13"/>
  <c r="E75" i="13"/>
  <c r="E78" i="13"/>
  <c r="F80" i="13"/>
  <c r="F83" i="13"/>
  <c r="G83" i="13" s="1"/>
  <c r="F86" i="13"/>
  <c r="G86" i="13" s="1"/>
  <c r="F92" i="13"/>
  <c r="E96" i="13"/>
  <c r="G102" i="13"/>
  <c r="E107" i="13"/>
  <c r="E110" i="13"/>
  <c r="F113" i="13"/>
  <c r="F117" i="13"/>
  <c r="G117" i="13" s="1"/>
  <c r="F124" i="13"/>
  <c r="G124" i="13" s="1"/>
  <c r="G67" i="13"/>
  <c r="F16" i="13"/>
  <c r="G16" i="13" s="1"/>
  <c r="E20" i="13"/>
  <c r="H20" i="13" s="1"/>
  <c r="E23" i="13"/>
  <c r="F25" i="13"/>
  <c r="G25" i="13" s="1"/>
  <c r="F28" i="13"/>
  <c r="G28" i="13" s="1"/>
  <c r="F31" i="13"/>
  <c r="G31" i="13" s="1"/>
  <c r="E37" i="13"/>
  <c r="E42" i="13"/>
  <c r="H42" i="13" s="1"/>
  <c r="F45" i="13"/>
  <c r="G45" i="13" s="1"/>
  <c r="F50" i="13"/>
  <c r="G50" i="13" s="1"/>
  <c r="E56" i="13"/>
  <c r="E59" i="13"/>
  <c r="E62" i="13"/>
  <c r="F64" i="13"/>
  <c r="G64" i="13" s="1"/>
  <c r="F67" i="13"/>
  <c r="F70" i="13"/>
  <c r="E81" i="13"/>
  <c r="H81" i="13" s="1"/>
  <c r="E84" i="13"/>
  <c r="H84" i="13" s="1"/>
  <c r="E87" i="13"/>
  <c r="E90" i="13"/>
  <c r="H90" i="13" s="1"/>
  <c r="F93" i="13"/>
  <c r="G93" i="13" s="1"/>
  <c r="F100" i="13"/>
  <c r="E104" i="13"/>
  <c r="E115" i="13"/>
  <c r="E118" i="13"/>
  <c r="F121" i="13"/>
  <c r="F125" i="13"/>
  <c r="G125" i="13" s="1"/>
  <c r="E13" i="13"/>
  <c r="H13" i="13" s="1"/>
  <c r="E17" i="13"/>
  <c r="H17" i="13" s="1"/>
  <c r="F20" i="13"/>
  <c r="F23" i="13"/>
  <c r="H25" i="13"/>
  <c r="E29" i="13"/>
  <c r="E34" i="13"/>
  <c r="H34" i="13" s="1"/>
  <c r="F37" i="13"/>
  <c r="F42" i="13"/>
  <c r="H45" i="13"/>
  <c r="E48" i="13"/>
  <c r="E51" i="13"/>
  <c r="E54" i="13"/>
  <c r="F56" i="13"/>
  <c r="F59" i="13"/>
  <c r="F62" i="13"/>
  <c r="H64" i="13"/>
  <c r="H67" i="13"/>
  <c r="G70" i="13"/>
  <c r="E73" i="13"/>
  <c r="E76" i="13"/>
  <c r="H76" i="13" s="1"/>
  <c r="E79" i="13"/>
  <c r="F81" i="13"/>
  <c r="F84" i="13"/>
  <c r="F87" i="13"/>
  <c r="F90" i="13"/>
  <c r="G90" i="13" s="1"/>
  <c r="H93" i="13"/>
  <c r="F97" i="13"/>
  <c r="E101" i="13"/>
  <c r="F104" i="13"/>
  <c r="E108" i="13"/>
  <c r="H108" i="13" s="1"/>
  <c r="F111" i="13"/>
  <c r="F115" i="13"/>
  <c r="F118" i="13"/>
  <c r="E122" i="13"/>
  <c r="H122" i="13" s="1"/>
  <c r="H125" i="13"/>
  <c r="F7" i="13"/>
  <c r="G7" i="13" s="1"/>
  <c r="F9" i="13"/>
  <c r="G9" i="13" s="1"/>
  <c r="E11" i="13"/>
  <c r="E14" i="13"/>
  <c r="H14" i="13" s="1"/>
  <c r="E18" i="13"/>
  <c r="H18" i="13" s="1"/>
  <c r="F21" i="13"/>
  <c r="G21" i="13" s="1"/>
  <c r="F26" i="13"/>
  <c r="E32" i="13"/>
  <c r="E35" i="13"/>
  <c r="E38" i="13"/>
  <c r="F40" i="13"/>
  <c r="G40" i="13" s="1"/>
  <c r="F43" i="13"/>
  <c r="F46" i="13"/>
  <c r="G46" i="13" s="1"/>
  <c r="E57" i="13"/>
  <c r="E60" i="13"/>
  <c r="H60" i="13" s="1"/>
  <c r="E63" i="13"/>
  <c r="F65" i="13"/>
  <c r="G65" i="13" s="1"/>
  <c r="F68" i="13"/>
  <c r="G68" i="13" s="1"/>
  <c r="F71" i="13"/>
  <c r="E77" i="13"/>
  <c r="E82" i="13"/>
  <c r="H82" i="13" s="1"/>
  <c r="F85" i="13"/>
  <c r="F91" i="13"/>
  <c r="F94" i="13"/>
  <c r="F98" i="13"/>
  <c r="G98" i="13" s="1"/>
  <c r="F105" i="13"/>
  <c r="E109" i="13"/>
  <c r="F112" i="13"/>
  <c r="G112" i="13" s="1"/>
  <c r="E116" i="13"/>
  <c r="H116" i="13" s="1"/>
  <c r="F119" i="13"/>
  <c r="F123" i="13"/>
  <c r="G123" i="13"/>
  <c r="M14" i="13"/>
  <c r="M15" i="13" s="1"/>
  <c r="M16" i="13" s="1"/>
  <c r="M17" i="13" s="1"/>
  <c r="F11" i="13"/>
  <c r="F14" i="13"/>
  <c r="F18" i="13"/>
  <c r="H21" i="13"/>
  <c r="G24" i="13"/>
  <c r="G27" i="13"/>
  <c r="F32" i="13"/>
  <c r="F35" i="13"/>
  <c r="F38" i="13"/>
  <c r="H40" i="13"/>
  <c r="G49" i="13"/>
  <c r="F57" i="13"/>
  <c r="F60" i="13"/>
  <c r="F63" i="13"/>
  <c r="G69" i="13"/>
  <c r="G71" i="13"/>
  <c r="F77" i="13"/>
  <c r="F82" i="13"/>
  <c r="H85" i="13"/>
  <c r="G88" i="13"/>
  <c r="H91" i="13"/>
  <c r="G94" i="13"/>
  <c r="G99" i="13"/>
  <c r="F109" i="13"/>
  <c r="F116" i="13"/>
  <c r="H123" i="13"/>
  <c r="G43" i="13"/>
  <c r="G8" i="13"/>
  <c r="G19" i="13"/>
  <c r="G41" i="13"/>
  <c r="G61" i="13"/>
  <c r="G80" i="13"/>
  <c r="H28" i="13"/>
  <c r="G119" i="13"/>
  <c r="H119" i="13"/>
  <c r="G36" i="13"/>
  <c r="G44" i="13"/>
  <c r="G52" i="13"/>
  <c r="G60" i="13"/>
  <c r="G76" i="13"/>
  <c r="G92" i="13"/>
  <c r="G100" i="13"/>
  <c r="G108" i="13"/>
  <c r="E89" i="13"/>
  <c r="E97" i="13"/>
  <c r="E105" i="13"/>
  <c r="E113" i="13"/>
  <c r="F114" i="13"/>
  <c r="E121" i="13"/>
  <c r="G13" i="13"/>
  <c r="G14" i="13"/>
  <c r="G15" i="13"/>
  <c r="G17" i="13"/>
  <c r="G18" i="13"/>
  <c r="G26" i="13"/>
  <c r="G34" i="13"/>
  <c r="G42" i="13"/>
  <c r="G66" i="13"/>
  <c r="G74" i="13"/>
  <c r="G82" i="13"/>
  <c r="G106" i="13"/>
  <c r="G114" i="13"/>
  <c r="G122" i="13"/>
  <c r="G6" i="13"/>
  <c r="H7" i="13"/>
  <c r="E95" i="13"/>
  <c r="E103" i="13"/>
  <c r="E111" i="13"/>
  <c r="F24" i="12"/>
  <c r="G76" i="12"/>
  <c r="G84" i="12"/>
  <c r="G92" i="12"/>
  <c r="G100" i="12"/>
  <c r="G108" i="12"/>
  <c r="G116" i="12"/>
  <c r="F125" i="12"/>
  <c r="F11" i="12"/>
  <c r="G24" i="12"/>
  <c r="F27" i="12"/>
  <c r="F32" i="12"/>
  <c r="F44" i="12"/>
  <c r="F104" i="12"/>
  <c r="F112" i="12"/>
  <c r="F120" i="12"/>
  <c r="G8" i="12"/>
  <c r="F64" i="12"/>
  <c r="F72" i="12"/>
  <c r="F75" i="12"/>
  <c r="F77" i="12"/>
  <c r="F80" i="12"/>
  <c r="F83" i="12"/>
  <c r="F85" i="12"/>
  <c r="F88" i="12"/>
  <c r="F91" i="12"/>
  <c r="F93" i="12"/>
  <c r="F96" i="12"/>
  <c r="F99" i="12"/>
  <c r="F101" i="12"/>
  <c r="F107" i="12"/>
  <c r="F109" i="12"/>
  <c r="F115" i="12"/>
  <c r="F117" i="12"/>
  <c r="G18" i="12"/>
  <c r="F33" i="12"/>
  <c r="F40" i="12"/>
  <c r="F61" i="12"/>
  <c r="F69" i="12"/>
  <c r="F7" i="12"/>
  <c r="F65" i="12"/>
  <c r="F73" i="12"/>
  <c r="F81" i="12"/>
  <c r="F89" i="12"/>
  <c r="F97" i="12"/>
  <c r="F13" i="12"/>
  <c r="F57" i="12"/>
  <c r="F63" i="12"/>
  <c r="F71" i="12"/>
  <c r="G46" i="12"/>
  <c r="F46" i="12"/>
  <c r="G82" i="12"/>
  <c r="F82" i="12"/>
  <c r="G58" i="12"/>
  <c r="F58" i="12"/>
  <c r="F9" i="12"/>
  <c r="F14" i="12"/>
  <c r="F15" i="12"/>
  <c r="F16" i="12"/>
  <c r="G23" i="12"/>
  <c r="G39" i="12"/>
  <c r="G55" i="12"/>
  <c r="G90" i="12"/>
  <c r="F90" i="12"/>
  <c r="G111" i="12"/>
  <c r="G114" i="12"/>
  <c r="F114" i="12"/>
  <c r="D127" i="12"/>
  <c r="F21" i="12"/>
  <c r="F34" i="12"/>
  <c r="F37" i="12"/>
  <c r="F38" i="12"/>
  <c r="D126" i="12"/>
  <c r="E126" i="12"/>
  <c r="F17" i="12"/>
  <c r="F19" i="12"/>
  <c r="F31" i="12"/>
  <c r="F35" i="12"/>
  <c r="G63" i="12"/>
  <c r="G66" i="12"/>
  <c r="F66" i="12"/>
  <c r="G98" i="12"/>
  <c r="F98" i="12"/>
  <c r="F6" i="12"/>
  <c r="G119" i="12"/>
  <c r="G122" i="12"/>
  <c r="F122" i="12"/>
  <c r="G123" i="12"/>
  <c r="F123" i="12"/>
  <c r="G6" i="12"/>
  <c r="G31" i="12"/>
  <c r="G47" i="12"/>
  <c r="G74" i="12"/>
  <c r="F74" i="12"/>
  <c r="F26" i="12"/>
  <c r="F42" i="12"/>
  <c r="G50" i="12"/>
  <c r="F50" i="12"/>
  <c r="G71" i="12"/>
  <c r="G103" i="12"/>
  <c r="G106" i="12"/>
  <c r="F106" i="12"/>
  <c r="E127" i="12"/>
  <c r="F54" i="12"/>
  <c r="F62" i="12"/>
  <c r="F70" i="12"/>
  <c r="F78" i="12"/>
  <c r="F86" i="12"/>
  <c r="F94" i="12"/>
  <c r="F102" i="12"/>
  <c r="F110" i="12"/>
  <c r="F118" i="12"/>
  <c r="D7" i="10"/>
  <c r="D66" i="10"/>
  <c r="G66" i="10" s="1"/>
  <c r="E12" i="10"/>
  <c r="D86" i="10"/>
  <c r="G86" i="10" s="1"/>
  <c r="D13" i="10"/>
  <c r="G13" i="10" s="1"/>
  <c r="D95" i="10"/>
  <c r="G95" i="10" s="1"/>
  <c r="D16" i="10"/>
  <c r="G16" i="10" s="1"/>
  <c r="D48" i="10"/>
  <c r="G48" i="10" s="1"/>
  <c r="D97" i="10"/>
  <c r="D49" i="10"/>
  <c r="G49" i="10" s="1"/>
  <c r="D102" i="10"/>
  <c r="G102" i="10" s="1"/>
  <c r="E7" i="10"/>
  <c r="D22" i="10"/>
  <c r="G22" i="10" s="1"/>
  <c r="D52" i="10"/>
  <c r="G52" i="10" s="1"/>
  <c r="D9" i="10"/>
  <c r="G9" i="10" s="1"/>
  <c r="D65" i="10"/>
  <c r="G65" i="10" s="1"/>
  <c r="D14" i="10"/>
  <c r="D45" i="10"/>
  <c r="G45" i="10" s="1"/>
  <c r="D94" i="10"/>
  <c r="D31" i="10"/>
  <c r="D68" i="10"/>
  <c r="G68" i="10" s="1"/>
  <c r="D115" i="10"/>
  <c r="G115" i="10" s="1"/>
  <c r="D76" i="10"/>
  <c r="G76" i="10" s="1"/>
  <c r="D77" i="10"/>
  <c r="G77" i="10" s="1"/>
  <c r="D8" i="10"/>
  <c r="G8" i="10" s="1"/>
  <c r="D19" i="10"/>
  <c r="G19" i="10" s="1"/>
  <c r="D32" i="10"/>
  <c r="G32" i="10" s="1"/>
  <c r="D58" i="10"/>
  <c r="G58" i="10" s="1"/>
  <c r="D79" i="10"/>
  <c r="G79" i="10" s="1"/>
  <c r="D103" i="10"/>
  <c r="G103" i="10" s="1"/>
  <c r="D34" i="10"/>
  <c r="G34" i="10" s="1"/>
  <c r="D59" i="10"/>
  <c r="G59" i="10" s="1"/>
  <c r="D83" i="10"/>
  <c r="G83" i="10" s="1"/>
  <c r="D105" i="10"/>
  <c r="G105" i="10" s="1"/>
  <c r="E9" i="10"/>
  <c r="D21" i="10"/>
  <c r="G21" i="10" s="1"/>
  <c r="D38" i="10"/>
  <c r="G38" i="10" s="1"/>
  <c r="D62" i="10"/>
  <c r="G62" i="10" s="1"/>
  <c r="D84" i="10"/>
  <c r="G84" i="10" s="1"/>
  <c r="D114" i="10"/>
  <c r="G114" i="10" s="1"/>
  <c r="N7" i="10" a="1"/>
  <c r="E35" i="10"/>
  <c r="D10" i="10"/>
  <c r="G10" i="10" s="1"/>
  <c r="E19" i="10"/>
  <c r="D28" i="10"/>
  <c r="G28" i="10" s="1"/>
  <c r="D39" i="10"/>
  <c r="G39" i="10" s="1"/>
  <c r="D55" i="10"/>
  <c r="G55" i="10" s="1"/>
  <c r="D72" i="10"/>
  <c r="G72" i="10" s="1"/>
  <c r="D90" i="10"/>
  <c r="G90" i="10" s="1"/>
  <c r="D110" i="10"/>
  <c r="G110" i="10" s="1"/>
  <c r="D12" i="10"/>
  <c r="G12" i="10" s="1"/>
  <c r="D29" i="10"/>
  <c r="G29" i="10" s="1"/>
  <c r="D42" i="10"/>
  <c r="G42" i="10" s="1"/>
  <c r="D56" i="10"/>
  <c r="G56" i="10" s="1"/>
  <c r="D73" i="10"/>
  <c r="G73" i="10" s="1"/>
  <c r="D91" i="10"/>
  <c r="G91" i="10" s="1"/>
  <c r="D111" i="10"/>
  <c r="G111" i="10" s="1"/>
  <c r="E42" i="10"/>
  <c r="E31" i="10"/>
  <c r="E10" i="10"/>
  <c r="D17" i="10"/>
  <c r="G17" i="10" s="1"/>
  <c r="D26" i="10"/>
  <c r="G26" i="10" s="1"/>
  <c r="E29" i="10"/>
  <c r="D43" i="10"/>
  <c r="G43" i="10" s="1"/>
  <c r="E46" i="10"/>
  <c r="F46" i="10" s="1"/>
  <c r="D53" i="10"/>
  <c r="G53" i="10" s="1"/>
  <c r="D63" i="10"/>
  <c r="G63" i="10" s="1"/>
  <c r="D70" i="10"/>
  <c r="G70" i="10" s="1"/>
  <c r="D81" i="10"/>
  <c r="G81" i="10" s="1"/>
  <c r="D99" i="10"/>
  <c r="G99" i="10" s="1"/>
  <c r="D119" i="10"/>
  <c r="G119" i="10" s="1"/>
  <c r="D33" i="10"/>
  <c r="G33" i="10" s="1"/>
  <c r="D36" i="10"/>
  <c r="G36" i="10" s="1"/>
  <c r="D40" i="10"/>
  <c r="G40" i="10" s="1"/>
  <c r="D50" i="10"/>
  <c r="G50" i="10" s="1"/>
  <c r="D60" i="10"/>
  <c r="G60" i="10" s="1"/>
  <c r="D74" i="10"/>
  <c r="G74" i="10" s="1"/>
  <c r="D78" i="10"/>
  <c r="G78" i="10" s="1"/>
  <c r="D85" i="10"/>
  <c r="G85" i="10" s="1"/>
  <c r="D88" i="10"/>
  <c r="G88" i="10" s="1"/>
  <c r="D92" i="10"/>
  <c r="G92" i="10" s="1"/>
  <c r="D96" i="10"/>
  <c r="G96" i="10" s="1"/>
  <c r="D104" i="10"/>
  <c r="G104" i="10" s="1"/>
  <c r="D108" i="10"/>
  <c r="G108" i="10" s="1"/>
  <c r="D112" i="10"/>
  <c r="G112" i="10" s="1"/>
  <c r="D116" i="10"/>
  <c r="G116" i="10" s="1"/>
  <c r="E8" i="10"/>
  <c r="D11" i="10"/>
  <c r="G11" i="10" s="1"/>
  <c r="E14" i="10"/>
  <c r="F14" i="10" s="1"/>
  <c r="D18" i="10"/>
  <c r="G18" i="10" s="1"/>
  <c r="D20" i="10"/>
  <c r="G20" i="10" s="1"/>
  <c r="D23" i="10"/>
  <c r="G23" i="10" s="1"/>
  <c r="D27" i="10"/>
  <c r="G27" i="10" s="1"/>
  <c r="D30" i="10"/>
  <c r="G30" i="10" s="1"/>
  <c r="E33" i="10"/>
  <c r="D44" i="10"/>
  <c r="G44" i="10" s="1"/>
  <c r="D47" i="10"/>
  <c r="G47" i="10" s="1"/>
  <c r="D54" i="10"/>
  <c r="G54" i="10" s="1"/>
  <c r="D57" i="10"/>
  <c r="G57" i="10" s="1"/>
  <c r="D64" i="10"/>
  <c r="G64" i="10" s="1"/>
  <c r="D67" i="10"/>
  <c r="G67" i="10" s="1"/>
  <c r="D71" i="10"/>
  <c r="G71" i="10" s="1"/>
  <c r="D120" i="10"/>
  <c r="G120" i="10" s="1"/>
  <c r="D6" i="10"/>
  <c r="G6" i="10" s="1"/>
  <c r="E18" i="10"/>
  <c r="D37" i="10"/>
  <c r="G37" i="10" s="1"/>
  <c r="D41" i="10"/>
  <c r="E44" i="10"/>
  <c r="D51" i="10"/>
  <c r="G51" i="10" s="1"/>
  <c r="E54" i="10"/>
  <c r="D61" i="10"/>
  <c r="G61" i="10" s="1"/>
  <c r="D75" i="10"/>
  <c r="G75" i="10" s="1"/>
  <c r="D82" i="10"/>
  <c r="G82" i="10" s="1"/>
  <c r="D89" i="10"/>
  <c r="G89" i="10" s="1"/>
  <c r="D93" i="10"/>
  <c r="G93" i="10" s="1"/>
  <c r="D101" i="10"/>
  <c r="G101" i="10" s="1"/>
  <c r="D109" i="10"/>
  <c r="G109" i="10" s="1"/>
  <c r="D113" i="10"/>
  <c r="G113" i="10" s="1"/>
  <c r="D117" i="10"/>
  <c r="G117" i="10" s="1"/>
  <c r="D121" i="10"/>
  <c r="G121" i="10" s="1"/>
  <c r="D25" i="10"/>
  <c r="G25" i="10" s="1"/>
  <c r="D35" i="10"/>
  <c r="G35" i="10" s="1"/>
  <c r="D69" i="10"/>
  <c r="D80" i="10"/>
  <c r="G80" i="10" s="1"/>
  <c r="D87" i="10"/>
  <c r="G87" i="10" s="1"/>
  <c r="D98" i="10"/>
  <c r="G98" i="10" s="1"/>
  <c r="D106" i="10"/>
  <c r="G106" i="10" s="1"/>
  <c r="D118" i="10"/>
  <c r="G118" i="10" s="1"/>
  <c r="E6" i="10"/>
  <c r="E11" i="10"/>
  <c r="E13" i="10"/>
  <c r="F13" i="10" s="1"/>
  <c r="E17" i="10"/>
  <c r="E20" i="10"/>
  <c r="E26" i="10"/>
  <c r="E40" i="10"/>
  <c r="E92" i="10"/>
  <c r="E30" i="10"/>
  <c r="E34" i="10"/>
  <c r="E47" i="10"/>
  <c r="E55" i="10"/>
  <c r="F55" i="10" s="1"/>
  <c r="E61" i="10"/>
  <c r="D122" i="10"/>
  <c r="G122" i="10" s="1"/>
  <c r="E16" i="10"/>
  <c r="F16" i="10" s="1"/>
  <c r="E59" i="10"/>
  <c r="E25" i="10"/>
  <c r="E39" i="10"/>
  <c r="E21" i="10"/>
  <c r="F21" i="10" s="1"/>
  <c r="E27" i="10"/>
  <c r="E52" i="10"/>
  <c r="F52" i="10" s="1"/>
  <c r="E64" i="10"/>
  <c r="F34" i="10"/>
  <c r="E74" i="10"/>
  <c r="D100" i="10"/>
  <c r="G100" i="10" s="1"/>
  <c r="D107" i="10"/>
  <c r="D123" i="10"/>
  <c r="G123" i="10" s="1"/>
  <c r="F7" i="10"/>
  <c r="F8" i="10"/>
  <c r="E67" i="10"/>
  <c r="E76" i="10"/>
  <c r="F76" i="10" s="1"/>
  <c r="F31" i="10"/>
  <c r="G14" i="10"/>
  <c r="G7" i="10"/>
  <c r="G31" i="10"/>
  <c r="G41" i="10"/>
  <c r="E15" i="10"/>
  <c r="E24" i="10"/>
  <c r="F24" i="10" s="1"/>
  <c r="E36" i="10"/>
  <c r="E43" i="10"/>
  <c r="E51" i="10"/>
  <c r="E23" i="10"/>
  <c r="E50" i="10"/>
  <c r="E56" i="10"/>
  <c r="F56" i="10" s="1"/>
  <c r="E22" i="10"/>
  <c r="E28" i="10"/>
  <c r="E32" i="10"/>
  <c r="E38" i="10"/>
  <c r="E48" i="10"/>
  <c r="E65" i="10"/>
  <c r="G69" i="10"/>
  <c r="E77" i="10"/>
  <c r="E124" i="10"/>
  <c r="F124" i="10" s="1"/>
  <c r="E120" i="10"/>
  <c r="E116" i="10"/>
  <c r="E112" i="10"/>
  <c r="E108" i="10"/>
  <c r="E104" i="10"/>
  <c r="E100" i="10"/>
  <c r="E125" i="10"/>
  <c r="E121" i="10"/>
  <c r="E117" i="10"/>
  <c r="E113" i="10"/>
  <c r="E109" i="10"/>
  <c r="E105" i="10"/>
  <c r="F105" i="10" s="1"/>
  <c r="E101" i="10"/>
  <c r="E97" i="10"/>
  <c r="F97" i="10" s="1"/>
  <c r="E122" i="10"/>
  <c r="E118" i="10"/>
  <c r="E114" i="10"/>
  <c r="E110" i="10"/>
  <c r="E106" i="10"/>
  <c r="E102" i="10"/>
  <c r="F102" i="10" s="1"/>
  <c r="E98" i="10"/>
  <c r="E123" i="10"/>
  <c r="E119" i="10"/>
  <c r="E115" i="10"/>
  <c r="E111" i="10"/>
  <c r="E107" i="10"/>
  <c r="E103" i="10"/>
  <c r="E96" i="10"/>
  <c r="F96" i="10" s="1"/>
  <c r="E95" i="10"/>
  <c r="F95" i="10" s="1"/>
  <c r="E91" i="10"/>
  <c r="E87" i="10"/>
  <c r="E83" i="10"/>
  <c r="F83" i="10" s="1"/>
  <c r="E79" i="10"/>
  <c r="E75" i="10"/>
  <c r="E71" i="10"/>
  <c r="E94" i="10"/>
  <c r="F94" i="10" s="1"/>
  <c r="E86" i="10"/>
  <c r="F86" i="10" s="1"/>
  <c r="E78" i="10"/>
  <c r="E66" i="10"/>
  <c r="E62" i="10"/>
  <c r="E58" i="10"/>
  <c r="F58" i="10" s="1"/>
  <c r="E88" i="10"/>
  <c r="E80" i="10"/>
  <c r="E72" i="10"/>
  <c r="F72" i="10" s="1"/>
  <c r="E89" i="10"/>
  <c r="E81" i="10"/>
  <c r="E73" i="10"/>
  <c r="E69" i="10"/>
  <c r="E85" i="10"/>
  <c r="E99" i="10"/>
  <c r="E93" i="10"/>
  <c r="F93" i="10" s="1"/>
  <c r="E84" i="10"/>
  <c r="F84" i="10" s="1"/>
  <c r="E70" i="10"/>
  <c r="E53" i="10"/>
  <c r="E49" i="10"/>
  <c r="E45" i="10"/>
  <c r="E41" i="10"/>
  <c r="E37" i="10"/>
  <c r="E90" i="10"/>
  <c r="E68" i="10"/>
  <c r="F68" i="10" s="1"/>
  <c r="E60" i="10"/>
  <c r="E57" i="10"/>
  <c r="E63" i="10"/>
  <c r="G94" i="10"/>
  <c r="G124" i="10"/>
  <c r="G97" i="10"/>
  <c r="D125" i="10"/>
  <c r="I127" i="8"/>
  <c r="K89" i="8" s="1"/>
  <c r="I126" i="8"/>
  <c r="AB7" i="8" a="1"/>
  <c r="F12" i="8"/>
  <c r="F24" i="8"/>
  <c r="G24" i="8"/>
  <c r="K21" i="8"/>
  <c r="G8" i="8"/>
  <c r="F8" i="8"/>
  <c r="G14" i="8"/>
  <c r="F14" i="8"/>
  <c r="G17" i="8"/>
  <c r="F17" i="8"/>
  <c r="G52" i="8"/>
  <c r="F52" i="8"/>
  <c r="K33" i="8"/>
  <c r="G63" i="8"/>
  <c r="F63" i="8"/>
  <c r="G72" i="8"/>
  <c r="F72" i="8"/>
  <c r="G32" i="8"/>
  <c r="F32" i="8"/>
  <c r="K68" i="8"/>
  <c r="D126" i="8"/>
  <c r="D127" i="8"/>
  <c r="G26" i="8"/>
  <c r="G44" i="8"/>
  <c r="F44" i="8"/>
  <c r="F45" i="8"/>
  <c r="G45" i="8"/>
  <c r="E126" i="8"/>
  <c r="E127" i="8"/>
  <c r="G23" i="8"/>
  <c r="G127" i="8" s="1"/>
  <c r="F23" i="8"/>
  <c r="G35" i="8"/>
  <c r="F35" i="8"/>
  <c r="G28" i="8"/>
  <c r="F28" i="8"/>
  <c r="F6" i="8"/>
  <c r="F36" i="8"/>
  <c r="G36" i="8"/>
  <c r="K45" i="8"/>
  <c r="F59" i="8"/>
  <c r="G59" i="8"/>
  <c r="G83" i="8"/>
  <c r="F83" i="8"/>
  <c r="F37" i="8"/>
  <c r="G37" i="8"/>
  <c r="G48" i="8"/>
  <c r="F48" i="8"/>
  <c r="F53" i="8"/>
  <c r="G53" i="8"/>
  <c r="F64" i="8"/>
  <c r="G64" i="8"/>
  <c r="G67" i="8"/>
  <c r="F67" i="8"/>
  <c r="K76" i="8"/>
  <c r="K41" i="8"/>
  <c r="G56" i="8"/>
  <c r="F56" i="8"/>
  <c r="G80" i="8"/>
  <c r="F80" i="8"/>
  <c r="F92" i="8"/>
  <c r="G92" i="8"/>
  <c r="K60" i="8"/>
  <c r="G75" i="8"/>
  <c r="F75" i="8"/>
  <c r="G91" i="8"/>
  <c r="F91" i="8"/>
  <c r="G88" i="8"/>
  <c r="F88" i="8"/>
  <c r="F60" i="8"/>
  <c r="G113" i="8"/>
  <c r="F113" i="8"/>
  <c r="F69" i="8"/>
  <c r="F77" i="8"/>
  <c r="F85" i="8"/>
  <c r="F95" i="8"/>
  <c r="F96" i="8"/>
  <c r="G97" i="8"/>
  <c r="F97" i="8"/>
  <c r="G105" i="8"/>
  <c r="F105" i="8"/>
  <c r="F71" i="8"/>
  <c r="F79" i="8"/>
  <c r="F87" i="8"/>
  <c r="G121" i="8"/>
  <c r="F121" i="8"/>
  <c r="K125" i="8"/>
  <c r="G101" i="8"/>
  <c r="G109" i="8"/>
  <c r="G117" i="8"/>
  <c r="G125" i="8"/>
  <c r="F100" i="8"/>
  <c r="F108" i="8"/>
  <c r="F116" i="8"/>
  <c r="F124" i="8"/>
  <c r="AB7" i="7" a="1"/>
  <c r="H127" i="7"/>
  <c r="H126" i="7"/>
  <c r="G9" i="7"/>
  <c r="G15" i="7"/>
  <c r="G19" i="7"/>
  <c r="G25" i="7"/>
  <c r="F26" i="7"/>
  <c r="G33" i="7"/>
  <c r="F44" i="7"/>
  <c r="G44" i="7"/>
  <c r="F6" i="7"/>
  <c r="F29" i="7"/>
  <c r="G50" i="7"/>
  <c r="F50" i="7"/>
  <c r="G43" i="7"/>
  <c r="F43" i="7"/>
  <c r="G6" i="7"/>
  <c r="F10" i="7"/>
  <c r="F16" i="7"/>
  <c r="F20" i="7"/>
  <c r="F24" i="7"/>
  <c r="G32" i="7"/>
  <c r="F34" i="7"/>
  <c r="G48" i="7"/>
  <c r="F48" i="7"/>
  <c r="G55" i="7"/>
  <c r="F55" i="7"/>
  <c r="I126" i="7"/>
  <c r="I127" i="7"/>
  <c r="E127" i="7"/>
  <c r="E126" i="7"/>
  <c r="F60" i="7"/>
  <c r="G60" i="7"/>
  <c r="K22" i="7"/>
  <c r="F31" i="7"/>
  <c r="G53" i="7"/>
  <c r="F57" i="7"/>
  <c r="F37" i="7"/>
  <c r="G52" i="7"/>
  <c r="G68" i="7"/>
  <c r="F68" i="7"/>
  <c r="G103" i="7"/>
  <c r="F103" i="7"/>
  <c r="F86" i="7"/>
  <c r="G86" i="7"/>
  <c r="F91" i="7"/>
  <c r="G91" i="7"/>
  <c r="F71" i="7"/>
  <c r="G71" i="7"/>
  <c r="G59" i="7"/>
  <c r="F59" i="7"/>
  <c r="F61" i="7"/>
  <c r="F62" i="7"/>
  <c r="G62" i="7"/>
  <c r="F63" i="7"/>
  <c r="K67" i="7"/>
  <c r="F39" i="7"/>
  <c r="F47" i="7"/>
  <c r="G81" i="7"/>
  <c r="F81" i="7"/>
  <c r="K79" i="7"/>
  <c r="F101" i="7"/>
  <c r="G96" i="7"/>
  <c r="F96" i="7"/>
  <c r="K108" i="7"/>
  <c r="G117" i="7"/>
  <c r="F117" i="7"/>
  <c r="G95" i="7"/>
  <c r="F95" i="7"/>
  <c r="F83" i="7"/>
  <c r="G119" i="7"/>
  <c r="F119" i="7"/>
  <c r="G114" i="7"/>
  <c r="F114" i="7"/>
  <c r="K91" i="7"/>
  <c r="D123" i="7"/>
  <c r="D115" i="7"/>
  <c r="D107" i="7"/>
  <c r="D118" i="7"/>
  <c r="D110" i="7"/>
  <c r="D102" i="7"/>
  <c r="D94" i="7"/>
  <c r="D121" i="7"/>
  <c r="D113" i="7"/>
  <c r="D105" i="7"/>
  <c r="D97" i="7"/>
  <c r="D124" i="7"/>
  <c r="D116" i="7"/>
  <c r="D108" i="7"/>
  <c r="D100" i="7"/>
  <c r="D92" i="7"/>
  <c r="G106" i="7"/>
  <c r="F106" i="7"/>
  <c r="K110" i="7"/>
  <c r="G122" i="7"/>
  <c r="F122" i="7"/>
  <c r="G111" i="7"/>
  <c r="F111" i="7"/>
  <c r="D125" i="7"/>
  <c r="G98" i="7"/>
  <c r="F98" i="7"/>
  <c r="K19" i="6"/>
  <c r="Q108" i="6"/>
  <c r="Q98" i="6"/>
  <c r="Q104" i="6"/>
  <c r="Q96" i="6"/>
  <c r="Q89" i="6"/>
  <c r="Q79" i="6"/>
  <c r="Q92" i="6"/>
  <c r="Q72" i="6"/>
  <c r="Q55" i="6"/>
  <c r="Q40" i="6"/>
  <c r="Q38" i="6"/>
  <c r="Q36" i="6"/>
  <c r="J36" i="6" s="1"/>
  <c r="AH25" i="6"/>
  <c r="AH21" i="6"/>
  <c r="Q20" i="6"/>
  <c r="J20" i="6" s="1"/>
  <c r="AH20" i="6"/>
  <c r="Q27" i="6"/>
  <c r="J27" i="6" s="1"/>
  <c r="AH19" i="6"/>
  <c r="AB7" i="6"/>
  <c r="AH26" i="6"/>
  <c r="AH24" i="6" s="1"/>
  <c r="Q25" i="6"/>
  <c r="Q15" i="6"/>
  <c r="K18" i="6"/>
  <c r="K9" i="6"/>
  <c r="K31" i="6"/>
  <c r="K16" i="6"/>
  <c r="E126" i="6"/>
  <c r="E127" i="6"/>
  <c r="F6" i="6"/>
  <c r="F22" i="6"/>
  <c r="G47" i="6"/>
  <c r="F47" i="6"/>
  <c r="K53" i="6"/>
  <c r="I127" i="6"/>
  <c r="K10" i="6" s="1"/>
  <c r="I126" i="6"/>
  <c r="G63" i="6"/>
  <c r="F63" i="6"/>
  <c r="K66" i="6"/>
  <c r="F29" i="6"/>
  <c r="F32" i="6"/>
  <c r="G35" i="6"/>
  <c r="F35" i="6"/>
  <c r="K41" i="6"/>
  <c r="K6" i="6"/>
  <c r="F9" i="6"/>
  <c r="F15" i="6"/>
  <c r="F19" i="6"/>
  <c r="F20" i="6"/>
  <c r="K39" i="6"/>
  <c r="K83" i="6"/>
  <c r="G32" i="6"/>
  <c r="K36" i="6"/>
  <c r="K37" i="6"/>
  <c r="K48" i="6"/>
  <c r="K71" i="6"/>
  <c r="G81" i="6"/>
  <c r="F81" i="6"/>
  <c r="K51" i="6"/>
  <c r="F52" i="6"/>
  <c r="K67" i="6"/>
  <c r="F43" i="6"/>
  <c r="K47" i="6"/>
  <c r="G65" i="6"/>
  <c r="F65" i="6"/>
  <c r="G75" i="6"/>
  <c r="F75" i="6"/>
  <c r="K85" i="6"/>
  <c r="F40" i="6"/>
  <c r="G44" i="6"/>
  <c r="F45" i="6"/>
  <c r="G57" i="6"/>
  <c r="F57" i="6"/>
  <c r="K64" i="6"/>
  <c r="K69" i="6"/>
  <c r="F37" i="6"/>
  <c r="F49" i="6"/>
  <c r="K50" i="6"/>
  <c r="K56" i="6"/>
  <c r="F61" i="6"/>
  <c r="K61" i="6"/>
  <c r="K65" i="6"/>
  <c r="K75" i="6"/>
  <c r="K90" i="6"/>
  <c r="G96" i="6"/>
  <c r="F96" i="6"/>
  <c r="G70" i="6"/>
  <c r="F70" i="6"/>
  <c r="F76" i="6"/>
  <c r="K80" i="6"/>
  <c r="K93" i="6"/>
  <c r="F67" i="6"/>
  <c r="G76" i="6"/>
  <c r="K92" i="6"/>
  <c r="J92" i="6"/>
  <c r="K99" i="6"/>
  <c r="K76" i="6"/>
  <c r="G89" i="6"/>
  <c r="F89" i="6"/>
  <c r="K115" i="6"/>
  <c r="K74" i="6"/>
  <c r="K82" i="6"/>
  <c r="G84" i="6"/>
  <c r="F84" i="6"/>
  <c r="K107" i="6"/>
  <c r="G119" i="6"/>
  <c r="F119" i="6"/>
  <c r="K68" i="6"/>
  <c r="K79" i="6"/>
  <c r="K87" i="6"/>
  <c r="K88" i="6"/>
  <c r="K95" i="6"/>
  <c r="G103" i="6"/>
  <c r="F103" i="6"/>
  <c r="F93" i="6"/>
  <c r="G97" i="6"/>
  <c r="K110" i="6"/>
  <c r="K117" i="6"/>
  <c r="D122" i="6"/>
  <c r="D114" i="6"/>
  <c r="D125" i="6"/>
  <c r="D117" i="6"/>
  <c r="D109" i="6"/>
  <c r="D101" i="6"/>
  <c r="D120" i="6"/>
  <c r="D112" i="6"/>
  <c r="D104" i="6"/>
  <c r="D123" i="6"/>
  <c r="D115" i="6"/>
  <c r="D107" i="6"/>
  <c r="D99" i="6"/>
  <c r="D118" i="6"/>
  <c r="D110" i="6"/>
  <c r="D102" i="6"/>
  <c r="D121" i="6"/>
  <c r="D113" i="6"/>
  <c r="D105" i="6"/>
  <c r="D124" i="6"/>
  <c r="D116" i="6"/>
  <c r="D108" i="6"/>
  <c r="D100" i="6"/>
  <c r="D92" i="6"/>
  <c r="F78" i="6"/>
  <c r="F86" i="6"/>
  <c r="F94" i="6"/>
  <c r="D98" i="6"/>
  <c r="D127" i="6" s="1"/>
  <c r="K102" i="6"/>
  <c r="K109" i="6"/>
  <c r="K123" i="6"/>
  <c r="F83" i="6"/>
  <c r="F91" i="6"/>
  <c r="D95" i="6"/>
  <c r="K125" i="6"/>
  <c r="K94" i="6"/>
  <c r="J98" i="6"/>
  <c r="K101" i="6"/>
  <c r="D106" i="6"/>
  <c r="D111" i="6"/>
  <c r="K118" i="6"/>
  <c r="J9" i="5"/>
  <c r="AB7" i="5"/>
  <c r="AG7" i="5" s="1"/>
  <c r="F9" i="5"/>
  <c r="Q13" i="5"/>
  <c r="F15" i="5"/>
  <c r="F19" i="5"/>
  <c r="F20" i="5"/>
  <c r="AH21" i="5"/>
  <c r="AH25" i="5"/>
  <c r="J29" i="5"/>
  <c r="Q33" i="5"/>
  <c r="Q63" i="5"/>
  <c r="G73" i="5"/>
  <c r="F73" i="5"/>
  <c r="F7" i="5"/>
  <c r="F12" i="5"/>
  <c r="F18" i="5"/>
  <c r="Q24" i="5"/>
  <c r="F27" i="5"/>
  <c r="G45" i="5"/>
  <c r="F45" i="5"/>
  <c r="G75" i="5"/>
  <c r="F75" i="5"/>
  <c r="Q16" i="5"/>
  <c r="J16" i="5" s="1"/>
  <c r="Q31" i="5"/>
  <c r="J31" i="5" s="1"/>
  <c r="D126" i="5"/>
  <c r="Q9" i="5"/>
  <c r="F11" i="5"/>
  <c r="Q19" i="5"/>
  <c r="F23" i="5"/>
  <c r="G26" i="5"/>
  <c r="F26" i="5"/>
  <c r="G55" i="5"/>
  <c r="F55" i="5"/>
  <c r="G81" i="5"/>
  <c r="Q123" i="5"/>
  <c r="Q115" i="5"/>
  <c r="Q121" i="5"/>
  <c r="Q105" i="5"/>
  <c r="Q97" i="5"/>
  <c r="Q124" i="5"/>
  <c r="Q116" i="5"/>
  <c r="Q108" i="5"/>
  <c r="Q103" i="5"/>
  <c r="Q86" i="5"/>
  <c r="Q78" i="5"/>
  <c r="Q112" i="5"/>
  <c r="Q109" i="5"/>
  <c r="Q99" i="5"/>
  <c r="Q91" i="5"/>
  <c r="Q84" i="5"/>
  <c r="Q120" i="5"/>
  <c r="Q117" i="5"/>
  <c r="Q87" i="5"/>
  <c r="Q79" i="5"/>
  <c r="Q106" i="5"/>
  <c r="Q93" i="5"/>
  <c r="Q90" i="5"/>
  <c r="Q82" i="5"/>
  <c r="Q118" i="5"/>
  <c r="Q111" i="5"/>
  <c r="Q88" i="5"/>
  <c r="Q80" i="5"/>
  <c r="Q122" i="5"/>
  <c r="Q110" i="5"/>
  <c r="Q89" i="5"/>
  <c r="Q85" i="5"/>
  <c r="Q81" i="5"/>
  <c r="Q72" i="5"/>
  <c r="Q64" i="5"/>
  <c r="Q75" i="5"/>
  <c r="Q67" i="5"/>
  <c r="Q59" i="5"/>
  <c r="J59" i="5" s="1"/>
  <c r="Q114" i="5"/>
  <c r="Q70" i="5"/>
  <c r="Q62" i="5"/>
  <c r="Q54" i="5"/>
  <c r="Q98" i="5"/>
  <c r="Q92" i="5"/>
  <c r="Q83" i="5"/>
  <c r="Q73" i="5"/>
  <c r="Q65" i="5"/>
  <c r="Q102" i="5"/>
  <c r="Q76" i="5"/>
  <c r="Q60" i="5"/>
  <c r="Q52" i="5"/>
  <c r="Q119" i="5"/>
  <c r="Q95" i="5"/>
  <c r="Q74" i="5"/>
  <c r="Q66" i="5"/>
  <c r="Q58" i="5"/>
  <c r="Q57" i="5"/>
  <c r="J57" i="5" s="1"/>
  <c r="Q50" i="5"/>
  <c r="Q42" i="5"/>
  <c r="Q34" i="5"/>
  <c r="Q69" i="5"/>
  <c r="J69" i="5" s="1"/>
  <c r="Q61" i="5"/>
  <c r="Q53" i="5"/>
  <c r="Q37" i="5"/>
  <c r="Q77" i="5"/>
  <c r="Q48" i="5"/>
  <c r="Q40" i="5"/>
  <c r="Q32" i="5"/>
  <c r="Q43" i="5"/>
  <c r="Q35" i="5"/>
  <c r="Q55" i="5"/>
  <c r="Q46" i="5"/>
  <c r="Q38" i="5"/>
  <c r="Q30" i="5"/>
  <c r="Q51" i="5"/>
  <c r="Q44" i="5"/>
  <c r="Q36" i="5"/>
  <c r="Q12" i="5"/>
  <c r="J12" i="5" s="1"/>
  <c r="F14" i="5"/>
  <c r="F17" i="5"/>
  <c r="Q18" i="5"/>
  <c r="Q25" i="5"/>
  <c r="Q29" i="5"/>
  <c r="G37" i="5"/>
  <c r="F37" i="5"/>
  <c r="F43" i="5"/>
  <c r="AH19" i="5"/>
  <c r="Q23" i="5"/>
  <c r="Q49" i="5"/>
  <c r="Q14" i="5"/>
  <c r="Q17" i="5"/>
  <c r="J23" i="5"/>
  <c r="F35" i="5"/>
  <c r="Q47" i="5"/>
  <c r="J47" i="5" s="1"/>
  <c r="Q7" i="5"/>
  <c r="F6" i="5"/>
  <c r="Q11" i="5"/>
  <c r="Q8" i="5"/>
  <c r="J8" i="5" s="1"/>
  <c r="I127" i="5"/>
  <c r="K23" i="5" s="1"/>
  <c r="I126" i="5"/>
  <c r="Q6" i="5"/>
  <c r="Q22" i="5"/>
  <c r="AH26" i="5"/>
  <c r="AH24" i="5" s="1"/>
  <c r="G29" i="5"/>
  <c r="F29" i="5"/>
  <c r="K36" i="5"/>
  <c r="Q41" i="5"/>
  <c r="G61" i="5"/>
  <c r="F61" i="5"/>
  <c r="F70" i="5"/>
  <c r="J91" i="5"/>
  <c r="K104" i="5"/>
  <c r="F32" i="5"/>
  <c r="F40" i="5"/>
  <c r="F48" i="5"/>
  <c r="G67" i="5"/>
  <c r="F67" i="5"/>
  <c r="J77" i="5"/>
  <c r="K84" i="5"/>
  <c r="G89" i="5"/>
  <c r="F89" i="5"/>
  <c r="J30" i="5"/>
  <c r="J46" i="5"/>
  <c r="F54" i="5"/>
  <c r="J75" i="5"/>
  <c r="F65" i="5"/>
  <c r="J67" i="5"/>
  <c r="J55" i="5"/>
  <c r="K63" i="5"/>
  <c r="J63" i="5"/>
  <c r="F59" i="5"/>
  <c r="F79" i="5"/>
  <c r="K98" i="5"/>
  <c r="J98" i="5"/>
  <c r="G118" i="5"/>
  <c r="F118" i="5"/>
  <c r="J106" i="5"/>
  <c r="J81" i="5"/>
  <c r="F85" i="5"/>
  <c r="F95" i="5"/>
  <c r="J85" i="5"/>
  <c r="J89" i="5"/>
  <c r="J73" i="5"/>
  <c r="G122" i="5"/>
  <c r="F69" i="5"/>
  <c r="F77" i="5"/>
  <c r="G80" i="5"/>
  <c r="F92" i="5"/>
  <c r="F96" i="5"/>
  <c r="F108" i="5"/>
  <c r="F115" i="5"/>
  <c r="G115" i="5"/>
  <c r="K80" i="5"/>
  <c r="G102" i="5"/>
  <c r="F102" i="5"/>
  <c r="G106" i="5"/>
  <c r="F106" i="5"/>
  <c r="G121" i="5"/>
  <c r="F121" i="5"/>
  <c r="J92" i="5"/>
  <c r="F84" i="5"/>
  <c r="F91" i="5"/>
  <c r="G110" i="5"/>
  <c r="F110" i="5"/>
  <c r="F114" i="5"/>
  <c r="J111" i="5"/>
  <c r="J118" i="5"/>
  <c r="J110" i="5"/>
  <c r="G123" i="5"/>
  <c r="K110" i="5"/>
  <c r="J114" i="5"/>
  <c r="E99" i="5"/>
  <c r="F99" i="5" s="1"/>
  <c r="E107" i="5"/>
  <c r="F107" i="5" s="1"/>
  <c r="D112" i="5"/>
  <c r="E115" i="5"/>
  <c r="D120" i="5"/>
  <c r="E123" i="5"/>
  <c r="F123" i="5" s="1"/>
  <c r="E112" i="5"/>
  <c r="E120" i="5"/>
  <c r="K20" i="4"/>
  <c r="AB7" i="4" a="1"/>
  <c r="F18" i="4"/>
  <c r="G20" i="4"/>
  <c r="G8" i="4"/>
  <c r="G126" i="4" s="1"/>
  <c r="AB19" i="4" s="1"/>
  <c r="K39" i="4"/>
  <c r="F14" i="4"/>
  <c r="G21" i="4"/>
  <c r="F21" i="4"/>
  <c r="G23" i="4"/>
  <c r="F23" i="4"/>
  <c r="K38" i="4"/>
  <c r="G41" i="4"/>
  <c r="F41" i="4"/>
  <c r="I127" i="4"/>
  <c r="K12" i="4" s="1"/>
  <c r="I126" i="4"/>
  <c r="F7" i="4"/>
  <c r="F127" i="4" s="1"/>
  <c r="K31" i="4"/>
  <c r="D127" i="4"/>
  <c r="D126" i="4"/>
  <c r="K27" i="4"/>
  <c r="K30" i="4"/>
  <c r="G33" i="4"/>
  <c r="F33" i="4"/>
  <c r="K41" i="4"/>
  <c r="E127" i="4"/>
  <c r="E126" i="4"/>
  <c r="K37" i="4"/>
  <c r="K51" i="4"/>
  <c r="G53" i="4"/>
  <c r="F53" i="4"/>
  <c r="K58" i="4"/>
  <c r="G84" i="4"/>
  <c r="F84" i="4"/>
  <c r="K105" i="4"/>
  <c r="K68" i="4"/>
  <c r="G70" i="4"/>
  <c r="F70" i="4"/>
  <c r="K74" i="4"/>
  <c r="F27" i="4"/>
  <c r="F30" i="4"/>
  <c r="F38" i="4"/>
  <c r="F46" i="4"/>
  <c r="G56" i="4"/>
  <c r="F56" i="4"/>
  <c r="K57" i="4"/>
  <c r="K67" i="4"/>
  <c r="G62" i="4"/>
  <c r="F62" i="4"/>
  <c r="K73" i="4"/>
  <c r="K77" i="4"/>
  <c r="F37" i="4"/>
  <c r="F45" i="4"/>
  <c r="F54" i="4"/>
  <c r="K59" i="4"/>
  <c r="K66" i="4"/>
  <c r="F51" i="4"/>
  <c r="K52" i="4"/>
  <c r="K88" i="4"/>
  <c r="G97" i="4"/>
  <c r="F97" i="4"/>
  <c r="K87" i="4"/>
  <c r="K95" i="4"/>
  <c r="K85" i="4"/>
  <c r="K121" i="4"/>
  <c r="F64" i="4"/>
  <c r="F72" i="4"/>
  <c r="K82" i="4"/>
  <c r="F61" i="4"/>
  <c r="F69" i="4"/>
  <c r="K90" i="4"/>
  <c r="K103" i="4"/>
  <c r="F74" i="4"/>
  <c r="F79" i="4"/>
  <c r="K93" i="4"/>
  <c r="K106" i="4"/>
  <c r="K111" i="4"/>
  <c r="K79" i="4"/>
  <c r="F81" i="4"/>
  <c r="K96" i="4"/>
  <c r="G83" i="4"/>
  <c r="G92" i="4"/>
  <c r="K100" i="4"/>
  <c r="G102" i="4"/>
  <c r="K108" i="4"/>
  <c r="F96" i="4"/>
  <c r="G120" i="4"/>
  <c r="F120" i="4"/>
  <c r="K116" i="4"/>
  <c r="K120" i="4"/>
  <c r="F89" i="4"/>
  <c r="F91" i="4"/>
  <c r="F94" i="4"/>
  <c r="G109" i="4"/>
  <c r="F78" i="4"/>
  <c r="F86" i="4"/>
  <c r="K97" i="4"/>
  <c r="F99" i="4"/>
  <c r="F100" i="4"/>
  <c r="F108" i="4"/>
  <c r="G112" i="4"/>
  <c r="F112" i="4"/>
  <c r="F118" i="4"/>
  <c r="F123" i="4"/>
  <c r="K124" i="4"/>
  <c r="G101" i="4"/>
  <c r="G104" i="4"/>
  <c r="F104" i="4"/>
  <c r="K113" i="4"/>
  <c r="F125" i="4"/>
  <c r="G125" i="4"/>
  <c r="I79" i="3"/>
  <c r="I31" i="3"/>
  <c r="G31" i="3"/>
  <c r="H43" i="3"/>
  <c r="H51" i="3"/>
  <c r="H59" i="3"/>
  <c r="H67" i="3"/>
  <c r="G73" i="3"/>
  <c r="H85" i="3"/>
  <c r="G88" i="3"/>
  <c r="H93" i="3"/>
  <c r="H103" i="3"/>
  <c r="G106" i="3"/>
  <c r="I125" i="3"/>
  <c r="I117" i="3"/>
  <c r="I109" i="3"/>
  <c r="I101" i="3"/>
  <c r="I93" i="3"/>
  <c r="I85" i="3"/>
  <c r="I77" i="3"/>
  <c r="I69" i="3"/>
  <c r="I61" i="3"/>
  <c r="I53" i="3"/>
  <c r="I45" i="3"/>
  <c r="I37" i="3"/>
  <c r="I29" i="3"/>
  <c r="I21" i="3"/>
  <c r="I13" i="3"/>
  <c r="I112" i="3"/>
  <c r="I96" i="3"/>
  <c r="I80" i="3"/>
  <c r="I64" i="3"/>
  <c r="I48" i="3"/>
  <c r="I32" i="3"/>
  <c r="I16" i="3"/>
  <c r="I111" i="3"/>
  <c r="I71" i="3"/>
  <c r="I15" i="3"/>
  <c r="I14" i="3"/>
  <c r="G35" i="3"/>
  <c r="G41" i="3"/>
  <c r="G49" i="3"/>
  <c r="G57" i="3"/>
  <c r="G65" i="3"/>
  <c r="G91" i="3"/>
  <c r="G110" i="3"/>
  <c r="H119" i="3"/>
  <c r="I124" i="3"/>
  <c r="I116" i="3"/>
  <c r="I108" i="3"/>
  <c r="I100" i="3"/>
  <c r="I92" i="3"/>
  <c r="I84" i="3"/>
  <c r="I76" i="3"/>
  <c r="I68" i="3"/>
  <c r="I60" i="3"/>
  <c r="I52" i="3"/>
  <c r="I44" i="3"/>
  <c r="I36" i="3"/>
  <c r="I28" i="3"/>
  <c r="I20" i="3"/>
  <c r="I12" i="3"/>
  <c r="I120" i="3"/>
  <c r="I104" i="3"/>
  <c r="I88" i="3"/>
  <c r="I72" i="3"/>
  <c r="I56" i="3"/>
  <c r="I40" i="3"/>
  <c r="I8" i="3"/>
  <c r="G90" i="3"/>
  <c r="I95" i="3"/>
  <c r="I23" i="3"/>
  <c r="I38" i="3"/>
  <c r="H17" i="3"/>
  <c r="G29" i="3"/>
  <c r="G71" i="3"/>
  <c r="G77" i="3"/>
  <c r="I123" i="3"/>
  <c r="I115" i="3"/>
  <c r="I107" i="3"/>
  <c r="I99" i="3"/>
  <c r="I91" i="3"/>
  <c r="I83" i="3"/>
  <c r="I75" i="3"/>
  <c r="I67" i="3"/>
  <c r="I59" i="3"/>
  <c r="I51" i="3"/>
  <c r="I43" i="3"/>
  <c r="I35" i="3"/>
  <c r="I27" i="3"/>
  <c r="I19" i="3"/>
  <c r="I11" i="3"/>
  <c r="I119" i="3"/>
  <c r="I103" i="3"/>
  <c r="I87" i="3"/>
  <c r="I63" i="3"/>
  <c r="I55" i="3"/>
  <c r="I47" i="3"/>
  <c r="I39" i="3"/>
  <c r="I7" i="3"/>
  <c r="G9" i="3"/>
  <c r="H19" i="3"/>
  <c r="G79" i="3"/>
  <c r="I6" i="3"/>
  <c r="I102" i="3"/>
  <c r="I86" i="3"/>
  <c r="I70" i="3"/>
  <c r="I54" i="3"/>
  <c r="I22" i="3"/>
  <c r="G11" i="3"/>
  <c r="G21" i="3"/>
  <c r="G69" i="3"/>
  <c r="G95" i="3"/>
  <c r="I122" i="3"/>
  <c r="I114" i="3"/>
  <c r="I106" i="3"/>
  <c r="I98" i="3"/>
  <c r="I90" i="3"/>
  <c r="I82" i="3"/>
  <c r="I74" i="3"/>
  <c r="I66" i="3"/>
  <c r="I58" i="3"/>
  <c r="I50" i="3"/>
  <c r="I42" i="3"/>
  <c r="I34" i="3"/>
  <c r="I26" i="3"/>
  <c r="I18" i="3"/>
  <c r="I10" i="3"/>
  <c r="I24" i="3"/>
  <c r="G16" i="3"/>
  <c r="H22" i="3"/>
  <c r="G70" i="3"/>
  <c r="I118" i="3"/>
  <c r="I110" i="3"/>
  <c r="I94" i="3"/>
  <c r="I78" i="3"/>
  <c r="I62" i="3"/>
  <c r="I46" i="3"/>
  <c r="I30" i="3"/>
  <c r="G12" i="3"/>
  <c r="I121" i="3"/>
  <c r="I113" i="3"/>
  <c r="I105" i="3"/>
  <c r="I97" i="3"/>
  <c r="I89" i="3"/>
  <c r="I81" i="3"/>
  <c r="I73" i="3"/>
  <c r="I65" i="3"/>
  <c r="I57" i="3"/>
  <c r="I49" i="3"/>
  <c r="I41" i="3"/>
  <c r="I33" i="3"/>
  <c r="I25" i="3"/>
  <c r="I17" i="3"/>
  <c r="I9" i="3"/>
  <c r="H26" i="3"/>
  <c r="G26" i="3"/>
  <c r="H40" i="3"/>
  <c r="G40" i="3"/>
  <c r="H56" i="3"/>
  <c r="G56" i="3"/>
  <c r="H28" i="3"/>
  <c r="G28" i="3"/>
  <c r="H50" i="3"/>
  <c r="G50" i="3"/>
  <c r="H13" i="3"/>
  <c r="G13" i="3"/>
  <c r="H54" i="3"/>
  <c r="G54" i="3"/>
  <c r="G7" i="3"/>
  <c r="G32" i="3"/>
  <c r="H48" i="3"/>
  <c r="G48" i="3"/>
  <c r="H68" i="3"/>
  <c r="G68" i="3"/>
  <c r="H15" i="3"/>
  <c r="G15" i="3"/>
  <c r="H42" i="3"/>
  <c r="G42" i="3"/>
  <c r="H58" i="3"/>
  <c r="G58" i="3"/>
  <c r="H30" i="3"/>
  <c r="G30" i="3"/>
  <c r="H44" i="3"/>
  <c r="G44" i="3"/>
  <c r="H60" i="3"/>
  <c r="G60" i="3"/>
  <c r="D126" i="3"/>
  <c r="H10" i="3"/>
  <c r="H52" i="3"/>
  <c r="G52" i="3"/>
  <c r="E126" i="3"/>
  <c r="H24" i="3"/>
  <c r="G24" i="3"/>
  <c r="H46" i="3"/>
  <c r="G46" i="3"/>
  <c r="H62" i="3"/>
  <c r="G62" i="3"/>
  <c r="H34" i="3"/>
  <c r="G34" i="3"/>
  <c r="H38" i="3"/>
  <c r="G38" i="3"/>
  <c r="H66" i="3"/>
  <c r="G66" i="3"/>
  <c r="G125" i="3"/>
  <c r="H125" i="3"/>
  <c r="G37" i="3"/>
  <c r="G23" i="3"/>
  <c r="H36" i="3"/>
  <c r="G36" i="3"/>
  <c r="H95" i="3"/>
  <c r="G105" i="3"/>
  <c r="H105" i="3"/>
  <c r="H64" i="3"/>
  <c r="G64" i="3"/>
  <c r="H116" i="3"/>
  <c r="G116" i="3"/>
  <c r="G99" i="3"/>
  <c r="H99" i="3"/>
  <c r="H112" i="3"/>
  <c r="G112" i="3"/>
  <c r="G122" i="3"/>
  <c r="H122" i="3"/>
  <c r="G115" i="3"/>
  <c r="H115" i="3"/>
  <c r="G101" i="3"/>
  <c r="H101" i="3"/>
  <c r="G123" i="3"/>
  <c r="H123" i="3"/>
  <c r="H96" i="3"/>
  <c r="G96" i="3"/>
  <c r="G72" i="3"/>
  <c r="G74" i="3"/>
  <c r="G76" i="3"/>
  <c r="G78" i="3"/>
  <c r="G80" i="3"/>
  <c r="G82" i="3"/>
  <c r="G84" i="3"/>
  <c r="G94" i="3"/>
  <c r="H102" i="3"/>
  <c r="G102" i="3"/>
  <c r="G117" i="3"/>
  <c r="H117" i="3"/>
  <c r="G100" i="3"/>
  <c r="G107" i="3"/>
  <c r="H107" i="3"/>
  <c r="H110" i="3"/>
  <c r="H118" i="3"/>
  <c r="G118" i="3"/>
  <c r="G111" i="3"/>
  <c r="G124" i="3"/>
  <c r="G97" i="3"/>
  <c r="G113" i="3"/>
  <c r="G109" i="3"/>
  <c r="H121" i="3"/>
  <c r="E62" i="2"/>
  <c r="D82" i="2"/>
  <c r="G82" i="2" s="1"/>
  <c r="D48" i="2"/>
  <c r="G48" i="2" s="1"/>
  <c r="D21" i="2"/>
  <c r="G21" i="2" s="1"/>
  <c r="D55" i="2"/>
  <c r="G55" i="2" s="1"/>
  <c r="D6" i="2"/>
  <c r="D74" i="2"/>
  <c r="G74" i="2" s="1"/>
  <c r="D90" i="2"/>
  <c r="G90" i="2" s="1"/>
  <c r="D29" i="2"/>
  <c r="G29" i="2" s="1"/>
  <c r="D100" i="2"/>
  <c r="G100" i="2" s="1"/>
  <c r="D13" i="2"/>
  <c r="G13" i="2" s="1"/>
  <c r="D41" i="2"/>
  <c r="G41" i="2" s="1"/>
  <c r="D114" i="2"/>
  <c r="G114" i="2" s="1"/>
  <c r="D30" i="2"/>
  <c r="G30" i="2" s="1"/>
  <c r="D42" i="2"/>
  <c r="G42" i="2" s="1"/>
  <c r="D63" i="2"/>
  <c r="G63" i="2" s="1"/>
  <c r="D75" i="2"/>
  <c r="G75" i="2" s="1"/>
  <c r="D91" i="2"/>
  <c r="G91" i="2" s="1"/>
  <c r="D117" i="2"/>
  <c r="G117" i="2" s="1"/>
  <c r="D8" i="2"/>
  <c r="G8" i="2" s="1"/>
  <c r="D24" i="2"/>
  <c r="G24" i="2" s="1"/>
  <c r="D43" i="2"/>
  <c r="G43" i="2" s="1"/>
  <c r="D58" i="2"/>
  <c r="G58" i="2" s="1"/>
  <c r="D77" i="2"/>
  <c r="G77" i="2" s="1"/>
  <c r="D93" i="2"/>
  <c r="G93" i="2" s="1"/>
  <c r="D12" i="2"/>
  <c r="G12" i="2" s="1"/>
  <c r="D20" i="2"/>
  <c r="G20" i="2" s="1"/>
  <c r="D28" i="2"/>
  <c r="G28" i="2" s="1"/>
  <c r="D38" i="2"/>
  <c r="G38" i="2" s="1"/>
  <c r="D47" i="2"/>
  <c r="E54" i="2"/>
  <c r="D62" i="2"/>
  <c r="G62" i="2" s="1"/>
  <c r="E72" i="2"/>
  <c r="D81" i="2"/>
  <c r="G81" i="2" s="1"/>
  <c r="D89" i="2"/>
  <c r="G89" i="2" s="1"/>
  <c r="D97" i="2"/>
  <c r="G97" i="2" s="1"/>
  <c r="D113" i="2"/>
  <c r="G113" i="2" s="1"/>
  <c r="D23" i="2"/>
  <c r="G23" i="2" s="1"/>
  <c r="E42" i="2"/>
  <c r="D64" i="2"/>
  <c r="G64" i="2" s="1"/>
  <c r="D76" i="2"/>
  <c r="G76" i="2" s="1"/>
  <c r="D92" i="2"/>
  <c r="G92" i="2" s="1"/>
  <c r="E117" i="2"/>
  <c r="D16" i="2"/>
  <c r="G16" i="2" s="1"/>
  <c r="E32" i="2"/>
  <c r="E50" i="2"/>
  <c r="D67" i="2"/>
  <c r="G67" i="2" s="1"/>
  <c r="D118" i="2"/>
  <c r="G118" i="2" s="1"/>
  <c r="D9" i="2"/>
  <c r="G9" i="2" s="1"/>
  <c r="D17" i="2"/>
  <c r="G17" i="2" s="1"/>
  <c r="D25" i="2"/>
  <c r="G25" i="2" s="1"/>
  <c r="D33" i="2"/>
  <c r="G33" i="2" s="1"/>
  <c r="D44" i="2"/>
  <c r="G44" i="2" s="1"/>
  <c r="D51" i="2"/>
  <c r="G51" i="2" s="1"/>
  <c r="D59" i="2"/>
  <c r="G59" i="2" s="1"/>
  <c r="D68" i="2"/>
  <c r="G68" i="2" s="1"/>
  <c r="D78" i="2"/>
  <c r="G78" i="2" s="1"/>
  <c r="D86" i="2"/>
  <c r="G86" i="2" s="1"/>
  <c r="D94" i="2"/>
  <c r="G94" i="2" s="1"/>
  <c r="D106" i="2"/>
  <c r="G106" i="2" s="1"/>
  <c r="D121" i="2"/>
  <c r="G121" i="2" s="1"/>
  <c r="D14" i="2"/>
  <c r="G14" i="2" s="1"/>
  <c r="D49" i="2"/>
  <c r="G49" i="2" s="1"/>
  <c r="D83" i="2"/>
  <c r="G83" i="2" s="1"/>
  <c r="D15" i="2"/>
  <c r="G15" i="2" s="1"/>
  <c r="D50" i="2"/>
  <c r="G50" i="2" s="1"/>
  <c r="D103" i="2"/>
  <c r="D85" i="2"/>
  <c r="G85" i="2" s="1"/>
  <c r="D10" i="2"/>
  <c r="G10" i="2" s="1"/>
  <c r="D18" i="2"/>
  <c r="G18" i="2" s="1"/>
  <c r="D26" i="2"/>
  <c r="G26" i="2" s="1"/>
  <c r="D34" i="2"/>
  <c r="G34" i="2" s="1"/>
  <c r="D45" i="2"/>
  <c r="G45" i="2" s="1"/>
  <c r="D52" i="2"/>
  <c r="G52" i="2" s="1"/>
  <c r="D60" i="2"/>
  <c r="G60" i="2" s="1"/>
  <c r="D71" i="2"/>
  <c r="G71" i="2" s="1"/>
  <c r="D79" i="2"/>
  <c r="D87" i="2"/>
  <c r="D95" i="2"/>
  <c r="G95" i="2" s="1"/>
  <c r="D109" i="2"/>
  <c r="G109" i="2" s="1"/>
  <c r="D122" i="2"/>
  <c r="G122" i="2" s="1"/>
  <c r="D22" i="2"/>
  <c r="G22" i="2" s="1"/>
  <c r="D56" i="2"/>
  <c r="G56" i="2" s="1"/>
  <c r="D101" i="2"/>
  <c r="G101" i="2" s="1"/>
  <c r="D31" i="2"/>
  <c r="G31" i="2" s="1"/>
  <c r="D57" i="2"/>
  <c r="G57" i="2" s="1"/>
  <c r="D84" i="2"/>
  <c r="G84" i="2" s="1"/>
  <c r="D104" i="2"/>
  <c r="G104" i="2" s="1"/>
  <c r="D11" i="2"/>
  <c r="G11" i="2" s="1"/>
  <c r="D19" i="2"/>
  <c r="G19" i="2" s="1"/>
  <c r="D27" i="2"/>
  <c r="G27" i="2" s="1"/>
  <c r="D37" i="2"/>
  <c r="G37" i="2" s="1"/>
  <c r="D46" i="2"/>
  <c r="G46" i="2" s="1"/>
  <c r="D53" i="2"/>
  <c r="G53" i="2" s="1"/>
  <c r="D61" i="2"/>
  <c r="G61" i="2" s="1"/>
  <c r="D72" i="2"/>
  <c r="G72" i="2" s="1"/>
  <c r="D80" i="2"/>
  <c r="G80" i="2" s="1"/>
  <c r="D88" i="2"/>
  <c r="G88" i="2" s="1"/>
  <c r="D96" i="2"/>
  <c r="G96" i="2" s="1"/>
  <c r="D110" i="2"/>
  <c r="G110" i="2" s="1"/>
  <c r="D125" i="2"/>
  <c r="G125" i="2" s="1"/>
  <c r="E58" i="2"/>
  <c r="E112" i="2"/>
  <c r="E122" i="2"/>
  <c r="E20" i="2"/>
  <c r="E37" i="2"/>
  <c r="E67" i="2"/>
  <c r="E101" i="2"/>
  <c r="E46" i="2"/>
  <c r="E96" i="2"/>
  <c r="AB7" i="2" a="1"/>
  <c r="E111" i="2"/>
  <c r="E92" i="2"/>
  <c r="E88" i="2"/>
  <c r="F88" i="2" s="1"/>
  <c r="E84" i="2"/>
  <c r="E80" i="2"/>
  <c r="E76" i="2"/>
  <c r="E53" i="2"/>
  <c r="E31" i="2"/>
  <c r="E27" i="2"/>
  <c r="E23" i="2"/>
  <c r="E16" i="2"/>
  <c r="E12" i="2"/>
  <c r="E8" i="2"/>
  <c r="E104" i="2"/>
  <c r="E95" i="2"/>
  <c r="E83" i="2"/>
  <c r="E30" i="2"/>
  <c r="E121" i="2"/>
  <c r="E116" i="2"/>
  <c r="F116" i="2" s="1"/>
  <c r="E110" i="2"/>
  <c r="E105" i="2"/>
  <c r="E100" i="2"/>
  <c r="E71" i="2"/>
  <c r="E66" i="2"/>
  <c r="E61" i="2"/>
  <c r="E57" i="2"/>
  <c r="E49" i="2"/>
  <c r="E45" i="2"/>
  <c r="E41" i="2"/>
  <c r="F41" i="2" s="1"/>
  <c r="E36" i="2"/>
  <c r="E19" i="2"/>
  <c r="E115" i="2"/>
  <c r="E91" i="2"/>
  <c r="E87" i="2"/>
  <c r="E79" i="2"/>
  <c r="E75" i="2"/>
  <c r="E65" i="2"/>
  <c r="E52" i="2"/>
  <c r="E35" i="2"/>
  <c r="E26" i="2"/>
  <c r="F26" i="2" s="1"/>
  <c r="E22" i="2"/>
  <c r="E15" i="2"/>
  <c r="F15" i="2" s="1"/>
  <c r="E11" i="2"/>
  <c r="E125" i="2"/>
  <c r="E120" i="2"/>
  <c r="E114" i="2"/>
  <c r="F114" i="2" s="1"/>
  <c r="E109" i="2"/>
  <c r="E99" i="2"/>
  <c r="E70" i="2"/>
  <c r="E64" i="2"/>
  <c r="E60" i="2"/>
  <c r="E56" i="2"/>
  <c r="F56" i="2" s="1"/>
  <c r="E48" i="2"/>
  <c r="E44" i="2"/>
  <c r="E40" i="2"/>
  <c r="E34" i="2"/>
  <c r="E7" i="2"/>
  <c r="E113" i="2"/>
  <c r="E63" i="2"/>
  <c r="E55" i="2"/>
  <c r="E47" i="2"/>
  <c r="E38" i="2"/>
  <c r="E123" i="2"/>
  <c r="E102" i="2"/>
  <c r="E89" i="2"/>
  <c r="E81" i="2"/>
  <c r="F81" i="2" s="1"/>
  <c r="E77" i="2"/>
  <c r="E24" i="2"/>
  <c r="E17" i="2"/>
  <c r="E13" i="2"/>
  <c r="E119" i="2"/>
  <c r="E103" i="2"/>
  <c r="E98" i="2"/>
  <c r="E94" i="2"/>
  <c r="E90" i="2"/>
  <c r="E86" i="2"/>
  <c r="E82" i="2"/>
  <c r="E78" i="2"/>
  <c r="E74" i="2"/>
  <c r="E69" i="2"/>
  <c r="E39" i="2"/>
  <c r="E29" i="2"/>
  <c r="F29" i="2" s="1"/>
  <c r="E25" i="2"/>
  <c r="E18" i="2"/>
  <c r="E14" i="2"/>
  <c r="E10" i="2"/>
  <c r="E118" i="2"/>
  <c r="E68" i="2"/>
  <c r="E59" i="2"/>
  <c r="E43" i="2"/>
  <c r="E33" i="2"/>
  <c r="E21" i="2"/>
  <c r="E124" i="2"/>
  <c r="E108" i="2"/>
  <c r="E97" i="2"/>
  <c r="E51" i="2"/>
  <c r="E6" i="2"/>
  <c r="E107" i="2"/>
  <c r="E93" i="2"/>
  <c r="E85" i="2"/>
  <c r="E73" i="2"/>
  <c r="E28" i="2"/>
  <c r="E9" i="2"/>
  <c r="D35" i="2"/>
  <c r="F35" i="2" s="1"/>
  <c r="D39" i="2"/>
  <c r="D54" i="2"/>
  <c r="G54" i="2" s="1"/>
  <c r="D65" i="2"/>
  <c r="G65" i="2" s="1"/>
  <c r="D69" i="2"/>
  <c r="G69" i="2" s="1"/>
  <c r="D73" i="2"/>
  <c r="D98" i="2"/>
  <c r="G98" i="2" s="1"/>
  <c r="D107" i="2"/>
  <c r="D111" i="2"/>
  <c r="D115" i="2"/>
  <c r="D119" i="2"/>
  <c r="D123" i="2"/>
  <c r="D7" i="2"/>
  <c r="D32" i="2"/>
  <c r="G32" i="2" s="1"/>
  <c r="D36" i="2"/>
  <c r="G36" i="2" s="1"/>
  <c r="D40" i="2"/>
  <c r="G40" i="2" s="1"/>
  <c r="D66" i="2"/>
  <c r="G66" i="2" s="1"/>
  <c r="D70" i="2"/>
  <c r="G70" i="2" s="1"/>
  <c r="D99" i="2"/>
  <c r="G99" i="2" s="1"/>
  <c r="D108" i="2"/>
  <c r="G108" i="2" s="1"/>
  <c r="D112" i="2"/>
  <c r="D124" i="2"/>
  <c r="D120" i="2"/>
  <c r="G47" i="2"/>
  <c r="G111" i="2"/>
  <c r="G116" i="2"/>
  <c r="D102" i="2"/>
  <c r="G102" i="2" s="1"/>
  <c r="D105" i="2"/>
  <c r="G87" i="2"/>
  <c r="M14" i="15" l="1"/>
  <c r="M15" i="15" s="1"/>
  <c r="M16" i="15" s="1"/>
  <c r="H60" i="12"/>
  <c r="I60" i="12" s="1"/>
  <c r="L17" i="12"/>
  <c r="H9" i="12" s="1"/>
  <c r="I9" i="12" s="1"/>
  <c r="F22" i="2"/>
  <c r="F91" i="2"/>
  <c r="F51" i="2"/>
  <c r="G6" i="2"/>
  <c r="D127" i="2"/>
  <c r="M17" i="15"/>
  <c r="G113" i="15"/>
  <c r="H113" i="15"/>
  <c r="G122" i="15"/>
  <c r="H122" i="15"/>
  <c r="G43" i="15"/>
  <c r="H43" i="15"/>
  <c r="G51" i="15"/>
  <c r="H51" i="15"/>
  <c r="G59" i="15"/>
  <c r="H59" i="15"/>
  <c r="G67" i="15"/>
  <c r="H67" i="15"/>
  <c r="G75" i="15"/>
  <c r="H75" i="15"/>
  <c r="G83" i="15"/>
  <c r="H83" i="15"/>
  <c r="G91" i="15"/>
  <c r="H91" i="15"/>
  <c r="G99" i="15"/>
  <c r="H99" i="15"/>
  <c r="G107" i="15"/>
  <c r="H107" i="15"/>
  <c r="G115" i="15"/>
  <c r="H115" i="15"/>
  <c r="G123" i="15"/>
  <c r="H123" i="15"/>
  <c r="G74" i="15"/>
  <c r="H74" i="15"/>
  <c r="G114" i="15"/>
  <c r="H114" i="15"/>
  <c r="G44" i="15"/>
  <c r="H44" i="15"/>
  <c r="G52" i="15"/>
  <c r="H52" i="15"/>
  <c r="G60" i="15"/>
  <c r="H60" i="15"/>
  <c r="G68" i="15"/>
  <c r="H68" i="15"/>
  <c r="G76" i="15"/>
  <c r="H76" i="15"/>
  <c r="G84" i="15"/>
  <c r="H84" i="15"/>
  <c r="G92" i="15"/>
  <c r="H92" i="15"/>
  <c r="G100" i="15"/>
  <c r="H100" i="15"/>
  <c r="G108" i="15"/>
  <c r="H108" i="15"/>
  <c r="G116" i="15"/>
  <c r="H116" i="15"/>
  <c r="G124" i="15"/>
  <c r="H124" i="15"/>
  <c r="G73" i="15"/>
  <c r="H73" i="15"/>
  <c r="G89" i="15"/>
  <c r="H89" i="15"/>
  <c r="G58" i="15"/>
  <c r="H58" i="15"/>
  <c r="G90" i="15"/>
  <c r="H90" i="15"/>
  <c r="G106" i="15"/>
  <c r="H106" i="15"/>
  <c r="G45" i="15"/>
  <c r="H45" i="15"/>
  <c r="G53" i="15"/>
  <c r="H53" i="15"/>
  <c r="G61" i="15"/>
  <c r="H61" i="15"/>
  <c r="G69" i="15"/>
  <c r="H69" i="15"/>
  <c r="G77" i="15"/>
  <c r="H77" i="15"/>
  <c r="G85" i="15"/>
  <c r="H85" i="15"/>
  <c r="G93" i="15"/>
  <c r="H93" i="15"/>
  <c r="G101" i="15"/>
  <c r="H101" i="15"/>
  <c r="G109" i="15"/>
  <c r="H109" i="15"/>
  <c r="G117" i="15"/>
  <c r="H117" i="15"/>
  <c r="G125" i="15"/>
  <c r="H125" i="15"/>
  <c r="F127" i="15"/>
  <c r="G121" i="15"/>
  <c r="H121" i="15"/>
  <c r="G46" i="15"/>
  <c r="G126" i="15" s="1"/>
  <c r="H46" i="15"/>
  <c r="G54" i="15"/>
  <c r="H54" i="15"/>
  <c r="G62" i="15"/>
  <c r="G127" i="15" s="1"/>
  <c r="H62" i="15"/>
  <c r="G70" i="15"/>
  <c r="H70" i="15"/>
  <c r="G78" i="15"/>
  <c r="H78" i="15"/>
  <c r="G86" i="15"/>
  <c r="H86" i="15"/>
  <c r="G94" i="15"/>
  <c r="H94" i="15"/>
  <c r="G102" i="15"/>
  <c r="H102" i="15"/>
  <c r="G110" i="15"/>
  <c r="H110" i="15"/>
  <c r="G118" i="15"/>
  <c r="H118" i="15"/>
  <c r="E127" i="15"/>
  <c r="G49" i="15"/>
  <c r="H49" i="15"/>
  <c r="G57" i="15"/>
  <c r="H57" i="15"/>
  <c r="G81" i="15"/>
  <c r="H81" i="15"/>
  <c r="G105" i="15"/>
  <c r="H105" i="15"/>
  <c r="G50" i="15"/>
  <c r="H50" i="15"/>
  <c r="G47" i="15"/>
  <c r="H47" i="15"/>
  <c r="G55" i="15"/>
  <c r="H55" i="15"/>
  <c r="G63" i="15"/>
  <c r="H63" i="15"/>
  <c r="G71" i="15"/>
  <c r="H71" i="15"/>
  <c r="G79" i="15"/>
  <c r="H79" i="15"/>
  <c r="G87" i="15"/>
  <c r="H87" i="15"/>
  <c r="G95" i="15"/>
  <c r="H95" i="15"/>
  <c r="G103" i="15"/>
  <c r="H103" i="15"/>
  <c r="G111" i="15"/>
  <c r="H111" i="15"/>
  <c r="G119" i="15"/>
  <c r="H119" i="15"/>
  <c r="E126" i="15"/>
  <c r="G65" i="15"/>
  <c r="H65" i="15"/>
  <c r="G97" i="15"/>
  <c r="H97" i="15"/>
  <c r="G66" i="15"/>
  <c r="H66" i="15"/>
  <c r="G82" i="15"/>
  <c r="H82" i="15"/>
  <c r="G98" i="15"/>
  <c r="H98" i="15"/>
  <c r="G48" i="15"/>
  <c r="H48" i="15"/>
  <c r="G56" i="15"/>
  <c r="H56" i="15"/>
  <c r="G64" i="15"/>
  <c r="H64" i="15"/>
  <c r="G72" i="15"/>
  <c r="H72" i="15"/>
  <c r="G80" i="15"/>
  <c r="H80" i="15"/>
  <c r="G88" i="15"/>
  <c r="H88" i="15"/>
  <c r="G96" i="15"/>
  <c r="H96" i="15"/>
  <c r="G104" i="15"/>
  <c r="H104" i="15"/>
  <c r="G112" i="15"/>
  <c r="H112" i="15"/>
  <c r="G120" i="15"/>
  <c r="H120" i="15"/>
  <c r="H79" i="13"/>
  <c r="G79" i="13"/>
  <c r="G20" i="13"/>
  <c r="G77" i="13"/>
  <c r="H77" i="13"/>
  <c r="G59" i="13"/>
  <c r="H59" i="13"/>
  <c r="G96" i="13"/>
  <c r="H96" i="13"/>
  <c r="G58" i="13"/>
  <c r="G84" i="13"/>
  <c r="F127" i="13"/>
  <c r="G109" i="13"/>
  <c r="H109" i="13"/>
  <c r="G11" i="13"/>
  <c r="H11" i="13"/>
  <c r="G81" i="13"/>
  <c r="H87" i="13"/>
  <c r="G87" i="13"/>
  <c r="G56" i="13"/>
  <c r="H56" i="13"/>
  <c r="H23" i="13"/>
  <c r="G23" i="13"/>
  <c r="G33" i="13"/>
  <c r="G126" i="13" s="1"/>
  <c r="H33" i="13"/>
  <c r="H38" i="13"/>
  <c r="G38" i="13"/>
  <c r="G29" i="13"/>
  <c r="H29" i="13"/>
  <c r="I6" i="13"/>
  <c r="J6" i="13" s="1"/>
  <c r="J14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7" i="13"/>
  <c r="J65" i="13"/>
  <c r="J105" i="13"/>
  <c r="J7" i="13"/>
  <c r="J15" i="13"/>
  <c r="J23" i="13"/>
  <c r="J31" i="13"/>
  <c r="J39" i="13"/>
  <c r="J47" i="13"/>
  <c r="J55" i="13"/>
  <c r="J63" i="13"/>
  <c r="J71" i="13"/>
  <c r="J79" i="13"/>
  <c r="J87" i="13"/>
  <c r="J95" i="13"/>
  <c r="J103" i="13"/>
  <c r="J111" i="13"/>
  <c r="J119" i="13"/>
  <c r="J9" i="13"/>
  <c r="J49" i="13"/>
  <c r="J73" i="13"/>
  <c r="J89" i="13"/>
  <c r="J113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33" i="13"/>
  <c r="J10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20" i="13"/>
  <c r="J28" i="13"/>
  <c r="J44" i="13"/>
  <c r="J60" i="13"/>
  <c r="J76" i="13"/>
  <c r="J100" i="13"/>
  <c r="J116" i="13"/>
  <c r="J11" i="13"/>
  <c r="J19" i="13"/>
  <c r="J27" i="13"/>
  <c r="J35" i="13"/>
  <c r="J43" i="13"/>
  <c r="J51" i="13"/>
  <c r="J59" i="13"/>
  <c r="J67" i="13"/>
  <c r="J75" i="13"/>
  <c r="J83" i="13"/>
  <c r="J91" i="13"/>
  <c r="J99" i="13"/>
  <c r="J107" i="13"/>
  <c r="J115" i="13"/>
  <c r="J123" i="13"/>
  <c r="J12" i="13"/>
  <c r="J36" i="13"/>
  <c r="J52" i="13"/>
  <c r="J68" i="13"/>
  <c r="J84" i="13"/>
  <c r="J92" i="13"/>
  <c r="J108" i="13"/>
  <c r="J124" i="13"/>
  <c r="J13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117" i="13"/>
  <c r="J125" i="13"/>
  <c r="J25" i="13"/>
  <c r="J41" i="13"/>
  <c r="J57" i="13"/>
  <c r="J81" i="13"/>
  <c r="J97" i="13"/>
  <c r="J121" i="13"/>
  <c r="G35" i="13"/>
  <c r="H35" i="13"/>
  <c r="G101" i="13"/>
  <c r="H101" i="13"/>
  <c r="H54" i="13"/>
  <c r="G54" i="13"/>
  <c r="H118" i="13"/>
  <c r="G118" i="13"/>
  <c r="G53" i="13"/>
  <c r="H53" i="13"/>
  <c r="G63" i="13"/>
  <c r="H63" i="13"/>
  <c r="G32" i="13"/>
  <c r="H32" i="13"/>
  <c r="G73" i="13"/>
  <c r="H73" i="13"/>
  <c r="G51" i="13"/>
  <c r="H51" i="13"/>
  <c r="G115" i="13"/>
  <c r="H115" i="13"/>
  <c r="G116" i="13"/>
  <c r="G48" i="13"/>
  <c r="H48" i="13"/>
  <c r="G104" i="13"/>
  <c r="H104" i="13"/>
  <c r="G37" i="13"/>
  <c r="H37" i="13"/>
  <c r="H110" i="13"/>
  <c r="G110" i="13"/>
  <c r="H78" i="13"/>
  <c r="G78" i="13"/>
  <c r="G57" i="13"/>
  <c r="H57" i="13"/>
  <c r="G107" i="13"/>
  <c r="H107" i="13"/>
  <c r="G75" i="13"/>
  <c r="H75" i="13"/>
  <c r="G12" i="13"/>
  <c r="H12" i="13"/>
  <c r="F126" i="13"/>
  <c r="H62" i="13"/>
  <c r="G62" i="13"/>
  <c r="G72" i="13"/>
  <c r="H72" i="13"/>
  <c r="H39" i="13"/>
  <c r="G39" i="13"/>
  <c r="G10" i="13"/>
  <c r="H10" i="13"/>
  <c r="H97" i="13"/>
  <c r="G97" i="13"/>
  <c r="E126" i="13"/>
  <c r="H89" i="13"/>
  <c r="G89" i="13"/>
  <c r="G111" i="13"/>
  <c r="H111" i="13"/>
  <c r="E127" i="13"/>
  <c r="G95" i="13"/>
  <c r="H95" i="13"/>
  <c r="H121" i="13"/>
  <c r="G121" i="13"/>
  <c r="H103" i="13"/>
  <c r="G103" i="13"/>
  <c r="H113" i="13"/>
  <c r="G113" i="13"/>
  <c r="H105" i="13"/>
  <c r="G105" i="13"/>
  <c r="F126" i="12"/>
  <c r="F127" i="12"/>
  <c r="G127" i="12"/>
  <c r="G126" i="12"/>
  <c r="F45" i="10"/>
  <c r="F49" i="10"/>
  <c r="F66" i="10"/>
  <c r="F77" i="10"/>
  <c r="F65" i="10"/>
  <c r="F48" i="10"/>
  <c r="F71" i="10"/>
  <c r="F103" i="10"/>
  <c r="F99" i="10"/>
  <c r="F116" i="10"/>
  <c r="F17" i="10"/>
  <c r="F79" i="10"/>
  <c r="F38" i="10"/>
  <c r="F9" i="10"/>
  <c r="F62" i="10"/>
  <c r="F115" i="10"/>
  <c r="F22" i="10"/>
  <c r="F98" i="10"/>
  <c r="F74" i="10"/>
  <c r="F82" i="10"/>
  <c r="F111" i="10"/>
  <c r="F40" i="10"/>
  <c r="F12" i="10"/>
  <c r="F54" i="10"/>
  <c r="F35" i="10"/>
  <c r="F32" i="10"/>
  <c r="F43" i="10"/>
  <c r="F20" i="10"/>
  <c r="F53" i="10"/>
  <c r="F36" i="10"/>
  <c r="F10" i="10"/>
  <c r="F37" i="10"/>
  <c r="F110" i="10"/>
  <c r="F89" i="10"/>
  <c r="F19" i="10"/>
  <c r="F11" i="10"/>
  <c r="F90" i="10"/>
  <c r="F106" i="10"/>
  <c r="F61" i="10"/>
  <c r="F88" i="10"/>
  <c r="F75" i="10"/>
  <c r="F85" i="10"/>
  <c r="F114" i="10"/>
  <c r="F117" i="10"/>
  <c r="F120" i="10"/>
  <c r="F44" i="10"/>
  <c r="F121" i="10"/>
  <c r="F73" i="10"/>
  <c r="F119" i="10"/>
  <c r="F122" i="10"/>
  <c r="F91" i="10"/>
  <c r="F123" i="10"/>
  <c r="F59" i="10"/>
  <c r="F6" i="10"/>
  <c r="N7" i="10"/>
  <c r="K39" i="10" s="1"/>
  <c r="K15" i="10"/>
  <c r="K63" i="10"/>
  <c r="K87" i="10"/>
  <c r="K95" i="10"/>
  <c r="K125" i="10"/>
  <c r="K40" i="10"/>
  <c r="K64" i="10"/>
  <c r="K72" i="10"/>
  <c r="K80" i="10"/>
  <c r="K104" i="10"/>
  <c r="K29" i="10"/>
  <c r="K117" i="10"/>
  <c r="K78" i="10"/>
  <c r="K6" i="10"/>
  <c r="K9" i="10"/>
  <c r="K17" i="10"/>
  <c r="K41" i="10"/>
  <c r="K65" i="10"/>
  <c r="K81" i="10"/>
  <c r="K105" i="10"/>
  <c r="K45" i="10"/>
  <c r="K61" i="10"/>
  <c r="K93" i="10"/>
  <c r="K18" i="10"/>
  <c r="K42" i="10"/>
  <c r="K50" i="10"/>
  <c r="K58" i="10"/>
  <c r="K82" i="10"/>
  <c r="K106" i="10"/>
  <c r="K114" i="10"/>
  <c r="K122" i="10"/>
  <c r="K11" i="10"/>
  <c r="K35" i="10"/>
  <c r="K43" i="10"/>
  <c r="K51" i="10"/>
  <c r="K75" i="10"/>
  <c r="K99" i="10"/>
  <c r="K107" i="10"/>
  <c r="K115" i="10"/>
  <c r="K85" i="10"/>
  <c r="K20" i="10"/>
  <c r="K28" i="10"/>
  <c r="K36" i="10"/>
  <c r="K60" i="10"/>
  <c r="K68" i="10"/>
  <c r="K76" i="10"/>
  <c r="K84" i="10"/>
  <c r="K92" i="10"/>
  <c r="K100" i="10"/>
  <c r="K108" i="10"/>
  <c r="K116" i="10"/>
  <c r="K124" i="10"/>
  <c r="K13" i="10"/>
  <c r="K109" i="10"/>
  <c r="K22" i="10"/>
  <c r="K54" i="10"/>
  <c r="K70" i="10"/>
  <c r="K86" i="10"/>
  <c r="K102" i="10"/>
  <c r="K118" i="10"/>
  <c r="F109" i="10"/>
  <c r="F67" i="10"/>
  <c r="F28" i="10"/>
  <c r="F51" i="10"/>
  <c r="F29" i="10"/>
  <c r="F112" i="10"/>
  <c r="F39" i="10"/>
  <c r="F113" i="10"/>
  <c r="F42" i="10"/>
  <c r="F80" i="10"/>
  <c r="F69" i="10"/>
  <c r="F18" i="10"/>
  <c r="F64" i="10"/>
  <c r="F30" i="10"/>
  <c r="F118" i="10"/>
  <c r="F63" i="10"/>
  <c r="F87" i="10"/>
  <c r="F47" i="10"/>
  <c r="F25" i="10"/>
  <c r="F57" i="10"/>
  <c r="F81" i="10"/>
  <c r="F50" i="10"/>
  <c r="F107" i="10"/>
  <c r="F78" i="10"/>
  <c r="F60" i="10"/>
  <c r="F70" i="10"/>
  <c r="F101" i="10"/>
  <c r="F104" i="10"/>
  <c r="F23" i="10"/>
  <c r="F92" i="10"/>
  <c r="F108" i="10"/>
  <c r="F26" i="10"/>
  <c r="F33" i="10"/>
  <c r="F41" i="10"/>
  <c r="F27" i="10"/>
  <c r="G107" i="10"/>
  <c r="F100" i="10"/>
  <c r="E126" i="10"/>
  <c r="E127" i="10"/>
  <c r="F15" i="10"/>
  <c r="G125" i="10"/>
  <c r="F125" i="10"/>
  <c r="D127" i="10"/>
  <c r="D126" i="10"/>
  <c r="U15" i="10"/>
  <c r="K112" i="8"/>
  <c r="K32" i="8"/>
  <c r="K29" i="8"/>
  <c r="K105" i="8"/>
  <c r="K100" i="8"/>
  <c r="K23" i="8"/>
  <c r="K26" i="8"/>
  <c r="K24" i="8"/>
  <c r="K96" i="8"/>
  <c r="K120" i="8"/>
  <c r="K92" i="8"/>
  <c r="K81" i="8"/>
  <c r="K64" i="8"/>
  <c r="K28" i="8"/>
  <c r="K113" i="8"/>
  <c r="K80" i="8"/>
  <c r="K87" i="8"/>
  <c r="K73" i="8"/>
  <c r="K116" i="8"/>
  <c r="K79" i="8"/>
  <c r="K91" i="8"/>
  <c r="K63" i="8"/>
  <c r="K15" i="8"/>
  <c r="K109" i="8"/>
  <c r="K104" i="8"/>
  <c r="K121" i="8"/>
  <c r="K88" i="8"/>
  <c r="K53" i="8"/>
  <c r="AH25" i="8"/>
  <c r="AB7" i="8"/>
  <c r="Q107" i="8" s="1"/>
  <c r="AH19" i="8"/>
  <c r="AH26" i="8"/>
  <c r="AH21" i="8"/>
  <c r="AH20" i="8"/>
  <c r="G126" i="8"/>
  <c r="AB19" i="8" s="1"/>
  <c r="F126" i="8"/>
  <c r="F127" i="8"/>
  <c r="K124" i="8"/>
  <c r="K119" i="8"/>
  <c r="K111" i="8"/>
  <c r="K103" i="8"/>
  <c r="K114" i="8"/>
  <c r="K106" i="8"/>
  <c r="K98" i="8"/>
  <c r="K118" i="8"/>
  <c r="K110" i="8"/>
  <c r="K102" i="8"/>
  <c r="K94" i="8"/>
  <c r="K99" i="8"/>
  <c r="K123" i="8"/>
  <c r="K95" i="8"/>
  <c r="K90" i="8"/>
  <c r="K67" i="8"/>
  <c r="K86" i="8"/>
  <c r="K78" i="8"/>
  <c r="K70" i="8"/>
  <c r="K107" i="8"/>
  <c r="K74" i="8"/>
  <c r="K62" i="8"/>
  <c r="K115" i="8"/>
  <c r="K66" i="8"/>
  <c r="K85" i="8"/>
  <c r="K82" i="8"/>
  <c r="K55" i="8"/>
  <c r="K47" i="8"/>
  <c r="K43" i="8"/>
  <c r="K42" i="8"/>
  <c r="K57" i="8"/>
  <c r="K51" i="8"/>
  <c r="K35" i="8"/>
  <c r="K69" i="8"/>
  <c r="K58" i="8"/>
  <c r="K61" i="8"/>
  <c r="K44" i="8"/>
  <c r="K34" i="8"/>
  <c r="K11" i="8"/>
  <c r="K37" i="8"/>
  <c r="K30" i="8"/>
  <c r="K18" i="8"/>
  <c r="K12" i="8"/>
  <c r="K50" i="8"/>
  <c r="K25" i="8"/>
  <c r="K77" i="8"/>
  <c r="K31" i="8"/>
  <c r="K54" i="8"/>
  <c r="K27" i="8"/>
  <c r="K13" i="8"/>
  <c r="K46" i="8"/>
  <c r="K17" i="8"/>
  <c r="K14" i="8"/>
  <c r="K8" i="8"/>
  <c r="K6" i="8"/>
  <c r="K101" i="8"/>
  <c r="K84" i="8"/>
  <c r="K52" i="8"/>
  <c r="K48" i="8"/>
  <c r="K75" i="8"/>
  <c r="K49" i="8"/>
  <c r="K71" i="8"/>
  <c r="K40" i="8"/>
  <c r="K22" i="8"/>
  <c r="K97" i="8"/>
  <c r="K72" i="8"/>
  <c r="K83" i="8"/>
  <c r="K39" i="8"/>
  <c r="K9" i="8"/>
  <c r="K36" i="8"/>
  <c r="K59" i="8"/>
  <c r="K16" i="8"/>
  <c r="K122" i="8"/>
  <c r="K117" i="8"/>
  <c r="K65" i="8"/>
  <c r="K93" i="8"/>
  <c r="K38" i="8"/>
  <c r="K108" i="8"/>
  <c r="K56" i="8"/>
  <c r="K20" i="8"/>
  <c r="K19" i="8"/>
  <c r="K7" i="8"/>
  <c r="K10" i="8"/>
  <c r="AH20" i="7"/>
  <c r="AH19" i="7"/>
  <c r="Q6" i="7"/>
  <c r="J6" i="7" s="1"/>
  <c r="M6" i="7" s="1"/>
  <c r="AB7" i="7"/>
  <c r="AH21" i="7"/>
  <c r="Q26" i="7"/>
  <c r="L26" i="7" s="1"/>
  <c r="Q29" i="7"/>
  <c r="J29" i="7" s="1"/>
  <c r="AH26" i="7"/>
  <c r="Q65" i="7"/>
  <c r="L65" i="7" s="1"/>
  <c r="AH25" i="7"/>
  <c r="Q21" i="7"/>
  <c r="J21" i="7" s="1"/>
  <c r="K125" i="7"/>
  <c r="K117" i="7"/>
  <c r="K109" i="7"/>
  <c r="K120" i="7"/>
  <c r="K121" i="7"/>
  <c r="K119" i="7"/>
  <c r="K105" i="7"/>
  <c r="K103" i="7"/>
  <c r="K97" i="7"/>
  <c r="K114" i="7"/>
  <c r="K101" i="7"/>
  <c r="K116" i="7"/>
  <c r="K98" i="7"/>
  <c r="K84" i="7"/>
  <c r="K92" i="7"/>
  <c r="K113" i="7"/>
  <c r="K111" i="7"/>
  <c r="K106" i="7"/>
  <c r="K86" i="7"/>
  <c r="K69" i="7"/>
  <c r="K93" i="7"/>
  <c r="K83" i="7"/>
  <c r="K76" i="7"/>
  <c r="K62" i="7"/>
  <c r="K71" i="7"/>
  <c r="K122" i="7"/>
  <c r="K88" i="7"/>
  <c r="K77" i="7"/>
  <c r="K78" i="7"/>
  <c r="K55" i="7"/>
  <c r="K34" i="7"/>
  <c r="K87" i="7"/>
  <c r="K64" i="7"/>
  <c r="K57" i="7"/>
  <c r="K53" i="7"/>
  <c r="K72" i="7"/>
  <c r="K70" i="7"/>
  <c r="K61" i="7"/>
  <c r="K50" i="7"/>
  <c r="K45" i="7"/>
  <c r="K46" i="7"/>
  <c r="K75" i="7"/>
  <c r="K42" i="7"/>
  <c r="K39" i="7"/>
  <c r="K29" i="7"/>
  <c r="K28" i="7"/>
  <c r="K17" i="7"/>
  <c r="K14" i="7"/>
  <c r="K8" i="7"/>
  <c r="K25" i="7"/>
  <c r="K37" i="7"/>
  <c r="K23" i="7"/>
  <c r="K21" i="7"/>
  <c r="K11" i="7"/>
  <c r="K73" i="7"/>
  <c r="K35" i="7"/>
  <c r="K44" i="7"/>
  <c r="K31" i="7"/>
  <c r="K20" i="7"/>
  <c r="K13" i="7"/>
  <c r="K43" i="7"/>
  <c r="K115" i="7"/>
  <c r="F105" i="7"/>
  <c r="G105" i="7"/>
  <c r="G115" i="7"/>
  <c r="F115" i="7"/>
  <c r="K99" i="7"/>
  <c r="K100" i="7"/>
  <c r="K66" i="7"/>
  <c r="K49" i="7"/>
  <c r="K32" i="7"/>
  <c r="Q28" i="7"/>
  <c r="Q125" i="7"/>
  <c r="K12" i="7"/>
  <c r="F113" i="7"/>
  <c r="G113" i="7"/>
  <c r="F123" i="7"/>
  <c r="G123" i="7"/>
  <c r="K118" i="7"/>
  <c r="K95" i="7"/>
  <c r="K74" i="7"/>
  <c r="K60" i="7"/>
  <c r="K68" i="7"/>
  <c r="K6" i="7"/>
  <c r="K41" i="7"/>
  <c r="K47" i="7"/>
  <c r="K16" i="7"/>
  <c r="Q59" i="7"/>
  <c r="Q104" i="7"/>
  <c r="K7" i="7"/>
  <c r="K24" i="7"/>
  <c r="F92" i="7"/>
  <c r="G92" i="7"/>
  <c r="G126" i="7" s="1"/>
  <c r="AB19" i="7" s="1"/>
  <c r="F121" i="7"/>
  <c r="G121" i="7"/>
  <c r="K48" i="7"/>
  <c r="K30" i="7"/>
  <c r="K26" i="7"/>
  <c r="F107" i="7"/>
  <c r="G107" i="7"/>
  <c r="K96" i="7"/>
  <c r="G125" i="7"/>
  <c r="F125" i="7"/>
  <c r="F100" i="7"/>
  <c r="G100" i="7"/>
  <c r="G94" i="7"/>
  <c r="F94" i="7"/>
  <c r="F127" i="7" s="1"/>
  <c r="K123" i="7"/>
  <c r="K89" i="7"/>
  <c r="K58" i="7"/>
  <c r="K90" i="7"/>
  <c r="K40" i="7"/>
  <c r="K27" i="7"/>
  <c r="K10" i="7"/>
  <c r="Q124" i="7"/>
  <c r="K9" i="7"/>
  <c r="F102" i="7"/>
  <c r="G102" i="7"/>
  <c r="K81" i="7"/>
  <c r="K94" i="7"/>
  <c r="K59" i="7"/>
  <c r="Q85" i="7"/>
  <c r="K15" i="7"/>
  <c r="G97" i="7"/>
  <c r="F97" i="7"/>
  <c r="G108" i="7"/>
  <c r="F108" i="7"/>
  <c r="K51" i="7"/>
  <c r="K63" i="7"/>
  <c r="G116" i="7"/>
  <c r="G127" i="7" s="1"/>
  <c r="F116" i="7"/>
  <c r="G110" i="7"/>
  <c r="F110" i="7"/>
  <c r="K107" i="7"/>
  <c r="K104" i="7"/>
  <c r="K82" i="7"/>
  <c r="K80" i="7"/>
  <c r="K85" i="7"/>
  <c r="K38" i="7"/>
  <c r="K65" i="7"/>
  <c r="K36" i="7"/>
  <c r="D127" i="7"/>
  <c r="Q58" i="7"/>
  <c r="Q118" i="7"/>
  <c r="K112" i="7"/>
  <c r="G124" i="7"/>
  <c r="F124" i="7"/>
  <c r="F118" i="7"/>
  <c r="G118" i="7"/>
  <c r="K102" i="7"/>
  <c r="K124" i="7"/>
  <c r="K56" i="7"/>
  <c r="K54" i="7"/>
  <c r="K52" i="7"/>
  <c r="K33" i="7"/>
  <c r="D126" i="7"/>
  <c r="K18" i="7"/>
  <c r="K19" i="7"/>
  <c r="M20" i="6"/>
  <c r="M36" i="6"/>
  <c r="M27" i="6"/>
  <c r="M98" i="6"/>
  <c r="G100" i="6"/>
  <c r="F100" i="6"/>
  <c r="G110" i="6"/>
  <c r="F110" i="6"/>
  <c r="M92" i="6"/>
  <c r="L96" i="6"/>
  <c r="J96" i="6"/>
  <c r="G106" i="6"/>
  <c r="F106" i="6"/>
  <c r="G121" i="6"/>
  <c r="F121" i="6"/>
  <c r="G104" i="6"/>
  <c r="F104" i="6"/>
  <c r="G122" i="6"/>
  <c r="F122" i="6"/>
  <c r="L25" i="6"/>
  <c r="J25" i="6"/>
  <c r="Q14" i="6"/>
  <c r="Q28" i="6"/>
  <c r="Q13" i="6"/>
  <c r="Q57" i="6"/>
  <c r="Q49" i="6"/>
  <c r="Q23" i="6"/>
  <c r="Q66" i="6"/>
  <c r="Q52" i="6"/>
  <c r="Q71" i="6"/>
  <c r="Q99" i="6"/>
  <c r="Q73" i="6"/>
  <c r="Q91" i="6"/>
  <c r="Q117" i="6"/>
  <c r="Q119" i="6"/>
  <c r="Q121" i="6"/>
  <c r="G95" i="6"/>
  <c r="G127" i="6" s="1"/>
  <c r="F95" i="6"/>
  <c r="F126" i="6" s="1"/>
  <c r="G92" i="6"/>
  <c r="F92" i="6"/>
  <c r="G102" i="6"/>
  <c r="F102" i="6"/>
  <c r="F112" i="6"/>
  <c r="G112" i="6"/>
  <c r="K7" i="6"/>
  <c r="Q9" i="6"/>
  <c r="Q17" i="6"/>
  <c r="Q29" i="6"/>
  <c r="Q21" i="6"/>
  <c r="Q61" i="6"/>
  <c r="Q30" i="6"/>
  <c r="Q32" i="6"/>
  <c r="Q69" i="6"/>
  <c r="Q60" i="6"/>
  <c r="Q88" i="6"/>
  <c r="Q115" i="6"/>
  <c r="Q81" i="6"/>
  <c r="Q102" i="6"/>
  <c r="Q125" i="6"/>
  <c r="Q100" i="6"/>
  <c r="Q118" i="6"/>
  <c r="Q39" i="6"/>
  <c r="Q31" i="6"/>
  <c r="Q85" i="6"/>
  <c r="Q56" i="6"/>
  <c r="Q63" i="6"/>
  <c r="Q77" i="6"/>
  <c r="Q95" i="6"/>
  <c r="Q87" i="6"/>
  <c r="Q94" i="6"/>
  <c r="G116" i="6"/>
  <c r="F116" i="6"/>
  <c r="F99" i="6"/>
  <c r="G99" i="6"/>
  <c r="G109" i="6"/>
  <c r="F109" i="6"/>
  <c r="K30" i="6"/>
  <c r="K20" i="6"/>
  <c r="Q37" i="6"/>
  <c r="Q11" i="6"/>
  <c r="Q24" i="6"/>
  <c r="Q10" i="6"/>
  <c r="Q33" i="6"/>
  <c r="Q35" i="6"/>
  <c r="Q64" i="6"/>
  <c r="Q67" i="6"/>
  <c r="Q107" i="6"/>
  <c r="Q74" i="6"/>
  <c r="Q68" i="6"/>
  <c r="Q123" i="6"/>
  <c r="Q112" i="6"/>
  <c r="Q114" i="6"/>
  <c r="Q124" i="6"/>
  <c r="K14" i="6"/>
  <c r="J38" i="6"/>
  <c r="L38" i="6"/>
  <c r="L55" i="6"/>
  <c r="L92" i="6"/>
  <c r="J89" i="6"/>
  <c r="L89" i="6"/>
  <c r="G101" i="6"/>
  <c r="F101" i="6"/>
  <c r="Q53" i="6"/>
  <c r="Q116" i="6"/>
  <c r="G124" i="6"/>
  <c r="F124" i="6"/>
  <c r="F107" i="6"/>
  <c r="F127" i="6" s="1"/>
  <c r="G107" i="6"/>
  <c r="G117" i="6"/>
  <c r="F117" i="6"/>
  <c r="K84" i="6"/>
  <c r="K91" i="6"/>
  <c r="K100" i="6"/>
  <c r="K28" i="6"/>
  <c r="K22" i="6"/>
  <c r="K25" i="6"/>
  <c r="Q7" i="6"/>
  <c r="Q6" i="6"/>
  <c r="Q16" i="6"/>
  <c r="Q34" i="6"/>
  <c r="Q41" i="6"/>
  <c r="Q48" i="6"/>
  <c r="Q83" i="6"/>
  <c r="Q75" i="6"/>
  <c r="Q46" i="6"/>
  <c r="Q82" i="6"/>
  <c r="Q76" i="6"/>
  <c r="Q70" i="6"/>
  <c r="Q120" i="6"/>
  <c r="Q122" i="6"/>
  <c r="Q97" i="6"/>
  <c r="K12" i="6"/>
  <c r="F120" i="6"/>
  <c r="G120" i="6"/>
  <c r="L27" i="6"/>
  <c r="L20" i="6"/>
  <c r="L36" i="6"/>
  <c r="L40" i="6"/>
  <c r="J40" i="6"/>
  <c r="L72" i="6"/>
  <c r="L79" i="6"/>
  <c r="L108" i="6"/>
  <c r="G118" i="6"/>
  <c r="F118" i="6"/>
  <c r="L15" i="6"/>
  <c r="Q106" i="6"/>
  <c r="G105" i="6"/>
  <c r="F105" i="6"/>
  <c r="G115" i="6"/>
  <c r="F115" i="6"/>
  <c r="G125" i="6"/>
  <c r="F125" i="6"/>
  <c r="J55" i="6"/>
  <c r="J72" i="6"/>
  <c r="J15" i="6"/>
  <c r="K17" i="6"/>
  <c r="Q12" i="6"/>
  <c r="Q26" i="6"/>
  <c r="W119" i="6"/>
  <c r="W111" i="6"/>
  <c r="W122" i="6"/>
  <c r="W114" i="6"/>
  <c r="W106" i="6"/>
  <c r="W98" i="6"/>
  <c r="W125" i="6"/>
  <c r="W117" i="6"/>
  <c r="W109" i="6"/>
  <c r="W101" i="6"/>
  <c r="W120" i="6"/>
  <c r="W112" i="6"/>
  <c r="W104" i="6"/>
  <c r="W96" i="6"/>
  <c r="W123" i="6"/>
  <c r="W115" i="6"/>
  <c r="W107" i="6"/>
  <c r="W99" i="6"/>
  <c r="W118" i="6"/>
  <c r="W110" i="6"/>
  <c r="W102" i="6"/>
  <c r="W121" i="6"/>
  <c r="W113" i="6"/>
  <c r="W105" i="6"/>
  <c r="W97" i="6"/>
  <c r="W103" i="6"/>
  <c r="W87" i="6"/>
  <c r="W79" i="6"/>
  <c r="W71" i="6"/>
  <c r="W93" i="6"/>
  <c r="W90" i="6"/>
  <c r="W82" i="6"/>
  <c r="W74" i="6"/>
  <c r="W66" i="6"/>
  <c r="W85" i="6"/>
  <c r="W77" i="6"/>
  <c r="W69" i="6"/>
  <c r="W100" i="6"/>
  <c r="W95" i="6"/>
  <c r="W92" i="6"/>
  <c r="W88" i="6"/>
  <c r="W80" i="6"/>
  <c r="W124" i="6"/>
  <c r="W83" i="6"/>
  <c r="W75" i="6"/>
  <c r="W91" i="6"/>
  <c r="W89" i="6"/>
  <c r="W116" i="6"/>
  <c r="W81" i="6"/>
  <c r="W67" i="6"/>
  <c r="W63" i="6"/>
  <c r="W55" i="6"/>
  <c r="W47" i="6"/>
  <c r="W73" i="6"/>
  <c r="W68" i="6"/>
  <c r="W61" i="6"/>
  <c r="W53" i="6"/>
  <c r="W45" i="6"/>
  <c r="W64" i="6"/>
  <c r="W56" i="6"/>
  <c r="W94" i="6"/>
  <c r="W86" i="6"/>
  <c r="W78" i="6"/>
  <c r="W70" i="6"/>
  <c r="W59" i="6"/>
  <c r="W51" i="6"/>
  <c r="W43" i="6"/>
  <c r="W76" i="6"/>
  <c r="W65" i="6"/>
  <c r="W57" i="6"/>
  <c r="W84" i="6"/>
  <c r="W54" i="6"/>
  <c r="W44" i="6"/>
  <c r="W41" i="6"/>
  <c r="W33" i="6"/>
  <c r="W24" i="6"/>
  <c r="W62" i="6"/>
  <c r="W49" i="6"/>
  <c r="W36" i="6"/>
  <c r="W58" i="6"/>
  <c r="W46" i="6"/>
  <c r="W39" i="6"/>
  <c r="W31" i="6"/>
  <c r="W25" i="6"/>
  <c r="W72" i="6"/>
  <c r="W50" i="6"/>
  <c r="W42" i="6"/>
  <c r="W34" i="6"/>
  <c r="W108" i="6"/>
  <c r="W52" i="6"/>
  <c r="W37" i="6"/>
  <c r="W60" i="6"/>
  <c r="W35" i="6"/>
  <c r="W30" i="6"/>
  <c r="W29" i="6"/>
  <c r="W22" i="6"/>
  <c r="W6" i="6"/>
  <c r="W28" i="6"/>
  <c r="W17" i="6"/>
  <c r="W14" i="6"/>
  <c r="W8" i="6"/>
  <c r="W38" i="6"/>
  <c r="W27" i="6"/>
  <c r="W26" i="6"/>
  <c r="W11" i="6"/>
  <c r="W18" i="6"/>
  <c r="W12" i="6"/>
  <c r="W7" i="6"/>
  <c r="W10" i="6"/>
  <c r="W20" i="6"/>
  <c r="W19" i="6"/>
  <c r="W15" i="6"/>
  <c r="W9" i="6"/>
  <c r="W48" i="6"/>
  <c r="W23" i="6"/>
  <c r="W16" i="6"/>
  <c r="W40" i="6"/>
  <c r="W32" i="6"/>
  <c r="W21" i="6"/>
  <c r="W13" i="6"/>
  <c r="Q47" i="6"/>
  <c r="Q42" i="6"/>
  <c r="Q43" i="6"/>
  <c r="Q51" i="6"/>
  <c r="Q50" i="6"/>
  <c r="Q80" i="6"/>
  <c r="Q54" i="6"/>
  <c r="Q90" i="6"/>
  <c r="Q84" i="6"/>
  <c r="Q78" i="6"/>
  <c r="Q101" i="6"/>
  <c r="Q103" i="6"/>
  <c r="Q105" i="6"/>
  <c r="G98" i="6"/>
  <c r="F98" i="6"/>
  <c r="L98" i="6"/>
  <c r="G108" i="6"/>
  <c r="F108" i="6"/>
  <c r="L104" i="6"/>
  <c r="J104" i="6"/>
  <c r="G111" i="6"/>
  <c r="F111" i="6"/>
  <c r="J108" i="6"/>
  <c r="J79" i="6"/>
  <c r="G113" i="6"/>
  <c r="F113" i="6"/>
  <c r="G123" i="6"/>
  <c r="F123" i="6"/>
  <c r="G114" i="6"/>
  <c r="F114" i="6"/>
  <c r="D126" i="6"/>
  <c r="K124" i="6"/>
  <c r="K116" i="6"/>
  <c r="K119" i="6"/>
  <c r="K111" i="6"/>
  <c r="K103" i="6"/>
  <c r="K122" i="6"/>
  <c r="K114" i="6"/>
  <c r="K106" i="6"/>
  <c r="K120" i="6"/>
  <c r="K112" i="6"/>
  <c r="K104" i="6"/>
  <c r="K108" i="6"/>
  <c r="K121" i="6"/>
  <c r="K97" i="6"/>
  <c r="K96" i="6"/>
  <c r="K105" i="6"/>
  <c r="K113" i="6"/>
  <c r="K86" i="6"/>
  <c r="K89" i="6"/>
  <c r="K73" i="6"/>
  <c r="K60" i="6"/>
  <c r="K52" i="6"/>
  <c r="K70" i="6"/>
  <c r="K58" i="6"/>
  <c r="K81" i="6"/>
  <c r="K62" i="6"/>
  <c r="K54" i="6"/>
  <c r="K46" i="6"/>
  <c r="K38" i="6"/>
  <c r="K77" i="6"/>
  <c r="K55" i="6"/>
  <c r="K63" i="6"/>
  <c r="K59" i="6"/>
  <c r="K78" i="6"/>
  <c r="K42" i="6"/>
  <c r="K72" i="6"/>
  <c r="K98" i="6"/>
  <c r="K40" i="6"/>
  <c r="K49" i="6"/>
  <c r="K44" i="6"/>
  <c r="K27" i="6"/>
  <c r="K26" i="6"/>
  <c r="K21" i="6"/>
  <c r="K13" i="6"/>
  <c r="K126" i="6" s="1"/>
  <c r="K57" i="6"/>
  <c r="K11" i="6"/>
  <c r="K34" i="6"/>
  <c r="K29" i="6"/>
  <c r="K45" i="6"/>
  <c r="K24" i="6"/>
  <c r="K23" i="6"/>
  <c r="K33" i="6"/>
  <c r="K32" i="6"/>
  <c r="K35" i="6"/>
  <c r="K43" i="6"/>
  <c r="K15" i="6"/>
  <c r="Q18" i="6"/>
  <c r="Q8" i="6"/>
  <c r="Q22" i="6"/>
  <c r="Q19" i="6"/>
  <c r="Q65" i="6"/>
  <c r="Q45" i="6"/>
  <c r="Q59" i="6"/>
  <c r="Q58" i="6"/>
  <c r="Q44" i="6"/>
  <c r="Q62" i="6"/>
  <c r="Q93" i="6"/>
  <c r="Q110" i="6"/>
  <c r="Q86" i="6"/>
  <c r="Q109" i="6"/>
  <c r="Q111" i="6"/>
  <c r="Q113" i="6"/>
  <c r="K8" i="6"/>
  <c r="M69" i="5"/>
  <c r="M16" i="5"/>
  <c r="M8" i="5"/>
  <c r="M57" i="5"/>
  <c r="M47" i="5"/>
  <c r="M12" i="5"/>
  <c r="M59" i="5"/>
  <c r="M31" i="5"/>
  <c r="J82" i="5"/>
  <c r="L82" i="5"/>
  <c r="K109" i="5"/>
  <c r="G112" i="5"/>
  <c r="G127" i="5" s="1"/>
  <c r="F112" i="5"/>
  <c r="F126" i="5" s="1"/>
  <c r="K114" i="5"/>
  <c r="K119" i="5"/>
  <c r="K103" i="5"/>
  <c r="K88" i="5"/>
  <c r="K65" i="5"/>
  <c r="K71" i="5"/>
  <c r="L41" i="5"/>
  <c r="L22" i="5"/>
  <c r="J22" i="5"/>
  <c r="J41" i="5"/>
  <c r="L36" i="5"/>
  <c r="J36" i="5"/>
  <c r="L35" i="5"/>
  <c r="J35" i="5"/>
  <c r="L53" i="5"/>
  <c r="J53" i="5"/>
  <c r="J58" i="5"/>
  <c r="L58" i="5"/>
  <c r="L76" i="5"/>
  <c r="J76" i="5"/>
  <c r="L54" i="5"/>
  <c r="J54" i="5"/>
  <c r="J64" i="5"/>
  <c r="L64" i="5"/>
  <c r="L80" i="5"/>
  <c r="J80" i="5"/>
  <c r="L106" i="5"/>
  <c r="L99" i="5"/>
  <c r="J99" i="5"/>
  <c r="L108" i="5"/>
  <c r="J108" i="5"/>
  <c r="L115" i="5"/>
  <c r="J115" i="5"/>
  <c r="K30" i="5"/>
  <c r="E127" i="5"/>
  <c r="L24" i="5"/>
  <c r="X120" i="5"/>
  <c r="X112" i="5"/>
  <c r="X104" i="5"/>
  <c r="X123" i="5"/>
  <c r="X118" i="5"/>
  <c r="X110" i="5"/>
  <c r="X102" i="5"/>
  <c r="X94" i="5"/>
  <c r="X121" i="5"/>
  <c r="X113" i="5"/>
  <c r="X105" i="5"/>
  <c r="X97" i="5"/>
  <c r="X106" i="5"/>
  <c r="X83" i="5"/>
  <c r="X114" i="5"/>
  <c r="X125" i="5"/>
  <c r="X111" i="5"/>
  <c r="X107" i="5"/>
  <c r="X89" i="5"/>
  <c r="X119" i="5"/>
  <c r="X115" i="5"/>
  <c r="X108" i="5"/>
  <c r="X101" i="5"/>
  <c r="X100" i="5"/>
  <c r="X84" i="5"/>
  <c r="X124" i="5"/>
  <c r="X122" i="5"/>
  <c r="X116" i="5"/>
  <c r="X103" i="5"/>
  <c r="X98" i="5"/>
  <c r="X91" i="5"/>
  <c r="X87" i="5"/>
  <c r="X79" i="5"/>
  <c r="X109" i="5"/>
  <c r="X96" i="5"/>
  <c r="X93" i="5"/>
  <c r="X90" i="5"/>
  <c r="X85" i="5"/>
  <c r="X117" i="5"/>
  <c r="X80" i="5"/>
  <c r="X78" i="5"/>
  <c r="X69" i="5"/>
  <c r="X61" i="5"/>
  <c r="X53" i="5"/>
  <c r="X99" i="5"/>
  <c r="X92" i="5"/>
  <c r="X72" i="5"/>
  <c r="X64" i="5"/>
  <c r="X86" i="5"/>
  <c r="X82" i="5"/>
  <c r="X77" i="5"/>
  <c r="X75" i="5"/>
  <c r="X67" i="5"/>
  <c r="X59" i="5"/>
  <c r="X51" i="5"/>
  <c r="X70" i="5"/>
  <c r="X62" i="5"/>
  <c r="X95" i="5"/>
  <c r="X73" i="5"/>
  <c r="X65" i="5"/>
  <c r="X57" i="5"/>
  <c r="X88" i="5"/>
  <c r="X71" i="5"/>
  <c r="X63" i="5"/>
  <c r="X55" i="5"/>
  <c r="X47" i="5"/>
  <c r="X39" i="5"/>
  <c r="X31" i="5"/>
  <c r="X25" i="5"/>
  <c r="X56" i="5"/>
  <c r="X42" i="5"/>
  <c r="X34" i="5"/>
  <c r="X81" i="5"/>
  <c r="X52" i="5"/>
  <c r="X50" i="5"/>
  <c r="X45" i="5"/>
  <c r="X37" i="5"/>
  <c r="X29" i="5"/>
  <c r="X26" i="5"/>
  <c r="X58" i="5"/>
  <c r="X48" i="5"/>
  <c r="X40" i="5"/>
  <c r="X32" i="5"/>
  <c r="X43" i="5"/>
  <c r="X35" i="5"/>
  <c r="X27" i="5"/>
  <c r="X74" i="5"/>
  <c r="X68" i="5"/>
  <c r="X54" i="5"/>
  <c r="X49" i="5"/>
  <c r="X41" i="5"/>
  <c r="X33" i="5"/>
  <c r="X16" i="5"/>
  <c r="X10" i="5"/>
  <c r="X6" i="5"/>
  <c r="X8" i="5"/>
  <c r="X28" i="5"/>
  <c r="X22" i="5"/>
  <c r="X17" i="5"/>
  <c r="X14" i="5"/>
  <c r="X23" i="5"/>
  <c r="X11" i="5"/>
  <c r="X66" i="5"/>
  <c r="X36" i="5"/>
  <c r="X18" i="5"/>
  <c r="X12" i="5"/>
  <c r="X7" i="5"/>
  <c r="X24" i="5"/>
  <c r="X13" i="5"/>
  <c r="AK7" i="5"/>
  <c r="X76" i="5"/>
  <c r="X60" i="5"/>
  <c r="X38" i="5"/>
  <c r="X20" i="5"/>
  <c r="X19" i="5"/>
  <c r="X15" i="5"/>
  <c r="X9" i="5"/>
  <c r="X44" i="5"/>
  <c r="X30" i="5"/>
  <c r="X46" i="5"/>
  <c r="X21" i="5"/>
  <c r="K15" i="5"/>
  <c r="M110" i="5"/>
  <c r="K95" i="5"/>
  <c r="K89" i="5"/>
  <c r="M98" i="5"/>
  <c r="M63" i="5"/>
  <c r="K69" i="5"/>
  <c r="K61" i="5"/>
  <c r="K39" i="5"/>
  <c r="W124" i="5"/>
  <c r="W116" i="5"/>
  <c r="W108" i="5"/>
  <c r="W122" i="5"/>
  <c r="W114" i="5"/>
  <c r="W106" i="5"/>
  <c r="W98" i="5"/>
  <c r="W90" i="5"/>
  <c r="W125" i="5"/>
  <c r="W117" i="5"/>
  <c r="W109" i="5"/>
  <c r="W101" i="5"/>
  <c r="W120" i="5"/>
  <c r="W87" i="5"/>
  <c r="W79" i="5"/>
  <c r="W123" i="5"/>
  <c r="W113" i="5"/>
  <c r="W85" i="5"/>
  <c r="W121" i="5"/>
  <c r="W110" i="5"/>
  <c r="W88" i="5"/>
  <c r="W80" i="5"/>
  <c r="W118" i="5"/>
  <c r="W107" i="5"/>
  <c r="W83" i="5"/>
  <c r="W119" i="5"/>
  <c r="W104" i="5"/>
  <c r="W102" i="5"/>
  <c r="W89" i="5"/>
  <c r="W81" i="5"/>
  <c r="W93" i="5"/>
  <c r="W84" i="5"/>
  <c r="W73" i="5"/>
  <c r="W65" i="5"/>
  <c r="W57" i="5"/>
  <c r="W111" i="5"/>
  <c r="W76" i="5"/>
  <c r="W68" i="5"/>
  <c r="W60" i="5"/>
  <c r="W105" i="5"/>
  <c r="W100" i="5"/>
  <c r="W99" i="5"/>
  <c r="W97" i="5"/>
  <c r="W92" i="5"/>
  <c r="W71" i="5"/>
  <c r="W63" i="5"/>
  <c r="W55" i="5"/>
  <c r="W103" i="5"/>
  <c r="W91" i="5"/>
  <c r="W86" i="5"/>
  <c r="W78" i="5"/>
  <c r="W74" i="5"/>
  <c r="W66" i="5"/>
  <c r="W96" i="5"/>
  <c r="W82" i="5"/>
  <c r="W69" i="5"/>
  <c r="W61" i="5"/>
  <c r="W53" i="5"/>
  <c r="W115" i="5"/>
  <c r="W112" i="5"/>
  <c r="W94" i="5"/>
  <c r="W75" i="5"/>
  <c r="W67" i="5"/>
  <c r="W59" i="5"/>
  <c r="W70" i="5"/>
  <c r="W43" i="5"/>
  <c r="W35" i="5"/>
  <c r="W27" i="5"/>
  <c r="W77" i="5"/>
  <c r="W54" i="5"/>
  <c r="W46" i="5"/>
  <c r="W38" i="5"/>
  <c r="W49" i="5"/>
  <c r="W41" i="5"/>
  <c r="W33" i="5"/>
  <c r="W56" i="5"/>
  <c r="W44" i="5"/>
  <c r="W36" i="5"/>
  <c r="W28" i="5"/>
  <c r="W58" i="5"/>
  <c r="W51" i="5"/>
  <c r="W47" i="5"/>
  <c r="W39" i="5"/>
  <c r="W31" i="5"/>
  <c r="W95" i="5"/>
  <c r="W72" i="5"/>
  <c r="W50" i="5"/>
  <c r="W45" i="5"/>
  <c r="W37" i="5"/>
  <c r="W29" i="5"/>
  <c r="W30" i="5"/>
  <c r="W25" i="5"/>
  <c r="W18" i="5"/>
  <c r="W12" i="5"/>
  <c r="W7" i="5"/>
  <c r="W9" i="5"/>
  <c r="W48" i="5"/>
  <c r="W20" i="5"/>
  <c r="W19" i="5"/>
  <c r="W15" i="5"/>
  <c r="W52" i="5"/>
  <c r="W26" i="5"/>
  <c r="W24" i="5"/>
  <c r="W21" i="5"/>
  <c r="W13" i="5"/>
  <c r="W62" i="5"/>
  <c r="W34" i="5"/>
  <c r="W16" i="5"/>
  <c r="W10" i="5"/>
  <c r="W40" i="5"/>
  <c r="W23" i="5"/>
  <c r="W32" i="5"/>
  <c r="W22" i="5"/>
  <c r="W6" i="5"/>
  <c r="W42" i="5"/>
  <c r="W17" i="5"/>
  <c r="W14" i="5"/>
  <c r="W8" i="5"/>
  <c r="W64" i="5"/>
  <c r="W11" i="5"/>
  <c r="L11" i="5"/>
  <c r="K32" i="5"/>
  <c r="K41" i="5"/>
  <c r="L29" i="5"/>
  <c r="L44" i="5"/>
  <c r="J44" i="5"/>
  <c r="L43" i="5"/>
  <c r="J43" i="5"/>
  <c r="L61" i="5"/>
  <c r="L66" i="5"/>
  <c r="J66" i="5"/>
  <c r="L102" i="5"/>
  <c r="J62" i="5"/>
  <c r="L62" i="5"/>
  <c r="L72" i="5"/>
  <c r="J72" i="5"/>
  <c r="L88" i="5"/>
  <c r="J88" i="5"/>
  <c r="L79" i="5"/>
  <c r="J79" i="5"/>
  <c r="L109" i="5"/>
  <c r="L116" i="5"/>
  <c r="J116" i="5"/>
  <c r="J123" i="5"/>
  <c r="L123" i="5"/>
  <c r="L9" i="5"/>
  <c r="E126" i="5"/>
  <c r="L33" i="5"/>
  <c r="K24" i="5"/>
  <c r="M92" i="5"/>
  <c r="M73" i="5"/>
  <c r="M81" i="5"/>
  <c r="M67" i="5"/>
  <c r="L6" i="5"/>
  <c r="J6" i="5"/>
  <c r="M23" i="5"/>
  <c r="K40" i="5"/>
  <c r="K51" i="5"/>
  <c r="L25" i="5"/>
  <c r="J25" i="5"/>
  <c r="L51" i="5"/>
  <c r="J32" i="5"/>
  <c r="L32" i="5"/>
  <c r="L69" i="5"/>
  <c r="L74" i="5"/>
  <c r="J74" i="5"/>
  <c r="L65" i="5"/>
  <c r="J70" i="5"/>
  <c r="L70" i="5"/>
  <c r="L81" i="5"/>
  <c r="L111" i="5"/>
  <c r="L87" i="5"/>
  <c r="J87" i="5"/>
  <c r="L112" i="5"/>
  <c r="L124" i="5"/>
  <c r="J124" i="5"/>
  <c r="M29" i="5"/>
  <c r="L13" i="5"/>
  <c r="J13" i="5"/>
  <c r="M9" i="5"/>
  <c r="K10" i="5"/>
  <c r="M114" i="5"/>
  <c r="M118" i="5"/>
  <c r="J65" i="5"/>
  <c r="M106" i="5"/>
  <c r="K58" i="5"/>
  <c r="J51" i="5"/>
  <c r="M77" i="5"/>
  <c r="K91" i="5"/>
  <c r="J33" i="5"/>
  <c r="L7" i="5"/>
  <c r="J17" i="5"/>
  <c r="L17" i="5"/>
  <c r="L18" i="5"/>
  <c r="L30" i="5"/>
  <c r="J40" i="5"/>
  <c r="L40" i="5"/>
  <c r="L34" i="5"/>
  <c r="J34" i="5"/>
  <c r="L95" i="5"/>
  <c r="J95" i="5"/>
  <c r="L73" i="5"/>
  <c r="L114" i="5"/>
  <c r="L85" i="5"/>
  <c r="L118" i="5"/>
  <c r="L117" i="5"/>
  <c r="J117" i="5"/>
  <c r="L78" i="5"/>
  <c r="J78" i="5"/>
  <c r="L97" i="5"/>
  <c r="J97" i="5"/>
  <c r="J24" i="5"/>
  <c r="D127" i="5"/>
  <c r="K7" i="5"/>
  <c r="K6" i="5"/>
  <c r="K22" i="5"/>
  <c r="M111" i="5"/>
  <c r="K121" i="5"/>
  <c r="K113" i="5"/>
  <c r="K105" i="5"/>
  <c r="K124" i="5"/>
  <c r="K107" i="5"/>
  <c r="K90" i="5"/>
  <c r="K82" i="5"/>
  <c r="K115" i="5"/>
  <c r="K108" i="5"/>
  <c r="K120" i="5"/>
  <c r="K117" i="5"/>
  <c r="K100" i="5"/>
  <c r="K99" i="5"/>
  <c r="K97" i="5"/>
  <c r="K86" i="5"/>
  <c r="K125" i="5"/>
  <c r="K116" i="5"/>
  <c r="K94" i="5"/>
  <c r="K79" i="5"/>
  <c r="K78" i="5"/>
  <c r="K76" i="5"/>
  <c r="K68" i="5"/>
  <c r="K60" i="5"/>
  <c r="K52" i="5"/>
  <c r="K93" i="5"/>
  <c r="K81" i="5"/>
  <c r="K123" i="5"/>
  <c r="K72" i="5"/>
  <c r="K64" i="5"/>
  <c r="K102" i="5"/>
  <c r="K92" i="5"/>
  <c r="K67" i="5"/>
  <c r="K56" i="5"/>
  <c r="K43" i="5"/>
  <c r="K35" i="5"/>
  <c r="K96" i="5"/>
  <c r="K87" i="5"/>
  <c r="K75" i="5"/>
  <c r="K59" i="5"/>
  <c r="K50" i="5"/>
  <c r="K42" i="5"/>
  <c r="K34" i="5"/>
  <c r="K37" i="5"/>
  <c r="K9" i="5"/>
  <c r="K83" i="5"/>
  <c r="K31" i="5"/>
  <c r="K26" i="5"/>
  <c r="K45" i="5"/>
  <c r="K27" i="5"/>
  <c r="K20" i="5"/>
  <c r="K19" i="5"/>
  <c r="K14" i="5"/>
  <c r="K112" i="5"/>
  <c r="K29" i="5"/>
  <c r="K25" i="5"/>
  <c r="K17" i="5"/>
  <c r="K8" i="5"/>
  <c r="L47" i="5"/>
  <c r="J14" i="5"/>
  <c r="L14" i="5"/>
  <c r="K46" i="5"/>
  <c r="L38" i="5"/>
  <c r="J48" i="5"/>
  <c r="L48" i="5"/>
  <c r="L42" i="5"/>
  <c r="J42" i="5"/>
  <c r="L119" i="5"/>
  <c r="L83" i="5"/>
  <c r="L59" i="5"/>
  <c r="L120" i="5"/>
  <c r="J120" i="5"/>
  <c r="L86" i="5"/>
  <c r="J86" i="5"/>
  <c r="L105" i="5"/>
  <c r="J105" i="5"/>
  <c r="L31" i="5"/>
  <c r="K111" i="5"/>
  <c r="J112" i="5"/>
  <c r="M85" i="5"/>
  <c r="J102" i="5"/>
  <c r="K55" i="5"/>
  <c r="K74" i="5"/>
  <c r="K77" i="5"/>
  <c r="J38" i="5"/>
  <c r="J11" i="5"/>
  <c r="L49" i="5"/>
  <c r="L23" i="5"/>
  <c r="L46" i="5"/>
  <c r="L77" i="5"/>
  <c r="L50" i="5"/>
  <c r="J50" i="5"/>
  <c r="L52" i="5"/>
  <c r="J52" i="5"/>
  <c r="L92" i="5"/>
  <c r="L67" i="5"/>
  <c r="L110" i="5"/>
  <c r="J90" i="5"/>
  <c r="L90" i="5"/>
  <c r="L84" i="5"/>
  <c r="J84" i="5"/>
  <c r="Q101" i="5"/>
  <c r="Q113" i="5"/>
  <c r="J49" i="5"/>
  <c r="Q20" i="5"/>
  <c r="K28" i="5"/>
  <c r="Q21" i="5"/>
  <c r="J7" i="5"/>
  <c r="K18" i="5"/>
  <c r="K21" i="5"/>
  <c r="G120" i="5"/>
  <c r="F120" i="5"/>
  <c r="K122" i="5"/>
  <c r="K85" i="5"/>
  <c r="K54" i="5"/>
  <c r="K73" i="5"/>
  <c r="M75" i="5"/>
  <c r="M30" i="5"/>
  <c r="J61" i="5"/>
  <c r="L8" i="5"/>
  <c r="K38" i="5"/>
  <c r="K47" i="5"/>
  <c r="L12" i="5"/>
  <c r="L55" i="5"/>
  <c r="L37" i="5"/>
  <c r="L57" i="5"/>
  <c r="L60" i="5"/>
  <c r="J60" i="5"/>
  <c r="L98" i="5"/>
  <c r="L75" i="5"/>
  <c r="L122" i="5"/>
  <c r="J122" i="5"/>
  <c r="L93" i="5"/>
  <c r="J93" i="5"/>
  <c r="L91" i="5"/>
  <c r="L103" i="5"/>
  <c r="L121" i="5"/>
  <c r="J121" i="5"/>
  <c r="K49" i="5"/>
  <c r="L19" i="5"/>
  <c r="J19" i="5"/>
  <c r="L16" i="5"/>
  <c r="L63" i="5"/>
  <c r="K53" i="5"/>
  <c r="K13" i="5"/>
  <c r="K12" i="5"/>
  <c r="M89" i="5"/>
  <c r="K106" i="5"/>
  <c r="M55" i="5"/>
  <c r="K62" i="5"/>
  <c r="M46" i="5"/>
  <c r="M91" i="5"/>
  <c r="K33" i="5"/>
  <c r="L89" i="5"/>
  <c r="J83" i="5"/>
  <c r="K118" i="5"/>
  <c r="J119" i="5"/>
  <c r="J103" i="5"/>
  <c r="J109" i="5"/>
  <c r="K66" i="5"/>
  <c r="K70" i="5"/>
  <c r="K101" i="5"/>
  <c r="J37" i="5"/>
  <c r="K44" i="5"/>
  <c r="J18" i="5"/>
  <c r="Q28" i="5"/>
  <c r="Q27" i="5"/>
  <c r="Q45" i="5"/>
  <c r="Q71" i="5"/>
  <c r="Q68" i="5"/>
  <c r="Q104" i="5"/>
  <c r="Q56" i="5"/>
  <c r="Q125" i="5"/>
  <c r="Q96" i="5"/>
  <c r="Q94" i="5"/>
  <c r="Q100" i="5"/>
  <c r="Q107" i="5"/>
  <c r="K48" i="5"/>
  <c r="Q15" i="5"/>
  <c r="Q10" i="5"/>
  <c r="Q26" i="5"/>
  <c r="K57" i="5"/>
  <c r="Q39" i="5"/>
  <c r="K11" i="5"/>
  <c r="K16" i="5"/>
  <c r="K75" i="4"/>
  <c r="AH25" i="4"/>
  <c r="AH26" i="4"/>
  <c r="AH24" i="4" s="1"/>
  <c r="AH21" i="4"/>
  <c r="AH7" i="4"/>
  <c r="AH20" i="4"/>
  <c r="AB7" i="4"/>
  <c r="Q123" i="4" s="1"/>
  <c r="AH19" i="4"/>
  <c r="K65" i="4"/>
  <c r="K16" i="4"/>
  <c r="K15" i="4"/>
  <c r="K25" i="4"/>
  <c r="K47" i="4"/>
  <c r="G127" i="4"/>
  <c r="K123" i="4"/>
  <c r="K115" i="4"/>
  <c r="K107" i="4"/>
  <c r="K110" i="4"/>
  <c r="K122" i="4"/>
  <c r="K117" i="4"/>
  <c r="K104" i="4"/>
  <c r="K118" i="4"/>
  <c r="K112" i="4"/>
  <c r="K99" i="4"/>
  <c r="K98" i="4"/>
  <c r="K94" i="4"/>
  <c r="K89" i="4"/>
  <c r="K119" i="4"/>
  <c r="K114" i="4"/>
  <c r="K109" i="4"/>
  <c r="K91" i="4"/>
  <c r="K84" i="4"/>
  <c r="K76" i="4"/>
  <c r="K102" i="4"/>
  <c r="K70" i="4"/>
  <c r="K62" i="4"/>
  <c r="K54" i="4"/>
  <c r="K83" i="4"/>
  <c r="K78" i="4"/>
  <c r="K86" i="4"/>
  <c r="K71" i="4"/>
  <c r="K63" i="4"/>
  <c r="K101" i="4"/>
  <c r="K81" i="4"/>
  <c r="K69" i="4"/>
  <c r="K61" i="4"/>
  <c r="K56" i="4"/>
  <c r="K55" i="4"/>
  <c r="K33" i="4"/>
  <c r="K53" i="4"/>
  <c r="K44" i="4"/>
  <c r="K36" i="4"/>
  <c r="K28" i="4"/>
  <c r="K23" i="4"/>
  <c r="K22" i="4"/>
  <c r="K64" i="4"/>
  <c r="K125" i="4"/>
  <c r="K48" i="4"/>
  <c r="K40" i="4"/>
  <c r="K32" i="4"/>
  <c r="K26" i="4"/>
  <c r="K11" i="4"/>
  <c r="K18" i="4"/>
  <c r="K8" i="4"/>
  <c r="K72" i="4"/>
  <c r="K35" i="4"/>
  <c r="K43" i="4"/>
  <c r="K19" i="4"/>
  <c r="K13" i="4"/>
  <c r="K21" i="4"/>
  <c r="K14" i="4"/>
  <c r="F126" i="4"/>
  <c r="K46" i="4"/>
  <c r="K10" i="4"/>
  <c r="K60" i="4"/>
  <c r="K49" i="4"/>
  <c r="K34" i="4"/>
  <c r="K42" i="4"/>
  <c r="K29" i="4"/>
  <c r="K6" i="4"/>
  <c r="K17" i="4"/>
  <c r="K92" i="4"/>
  <c r="K80" i="4"/>
  <c r="K45" i="4"/>
  <c r="K50" i="4"/>
  <c r="K24" i="4"/>
  <c r="K7" i="4"/>
  <c r="K9" i="4"/>
  <c r="F86" i="2"/>
  <c r="F12" i="2"/>
  <c r="F100" i="2"/>
  <c r="F82" i="2"/>
  <c r="H126" i="3"/>
  <c r="G126" i="3"/>
  <c r="I126" i="3"/>
  <c r="I127" i="3"/>
  <c r="G127" i="3"/>
  <c r="H127" i="3"/>
  <c r="F53" i="2"/>
  <c r="F43" i="2"/>
  <c r="AH20" i="2"/>
  <c r="AH21" i="2"/>
  <c r="AH19" i="2"/>
  <c r="F64" i="2"/>
  <c r="F87" i="2"/>
  <c r="F23" i="2"/>
  <c r="F57" i="2"/>
  <c r="F19" i="2"/>
  <c r="F6" i="2"/>
  <c r="F30" i="2"/>
  <c r="F123" i="2"/>
  <c r="F14" i="2"/>
  <c r="F47" i="2"/>
  <c r="F122" i="2"/>
  <c r="F18" i="2"/>
  <c r="F84" i="2"/>
  <c r="F67" i="2"/>
  <c r="F94" i="2"/>
  <c r="F20" i="2"/>
  <c r="F95" i="2"/>
  <c r="F59" i="2"/>
  <c r="F74" i="2"/>
  <c r="F58" i="2"/>
  <c r="F112" i="2"/>
  <c r="F7" i="2"/>
  <c r="F13" i="2"/>
  <c r="F36" i="2"/>
  <c r="F21" i="2"/>
  <c r="F72" i="2"/>
  <c r="F42" i="2"/>
  <c r="F78" i="2"/>
  <c r="F118" i="2"/>
  <c r="F62" i="2"/>
  <c r="F83" i="2"/>
  <c r="F111" i="2"/>
  <c r="F55" i="2"/>
  <c r="F75" i="2"/>
  <c r="F103" i="2"/>
  <c r="F104" i="2"/>
  <c r="F27" i="2"/>
  <c r="F96" i="2"/>
  <c r="F61" i="2"/>
  <c r="F93" i="2"/>
  <c r="F90" i="2"/>
  <c r="F77" i="2"/>
  <c r="F63" i="2"/>
  <c r="F49" i="2"/>
  <c r="F117" i="2"/>
  <c r="F48" i="2"/>
  <c r="F109" i="2"/>
  <c r="F89" i="2"/>
  <c r="F9" i="2"/>
  <c r="F68" i="2"/>
  <c r="F34" i="2"/>
  <c r="F40" i="2"/>
  <c r="G103" i="2"/>
  <c r="F33" i="2"/>
  <c r="F25" i="2"/>
  <c r="F71" i="2"/>
  <c r="F76" i="2"/>
  <c r="F79" i="2"/>
  <c r="F80" i="2"/>
  <c r="F28" i="2"/>
  <c r="F45" i="2"/>
  <c r="F11" i="2"/>
  <c r="F85" i="2"/>
  <c r="F125" i="2"/>
  <c r="F106" i="2"/>
  <c r="F8" i="2"/>
  <c r="F97" i="2"/>
  <c r="F46" i="2"/>
  <c r="G79" i="2"/>
  <c r="F31" i="2"/>
  <c r="F113" i="2"/>
  <c r="F121" i="2"/>
  <c r="F92" i="2"/>
  <c r="F44" i="2"/>
  <c r="F38" i="2"/>
  <c r="F24" i="2"/>
  <c r="F110" i="2"/>
  <c r="F10" i="2"/>
  <c r="F60" i="2"/>
  <c r="F16" i="2"/>
  <c r="F17" i="2"/>
  <c r="F101" i="2"/>
  <c r="F50" i="2"/>
  <c r="F52" i="2"/>
  <c r="F37" i="2"/>
  <c r="F39" i="2"/>
  <c r="F66" i="2"/>
  <c r="F32" i="2"/>
  <c r="F107" i="2"/>
  <c r="F99" i="2"/>
  <c r="F54" i="2"/>
  <c r="E126" i="2"/>
  <c r="AB7" i="2"/>
  <c r="AH7" i="2"/>
  <c r="Q17" i="2"/>
  <c r="L17" i="2" s="1"/>
  <c r="Q14" i="2"/>
  <c r="L14" i="2" s="1"/>
  <c r="G39" i="2"/>
  <c r="F98" i="2"/>
  <c r="F65" i="2"/>
  <c r="G73" i="2"/>
  <c r="F73" i="2"/>
  <c r="G7" i="2"/>
  <c r="F119" i="2"/>
  <c r="G119" i="2"/>
  <c r="G123" i="2"/>
  <c r="G112" i="2"/>
  <c r="F115" i="2"/>
  <c r="G115" i="2"/>
  <c r="F108" i="2"/>
  <c r="G35" i="2"/>
  <c r="G107" i="2"/>
  <c r="F69" i="2"/>
  <c r="F70" i="2"/>
  <c r="F124" i="2"/>
  <c r="G124" i="2"/>
  <c r="F102" i="2"/>
  <c r="D126" i="2"/>
  <c r="F120" i="2"/>
  <c r="G120" i="2"/>
  <c r="G105" i="2"/>
  <c r="F105" i="2"/>
  <c r="I7" i="15" l="1"/>
  <c r="J7" i="15" s="1"/>
  <c r="I15" i="15"/>
  <c r="I23" i="15"/>
  <c r="J23" i="15" s="1"/>
  <c r="I31" i="15"/>
  <c r="J31" i="15" s="1"/>
  <c r="I39" i="15"/>
  <c r="J39" i="15" s="1"/>
  <c r="I47" i="15"/>
  <c r="I55" i="15"/>
  <c r="I63" i="15"/>
  <c r="J63" i="15" s="1"/>
  <c r="I71" i="15"/>
  <c r="I79" i="15"/>
  <c r="I87" i="15"/>
  <c r="I95" i="15"/>
  <c r="I103" i="15"/>
  <c r="J103" i="15" s="1"/>
  <c r="I111" i="15"/>
  <c r="I119" i="15"/>
  <c r="I38" i="15"/>
  <c r="J38" i="15" s="1"/>
  <c r="I54" i="15"/>
  <c r="J54" i="15" s="1"/>
  <c r="I86" i="15"/>
  <c r="I110" i="15"/>
  <c r="J110" i="15" s="1"/>
  <c r="I8" i="15"/>
  <c r="J8" i="15" s="1"/>
  <c r="I16" i="15"/>
  <c r="J16" i="15" s="1"/>
  <c r="I24" i="15"/>
  <c r="I32" i="15"/>
  <c r="I40" i="15"/>
  <c r="J40" i="15" s="1"/>
  <c r="I48" i="15"/>
  <c r="I56" i="15"/>
  <c r="I64" i="15"/>
  <c r="I72" i="15"/>
  <c r="I80" i="15"/>
  <c r="J80" i="15" s="1"/>
  <c r="I88" i="15"/>
  <c r="I96" i="15"/>
  <c r="I104" i="15"/>
  <c r="J104" i="15" s="1"/>
  <c r="I112" i="15"/>
  <c r="J112" i="15" s="1"/>
  <c r="I120" i="15"/>
  <c r="I30" i="15"/>
  <c r="J30" i="15" s="1"/>
  <c r="I78" i="15"/>
  <c r="J78" i="15" s="1"/>
  <c r="I6" i="15"/>
  <c r="J6" i="15" s="1"/>
  <c r="I9" i="15"/>
  <c r="I17" i="15"/>
  <c r="I25" i="15"/>
  <c r="J25" i="15" s="1"/>
  <c r="I33" i="15"/>
  <c r="J33" i="15" s="1"/>
  <c r="I41" i="15"/>
  <c r="I49" i="15"/>
  <c r="I57" i="15"/>
  <c r="J57" i="15" s="1"/>
  <c r="I65" i="15"/>
  <c r="J65" i="15" s="1"/>
  <c r="I73" i="15"/>
  <c r="I81" i="15"/>
  <c r="I89" i="15"/>
  <c r="J89" i="15" s="1"/>
  <c r="I97" i="15"/>
  <c r="J97" i="15" s="1"/>
  <c r="I105" i="15"/>
  <c r="I113" i="15"/>
  <c r="J113" i="15" s="1"/>
  <c r="I121" i="15"/>
  <c r="I14" i="15"/>
  <c r="J14" i="15" s="1"/>
  <c r="I62" i="15"/>
  <c r="I94" i="15"/>
  <c r="I118" i="15"/>
  <c r="J118" i="15" s="1"/>
  <c r="I10" i="15"/>
  <c r="J10" i="15" s="1"/>
  <c r="I18" i="15"/>
  <c r="I26" i="15"/>
  <c r="J26" i="15" s="1"/>
  <c r="I34" i="15"/>
  <c r="I42" i="15"/>
  <c r="J42" i="15" s="1"/>
  <c r="I50" i="15"/>
  <c r="J50" i="15" s="1"/>
  <c r="I58" i="15"/>
  <c r="I66" i="15"/>
  <c r="J66" i="15" s="1"/>
  <c r="I74" i="15"/>
  <c r="J74" i="15" s="1"/>
  <c r="I82" i="15"/>
  <c r="I90" i="15"/>
  <c r="J90" i="15" s="1"/>
  <c r="I98" i="15"/>
  <c r="J98" i="15" s="1"/>
  <c r="I106" i="15"/>
  <c r="J106" i="15" s="1"/>
  <c r="I114" i="15"/>
  <c r="I122" i="15"/>
  <c r="I11" i="15"/>
  <c r="J11" i="15" s="1"/>
  <c r="I19" i="15"/>
  <c r="J19" i="15" s="1"/>
  <c r="I27" i="15"/>
  <c r="I35" i="15"/>
  <c r="I43" i="15"/>
  <c r="J43" i="15" s="1"/>
  <c r="I51" i="15"/>
  <c r="I59" i="15"/>
  <c r="I67" i="15"/>
  <c r="I75" i="15"/>
  <c r="J75" i="15" s="1"/>
  <c r="I83" i="15"/>
  <c r="J83" i="15" s="1"/>
  <c r="I91" i="15"/>
  <c r="I99" i="15"/>
  <c r="J99" i="15" s="1"/>
  <c r="I107" i="15"/>
  <c r="J107" i="15" s="1"/>
  <c r="I115" i="15"/>
  <c r="J115" i="15" s="1"/>
  <c r="I123" i="15"/>
  <c r="I22" i="15"/>
  <c r="I46" i="15"/>
  <c r="J46" i="15" s="1"/>
  <c r="I70" i="15"/>
  <c r="J70" i="15" s="1"/>
  <c r="I102" i="15"/>
  <c r="I12" i="15"/>
  <c r="J12" i="15" s="1"/>
  <c r="I20" i="15"/>
  <c r="J20" i="15" s="1"/>
  <c r="I28" i="15"/>
  <c r="J28" i="15" s="1"/>
  <c r="I36" i="15"/>
  <c r="J36" i="15" s="1"/>
  <c r="I44" i="15"/>
  <c r="I52" i="15"/>
  <c r="J52" i="15" s="1"/>
  <c r="I60" i="15"/>
  <c r="I68" i="15"/>
  <c r="I76" i="15"/>
  <c r="J76" i="15" s="1"/>
  <c r="I84" i="15"/>
  <c r="J84" i="15" s="1"/>
  <c r="I92" i="15"/>
  <c r="J92" i="15" s="1"/>
  <c r="I100" i="15"/>
  <c r="I108" i="15"/>
  <c r="J108" i="15" s="1"/>
  <c r="I116" i="15"/>
  <c r="J116" i="15" s="1"/>
  <c r="I124" i="15"/>
  <c r="I13" i="15"/>
  <c r="I21" i="15"/>
  <c r="J21" i="15" s="1"/>
  <c r="I29" i="15"/>
  <c r="J29" i="15" s="1"/>
  <c r="I37" i="15"/>
  <c r="J37" i="15" s="1"/>
  <c r="I45" i="15"/>
  <c r="J45" i="15" s="1"/>
  <c r="I53" i="15"/>
  <c r="I61" i="15"/>
  <c r="J61" i="15" s="1"/>
  <c r="I69" i="15"/>
  <c r="I77" i="15"/>
  <c r="I85" i="15"/>
  <c r="J85" i="15" s="1"/>
  <c r="I93" i="15"/>
  <c r="I101" i="15"/>
  <c r="J101" i="15" s="1"/>
  <c r="I109" i="15"/>
  <c r="I117" i="15"/>
  <c r="I125" i="15"/>
  <c r="J125" i="15" s="1"/>
  <c r="H108" i="12"/>
  <c r="I108" i="12" s="1"/>
  <c r="H68" i="12"/>
  <c r="I68" i="12" s="1"/>
  <c r="H15" i="12"/>
  <c r="I15" i="12" s="1"/>
  <c r="H51" i="12"/>
  <c r="I51" i="12" s="1"/>
  <c r="H88" i="12"/>
  <c r="I88" i="12" s="1"/>
  <c r="H35" i="12"/>
  <c r="I35" i="12" s="1"/>
  <c r="H125" i="12"/>
  <c r="I125" i="12" s="1"/>
  <c r="H64" i="12"/>
  <c r="I64" i="12" s="1"/>
  <c r="H117" i="12"/>
  <c r="I117" i="12" s="1"/>
  <c r="H10" i="12"/>
  <c r="I10" i="12" s="1"/>
  <c r="H101" i="12"/>
  <c r="I101" i="12" s="1"/>
  <c r="H104" i="12"/>
  <c r="I104" i="12" s="1"/>
  <c r="H110" i="12"/>
  <c r="I110" i="12" s="1"/>
  <c r="H32" i="12"/>
  <c r="I32" i="12" s="1"/>
  <c r="H24" i="12"/>
  <c r="I24" i="12" s="1"/>
  <c r="H102" i="12"/>
  <c r="I102" i="12" s="1"/>
  <c r="H61" i="12"/>
  <c r="I61" i="12" s="1"/>
  <c r="H44" i="12"/>
  <c r="I44" i="12" s="1"/>
  <c r="H8" i="12"/>
  <c r="I8" i="12" s="1"/>
  <c r="H89" i="12"/>
  <c r="I89" i="12" s="1"/>
  <c r="H87" i="12"/>
  <c r="I87" i="12" s="1"/>
  <c r="H86" i="12"/>
  <c r="I86" i="12" s="1"/>
  <c r="H53" i="12"/>
  <c r="I53" i="12" s="1"/>
  <c r="H123" i="12"/>
  <c r="I123" i="12" s="1"/>
  <c r="H114" i="12"/>
  <c r="I114" i="12" s="1"/>
  <c r="H81" i="12"/>
  <c r="I81" i="12" s="1"/>
  <c r="H79" i="12"/>
  <c r="I79" i="12" s="1"/>
  <c r="H46" i="12"/>
  <c r="I46" i="12" s="1"/>
  <c r="H37" i="12"/>
  <c r="I37" i="12" s="1"/>
  <c r="H115" i="12"/>
  <c r="I115" i="12" s="1"/>
  <c r="H74" i="12"/>
  <c r="I74" i="12" s="1"/>
  <c r="H65" i="12"/>
  <c r="I65" i="12" s="1"/>
  <c r="H63" i="12"/>
  <c r="I63" i="12" s="1"/>
  <c r="H38" i="12"/>
  <c r="I38" i="12" s="1"/>
  <c r="H48" i="12"/>
  <c r="I48" i="12" s="1"/>
  <c r="H99" i="12"/>
  <c r="I99" i="12" s="1"/>
  <c r="H66" i="12"/>
  <c r="I66" i="12" s="1"/>
  <c r="H25" i="12"/>
  <c r="I25" i="12" s="1"/>
  <c r="H23" i="12"/>
  <c r="I23" i="12" s="1"/>
  <c r="H22" i="12"/>
  <c r="I22" i="12" s="1"/>
  <c r="H124" i="12"/>
  <c r="I124" i="12" s="1"/>
  <c r="H59" i="12"/>
  <c r="I59" i="12" s="1"/>
  <c r="H50" i="12"/>
  <c r="I50" i="12" s="1"/>
  <c r="H17" i="12"/>
  <c r="I17" i="12" s="1"/>
  <c r="H119" i="12"/>
  <c r="I119" i="12" s="1"/>
  <c r="H55" i="12"/>
  <c r="I55" i="12" s="1"/>
  <c r="H56" i="12"/>
  <c r="I56" i="12" s="1"/>
  <c r="H78" i="12"/>
  <c r="I78" i="12" s="1"/>
  <c r="H14" i="12"/>
  <c r="I14" i="12" s="1"/>
  <c r="H93" i="12"/>
  <c r="I93" i="12" s="1"/>
  <c r="H29" i="12"/>
  <c r="I29" i="12" s="1"/>
  <c r="H100" i="12"/>
  <c r="I100" i="12" s="1"/>
  <c r="H36" i="12"/>
  <c r="I36" i="12" s="1"/>
  <c r="H91" i="12"/>
  <c r="I91" i="12" s="1"/>
  <c r="H27" i="12"/>
  <c r="I27" i="12" s="1"/>
  <c r="H106" i="12"/>
  <c r="I106" i="12" s="1"/>
  <c r="H42" i="12"/>
  <c r="I42" i="12" s="1"/>
  <c r="H121" i="12"/>
  <c r="I121" i="12" s="1"/>
  <c r="H57" i="12"/>
  <c r="I57" i="12" s="1"/>
  <c r="H111" i="12"/>
  <c r="I111" i="12" s="1"/>
  <c r="H47" i="12"/>
  <c r="I47" i="12" s="1"/>
  <c r="H16" i="12"/>
  <c r="I16" i="12" s="1"/>
  <c r="H70" i="12"/>
  <c r="I70" i="12" s="1"/>
  <c r="H112" i="12"/>
  <c r="I112" i="12" s="1"/>
  <c r="H85" i="12"/>
  <c r="I85" i="12" s="1"/>
  <c r="H21" i="12"/>
  <c r="I21" i="12" s="1"/>
  <c r="H92" i="12"/>
  <c r="I92" i="12" s="1"/>
  <c r="H28" i="12"/>
  <c r="I28" i="12" s="1"/>
  <c r="H83" i="12"/>
  <c r="I83" i="12" s="1"/>
  <c r="H19" i="12"/>
  <c r="I19" i="12" s="1"/>
  <c r="H98" i="12"/>
  <c r="I98" i="12" s="1"/>
  <c r="H34" i="12"/>
  <c r="I34" i="12" s="1"/>
  <c r="H113" i="12"/>
  <c r="I113" i="12" s="1"/>
  <c r="H49" i="12"/>
  <c r="I49" i="12" s="1"/>
  <c r="H103" i="12"/>
  <c r="I103" i="12" s="1"/>
  <c r="H39" i="12"/>
  <c r="I39" i="12" s="1"/>
  <c r="H6" i="12"/>
  <c r="I6" i="12" s="1"/>
  <c r="H62" i="12"/>
  <c r="I62" i="12" s="1"/>
  <c r="H80" i="12"/>
  <c r="I80" i="12" s="1"/>
  <c r="H77" i="12"/>
  <c r="I77" i="12" s="1"/>
  <c r="H13" i="12"/>
  <c r="I13" i="12" s="1"/>
  <c r="H84" i="12"/>
  <c r="I84" i="12" s="1"/>
  <c r="H20" i="12"/>
  <c r="I20" i="12" s="1"/>
  <c r="H75" i="12"/>
  <c r="I75" i="12" s="1"/>
  <c r="H11" i="12"/>
  <c r="I11" i="12" s="1"/>
  <c r="H90" i="12"/>
  <c r="I90" i="12" s="1"/>
  <c r="H26" i="12"/>
  <c r="I26" i="12" s="1"/>
  <c r="H105" i="12"/>
  <c r="I105" i="12" s="1"/>
  <c r="H41" i="12"/>
  <c r="I41" i="12" s="1"/>
  <c r="H95" i="12"/>
  <c r="I95" i="12" s="1"/>
  <c r="H31" i="12"/>
  <c r="I31" i="12" s="1"/>
  <c r="H118" i="12"/>
  <c r="I118" i="12" s="1"/>
  <c r="H54" i="12"/>
  <c r="I54" i="12" s="1"/>
  <c r="H40" i="12"/>
  <c r="I40" i="12" s="1"/>
  <c r="H69" i="12"/>
  <c r="I69" i="12" s="1"/>
  <c r="H120" i="12"/>
  <c r="I120" i="12" s="1"/>
  <c r="H76" i="12"/>
  <c r="I76" i="12" s="1"/>
  <c r="H12" i="12"/>
  <c r="I12" i="12" s="1"/>
  <c r="H67" i="12"/>
  <c r="I67" i="12" s="1"/>
  <c r="H96" i="12"/>
  <c r="I96" i="12" s="1"/>
  <c r="H82" i="12"/>
  <c r="I82" i="12" s="1"/>
  <c r="H18" i="12"/>
  <c r="I18" i="12" s="1"/>
  <c r="H97" i="12"/>
  <c r="I97" i="12" s="1"/>
  <c r="H33" i="12"/>
  <c r="I33" i="12" s="1"/>
  <c r="H71" i="12"/>
  <c r="I71" i="12" s="1"/>
  <c r="H7" i="12"/>
  <c r="I7" i="12" s="1"/>
  <c r="H94" i="12"/>
  <c r="I94" i="12" s="1"/>
  <c r="H30" i="12"/>
  <c r="I30" i="12" s="1"/>
  <c r="H109" i="12"/>
  <c r="I109" i="12" s="1"/>
  <c r="H45" i="12"/>
  <c r="I45" i="12" s="1"/>
  <c r="H116" i="12"/>
  <c r="I116" i="12" s="1"/>
  <c r="H52" i="12"/>
  <c r="I52" i="12" s="1"/>
  <c r="H107" i="12"/>
  <c r="I107" i="12" s="1"/>
  <c r="H43" i="12"/>
  <c r="I43" i="12" s="1"/>
  <c r="H122" i="12"/>
  <c r="I122" i="12" s="1"/>
  <c r="H58" i="12"/>
  <c r="I58" i="12" s="1"/>
  <c r="H72" i="12"/>
  <c r="I72" i="12" s="1"/>
  <c r="H73" i="12"/>
  <c r="I73" i="12" s="1"/>
  <c r="F127" i="2"/>
  <c r="G127" i="2"/>
  <c r="J27" i="15"/>
  <c r="J111" i="15"/>
  <c r="J32" i="15"/>
  <c r="J95" i="15"/>
  <c r="J120" i="15"/>
  <c r="J41" i="15"/>
  <c r="J68" i="15"/>
  <c r="J109" i="15"/>
  <c r="J49" i="15"/>
  <c r="J119" i="15"/>
  <c r="J73" i="15"/>
  <c r="J124" i="15"/>
  <c r="J56" i="15"/>
  <c r="J18" i="15"/>
  <c r="J123" i="15"/>
  <c r="J44" i="15"/>
  <c r="J72" i="15"/>
  <c r="J35" i="15"/>
  <c r="J62" i="15"/>
  <c r="J34" i="15"/>
  <c r="J71" i="15"/>
  <c r="J15" i="15"/>
  <c r="J22" i="15"/>
  <c r="J24" i="15"/>
  <c r="J82" i="15"/>
  <c r="J105" i="15"/>
  <c r="J87" i="15"/>
  <c r="H127" i="15"/>
  <c r="J121" i="15"/>
  <c r="J79" i="15"/>
  <c r="J122" i="15"/>
  <c r="J91" i="15"/>
  <c r="J64" i="15"/>
  <c r="J53" i="15"/>
  <c r="J69" i="15"/>
  <c r="J81" i="15"/>
  <c r="J51" i="15"/>
  <c r="J88" i="15"/>
  <c r="J77" i="15"/>
  <c r="J47" i="15"/>
  <c r="J86" i="15"/>
  <c r="J114" i="15"/>
  <c r="J60" i="15"/>
  <c r="J59" i="15"/>
  <c r="J100" i="15"/>
  <c r="J96" i="15"/>
  <c r="H126" i="15"/>
  <c r="J55" i="15"/>
  <c r="J94" i="15"/>
  <c r="J67" i="15"/>
  <c r="J9" i="15"/>
  <c r="J93" i="15"/>
  <c r="J58" i="15"/>
  <c r="J117" i="15"/>
  <c r="J13" i="15"/>
  <c r="J102" i="15"/>
  <c r="J48" i="15"/>
  <c r="J17" i="15"/>
  <c r="J126" i="13"/>
  <c r="H127" i="13"/>
  <c r="H126" i="13"/>
  <c r="G127" i="13"/>
  <c r="K16" i="10"/>
  <c r="K73" i="10"/>
  <c r="K77" i="10"/>
  <c r="K8" i="10"/>
  <c r="K53" i="10"/>
  <c r="K103" i="10"/>
  <c r="K12" i="10"/>
  <c r="K91" i="10"/>
  <c r="K27" i="10"/>
  <c r="K98" i="10"/>
  <c r="K34" i="10"/>
  <c r="K121" i="10"/>
  <c r="K57" i="10"/>
  <c r="K110" i="10"/>
  <c r="K120" i="10"/>
  <c r="K56" i="10"/>
  <c r="K101" i="10"/>
  <c r="K79" i="10"/>
  <c r="K30" i="10"/>
  <c r="K83" i="10"/>
  <c r="K19" i="10"/>
  <c r="K90" i="10"/>
  <c r="K26" i="10"/>
  <c r="K113" i="10"/>
  <c r="K49" i="10"/>
  <c r="K94" i="10"/>
  <c r="K112" i="10"/>
  <c r="K48" i="10"/>
  <c r="K69" i="10"/>
  <c r="K71" i="10"/>
  <c r="K52" i="10"/>
  <c r="K21" i="10"/>
  <c r="K67" i="10"/>
  <c r="K38" i="10"/>
  <c r="K74" i="10"/>
  <c r="K10" i="10"/>
  <c r="K97" i="10"/>
  <c r="K33" i="10"/>
  <c r="K62" i="10"/>
  <c r="K96" i="10"/>
  <c r="K32" i="10"/>
  <c r="K119" i="10"/>
  <c r="K31" i="10"/>
  <c r="K44" i="10"/>
  <c r="K123" i="10"/>
  <c r="K59" i="10"/>
  <c r="K37" i="10"/>
  <c r="K66" i="10"/>
  <c r="K46" i="10"/>
  <c r="K89" i="10"/>
  <c r="K25" i="10"/>
  <c r="K14" i="10"/>
  <c r="K88" i="10"/>
  <c r="K24" i="10"/>
  <c r="K111" i="10"/>
  <c r="K23" i="10"/>
  <c r="K7" i="10"/>
  <c r="K55" i="10"/>
  <c r="K47" i="10"/>
  <c r="F126" i="10"/>
  <c r="F127" i="10"/>
  <c r="G127" i="10"/>
  <c r="G126" i="10"/>
  <c r="AH24" i="8"/>
  <c r="Q23" i="8"/>
  <c r="L23" i="8" s="1"/>
  <c r="Q70" i="8"/>
  <c r="L70" i="8" s="1"/>
  <c r="Q6" i="8"/>
  <c r="J6" i="8" s="1"/>
  <c r="Q12" i="8"/>
  <c r="L12" i="8" s="1"/>
  <c r="Q14" i="8"/>
  <c r="J14" i="8" s="1"/>
  <c r="Q72" i="8"/>
  <c r="L72" i="8" s="1"/>
  <c r="Q24" i="8"/>
  <c r="J24" i="8" s="1"/>
  <c r="Q66" i="8"/>
  <c r="J66" i="8" s="1"/>
  <c r="Q61" i="8"/>
  <c r="L61" i="8" s="1"/>
  <c r="Q98" i="8"/>
  <c r="J98" i="8" s="1"/>
  <c r="Q19" i="8"/>
  <c r="J19" i="8" s="1"/>
  <c r="Q29" i="8"/>
  <c r="Q40" i="8"/>
  <c r="L40" i="8" s="1"/>
  <c r="Q92" i="8"/>
  <c r="L92" i="8" s="1"/>
  <c r="Q32" i="8"/>
  <c r="L32" i="8" s="1"/>
  <c r="Q7" i="8"/>
  <c r="L7" i="8" s="1"/>
  <c r="Q64" i="8"/>
  <c r="L64" i="8" s="1"/>
  <c r="Q108" i="8"/>
  <c r="L108" i="8" s="1"/>
  <c r="Q101" i="8"/>
  <c r="J101" i="8" s="1"/>
  <c r="Q87" i="8"/>
  <c r="J87" i="8" s="1"/>
  <c r="Q113" i="8"/>
  <c r="J113" i="8" s="1"/>
  <c r="Q9" i="8"/>
  <c r="Q43" i="8"/>
  <c r="L43" i="8" s="1"/>
  <c r="Q94" i="8"/>
  <c r="J94" i="8" s="1"/>
  <c r="L107" i="8"/>
  <c r="J107" i="8"/>
  <c r="L19" i="8"/>
  <c r="J40" i="8"/>
  <c r="L87" i="8"/>
  <c r="J70" i="8"/>
  <c r="L98" i="8"/>
  <c r="J92" i="8"/>
  <c r="Q28" i="8"/>
  <c r="Q26" i="8"/>
  <c r="Q46" i="8"/>
  <c r="Q11" i="8"/>
  <c r="Q17" i="8"/>
  <c r="Q36" i="8"/>
  <c r="Q52" i="8"/>
  <c r="Q34" i="8"/>
  <c r="Q89" i="8"/>
  <c r="Q51" i="8"/>
  <c r="Q78" i="8"/>
  <c r="Q80" i="8"/>
  <c r="Q74" i="8"/>
  <c r="Q106" i="8"/>
  <c r="Q100" i="8"/>
  <c r="Q102" i="8"/>
  <c r="Q20" i="8"/>
  <c r="Q37" i="8"/>
  <c r="Q30" i="8"/>
  <c r="Q42" i="8"/>
  <c r="Q125" i="8"/>
  <c r="Q56" i="8"/>
  <c r="Q86" i="8"/>
  <c r="Q88" i="8"/>
  <c r="Q82" i="8"/>
  <c r="Q114" i="8"/>
  <c r="Q110" i="8"/>
  <c r="J108" i="8"/>
  <c r="Q10" i="8"/>
  <c r="Q45" i="8"/>
  <c r="Q18" i="8"/>
  <c r="Q33" i="8"/>
  <c r="Q21" i="8"/>
  <c r="Q25" i="8"/>
  <c r="Q49" i="8"/>
  <c r="Q50" i="8"/>
  <c r="Q54" i="8"/>
  <c r="Q68" i="8"/>
  <c r="Q117" i="8"/>
  <c r="Q69" i="8"/>
  <c r="Q96" i="8"/>
  <c r="Q122" i="8"/>
  <c r="Q116" i="8"/>
  <c r="Q118" i="8"/>
  <c r="Q16" i="8"/>
  <c r="Q60" i="8"/>
  <c r="Q41" i="8"/>
  <c r="Q27" i="8"/>
  <c r="Q57" i="8"/>
  <c r="Q71" i="8"/>
  <c r="Q73" i="8"/>
  <c r="Q67" i="8"/>
  <c r="Q77" i="8"/>
  <c r="Q104" i="8"/>
  <c r="Q95" i="8"/>
  <c r="Q124" i="8"/>
  <c r="Q99" i="8"/>
  <c r="Q65" i="8"/>
  <c r="Q79" i="8"/>
  <c r="Q31" i="8"/>
  <c r="Q44" i="8"/>
  <c r="Q63" i="8"/>
  <c r="Q76" i="8"/>
  <c r="Q81" i="8"/>
  <c r="Q75" i="8"/>
  <c r="Q85" i="8"/>
  <c r="Q112" i="8"/>
  <c r="Q103" i="8"/>
  <c r="Q105" i="8"/>
  <c r="L9" i="8"/>
  <c r="J9" i="8"/>
  <c r="L29" i="8"/>
  <c r="J29" i="8"/>
  <c r="W124" i="8"/>
  <c r="Q84" i="8"/>
  <c r="Q38" i="8"/>
  <c r="Q53" i="8"/>
  <c r="Q47" i="8"/>
  <c r="Q97" i="8"/>
  <c r="Q91" i="8"/>
  <c r="Q83" i="8"/>
  <c r="Q109" i="8"/>
  <c r="Q120" i="8"/>
  <c r="Q111" i="8"/>
  <c r="Q115" i="8"/>
  <c r="L113" i="8"/>
  <c r="K126" i="8"/>
  <c r="Q13" i="8"/>
  <c r="Q15" i="8"/>
  <c r="Q48" i="8"/>
  <c r="Q8" i="8"/>
  <c r="Q22" i="8"/>
  <c r="Q39" i="8"/>
  <c r="Q59" i="8"/>
  <c r="Q55" i="8"/>
  <c r="Q35" i="8"/>
  <c r="Q62" i="8"/>
  <c r="Q93" i="8"/>
  <c r="Q58" i="8"/>
  <c r="Q90" i="8"/>
  <c r="Q119" i="8"/>
  <c r="Q121" i="8"/>
  <c r="Q123" i="8"/>
  <c r="Q88" i="7"/>
  <c r="J88" i="7" s="1"/>
  <c r="M88" i="7" s="1"/>
  <c r="Q121" i="7"/>
  <c r="L121" i="7" s="1"/>
  <c r="Q54" i="7"/>
  <c r="Q93" i="7"/>
  <c r="Q36" i="7"/>
  <c r="Q80" i="7"/>
  <c r="J80" i="7" s="1"/>
  <c r="Q90" i="7"/>
  <c r="L90" i="7" s="1"/>
  <c r="Q97" i="7"/>
  <c r="L97" i="7" s="1"/>
  <c r="Q27" i="7"/>
  <c r="Q10" i="7"/>
  <c r="Q46" i="7"/>
  <c r="J46" i="7" s="1"/>
  <c r="Q62" i="7"/>
  <c r="Q30" i="7"/>
  <c r="Q34" i="7"/>
  <c r="Q15" i="7"/>
  <c r="J15" i="7" s="1"/>
  <c r="Q52" i="7"/>
  <c r="L52" i="7" s="1"/>
  <c r="Q96" i="7"/>
  <c r="J96" i="7" s="1"/>
  <c r="Q63" i="7"/>
  <c r="Q22" i="7"/>
  <c r="Q84" i="7"/>
  <c r="Q108" i="7"/>
  <c r="Q47" i="7"/>
  <c r="Q71" i="7"/>
  <c r="Q89" i="7"/>
  <c r="Q116" i="7"/>
  <c r="J116" i="7" s="1"/>
  <c r="Q38" i="7"/>
  <c r="L38" i="7" s="1"/>
  <c r="Q94" i="7"/>
  <c r="Q68" i="7"/>
  <c r="Q14" i="7"/>
  <c r="Q82" i="7"/>
  <c r="Q23" i="7"/>
  <c r="Q13" i="7"/>
  <c r="L13" i="7" s="1"/>
  <c r="Q99" i="7"/>
  <c r="J99" i="7" s="1"/>
  <c r="M99" i="7" s="1"/>
  <c r="Q107" i="7"/>
  <c r="Q20" i="7"/>
  <c r="L21" i="7"/>
  <c r="Q42" i="7"/>
  <c r="Q86" i="7"/>
  <c r="Q9" i="7"/>
  <c r="Q114" i="7"/>
  <c r="J114" i="7" s="1"/>
  <c r="Q67" i="7"/>
  <c r="L67" i="7" s="1"/>
  <c r="Q61" i="7"/>
  <c r="L61" i="7" s="1"/>
  <c r="Q60" i="7"/>
  <c r="Q55" i="7"/>
  <c r="J55" i="7" s="1"/>
  <c r="M55" i="7" s="1"/>
  <c r="Q123" i="7"/>
  <c r="Q73" i="7"/>
  <c r="Q70" i="7"/>
  <c r="Q12" i="7"/>
  <c r="J12" i="7" s="1"/>
  <c r="M12" i="7" s="1"/>
  <c r="Q39" i="7"/>
  <c r="L39" i="7" s="1"/>
  <c r="Q110" i="7"/>
  <c r="Q32" i="7"/>
  <c r="J32" i="7" s="1"/>
  <c r="M32" i="7" s="1"/>
  <c r="Q103" i="7"/>
  <c r="Q51" i="7"/>
  <c r="Q76" i="7"/>
  <c r="Q120" i="7"/>
  <c r="Q35" i="7"/>
  <c r="Q45" i="7"/>
  <c r="L45" i="7" s="1"/>
  <c r="Q87" i="7"/>
  <c r="L87" i="7" s="1"/>
  <c r="Q92" i="7"/>
  <c r="Q112" i="7"/>
  <c r="Q50" i="7"/>
  <c r="Q11" i="7"/>
  <c r="J11" i="7" s="1"/>
  <c r="Q53" i="7"/>
  <c r="J53" i="7" s="1"/>
  <c r="M53" i="7" s="1"/>
  <c r="Q77" i="7"/>
  <c r="Q115" i="7"/>
  <c r="Q105" i="7"/>
  <c r="J105" i="7" s="1"/>
  <c r="Q113" i="7"/>
  <c r="L113" i="7" s="1"/>
  <c r="Q72" i="7"/>
  <c r="J72" i="7" s="1"/>
  <c r="Q19" i="7"/>
  <c r="J19" i="7" s="1"/>
  <c r="Q16" i="7"/>
  <c r="Q122" i="7"/>
  <c r="Q43" i="7"/>
  <c r="Q78" i="7"/>
  <c r="Q8" i="7"/>
  <c r="Q95" i="7"/>
  <c r="L95" i="7" s="1"/>
  <c r="Q17" i="7"/>
  <c r="J17" i="7" s="1"/>
  <c r="M17" i="7" s="1"/>
  <c r="Q31" i="7"/>
  <c r="Q101" i="7"/>
  <c r="Q40" i="7"/>
  <c r="Q79" i="7"/>
  <c r="Q24" i="7"/>
  <c r="Q102" i="7"/>
  <c r="Q81" i="7"/>
  <c r="J81" i="7" s="1"/>
  <c r="Q98" i="7"/>
  <c r="L98" i="7" s="1"/>
  <c r="Q49" i="7"/>
  <c r="J49" i="7" s="1"/>
  <c r="Q37" i="7"/>
  <c r="Q69" i="7"/>
  <c r="Q91" i="7"/>
  <c r="Q56" i="7"/>
  <c r="Q33" i="7"/>
  <c r="L33" i="7" s="1"/>
  <c r="Q74" i="7"/>
  <c r="J74" i="7" s="1"/>
  <c r="M74" i="7" s="1"/>
  <c r="Q44" i="7"/>
  <c r="Q109" i="7"/>
  <c r="L74" i="7"/>
  <c r="J65" i="7"/>
  <c r="M65" i="7" s="1"/>
  <c r="L12" i="7"/>
  <c r="J121" i="7"/>
  <c r="Q83" i="7"/>
  <c r="Q57" i="7"/>
  <c r="J57" i="7" s="1"/>
  <c r="M57" i="7" s="1"/>
  <c r="L11" i="7"/>
  <c r="Q25" i="7"/>
  <c r="J25" i="7" s="1"/>
  <c r="M25" i="7" s="1"/>
  <c r="Q64" i="7"/>
  <c r="J64" i="7" s="1"/>
  <c r="M64" i="7" s="1"/>
  <c r="J13" i="7"/>
  <c r="M13" i="7" s="1"/>
  <c r="Q100" i="7"/>
  <c r="Q66" i="7"/>
  <c r="J66" i="7" s="1"/>
  <c r="M66" i="7" s="1"/>
  <c r="Q41" i="7"/>
  <c r="Q119" i="7"/>
  <c r="L119" i="7" s="1"/>
  <c r="Q18" i="7"/>
  <c r="Q7" i="7"/>
  <c r="J7" i="7" s="1"/>
  <c r="M7" i="7" s="1"/>
  <c r="L88" i="7"/>
  <c r="J26" i="7"/>
  <c r="M26" i="7" s="1"/>
  <c r="L19" i="7"/>
  <c r="L66" i="7"/>
  <c r="L29" i="7"/>
  <c r="L46" i="7"/>
  <c r="W13" i="7"/>
  <c r="W21" i="7"/>
  <c r="W29" i="7"/>
  <c r="W37" i="7"/>
  <c r="W45" i="7"/>
  <c r="W53" i="7"/>
  <c r="W61" i="7"/>
  <c r="W69" i="7"/>
  <c r="W77" i="7"/>
  <c r="W85" i="7"/>
  <c r="W93" i="7"/>
  <c r="W101" i="7"/>
  <c r="W109" i="7"/>
  <c r="W117" i="7"/>
  <c r="W125" i="7"/>
  <c r="W26" i="7"/>
  <c r="W42" i="7"/>
  <c r="W66" i="7"/>
  <c r="W90" i="7"/>
  <c r="W114" i="7"/>
  <c r="W14" i="7"/>
  <c r="W22" i="7"/>
  <c r="W30" i="7"/>
  <c r="W38" i="7"/>
  <c r="W46" i="7"/>
  <c r="W54" i="7"/>
  <c r="W62" i="7"/>
  <c r="W70" i="7"/>
  <c r="W78" i="7"/>
  <c r="W86" i="7"/>
  <c r="W94" i="7"/>
  <c r="W102" i="7"/>
  <c r="W110" i="7"/>
  <c r="W118" i="7"/>
  <c r="W6" i="7"/>
  <c r="W18" i="7"/>
  <c r="W50" i="7"/>
  <c r="W74" i="7"/>
  <c r="W98" i="7"/>
  <c r="W122" i="7"/>
  <c r="W7" i="7"/>
  <c r="W15" i="7"/>
  <c r="W23" i="7"/>
  <c r="W31" i="7"/>
  <c r="W39" i="7"/>
  <c r="W47" i="7"/>
  <c r="W55" i="7"/>
  <c r="W63" i="7"/>
  <c r="W71" i="7"/>
  <c r="W79" i="7"/>
  <c r="W87" i="7"/>
  <c r="W95" i="7"/>
  <c r="W103" i="7"/>
  <c r="W111" i="7"/>
  <c r="W119" i="7"/>
  <c r="W34" i="7"/>
  <c r="W8" i="7"/>
  <c r="W16" i="7"/>
  <c r="W24" i="7"/>
  <c r="W32" i="7"/>
  <c r="W40" i="7"/>
  <c r="W48" i="7"/>
  <c r="W56" i="7"/>
  <c r="W64" i="7"/>
  <c r="W72" i="7"/>
  <c r="W80" i="7"/>
  <c r="W88" i="7"/>
  <c r="W96" i="7"/>
  <c r="W104" i="7"/>
  <c r="W112" i="7"/>
  <c r="W120" i="7"/>
  <c r="W10" i="7"/>
  <c r="W58" i="7"/>
  <c r="W82" i="7"/>
  <c r="W106" i="7"/>
  <c r="W9" i="7"/>
  <c r="W17" i="7"/>
  <c r="W25" i="7"/>
  <c r="W33" i="7"/>
  <c r="W41" i="7"/>
  <c r="W49" i="7"/>
  <c r="W57" i="7"/>
  <c r="W65" i="7"/>
  <c r="W73" i="7"/>
  <c r="W81" i="7"/>
  <c r="W89" i="7"/>
  <c r="W97" i="7"/>
  <c r="W105" i="7"/>
  <c r="W113" i="7"/>
  <c r="W121" i="7"/>
  <c r="W11" i="7"/>
  <c r="W19" i="7"/>
  <c r="W27" i="7"/>
  <c r="W35" i="7"/>
  <c r="W43" i="7"/>
  <c r="W51" i="7"/>
  <c r="W59" i="7"/>
  <c r="W67" i="7"/>
  <c r="W75" i="7"/>
  <c r="W83" i="7"/>
  <c r="W91" i="7"/>
  <c r="W99" i="7"/>
  <c r="W107" i="7"/>
  <c r="W115" i="7"/>
  <c r="W123" i="7"/>
  <c r="W12" i="7"/>
  <c r="W20" i="7"/>
  <c r="W28" i="7"/>
  <c r="W36" i="7"/>
  <c r="W44" i="7"/>
  <c r="W52" i="7"/>
  <c r="W60" i="7"/>
  <c r="W68" i="7"/>
  <c r="W76" i="7"/>
  <c r="W84" i="7"/>
  <c r="W92" i="7"/>
  <c r="W100" i="7"/>
  <c r="W108" i="7"/>
  <c r="W116" i="7"/>
  <c r="W124" i="7"/>
  <c r="L53" i="7"/>
  <c r="L64" i="7"/>
  <c r="J39" i="7"/>
  <c r="M39" i="7" s="1"/>
  <c r="L57" i="7"/>
  <c r="L55" i="7"/>
  <c r="J119" i="7"/>
  <c r="AH24" i="7"/>
  <c r="Q111" i="7"/>
  <c r="Q106" i="7"/>
  <c r="Q117" i="7"/>
  <c r="L6" i="7"/>
  <c r="Q75" i="7"/>
  <c r="Q48" i="7"/>
  <c r="J33" i="7"/>
  <c r="M33" i="7" s="1"/>
  <c r="L94" i="7"/>
  <c r="J94" i="7"/>
  <c r="L27" i="7"/>
  <c r="J27" i="7"/>
  <c r="L103" i="7"/>
  <c r="J103" i="7"/>
  <c r="L51" i="7"/>
  <c r="J51" i="7"/>
  <c r="L34" i="7"/>
  <c r="J34" i="7"/>
  <c r="L24" i="7"/>
  <c r="J24" i="7"/>
  <c r="L68" i="7"/>
  <c r="J68" i="7"/>
  <c r="L14" i="7"/>
  <c r="J14" i="7"/>
  <c r="L82" i="7"/>
  <c r="J82" i="7"/>
  <c r="J122" i="7"/>
  <c r="L122" i="7"/>
  <c r="L43" i="7"/>
  <c r="J43" i="7"/>
  <c r="L120" i="7"/>
  <c r="J120" i="7"/>
  <c r="L35" i="7"/>
  <c r="J35" i="7"/>
  <c r="F126" i="7"/>
  <c r="J61" i="7"/>
  <c r="J60" i="7"/>
  <c r="L60" i="7"/>
  <c r="L40" i="7"/>
  <c r="J40" i="7"/>
  <c r="L118" i="7"/>
  <c r="J118" i="7"/>
  <c r="L58" i="7"/>
  <c r="J58" i="7"/>
  <c r="L93" i="7"/>
  <c r="J93" i="7"/>
  <c r="L36" i="7"/>
  <c r="J36" i="7"/>
  <c r="L102" i="7"/>
  <c r="J102" i="7"/>
  <c r="L81" i="7"/>
  <c r="L85" i="7"/>
  <c r="J85" i="7"/>
  <c r="J101" i="7"/>
  <c r="L101" i="7"/>
  <c r="L115" i="7"/>
  <c r="J115" i="7"/>
  <c r="L30" i="7"/>
  <c r="J30" i="7"/>
  <c r="L116" i="7"/>
  <c r="L124" i="7"/>
  <c r="J124" i="7"/>
  <c r="J98" i="7"/>
  <c r="L49" i="7"/>
  <c r="L37" i="7"/>
  <c r="J37" i="7"/>
  <c r="M119" i="7"/>
  <c r="M21" i="7"/>
  <c r="M11" i="7"/>
  <c r="L84" i="7"/>
  <c r="J84" i="7"/>
  <c r="L86" i="7"/>
  <c r="J86" i="7"/>
  <c r="L9" i="7"/>
  <c r="J9" i="7"/>
  <c r="L105" i="7"/>
  <c r="L104" i="7"/>
  <c r="J104" i="7"/>
  <c r="L59" i="7"/>
  <c r="J59" i="7"/>
  <c r="K126" i="7"/>
  <c r="L125" i="7"/>
  <c r="J125" i="7"/>
  <c r="L28" i="7"/>
  <c r="J28" i="7"/>
  <c r="L54" i="7"/>
  <c r="J54" i="7"/>
  <c r="M46" i="7"/>
  <c r="L76" i="7"/>
  <c r="J76" i="7"/>
  <c r="L78" i="7"/>
  <c r="J78" i="7"/>
  <c r="L8" i="7"/>
  <c r="J8" i="7"/>
  <c r="M121" i="7"/>
  <c r="L72" i="7"/>
  <c r="J42" i="7"/>
  <c r="L42" i="7"/>
  <c r="L89" i="7"/>
  <c r="J89" i="7"/>
  <c r="L79" i="7"/>
  <c r="J79" i="7"/>
  <c r="M19" i="7"/>
  <c r="L108" i="7"/>
  <c r="J108" i="7"/>
  <c r="L47" i="7"/>
  <c r="J47" i="7"/>
  <c r="M29" i="7"/>
  <c r="J58" i="6"/>
  <c r="L58" i="6"/>
  <c r="M108" i="6"/>
  <c r="L71" i="6"/>
  <c r="J71" i="6"/>
  <c r="L111" i="6"/>
  <c r="J111" i="6"/>
  <c r="L101" i="6"/>
  <c r="J101" i="6"/>
  <c r="L106" i="6"/>
  <c r="J106" i="6"/>
  <c r="M40" i="6"/>
  <c r="L122" i="6"/>
  <c r="J122" i="6"/>
  <c r="L33" i="6"/>
  <c r="J33" i="6"/>
  <c r="J30" i="6"/>
  <c r="L30" i="6"/>
  <c r="L109" i="6"/>
  <c r="J109" i="6"/>
  <c r="L45" i="6"/>
  <c r="J45" i="6"/>
  <c r="L78" i="6"/>
  <c r="J78" i="6"/>
  <c r="L42" i="6"/>
  <c r="J42" i="6"/>
  <c r="M55" i="6"/>
  <c r="L120" i="6"/>
  <c r="J120" i="6"/>
  <c r="L41" i="6"/>
  <c r="J41" i="6"/>
  <c r="M89" i="6"/>
  <c r="L123" i="6"/>
  <c r="J123" i="6"/>
  <c r="J10" i="6"/>
  <c r="L10" i="6"/>
  <c r="L63" i="6"/>
  <c r="J63" i="6"/>
  <c r="L102" i="6"/>
  <c r="J102" i="6"/>
  <c r="L61" i="6"/>
  <c r="J61" i="6"/>
  <c r="J121" i="6"/>
  <c r="L121" i="6"/>
  <c r="J66" i="6"/>
  <c r="L66" i="6"/>
  <c r="J113" i="6"/>
  <c r="L113" i="6"/>
  <c r="L114" i="6"/>
  <c r="J114" i="6"/>
  <c r="L35" i="6"/>
  <c r="J35" i="6"/>
  <c r="L95" i="6"/>
  <c r="J95" i="6"/>
  <c r="L100" i="6"/>
  <c r="J100" i="6"/>
  <c r="L32" i="6"/>
  <c r="J32" i="6"/>
  <c r="L59" i="6"/>
  <c r="J59" i="6"/>
  <c r="L43" i="6"/>
  <c r="J43" i="6"/>
  <c r="M72" i="6"/>
  <c r="L48" i="6"/>
  <c r="J48" i="6"/>
  <c r="L112" i="6"/>
  <c r="J112" i="6"/>
  <c r="L77" i="6"/>
  <c r="J77" i="6"/>
  <c r="L125" i="6"/>
  <c r="J125" i="6"/>
  <c r="J52" i="6"/>
  <c r="L52" i="6"/>
  <c r="L86" i="6"/>
  <c r="J86" i="6"/>
  <c r="L65" i="6"/>
  <c r="J65" i="6"/>
  <c r="M104" i="6"/>
  <c r="L84" i="6"/>
  <c r="J84" i="6"/>
  <c r="L47" i="6"/>
  <c r="J47" i="6"/>
  <c r="W126" i="6"/>
  <c r="J70" i="6"/>
  <c r="L70" i="6"/>
  <c r="L34" i="6"/>
  <c r="J34" i="6"/>
  <c r="L116" i="6"/>
  <c r="J116" i="6"/>
  <c r="M38" i="6"/>
  <c r="L68" i="6"/>
  <c r="J68" i="6"/>
  <c r="L24" i="6"/>
  <c r="J24" i="6"/>
  <c r="L56" i="6"/>
  <c r="J56" i="6"/>
  <c r="J81" i="6"/>
  <c r="L81" i="6"/>
  <c r="L21" i="6"/>
  <c r="J21" i="6"/>
  <c r="L119" i="6"/>
  <c r="J119" i="6"/>
  <c r="L23" i="6"/>
  <c r="J23" i="6"/>
  <c r="M25" i="6"/>
  <c r="L51" i="6"/>
  <c r="J51" i="6"/>
  <c r="L26" i="6"/>
  <c r="J26" i="6"/>
  <c r="L76" i="6"/>
  <c r="J76" i="6"/>
  <c r="J16" i="6"/>
  <c r="L16" i="6"/>
  <c r="L53" i="6"/>
  <c r="J53" i="6"/>
  <c r="L74" i="6"/>
  <c r="J74" i="6"/>
  <c r="L11" i="6"/>
  <c r="J11" i="6"/>
  <c r="L85" i="6"/>
  <c r="J85" i="6"/>
  <c r="L115" i="6"/>
  <c r="J115" i="6"/>
  <c r="L29" i="6"/>
  <c r="J29" i="6"/>
  <c r="L117" i="6"/>
  <c r="J117" i="6"/>
  <c r="L49" i="6"/>
  <c r="J49" i="6"/>
  <c r="L14" i="6"/>
  <c r="J14" i="6"/>
  <c r="L19" i="6"/>
  <c r="J19" i="6"/>
  <c r="L93" i="6"/>
  <c r="J93" i="6"/>
  <c r="L22" i="6"/>
  <c r="J22" i="6"/>
  <c r="L54" i="6"/>
  <c r="J54" i="6"/>
  <c r="L12" i="6"/>
  <c r="J12" i="6"/>
  <c r="L82" i="6"/>
  <c r="J82" i="6"/>
  <c r="L6" i="6"/>
  <c r="J6" i="6"/>
  <c r="AI11" i="6"/>
  <c r="AH11" i="6"/>
  <c r="L107" i="6"/>
  <c r="J107" i="6"/>
  <c r="L37" i="6"/>
  <c r="J37" i="6"/>
  <c r="L31" i="6"/>
  <c r="J31" i="6"/>
  <c r="L88" i="6"/>
  <c r="J88" i="6"/>
  <c r="L17" i="6"/>
  <c r="J17" i="6"/>
  <c r="L91" i="6"/>
  <c r="J91" i="6"/>
  <c r="L57" i="6"/>
  <c r="J57" i="6"/>
  <c r="G126" i="6"/>
  <c r="AB19" i="6" s="1"/>
  <c r="L97" i="6"/>
  <c r="J97" i="6"/>
  <c r="L110" i="6"/>
  <c r="J110" i="6"/>
  <c r="L90" i="6"/>
  <c r="J90" i="6"/>
  <c r="L62" i="6"/>
  <c r="J62" i="6"/>
  <c r="L8" i="6"/>
  <c r="J8" i="6"/>
  <c r="L80" i="6"/>
  <c r="J80" i="6"/>
  <c r="J46" i="6"/>
  <c r="L46" i="6"/>
  <c r="L7" i="6"/>
  <c r="J7" i="6"/>
  <c r="L67" i="6"/>
  <c r="J67" i="6"/>
  <c r="L94" i="6"/>
  <c r="J94" i="6"/>
  <c r="L39" i="6"/>
  <c r="J39" i="6"/>
  <c r="L60" i="6"/>
  <c r="J60" i="6"/>
  <c r="L9" i="6"/>
  <c r="J9" i="6"/>
  <c r="J73" i="6"/>
  <c r="L73" i="6"/>
  <c r="L13" i="6"/>
  <c r="J13" i="6"/>
  <c r="J103" i="6"/>
  <c r="L103" i="6"/>
  <c r="M15" i="6"/>
  <c r="L83" i="6"/>
  <c r="J83" i="6"/>
  <c r="J44" i="6"/>
  <c r="L44" i="6"/>
  <c r="L18" i="6"/>
  <c r="J18" i="6"/>
  <c r="M79" i="6"/>
  <c r="L105" i="6"/>
  <c r="J105" i="6"/>
  <c r="J50" i="6"/>
  <c r="L50" i="6"/>
  <c r="L75" i="6"/>
  <c r="J75" i="6"/>
  <c r="J124" i="6"/>
  <c r="L124" i="6"/>
  <c r="L64" i="6"/>
  <c r="J64" i="6"/>
  <c r="L87" i="6"/>
  <c r="J87" i="6"/>
  <c r="L118" i="6"/>
  <c r="J118" i="6"/>
  <c r="L69" i="6"/>
  <c r="J69" i="6"/>
  <c r="L99" i="6"/>
  <c r="J99" i="6"/>
  <c r="L28" i="6"/>
  <c r="J28" i="6"/>
  <c r="M96" i="6"/>
  <c r="M52" i="5"/>
  <c r="M43" i="5"/>
  <c r="L104" i="5"/>
  <c r="J104" i="5"/>
  <c r="M93" i="5"/>
  <c r="M97" i="5"/>
  <c r="M74" i="5"/>
  <c r="M65" i="5"/>
  <c r="M41" i="5"/>
  <c r="M83" i="5"/>
  <c r="L21" i="5"/>
  <c r="J21" i="5"/>
  <c r="L68" i="5"/>
  <c r="J68" i="5"/>
  <c r="M13" i="5"/>
  <c r="M70" i="5"/>
  <c r="M80" i="5"/>
  <c r="M54" i="5"/>
  <c r="M35" i="5"/>
  <c r="J107" i="5"/>
  <c r="L107" i="5"/>
  <c r="L71" i="5"/>
  <c r="J71" i="5"/>
  <c r="M61" i="5"/>
  <c r="L20" i="5"/>
  <c r="J20" i="5"/>
  <c r="AC18" i="5" s="1"/>
  <c r="M48" i="5"/>
  <c r="M88" i="5"/>
  <c r="M66" i="5"/>
  <c r="M99" i="5"/>
  <c r="G126" i="5"/>
  <c r="AB19" i="5" s="1"/>
  <c r="M37" i="5"/>
  <c r="M117" i="5"/>
  <c r="M33" i="5"/>
  <c r="L126" i="5"/>
  <c r="J100" i="5"/>
  <c r="L100" i="5"/>
  <c r="L45" i="5"/>
  <c r="J45" i="5"/>
  <c r="M49" i="5"/>
  <c r="M90" i="5"/>
  <c r="M50" i="5"/>
  <c r="M11" i="5"/>
  <c r="M112" i="5"/>
  <c r="M14" i="5"/>
  <c r="M62" i="5"/>
  <c r="M58" i="5"/>
  <c r="M105" i="5"/>
  <c r="M79" i="5"/>
  <c r="L39" i="5"/>
  <c r="J39" i="5"/>
  <c r="L94" i="5"/>
  <c r="J94" i="5"/>
  <c r="L27" i="5"/>
  <c r="J27" i="5"/>
  <c r="M109" i="5"/>
  <c r="J113" i="5"/>
  <c r="L113" i="5"/>
  <c r="M38" i="5"/>
  <c r="M86" i="5"/>
  <c r="K126" i="5"/>
  <c r="M34" i="5"/>
  <c r="M17" i="5"/>
  <c r="M115" i="5"/>
  <c r="M22" i="5"/>
  <c r="M82" i="5"/>
  <c r="M120" i="5"/>
  <c r="M95" i="5"/>
  <c r="M40" i="5"/>
  <c r="M122" i="5"/>
  <c r="L96" i="5"/>
  <c r="J96" i="5"/>
  <c r="L28" i="5"/>
  <c r="J28" i="5"/>
  <c r="M103" i="5"/>
  <c r="M60" i="5"/>
  <c r="L101" i="5"/>
  <c r="J101" i="5"/>
  <c r="M51" i="5"/>
  <c r="M25" i="5"/>
  <c r="F127" i="5"/>
  <c r="M44" i="5"/>
  <c r="M76" i="5"/>
  <c r="M53" i="5"/>
  <c r="M116" i="5"/>
  <c r="L26" i="5"/>
  <c r="J26" i="5"/>
  <c r="M18" i="5"/>
  <c r="M119" i="5"/>
  <c r="M121" i="5"/>
  <c r="M84" i="5"/>
  <c r="M42" i="5"/>
  <c r="M78" i="5"/>
  <c r="M123" i="5"/>
  <c r="W126" i="5"/>
  <c r="AI11" i="5"/>
  <c r="AH11" i="5"/>
  <c r="M36" i="5"/>
  <c r="L15" i="5"/>
  <c r="J15" i="5"/>
  <c r="J126" i="5" s="1"/>
  <c r="M19" i="5"/>
  <c r="M102" i="5"/>
  <c r="L125" i="5"/>
  <c r="J125" i="5"/>
  <c r="L10" i="5"/>
  <c r="J10" i="5"/>
  <c r="L56" i="5"/>
  <c r="J56" i="5"/>
  <c r="M7" i="5"/>
  <c r="M24" i="5"/>
  <c r="M124" i="5"/>
  <c r="M87" i="5"/>
  <c r="M32" i="5"/>
  <c r="J127" i="5"/>
  <c r="N65" i="5" s="1"/>
  <c r="M6" i="5"/>
  <c r="M72" i="5"/>
  <c r="M108" i="5"/>
  <c r="M64" i="5"/>
  <c r="L123" i="4"/>
  <c r="J123" i="4"/>
  <c r="Q116" i="4"/>
  <c r="Q16" i="4"/>
  <c r="K126" i="4"/>
  <c r="Q26" i="4"/>
  <c r="Q12" i="4"/>
  <c r="Q10" i="4"/>
  <c r="Q25" i="4"/>
  <c r="Q58" i="4"/>
  <c r="Q41" i="4"/>
  <c r="Q46" i="4"/>
  <c r="Q66" i="4"/>
  <c r="Q65" i="4"/>
  <c r="Q59" i="4"/>
  <c r="Q53" i="4"/>
  <c r="Q106" i="4"/>
  <c r="Q96" i="4"/>
  <c r="Q98" i="4"/>
  <c r="Q81" i="4"/>
  <c r="Q102" i="4"/>
  <c r="Q34" i="4"/>
  <c r="Q63" i="4"/>
  <c r="Q75" i="4"/>
  <c r="Q118" i="4"/>
  <c r="Q28" i="4"/>
  <c r="Q37" i="4"/>
  <c r="Q9" i="4"/>
  <c r="Q49" i="4"/>
  <c r="Q22" i="4"/>
  <c r="Q52" i="4"/>
  <c r="Q35" i="4"/>
  <c r="Q55" i="4"/>
  <c r="Q73" i="4"/>
  <c r="Q67" i="4"/>
  <c r="Q61" i="4"/>
  <c r="Q111" i="4"/>
  <c r="Q114" i="4"/>
  <c r="Q108" i="4"/>
  <c r="Q89" i="4"/>
  <c r="Q110" i="4"/>
  <c r="Q71" i="4"/>
  <c r="Q54" i="4"/>
  <c r="Q85" i="4"/>
  <c r="Q78" i="4"/>
  <c r="Q120" i="4"/>
  <c r="Q82" i="4"/>
  <c r="Q76" i="4"/>
  <c r="Q121" i="4"/>
  <c r="Q99" i="4"/>
  <c r="Q45" i="4"/>
  <c r="Q24" i="4"/>
  <c r="Q36" i="4"/>
  <c r="Q27" i="4"/>
  <c r="Q32" i="4"/>
  <c r="Q60" i="4"/>
  <c r="Q62" i="4"/>
  <c r="Q124" i="4"/>
  <c r="Q86" i="4"/>
  <c r="Q83" i="4"/>
  <c r="Q97" i="4"/>
  <c r="Q84" i="4"/>
  <c r="Q109" i="4"/>
  <c r="Q107" i="4"/>
  <c r="Q11" i="4"/>
  <c r="Q43" i="4"/>
  <c r="Q69" i="4"/>
  <c r="Q104" i="4"/>
  <c r="Q42" i="4"/>
  <c r="Q8" i="4"/>
  <c r="Q6" i="4"/>
  <c r="Q31" i="4"/>
  <c r="Q44" i="4"/>
  <c r="Q40" i="4"/>
  <c r="Q68" i="4"/>
  <c r="Q70" i="4"/>
  <c r="Q56" i="4"/>
  <c r="Q92" i="4"/>
  <c r="Q95" i="4"/>
  <c r="Q113" i="4"/>
  <c r="Q100" i="4"/>
  <c r="Q117" i="4"/>
  <c r="Q115" i="4"/>
  <c r="Q13" i="4"/>
  <c r="Q80" i="4"/>
  <c r="Q119" i="4"/>
  <c r="Q14" i="4"/>
  <c r="Q29" i="4"/>
  <c r="Q18" i="4"/>
  <c r="Q7" i="4"/>
  <c r="Q39" i="4"/>
  <c r="Q74" i="4"/>
  <c r="Q30" i="4"/>
  <c r="Q48" i="4"/>
  <c r="Q88" i="4"/>
  <c r="Q77" i="4"/>
  <c r="Q64" i="4"/>
  <c r="Q103" i="4"/>
  <c r="Q90" i="4"/>
  <c r="Q87" i="4"/>
  <c r="Q101" i="4"/>
  <c r="Q125" i="4"/>
  <c r="W108" i="4"/>
  <c r="Q23" i="4"/>
  <c r="Q79" i="4"/>
  <c r="Q112" i="4"/>
  <c r="Q15" i="4"/>
  <c r="Q20" i="4"/>
  <c r="Q19" i="4"/>
  <c r="Q21" i="4"/>
  <c r="Q17" i="4"/>
  <c r="Q47" i="4"/>
  <c r="Q33" i="4"/>
  <c r="Q38" i="4"/>
  <c r="Q50" i="4"/>
  <c r="Q57" i="4"/>
  <c r="Q51" i="4"/>
  <c r="Q72" i="4"/>
  <c r="Q105" i="4"/>
  <c r="Q93" i="4"/>
  <c r="Q91" i="4"/>
  <c r="Q122" i="4"/>
  <c r="Q94" i="4"/>
  <c r="AG7" i="2"/>
  <c r="X12" i="2"/>
  <c r="X20" i="2"/>
  <c r="X28" i="2"/>
  <c r="X36" i="2"/>
  <c r="X44" i="2"/>
  <c r="X52" i="2"/>
  <c r="X60" i="2"/>
  <c r="X68" i="2"/>
  <c r="X76" i="2"/>
  <c r="X84" i="2"/>
  <c r="X92" i="2"/>
  <c r="X100" i="2"/>
  <c r="X108" i="2"/>
  <c r="X116" i="2"/>
  <c r="X124" i="2"/>
  <c r="X83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4" i="2"/>
  <c r="X22" i="2"/>
  <c r="X30" i="2"/>
  <c r="X38" i="2"/>
  <c r="X46" i="2"/>
  <c r="X54" i="2"/>
  <c r="X62" i="2"/>
  <c r="X70" i="2"/>
  <c r="X78" i="2"/>
  <c r="X86" i="2"/>
  <c r="X94" i="2"/>
  <c r="X102" i="2"/>
  <c r="X110" i="2"/>
  <c r="X118" i="2"/>
  <c r="X6" i="2"/>
  <c r="X11" i="2"/>
  <c r="X43" i="2"/>
  <c r="X67" i="2"/>
  <c r="X107" i="2"/>
  <c r="X115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35" i="2"/>
  <c r="X59" i="2"/>
  <c r="X99" i="2"/>
  <c r="X8" i="2"/>
  <c r="X16" i="2"/>
  <c r="X24" i="2"/>
  <c r="X32" i="2"/>
  <c r="X40" i="2"/>
  <c r="X48" i="2"/>
  <c r="X56" i="2"/>
  <c r="X64" i="2"/>
  <c r="X72" i="2"/>
  <c r="X80" i="2"/>
  <c r="X88" i="2"/>
  <c r="X96" i="2"/>
  <c r="X104" i="2"/>
  <c r="X112" i="2"/>
  <c r="X120" i="2"/>
  <c r="X27" i="2"/>
  <c r="X75" i="2"/>
  <c r="X123" i="2"/>
  <c r="X9" i="2"/>
  <c r="X17" i="2"/>
  <c r="X25" i="2"/>
  <c r="X33" i="2"/>
  <c r="X41" i="2"/>
  <c r="X49" i="2"/>
  <c r="X57" i="2"/>
  <c r="X65" i="2"/>
  <c r="X73" i="2"/>
  <c r="X81" i="2"/>
  <c r="X89" i="2"/>
  <c r="X97" i="2"/>
  <c r="X105" i="2"/>
  <c r="X113" i="2"/>
  <c r="X121" i="2"/>
  <c r="X19" i="2"/>
  <c r="X51" i="2"/>
  <c r="X91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J14" i="2"/>
  <c r="M14" i="2" s="1"/>
  <c r="J17" i="2"/>
  <c r="M17" i="2" s="1"/>
  <c r="Q76" i="2"/>
  <c r="L76" i="2" s="1"/>
  <c r="Q43" i="2"/>
  <c r="L43" i="2" s="1"/>
  <c r="Q38" i="2"/>
  <c r="L38" i="2" s="1"/>
  <c r="Q93" i="2"/>
  <c r="L93" i="2" s="1"/>
  <c r="Q26" i="2"/>
  <c r="L26" i="2" s="1"/>
  <c r="Q91" i="2"/>
  <c r="L91" i="2" s="1"/>
  <c r="Q18" i="2"/>
  <c r="L18" i="2" s="1"/>
  <c r="Q119" i="2"/>
  <c r="L119" i="2" s="1"/>
  <c r="Q78" i="2"/>
  <c r="L78" i="2" s="1"/>
  <c r="Q92" i="2"/>
  <c r="L92" i="2" s="1"/>
  <c r="Q59" i="2"/>
  <c r="L59" i="2" s="1"/>
  <c r="Q121" i="2"/>
  <c r="L121" i="2" s="1"/>
  <c r="Q7" i="2"/>
  <c r="L7" i="2" s="1"/>
  <c r="Q62" i="2"/>
  <c r="L62" i="2" s="1"/>
  <c r="Q28" i="2"/>
  <c r="L28" i="2" s="1"/>
  <c r="Q69" i="2"/>
  <c r="L69" i="2" s="1"/>
  <c r="Q9" i="2"/>
  <c r="L9" i="2" s="1"/>
  <c r="Q110" i="2"/>
  <c r="L110" i="2" s="1"/>
  <c r="Q12" i="2"/>
  <c r="L12" i="2" s="1"/>
  <c r="Q61" i="2"/>
  <c r="L61" i="2" s="1"/>
  <c r="Q120" i="2"/>
  <c r="L120" i="2" s="1"/>
  <c r="Q102" i="2"/>
  <c r="L102" i="2" s="1"/>
  <c r="Q125" i="2"/>
  <c r="L125" i="2" s="1"/>
  <c r="Q45" i="2"/>
  <c r="L45" i="2" s="1"/>
  <c r="Q8" i="2"/>
  <c r="L8" i="2" s="1"/>
  <c r="Q37" i="2"/>
  <c r="L37" i="2" s="1"/>
  <c r="Q54" i="2"/>
  <c r="L54" i="2" s="1"/>
  <c r="Q116" i="2"/>
  <c r="L116" i="2" s="1"/>
  <c r="Q83" i="2"/>
  <c r="L83" i="2" s="1"/>
  <c r="Q10" i="2"/>
  <c r="L10" i="2" s="1"/>
  <c r="Q111" i="2"/>
  <c r="L111" i="2" s="1"/>
  <c r="Q86" i="2"/>
  <c r="L86" i="2" s="1"/>
  <c r="Q124" i="2"/>
  <c r="L124" i="2" s="1"/>
  <c r="Q53" i="2"/>
  <c r="L53" i="2" s="1"/>
  <c r="Q21" i="2"/>
  <c r="L21" i="2" s="1"/>
  <c r="Q112" i="2"/>
  <c r="L112" i="2" s="1"/>
  <c r="Q35" i="2"/>
  <c r="L35" i="2" s="1"/>
  <c r="Q90" i="2"/>
  <c r="L90" i="2" s="1"/>
  <c r="Q81" i="2"/>
  <c r="L81" i="2" s="1"/>
  <c r="Q72" i="2"/>
  <c r="L72" i="2" s="1"/>
  <c r="Q71" i="2"/>
  <c r="L71" i="2" s="1"/>
  <c r="Q70" i="2"/>
  <c r="L70" i="2" s="1"/>
  <c r="Q46" i="2"/>
  <c r="L46" i="2" s="1"/>
  <c r="Q68" i="2"/>
  <c r="L68" i="2" s="1"/>
  <c r="Q123" i="2"/>
  <c r="L123" i="2" s="1"/>
  <c r="Q27" i="2"/>
  <c r="L27" i="2" s="1"/>
  <c r="Q82" i="2"/>
  <c r="L82" i="2" s="1"/>
  <c r="Q73" i="2"/>
  <c r="L73" i="2" s="1"/>
  <c r="Q64" i="2"/>
  <c r="L64" i="2" s="1"/>
  <c r="Q63" i="2"/>
  <c r="L63" i="2" s="1"/>
  <c r="Q118" i="2"/>
  <c r="L118" i="2" s="1"/>
  <c r="Q30" i="2"/>
  <c r="L30" i="2" s="1"/>
  <c r="Q60" i="2"/>
  <c r="L60" i="2" s="1"/>
  <c r="Q107" i="2"/>
  <c r="L107" i="2" s="1"/>
  <c r="Q19" i="2"/>
  <c r="L19" i="2" s="1"/>
  <c r="Q74" i="2"/>
  <c r="L74" i="2" s="1"/>
  <c r="Q65" i="2"/>
  <c r="L65" i="2" s="1"/>
  <c r="Q56" i="2"/>
  <c r="L56" i="2" s="1"/>
  <c r="Q55" i="2"/>
  <c r="L55" i="2" s="1"/>
  <c r="Q22" i="2"/>
  <c r="L22" i="2" s="1"/>
  <c r="Q77" i="2"/>
  <c r="L77" i="2" s="1"/>
  <c r="Q52" i="2"/>
  <c r="L52" i="2" s="1"/>
  <c r="Q99" i="2"/>
  <c r="L99" i="2" s="1"/>
  <c r="Q101" i="2"/>
  <c r="L101" i="2" s="1"/>
  <c r="Q66" i="2"/>
  <c r="L66" i="2" s="1"/>
  <c r="Q57" i="2"/>
  <c r="L57" i="2" s="1"/>
  <c r="Q48" i="2"/>
  <c r="L48" i="2" s="1"/>
  <c r="Q47" i="2"/>
  <c r="L47" i="2" s="1"/>
  <c r="T7" i="2"/>
  <c r="W7" i="2" s="1"/>
  <c r="T15" i="2"/>
  <c r="W15" i="2" s="1"/>
  <c r="T23" i="2"/>
  <c r="W23" i="2" s="1"/>
  <c r="T31" i="2"/>
  <c r="W31" i="2" s="1"/>
  <c r="T39" i="2"/>
  <c r="W39" i="2" s="1"/>
  <c r="T47" i="2"/>
  <c r="W47" i="2" s="1"/>
  <c r="T55" i="2"/>
  <c r="W55" i="2" s="1"/>
  <c r="T63" i="2"/>
  <c r="W63" i="2" s="1"/>
  <c r="T71" i="2"/>
  <c r="W71" i="2" s="1"/>
  <c r="T79" i="2"/>
  <c r="W79" i="2" s="1"/>
  <c r="T87" i="2"/>
  <c r="W87" i="2" s="1"/>
  <c r="T95" i="2"/>
  <c r="W95" i="2" s="1"/>
  <c r="T103" i="2"/>
  <c r="W103" i="2" s="1"/>
  <c r="T111" i="2"/>
  <c r="W111" i="2" s="1"/>
  <c r="T119" i="2"/>
  <c r="W119" i="2" s="1"/>
  <c r="T8" i="2"/>
  <c r="W8" i="2" s="1"/>
  <c r="T16" i="2"/>
  <c r="W16" i="2" s="1"/>
  <c r="T24" i="2"/>
  <c r="W24" i="2" s="1"/>
  <c r="T32" i="2"/>
  <c r="W32" i="2" s="1"/>
  <c r="T40" i="2"/>
  <c r="W40" i="2" s="1"/>
  <c r="T48" i="2"/>
  <c r="W48" i="2" s="1"/>
  <c r="T56" i="2"/>
  <c r="W56" i="2" s="1"/>
  <c r="T64" i="2"/>
  <c r="W64" i="2" s="1"/>
  <c r="T72" i="2"/>
  <c r="W72" i="2" s="1"/>
  <c r="T80" i="2"/>
  <c r="W80" i="2" s="1"/>
  <c r="T88" i="2"/>
  <c r="W88" i="2" s="1"/>
  <c r="T96" i="2"/>
  <c r="W96" i="2" s="1"/>
  <c r="T104" i="2"/>
  <c r="W104" i="2" s="1"/>
  <c r="T112" i="2"/>
  <c r="W112" i="2" s="1"/>
  <c r="T120" i="2"/>
  <c r="W120" i="2" s="1"/>
  <c r="T9" i="2"/>
  <c r="W9" i="2" s="1"/>
  <c r="T17" i="2"/>
  <c r="W17" i="2" s="1"/>
  <c r="T25" i="2"/>
  <c r="W25" i="2" s="1"/>
  <c r="T33" i="2"/>
  <c r="W33" i="2" s="1"/>
  <c r="T41" i="2"/>
  <c r="W41" i="2" s="1"/>
  <c r="T49" i="2"/>
  <c r="W49" i="2" s="1"/>
  <c r="T57" i="2"/>
  <c r="W57" i="2" s="1"/>
  <c r="T65" i="2"/>
  <c r="W65" i="2" s="1"/>
  <c r="T73" i="2"/>
  <c r="W73" i="2" s="1"/>
  <c r="T81" i="2"/>
  <c r="W81" i="2" s="1"/>
  <c r="T89" i="2"/>
  <c r="W89" i="2" s="1"/>
  <c r="T97" i="2"/>
  <c r="W97" i="2" s="1"/>
  <c r="T105" i="2"/>
  <c r="W105" i="2" s="1"/>
  <c r="T113" i="2"/>
  <c r="W113" i="2" s="1"/>
  <c r="T121" i="2"/>
  <c r="W121" i="2" s="1"/>
  <c r="T10" i="2"/>
  <c r="W10" i="2" s="1"/>
  <c r="T18" i="2"/>
  <c r="W18" i="2" s="1"/>
  <c r="T26" i="2"/>
  <c r="W26" i="2" s="1"/>
  <c r="T34" i="2"/>
  <c r="W34" i="2" s="1"/>
  <c r="T42" i="2"/>
  <c r="W42" i="2" s="1"/>
  <c r="T50" i="2"/>
  <c r="W50" i="2" s="1"/>
  <c r="T58" i="2"/>
  <c r="W58" i="2" s="1"/>
  <c r="T66" i="2"/>
  <c r="W66" i="2" s="1"/>
  <c r="T74" i="2"/>
  <c r="W74" i="2" s="1"/>
  <c r="T82" i="2"/>
  <c r="W82" i="2" s="1"/>
  <c r="T90" i="2"/>
  <c r="W90" i="2" s="1"/>
  <c r="T98" i="2"/>
  <c r="W98" i="2" s="1"/>
  <c r="T106" i="2"/>
  <c r="W106" i="2" s="1"/>
  <c r="T114" i="2"/>
  <c r="W114" i="2" s="1"/>
  <c r="T122" i="2"/>
  <c r="W122" i="2" s="1"/>
  <c r="T13" i="2"/>
  <c r="W13" i="2" s="1"/>
  <c r="T45" i="2"/>
  <c r="W45" i="2" s="1"/>
  <c r="T61" i="2"/>
  <c r="W61" i="2" s="1"/>
  <c r="T69" i="2"/>
  <c r="W69" i="2" s="1"/>
  <c r="T85" i="2"/>
  <c r="W85" i="2" s="1"/>
  <c r="T109" i="2"/>
  <c r="W109" i="2" s="1"/>
  <c r="T125" i="2"/>
  <c r="W125" i="2" s="1"/>
  <c r="T30" i="2"/>
  <c r="W30" i="2" s="1"/>
  <c r="T70" i="2"/>
  <c r="W70" i="2" s="1"/>
  <c r="T11" i="2"/>
  <c r="W11" i="2" s="1"/>
  <c r="T19" i="2"/>
  <c r="W19" i="2" s="1"/>
  <c r="T27" i="2"/>
  <c r="W27" i="2" s="1"/>
  <c r="T35" i="2"/>
  <c r="W35" i="2" s="1"/>
  <c r="T43" i="2"/>
  <c r="W43" i="2" s="1"/>
  <c r="T51" i="2"/>
  <c r="W51" i="2" s="1"/>
  <c r="T59" i="2"/>
  <c r="W59" i="2" s="1"/>
  <c r="T67" i="2"/>
  <c r="W67" i="2" s="1"/>
  <c r="T75" i="2"/>
  <c r="W75" i="2" s="1"/>
  <c r="T83" i="2"/>
  <c r="W83" i="2" s="1"/>
  <c r="T91" i="2"/>
  <c r="W91" i="2" s="1"/>
  <c r="T99" i="2"/>
  <c r="W99" i="2" s="1"/>
  <c r="T107" i="2"/>
  <c r="W107" i="2" s="1"/>
  <c r="T115" i="2"/>
  <c r="W115" i="2" s="1"/>
  <c r="T123" i="2"/>
  <c r="W123" i="2" s="1"/>
  <c r="T21" i="2"/>
  <c r="W21" i="2" s="1"/>
  <c r="T37" i="2"/>
  <c r="W37" i="2" s="1"/>
  <c r="T53" i="2"/>
  <c r="W53" i="2" s="1"/>
  <c r="T77" i="2"/>
  <c r="W77" i="2" s="1"/>
  <c r="T93" i="2"/>
  <c r="W93" i="2" s="1"/>
  <c r="T117" i="2"/>
  <c r="W117" i="2" s="1"/>
  <c r="T12" i="2"/>
  <c r="W12" i="2" s="1"/>
  <c r="T20" i="2"/>
  <c r="W20" i="2" s="1"/>
  <c r="T28" i="2"/>
  <c r="W28" i="2" s="1"/>
  <c r="T36" i="2"/>
  <c r="W36" i="2" s="1"/>
  <c r="T44" i="2"/>
  <c r="W44" i="2" s="1"/>
  <c r="T52" i="2"/>
  <c r="W52" i="2" s="1"/>
  <c r="T60" i="2"/>
  <c r="W60" i="2" s="1"/>
  <c r="T68" i="2"/>
  <c r="W68" i="2" s="1"/>
  <c r="T76" i="2"/>
  <c r="W76" i="2" s="1"/>
  <c r="T84" i="2"/>
  <c r="W84" i="2" s="1"/>
  <c r="T92" i="2"/>
  <c r="W92" i="2" s="1"/>
  <c r="T100" i="2"/>
  <c r="W100" i="2" s="1"/>
  <c r="T108" i="2"/>
  <c r="W108" i="2" s="1"/>
  <c r="T116" i="2"/>
  <c r="W116" i="2" s="1"/>
  <c r="T124" i="2"/>
  <c r="W124" i="2" s="1"/>
  <c r="T29" i="2"/>
  <c r="W29" i="2" s="1"/>
  <c r="T101" i="2"/>
  <c r="W101" i="2" s="1"/>
  <c r="T14" i="2"/>
  <c r="W14" i="2" s="1"/>
  <c r="T46" i="2"/>
  <c r="W46" i="2" s="1"/>
  <c r="T54" i="2"/>
  <c r="W54" i="2" s="1"/>
  <c r="T62" i="2"/>
  <c r="W62" i="2" s="1"/>
  <c r="T78" i="2"/>
  <c r="W78" i="2" s="1"/>
  <c r="T86" i="2"/>
  <c r="W86" i="2" s="1"/>
  <c r="T102" i="2"/>
  <c r="W102" i="2" s="1"/>
  <c r="T110" i="2"/>
  <c r="W110" i="2" s="1"/>
  <c r="T94" i="2"/>
  <c r="W94" i="2" s="1"/>
  <c r="T118" i="2"/>
  <c r="W118" i="2" s="1"/>
  <c r="T6" i="2"/>
  <c r="W6" i="2" s="1"/>
  <c r="T22" i="2"/>
  <c r="W22" i="2" s="1"/>
  <c r="T38" i="2"/>
  <c r="W38" i="2" s="1"/>
  <c r="G126" i="2"/>
  <c r="Q108" i="2"/>
  <c r="L108" i="2" s="1"/>
  <c r="Q44" i="2"/>
  <c r="L44" i="2" s="1"/>
  <c r="Q29" i="2"/>
  <c r="L29" i="2" s="1"/>
  <c r="Q75" i="2"/>
  <c r="L75" i="2" s="1"/>
  <c r="Q11" i="2"/>
  <c r="L11" i="2" s="1"/>
  <c r="Q122" i="2"/>
  <c r="L122" i="2" s="1"/>
  <c r="Q58" i="2"/>
  <c r="L58" i="2" s="1"/>
  <c r="Q113" i="2"/>
  <c r="L113" i="2" s="1"/>
  <c r="Q49" i="2"/>
  <c r="L49" i="2" s="1"/>
  <c r="Q104" i="2"/>
  <c r="L104" i="2" s="1"/>
  <c r="Q40" i="2"/>
  <c r="L40" i="2" s="1"/>
  <c r="Q103" i="2"/>
  <c r="L103" i="2" s="1"/>
  <c r="Q39" i="2"/>
  <c r="L39" i="2" s="1"/>
  <c r="Q94" i="2"/>
  <c r="L94" i="2" s="1"/>
  <c r="Q100" i="2"/>
  <c r="L100" i="2" s="1"/>
  <c r="Q36" i="2"/>
  <c r="L36" i="2" s="1"/>
  <c r="Q13" i="2"/>
  <c r="L13" i="2" s="1"/>
  <c r="Q67" i="2"/>
  <c r="L67" i="2" s="1"/>
  <c r="Q117" i="2"/>
  <c r="L117" i="2" s="1"/>
  <c r="Q114" i="2"/>
  <c r="L114" i="2" s="1"/>
  <c r="Q50" i="2"/>
  <c r="L50" i="2" s="1"/>
  <c r="Q105" i="2"/>
  <c r="L105" i="2" s="1"/>
  <c r="Q41" i="2"/>
  <c r="L41" i="2" s="1"/>
  <c r="Q96" i="2"/>
  <c r="L96" i="2" s="1"/>
  <c r="Q32" i="2"/>
  <c r="L32" i="2" s="1"/>
  <c r="Q95" i="2"/>
  <c r="L95" i="2" s="1"/>
  <c r="Q31" i="2"/>
  <c r="L31" i="2" s="1"/>
  <c r="Q106" i="2"/>
  <c r="L106" i="2" s="1"/>
  <c r="Q42" i="2"/>
  <c r="L42" i="2" s="1"/>
  <c r="Q97" i="2"/>
  <c r="L97" i="2" s="1"/>
  <c r="Q33" i="2"/>
  <c r="L33" i="2" s="1"/>
  <c r="Q88" i="2"/>
  <c r="L88" i="2" s="1"/>
  <c r="Q24" i="2"/>
  <c r="L24" i="2" s="1"/>
  <c r="Q87" i="2"/>
  <c r="L87" i="2" s="1"/>
  <c r="Q23" i="2"/>
  <c r="L23" i="2" s="1"/>
  <c r="Q6" i="2"/>
  <c r="L6" i="2" s="1"/>
  <c r="Q109" i="2"/>
  <c r="L109" i="2" s="1"/>
  <c r="Q84" i="2"/>
  <c r="L84" i="2" s="1"/>
  <c r="Q20" i="2"/>
  <c r="L20" i="2" s="1"/>
  <c r="Q115" i="2"/>
  <c r="L115" i="2" s="1"/>
  <c r="Q51" i="2"/>
  <c r="L51" i="2" s="1"/>
  <c r="Q85" i="2"/>
  <c r="L85" i="2" s="1"/>
  <c r="Q98" i="2"/>
  <c r="L98" i="2" s="1"/>
  <c r="Q34" i="2"/>
  <c r="L34" i="2" s="1"/>
  <c r="Q89" i="2"/>
  <c r="L89" i="2" s="1"/>
  <c r="Q25" i="2"/>
  <c r="L25" i="2" s="1"/>
  <c r="Q80" i="2"/>
  <c r="L80" i="2" s="1"/>
  <c r="Q16" i="2"/>
  <c r="L16" i="2" s="1"/>
  <c r="Q79" i="2"/>
  <c r="L79" i="2" s="1"/>
  <c r="Q15" i="2"/>
  <c r="L15" i="2" s="1"/>
  <c r="F126" i="2"/>
  <c r="I126" i="12" l="1"/>
  <c r="J126" i="15"/>
  <c r="K126" i="10"/>
  <c r="L94" i="8"/>
  <c r="L24" i="8"/>
  <c r="L14" i="8"/>
  <c r="J43" i="8"/>
  <c r="J7" i="8"/>
  <c r="J32" i="8"/>
  <c r="L101" i="8"/>
  <c r="J23" i="8"/>
  <c r="M23" i="8" s="1"/>
  <c r="L66" i="8"/>
  <c r="L6" i="8"/>
  <c r="J61" i="8"/>
  <c r="M61" i="8" s="1"/>
  <c r="J72" i="8"/>
  <c r="M72" i="8" s="1"/>
  <c r="J64" i="8"/>
  <c r="M64" i="8" s="1"/>
  <c r="J12" i="8"/>
  <c r="M12" i="8" s="1"/>
  <c r="L93" i="8"/>
  <c r="J93" i="8"/>
  <c r="L48" i="8"/>
  <c r="J48" i="8"/>
  <c r="L115" i="8"/>
  <c r="J115" i="8"/>
  <c r="L53" i="8"/>
  <c r="J53" i="8"/>
  <c r="M9" i="8"/>
  <c r="L105" i="8"/>
  <c r="J105" i="8"/>
  <c r="L44" i="8"/>
  <c r="J44" i="8"/>
  <c r="W38" i="8"/>
  <c r="W22" i="8"/>
  <c r="W13" i="8"/>
  <c r="W9" i="8"/>
  <c r="W57" i="8"/>
  <c r="W39" i="8"/>
  <c r="W21" i="8"/>
  <c r="W48" i="8"/>
  <c r="W52" i="8"/>
  <c r="W71" i="8"/>
  <c r="W81" i="8"/>
  <c r="W75" i="8"/>
  <c r="W107" i="8"/>
  <c r="W101" i="8"/>
  <c r="W95" i="8"/>
  <c r="L99" i="8"/>
  <c r="J99" i="8"/>
  <c r="L57" i="8"/>
  <c r="J57" i="8"/>
  <c r="L96" i="8"/>
  <c r="J96" i="8"/>
  <c r="L21" i="8"/>
  <c r="J21" i="8"/>
  <c r="J42" i="8"/>
  <c r="L42" i="8"/>
  <c r="M32" i="8"/>
  <c r="J102" i="8"/>
  <c r="L102" i="8"/>
  <c r="J34" i="8"/>
  <c r="L34" i="8"/>
  <c r="M94" i="8"/>
  <c r="M24" i="8"/>
  <c r="M7" i="8"/>
  <c r="M19" i="8"/>
  <c r="L62" i="8"/>
  <c r="J62" i="8"/>
  <c r="L15" i="8"/>
  <c r="J15" i="8"/>
  <c r="L111" i="8"/>
  <c r="J111" i="8"/>
  <c r="L38" i="8"/>
  <c r="J38" i="8"/>
  <c r="L103" i="8"/>
  <c r="J103" i="8"/>
  <c r="L31" i="8"/>
  <c r="J31" i="8"/>
  <c r="W20" i="8"/>
  <c r="W6" i="8"/>
  <c r="W19" i="8"/>
  <c r="W15" i="8"/>
  <c r="W80" i="8"/>
  <c r="W41" i="8"/>
  <c r="W28" i="8"/>
  <c r="W61" i="8"/>
  <c r="W66" i="8"/>
  <c r="W79" i="8"/>
  <c r="W90" i="8"/>
  <c r="W83" i="8"/>
  <c r="W115" i="8"/>
  <c r="W109" i="8"/>
  <c r="W103" i="8"/>
  <c r="L124" i="8"/>
  <c r="J124" i="8"/>
  <c r="L27" i="8"/>
  <c r="J27" i="8"/>
  <c r="L69" i="8"/>
  <c r="J69" i="8"/>
  <c r="L33" i="8"/>
  <c r="J33" i="8"/>
  <c r="J110" i="8"/>
  <c r="L110" i="8"/>
  <c r="L30" i="8"/>
  <c r="J30" i="8"/>
  <c r="L100" i="8"/>
  <c r="J100" i="8"/>
  <c r="L52" i="8"/>
  <c r="J52" i="8"/>
  <c r="M98" i="8"/>
  <c r="L35" i="8"/>
  <c r="J35" i="8"/>
  <c r="L120" i="8"/>
  <c r="J120" i="8"/>
  <c r="L112" i="8"/>
  <c r="J112" i="8"/>
  <c r="W7" i="8"/>
  <c r="W40" i="8"/>
  <c r="W23" i="8"/>
  <c r="W62" i="8"/>
  <c r="W77" i="8"/>
  <c r="W110" i="8"/>
  <c r="W123" i="8"/>
  <c r="L95" i="8"/>
  <c r="J95" i="8"/>
  <c r="L117" i="8"/>
  <c r="J117" i="8"/>
  <c r="L37" i="8"/>
  <c r="J37" i="8"/>
  <c r="L36" i="8"/>
  <c r="J36" i="8"/>
  <c r="L123" i="8"/>
  <c r="J123" i="8"/>
  <c r="L55" i="8"/>
  <c r="J55" i="8"/>
  <c r="L109" i="8"/>
  <c r="J109" i="8"/>
  <c r="L85" i="8"/>
  <c r="J85" i="8"/>
  <c r="L65" i="8"/>
  <c r="J65" i="8"/>
  <c r="W11" i="8"/>
  <c r="W16" i="8"/>
  <c r="W53" i="8"/>
  <c r="W47" i="8"/>
  <c r="W32" i="8"/>
  <c r="W46" i="8"/>
  <c r="W85" i="8"/>
  <c r="W88" i="8"/>
  <c r="W74" i="8"/>
  <c r="W89" i="8"/>
  <c r="W70" i="8"/>
  <c r="W105" i="8"/>
  <c r="W96" i="8"/>
  <c r="W125" i="8"/>
  <c r="W119" i="8"/>
  <c r="L104" i="8"/>
  <c r="J104" i="8"/>
  <c r="J60" i="8"/>
  <c r="L60" i="8"/>
  <c r="L68" i="8"/>
  <c r="J68" i="8"/>
  <c r="L45" i="8"/>
  <c r="J45" i="8"/>
  <c r="L82" i="8"/>
  <c r="J82" i="8"/>
  <c r="L20" i="8"/>
  <c r="J20" i="8"/>
  <c r="L74" i="8"/>
  <c r="J74" i="8"/>
  <c r="L17" i="8"/>
  <c r="J17" i="8"/>
  <c r="L13" i="8"/>
  <c r="J13" i="8"/>
  <c r="L84" i="8"/>
  <c r="J84" i="8"/>
  <c r="L79" i="8"/>
  <c r="J79" i="8"/>
  <c r="W10" i="8"/>
  <c r="W33" i="8"/>
  <c r="W45" i="8"/>
  <c r="W64" i="8"/>
  <c r="W87" i="8"/>
  <c r="W97" i="8"/>
  <c r="W117" i="8"/>
  <c r="W111" i="8"/>
  <c r="J41" i="8"/>
  <c r="L41" i="8"/>
  <c r="L18" i="8"/>
  <c r="J18" i="8"/>
  <c r="L114" i="8"/>
  <c r="J114" i="8"/>
  <c r="L106" i="8"/>
  <c r="J106" i="8"/>
  <c r="M43" i="8"/>
  <c r="L121" i="8"/>
  <c r="J121" i="8"/>
  <c r="L59" i="8"/>
  <c r="J59" i="8"/>
  <c r="M113" i="8"/>
  <c r="L83" i="8"/>
  <c r="J83" i="8"/>
  <c r="M29" i="8"/>
  <c r="L75" i="8"/>
  <c r="J75" i="8"/>
  <c r="M101" i="8"/>
  <c r="W24" i="8"/>
  <c r="W30" i="8"/>
  <c r="W56" i="8"/>
  <c r="W49" i="8"/>
  <c r="W69" i="8"/>
  <c r="W50" i="8"/>
  <c r="W35" i="8"/>
  <c r="W55" i="8"/>
  <c r="W82" i="8"/>
  <c r="W68" i="8"/>
  <c r="W78" i="8"/>
  <c r="W113" i="8"/>
  <c r="W104" i="8"/>
  <c r="W98" i="8"/>
  <c r="W100" i="8"/>
  <c r="L77" i="8"/>
  <c r="J77" i="8"/>
  <c r="L16" i="8"/>
  <c r="J16" i="8"/>
  <c r="J54" i="8"/>
  <c r="L54" i="8"/>
  <c r="L10" i="8"/>
  <c r="J10" i="8"/>
  <c r="L88" i="8"/>
  <c r="J88" i="8"/>
  <c r="M6" i="8"/>
  <c r="L80" i="8"/>
  <c r="J80" i="8"/>
  <c r="J11" i="8"/>
  <c r="L11" i="8"/>
  <c r="M70" i="8"/>
  <c r="M87" i="8"/>
  <c r="M40" i="8"/>
  <c r="M14" i="8"/>
  <c r="M107" i="8"/>
  <c r="L81" i="8"/>
  <c r="J81" i="8"/>
  <c r="W8" i="8"/>
  <c r="W34" i="8"/>
  <c r="W29" i="8"/>
  <c r="W12" i="8"/>
  <c r="W94" i="8"/>
  <c r="W54" i="8"/>
  <c r="W43" i="8"/>
  <c r="W72" i="8"/>
  <c r="W92" i="8"/>
  <c r="W76" i="8"/>
  <c r="W86" i="8"/>
  <c r="W121" i="8"/>
  <c r="W112" i="8"/>
  <c r="W106" i="8"/>
  <c r="W108" i="8"/>
  <c r="L67" i="8"/>
  <c r="J67" i="8"/>
  <c r="J118" i="8"/>
  <c r="L118" i="8"/>
  <c r="J50" i="8"/>
  <c r="L50" i="8"/>
  <c r="M108" i="8"/>
  <c r="L86" i="8"/>
  <c r="J86" i="8"/>
  <c r="L78" i="8"/>
  <c r="J78" i="8"/>
  <c r="L46" i="8"/>
  <c r="J46" i="8"/>
  <c r="M92" i="8"/>
  <c r="L39" i="8"/>
  <c r="J39" i="8"/>
  <c r="L91" i="8"/>
  <c r="J91" i="8"/>
  <c r="L90" i="8"/>
  <c r="J90" i="8"/>
  <c r="L22" i="8"/>
  <c r="J22" i="8"/>
  <c r="L97" i="8"/>
  <c r="J97" i="8"/>
  <c r="L76" i="8"/>
  <c r="J76" i="8"/>
  <c r="W14" i="8"/>
  <c r="W65" i="8"/>
  <c r="W37" i="8"/>
  <c r="W18" i="8"/>
  <c r="W25" i="8"/>
  <c r="W58" i="8"/>
  <c r="W51" i="8"/>
  <c r="W36" i="8"/>
  <c r="W118" i="8"/>
  <c r="W84" i="8"/>
  <c r="W59" i="8"/>
  <c r="W91" i="8"/>
  <c r="W120" i="8"/>
  <c r="W114" i="8"/>
  <c r="W116" i="8"/>
  <c r="L73" i="8"/>
  <c r="J73" i="8"/>
  <c r="L116" i="8"/>
  <c r="J116" i="8"/>
  <c r="L49" i="8"/>
  <c r="J49" i="8"/>
  <c r="L56" i="8"/>
  <c r="J56" i="8"/>
  <c r="L51" i="8"/>
  <c r="J51" i="8"/>
  <c r="L26" i="8"/>
  <c r="J26" i="8"/>
  <c r="M66" i="8"/>
  <c r="L119" i="8"/>
  <c r="J119" i="8"/>
  <c r="J58" i="8"/>
  <c r="L58" i="8"/>
  <c r="L8" i="8"/>
  <c r="J8" i="8"/>
  <c r="J47" i="8"/>
  <c r="L47" i="8"/>
  <c r="AI11" i="8"/>
  <c r="AH11" i="8"/>
  <c r="L63" i="8"/>
  <c r="J63" i="8"/>
  <c r="W17" i="8"/>
  <c r="W26" i="8"/>
  <c r="W42" i="8"/>
  <c r="W27" i="8"/>
  <c r="W31" i="8"/>
  <c r="W102" i="8"/>
  <c r="W60" i="8"/>
  <c r="W44" i="8"/>
  <c r="W63" i="8"/>
  <c r="W73" i="8"/>
  <c r="W67" i="8"/>
  <c r="W99" i="8"/>
  <c r="W93" i="8"/>
  <c r="W122" i="8"/>
  <c r="L71" i="8"/>
  <c r="J71" i="8"/>
  <c r="L122" i="8"/>
  <c r="J122" i="8"/>
  <c r="L25" i="8"/>
  <c r="J25" i="8"/>
  <c r="L125" i="8"/>
  <c r="J125" i="8"/>
  <c r="L89" i="8"/>
  <c r="J89" i="8"/>
  <c r="L28" i="8"/>
  <c r="J28" i="8"/>
  <c r="AI11" i="7"/>
  <c r="J31" i="7"/>
  <c r="M31" i="7" s="1"/>
  <c r="L31" i="7"/>
  <c r="L112" i="7"/>
  <c r="J112" i="7"/>
  <c r="M112" i="7" s="1"/>
  <c r="L96" i="7"/>
  <c r="J87" i="7"/>
  <c r="M87" i="7" s="1"/>
  <c r="L7" i="7"/>
  <c r="J44" i="7"/>
  <c r="M44" i="7" s="1"/>
  <c r="L44" i="7"/>
  <c r="L23" i="7"/>
  <c r="J23" i="7"/>
  <c r="M23" i="7" s="1"/>
  <c r="J71" i="7"/>
  <c r="M71" i="7" s="1"/>
  <c r="L71" i="7"/>
  <c r="J107" i="7"/>
  <c r="M107" i="7" s="1"/>
  <c r="L107" i="7"/>
  <c r="L63" i="7"/>
  <c r="J63" i="7"/>
  <c r="M63" i="7" s="1"/>
  <c r="L92" i="7"/>
  <c r="J92" i="7"/>
  <c r="M92" i="7" s="1"/>
  <c r="J110" i="7"/>
  <c r="M110" i="7" s="1"/>
  <c r="L110" i="7"/>
  <c r="J109" i="7"/>
  <c r="M109" i="7" s="1"/>
  <c r="L109" i="7"/>
  <c r="J52" i="7"/>
  <c r="M52" i="7" s="1"/>
  <c r="J45" i="7"/>
  <c r="AH11" i="7"/>
  <c r="J67" i="7"/>
  <c r="J97" i="7"/>
  <c r="L77" i="7"/>
  <c r="J77" i="7"/>
  <c r="M77" i="7" s="1"/>
  <c r="L70" i="7"/>
  <c r="J70" i="7"/>
  <c r="M70" i="7" s="1"/>
  <c r="L80" i="7"/>
  <c r="L15" i="7"/>
  <c r="J38" i="7"/>
  <c r="J73" i="7"/>
  <c r="M73" i="7" s="1"/>
  <c r="L73" i="7"/>
  <c r="L62" i="7"/>
  <c r="J62" i="7"/>
  <c r="M62" i="7" s="1"/>
  <c r="J69" i="7"/>
  <c r="M69" i="7" s="1"/>
  <c r="L69" i="7"/>
  <c r="J95" i="7"/>
  <c r="J113" i="7"/>
  <c r="L114" i="7"/>
  <c r="J90" i="7"/>
  <c r="L32" i="7"/>
  <c r="L56" i="7"/>
  <c r="J56" i="7"/>
  <c r="M56" i="7" s="1"/>
  <c r="J16" i="7"/>
  <c r="M16" i="7" s="1"/>
  <c r="L16" i="7"/>
  <c r="J123" i="7"/>
  <c r="M123" i="7" s="1"/>
  <c r="L123" i="7"/>
  <c r="L99" i="7"/>
  <c r="L17" i="7"/>
  <c r="J91" i="7"/>
  <c r="M91" i="7" s="1"/>
  <c r="L91" i="7"/>
  <c r="L50" i="7"/>
  <c r="J50" i="7"/>
  <c r="M50" i="7" s="1"/>
  <c r="J20" i="7"/>
  <c r="M20" i="7" s="1"/>
  <c r="L20" i="7"/>
  <c r="L22" i="7"/>
  <c r="J22" i="7"/>
  <c r="M22" i="7" s="1"/>
  <c r="J10" i="7"/>
  <c r="M10" i="7" s="1"/>
  <c r="L10" i="7"/>
  <c r="L25" i="7"/>
  <c r="L18" i="7"/>
  <c r="J18" i="7"/>
  <c r="M18" i="7" s="1"/>
  <c r="J41" i="7"/>
  <c r="M41" i="7" s="1"/>
  <c r="L41" i="7"/>
  <c r="J83" i="7"/>
  <c r="M83" i="7" s="1"/>
  <c r="L83" i="7"/>
  <c r="J100" i="7"/>
  <c r="M100" i="7" s="1"/>
  <c r="L100" i="7"/>
  <c r="W126" i="7"/>
  <c r="J106" i="7"/>
  <c r="M106" i="7" s="1"/>
  <c r="L106" i="7"/>
  <c r="L111" i="7"/>
  <c r="J111" i="7"/>
  <c r="M111" i="7" s="1"/>
  <c r="J48" i="7"/>
  <c r="M48" i="7" s="1"/>
  <c r="L48" i="7"/>
  <c r="J75" i="7"/>
  <c r="M75" i="7" s="1"/>
  <c r="L75" i="7"/>
  <c r="J117" i="7"/>
  <c r="M117" i="7" s="1"/>
  <c r="L117" i="7"/>
  <c r="M42" i="7"/>
  <c r="M67" i="7"/>
  <c r="M27" i="7"/>
  <c r="M90" i="7"/>
  <c r="M72" i="7"/>
  <c r="M118" i="7"/>
  <c r="M79" i="7"/>
  <c r="M54" i="7"/>
  <c r="M84" i="7"/>
  <c r="M38" i="7"/>
  <c r="M85" i="7"/>
  <c r="M45" i="7"/>
  <c r="M81" i="7"/>
  <c r="M36" i="7"/>
  <c r="M122" i="7"/>
  <c r="M120" i="7"/>
  <c r="M28" i="7"/>
  <c r="M15" i="7"/>
  <c r="M98" i="7"/>
  <c r="M30" i="7"/>
  <c r="M35" i="7"/>
  <c r="M68" i="7"/>
  <c r="M47" i="7"/>
  <c r="M96" i="7"/>
  <c r="M8" i="7"/>
  <c r="M59" i="7"/>
  <c r="M86" i="7"/>
  <c r="M58" i="7"/>
  <c r="M60" i="7"/>
  <c r="M113" i="7"/>
  <c r="M93" i="7"/>
  <c r="M76" i="7"/>
  <c r="M125" i="7"/>
  <c r="M43" i="7"/>
  <c r="M34" i="7"/>
  <c r="M103" i="7"/>
  <c r="M94" i="7"/>
  <c r="M108" i="7"/>
  <c r="M105" i="7"/>
  <c r="M49" i="7"/>
  <c r="M124" i="7"/>
  <c r="M116" i="7"/>
  <c r="M115" i="7"/>
  <c r="M101" i="7"/>
  <c r="M102" i="7"/>
  <c r="M40" i="7"/>
  <c r="M61" i="7"/>
  <c r="M14" i="7"/>
  <c r="M114" i="7"/>
  <c r="M97" i="7"/>
  <c r="M95" i="7"/>
  <c r="M80" i="7"/>
  <c r="M89" i="7"/>
  <c r="M78" i="7"/>
  <c r="M104" i="7"/>
  <c r="M9" i="7"/>
  <c r="M37" i="7"/>
  <c r="M82" i="7"/>
  <c r="M24" i="7"/>
  <c r="M51" i="7"/>
  <c r="M28" i="6"/>
  <c r="M7" i="6"/>
  <c r="M59" i="6"/>
  <c r="N33" i="6"/>
  <c r="M33" i="6"/>
  <c r="M124" i="6"/>
  <c r="M50" i="6"/>
  <c r="M18" i="6"/>
  <c r="N83" i="6"/>
  <c r="M83" i="6"/>
  <c r="M73" i="6"/>
  <c r="L126" i="6"/>
  <c r="M23" i="6"/>
  <c r="M56" i="6"/>
  <c r="N56" i="6"/>
  <c r="M70" i="6"/>
  <c r="M86" i="6"/>
  <c r="M125" i="6"/>
  <c r="N112" i="6"/>
  <c r="M112" i="6"/>
  <c r="N113" i="6"/>
  <c r="M113" i="6"/>
  <c r="M121" i="6"/>
  <c r="M41" i="6"/>
  <c r="M78" i="6"/>
  <c r="N78" i="6"/>
  <c r="N106" i="6"/>
  <c r="M106" i="6"/>
  <c r="M111" i="6"/>
  <c r="M94" i="6"/>
  <c r="M84" i="6"/>
  <c r="N84" i="6"/>
  <c r="N100" i="6"/>
  <c r="M100" i="6"/>
  <c r="M103" i="6"/>
  <c r="M57" i="6"/>
  <c r="N21" i="6"/>
  <c r="M21" i="6"/>
  <c r="N10" i="6"/>
  <c r="M10" i="6"/>
  <c r="M82" i="6"/>
  <c r="M54" i="6"/>
  <c r="N93" i="6"/>
  <c r="M93" i="6"/>
  <c r="M14" i="6"/>
  <c r="M117" i="6"/>
  <c r="M115" i="6"/>
  <c r="N11" i="6"/>
  <c r="M11" i="6"/>
  <c r="N53" i="6"/>
  <c r="M53" i="6"/>
  <c r="M76" i="6"/>
  <c r="M51" i="6"/>
  <c r="N34" i="6"/>
  <c r="M34" i="6"/>
  <c r="N87" i="6"/>
  <c r="M87" i="6"/>
  <c r="M110" i="6"/>
  <c r="M109" i="6"/>
  <c r="M99" i="6"/>
  <c r="N99" i="6"/>
  <c r="N118" i="6"/>
  <c r="M118" i="6"/>
  <c r="M75" i="6"/>
  <c r="M105" i="6"/>
  <c r="N13" i="6"/>
  <c r="M13" i="6"/>
  <c r="N9" i="6"/>
  <c r="M9" i="6"/>
  <c r="M39" i="6"/>
  <c r="M67" i="6"/>
  <c r="M8" i="6"/>
  <c r="N8" i="6"/>
  <c r="M90" i="6"/>
  <c r="M47" i="6"/>
  <c r="M43" i="6"/>
  <c r="N95" i="6"/>
  <c r="M95" i="6"/>
  <c r="M114" i="6"/>
  <c r="M61" i="6"/>
  <c r="M63" i="6"/>
  <c r="N123" i="6"/>
  <c r="M123" i="6"/>
  <c r="N42" i="6"/>
  <c r="M42" i="6"/>
  <c r="M45" i="6"/>
  <c r="M122" i="6"/>
  <c r="N69" i="6"/>
  <c r="M69" i="6"/>
  <c r="N62" i="6"/>
  <c r="M62" i="6"/>
  <c r="M16" i="6"/>
  <c r="M60" i="6"/>
  <c r="M17" i="6"/>
  <c r="N17" i="6"/>
  <c r="M68" i="6"/>
  <c r="M64" i="6"/>
  <c r="M91" i="6"/>
  <c r="N88" i="6"/>
  <c r="M88" i="6"/>
  <c r="N37" i="6"/>
  <c r="M37" i="6"/>
  <c r="M119" i="6"/>
  <c r="M24" i="6"/>
  <c r="N32" i="6"/>
  <c r="M32" i="6"/>
  <c r="M66" i="6"/>
  <c r="M30" i="6"/>
  <c r="M58" i="6"/>
  <c r="N35" i="6"/>
  <c r="M35" i="6"/>
  <c r="N107" i="6"/>
  <c r="M107" i="6"/>
  <c r="M97" i="6"/>
  <c r="M65" i="6"/>
  <c r="N77" i="6"/>
  <c r="M77" i="6"/>
  <c r="M48" i="6"/>
  <c r="M120" i="6"/>
  <c r="M101" i="6"/>
  <c r="N71" i="6"/>
  <c r="M71" i="6"/>
  <c r="N80" i="6"/>
  <c r="M80" i="6"/>
  <c r="M52" i="6"/>
  <c r="M102" i="6"/>
  <c r="N44" i="6"/>
  <c r="M44" i="6"/>
  <c r="N31" i="6"/>
  <c r="M31" i="6"/>
  <c r="M46" i="6"/>
  <c r="J126" i="6"/>
  <c r="J127" i="6"/>
  <c r="M6" i="6"/>
  <c r="AC18" i="6"/>
  <c r="N6" i="6"/>
  <c r="M12" i="6"/>
  <c r="M22" i="6"/>
  <c r="M19" i="6"/>
  <c r="N49" i="6"/>
  <c r="M49" i="6"/>
  <c r="M29" i="6"/>
  <c r="M85" i="6"/>
  <c r="M74" i="6"/>
  <c r="N74" i="6"/>
  <c r="N26" i="6"/>
  <c r="M26" i="6"/>
  <c r="M81" i="6"/>
  <c r="M116" i="6"/>
  <c r="N102" i="5"/>
  <c r="N6" i="5"/>
  <c r="N87" i="5"/>
  <c r="N122" i="5"/>
  <c r="N34" i="5"/>
  <c r="M113" i="5"/>
  <c r="N113" i="5"/>
  <c r="N94" i="5"/>
  <c r="M94" i="5"/>
  <c r="N90" i="5"/>
  <c r="N88" i="5"/>
  <c r="N70" i="5"/>
  <c r="N21" i="5"/>
  <c r="M21" i="5"/>
  <c r="N104" i="5"/>
  <c r="M104" i="5"/>
  <c r="N19" i="5"/>
  <c r="M56" i="5"/>
  <c r="N56" i="5"/>
  <c r="N123" i="5"/>
  <c r="N121" i="5"/>
  <c r="N44" i="5"/>
  <c r="N79" i="5"/>
  <c r="N14" i="5"/>
  <c r="N61" i="5"/>
  <c r="N107" i="5"/>
  <c r="M107" i="5"/>
  <c r="N69" i="5"/>
  <c r="N9" i="5"/>
  <c r="N46" i="5"/>
  <c r="N47" i="5"/>
  <c r="N98" i="5"/>
  <c r="N81" i="5"/>
  <c r="N29" i="5"/>
  <c r="N75" i="5"/>
  <c r="N89" i="5"/>
  <c r="N91" i="5"/>
  <c r="N114" i="5"/>
  <c r="N106" i="5"/>
  <c r="N16" i="5"/>
  <c r="N63" i="5"/>
  <c r="N67" i="5"/>
  <c r="N23" i="5"/>
  <c r="N77" i="5"/>
  <c r="N12" i="5"/>
  <c r="N30" i="5"/>
  <c r="N55" i="5"/>
  <c r="N111" i="5"/>
  <c r="N8" i="5"/>
  <c r="N59" i="5"/>
  <c r="N110" i="5"/>
  <c r="N92" i="5"/>
  <c r="N118" i="5"/>
  <c r="N85" i="5"/>
  <c r="N57" i="5"/>
  <c r="N31" i="5"/>
  <c r="N73" i="5"/>
  <c r="N7" i="5"/>
  <c r="N124" i="5"/>
  <c r="N78" i="5"/>
  <c r="N119" i="5"/>
  <c r="N22" i="5"/>
  <c r="N109" i="5"/>
  <c r="N100" i="5"/>
  <c r="M100" i="5"/>
  <c r="N37" i="5"/>
  <c r="N48" i="5"/>
  <c r="N71" i="5"/>
  <c r="M71" i="5"/>
  <c r="N32" i="5"/>
  <c r="N40" i="5"/>
  <c r="N64" i="5"/>
  <c r="N10" i="5"/>
  <c r="M10" i="5"/>
  <c r="M126" i="5" s="1"/>
  <c r="AB18" i="5" s="1"/>
  <c r="AB16" i="5" s="1"/>
  <c r="N116" i="5"/>
  <c r="N60" i="5"/>
  <c r="N96" i="5"/>
  <c r="M96" i="5"/>
  <c r="N86" i="5"/>
  <c r="N105" i="5"/>
  <c r="N112" i="5"/>
  <c r="N49" i="5"/>
  <c r="N35" i="5"/>
  <c r="N13" i="5"/>
  <c r="N74" i="5"/>
  <c r="N36" i="5"/>
  <c r="N18" i="5"/>
  <c r="N25" i="5"/>
  <c r="N95" i="5"/>
  <c r="N115" i="5"/>
  <c r="N38" i="5"/>
  <c r="N39" i="5"/>
  <c r="M39" i="5"/>
  <c r="N45" i="5"/>
  <c r="M45" i="5"/>
  <c r="M20" i="5"/>
  <c r="N20" i="5"/>
  <c r="M68" i="5"/>
  <c r="N68" i="5"/>
  <c r="N42" i="5"/>
  <c r="N53" i="5"/>
  <c r="N27" i="5"/>
  <c r="M27" i="5"/>
  <c r="N58" i="5"/>
  <c r="N11" i="5"/>
  <c r="N99" i="5"/>
  <c r="N54" i="5"/>
  <c r="N83" i="5"/>
  <c r="N97" i="5"/>
  <c r="N43" i="5"/>
  <c r="N84" i="5"/>
  <c r="N26" i="5"/>
  <c r="M26" i="5"/>
  <c r="N76" i="5"/>
  <c r="N51" i="5"/>
  <c r="N103" i="5"/>
  <c r="N120" i="5"/>
  <c r="N17" i="5"/>
  <c r="N62" i="5"/>
  <c r="N33" i="5"/>
  <c r="N80" i="5"/>
  <c r="N93" i="5"/>
  <c r="N52" i="5"/>
  <c r="N24" i="5"/>
  <c r="N108" i="5"/>
  <c r="N72" i="5"/>
  <c r="N125" i="5"/>
  <c r="M125" i="5"/>
  <c r="M15" i="5"/>
  <c r="N15" i="5"/>
  <c r="M101" i="5"/>
  <c r="N101" i="5"/>
  <c r="M28" i="5"/>
  <c r="N28" i="5"/>
  <c r="N82" i="5"/>
  <c r="N50" i="5"/>
  <c r="N117" i="5"/>
  <c r="N66" i="5"/>
  <c r="N41" i="5"/>
  <c r="L126" i="2"/>
  <c r="W35" i="4"/>
  <c r="W101" i="4"/>
  <c r="W53" i="4"/>
  <c r="W88" i="4"/>
  <c r="W33" i="4"/>
  <c r="W95" i="4"/>
  <c r="W61" i="4"/>
  <c r="W24" i="4"/>
  <c r="W27" i="4"/>
  <c r="W55" i="4"/>
  <c r="W109" i="4"/>
  <c r="W46" i="4"/>
  <c r="W73" i="4"/>
  <c r="W38" i="4"/>
  <c r="W87" i="4"/>
  <c r="L87" i="4"/>
  <c r="J87" i="4"/>
  <c r="L83" i="4"/>
  <c r="J83" i="4"/>
  <c r="L46" i="4"/>
  <c r="J46" i="4"/>
  <c r="L72" i="4"/>
  <c r="J72" i="4"/>
  <c r="J21" i="4"/>
  <c r="L21" i="4"/>
  <c r="AI11" i="4"/>
  <c r="AH11" i="4"/>
  <c r="L125" i="4"/>
  <c r="J125" i="4"/>
  <c r="L48" i="4"/>
  <c r="J48" i="4"/>
  <c r="L119" i="4"/>
  <c r="J119" i="4"/>
  <c r="L92" i="4"/>
  <c r="J92" i="4"/>
  <c r="L8" i="4"/>
  <c r="J8" i="4"/>
  <c r="L84" i="4"/>
  <c r="J84" i="4"/>
  <c r="L27" i="4"/>
  <c r="J27" i="4"/>
  <c r="L120" i="4"/>
  <c r="J120" i="4"/>
  <c r="J114" i="4"/>
  <c r="L114" i="4"/>
  <c r="L22" i="4"/>
  <c r="J22" i="4"/>
  <c r="W10" i="4"/>
  <c r="W9" i="4"/>
  <c r="W22" i="4"/>
  <c r="W49" i="4"/>
  <c r="W34" i="4"/>
  <c r="W36" i="4"/>
  <c r="W72" i="4"/>
  <c r="W74" i="4"/>
  <c r="W57" i="4"/>
  <c r="W70" i="4"/>
  <c r="W84" i="4"/>
  <c r="W115" i="4"/>
  <c r="W93" i="4"/>
  <c r="W110" i="4"/>
  <c r="W116" i="4"/>
  <c r="L34" i="4"/>
  <c r="J34" i="4"/>
  <c r="L65" i="4"/>
  <c r="J65" i="4"/>
  <c r="L26" i="4"/>
  <c r="J26" i="4"/>
  <c r="L85" i="4"/>
  <c r="J85" i="4"/>
  <c r="L51" i="4"/>
  <c r="J51" i="4"/>
  <c r="L19" i="4"/>
  <c r="J19" i="4"/>
  <c r="L101" i="4"/>
  <c r="J101" i="4"/>
  <c r="L30" i="4"/>
  <c r="J30" i="4"/>
  <c r="L80" i="4"/>
  <c r="J80" i="4"/>
  <c r="L56" i="4"/>
  <c r="J56" i="4"/>
  <c r="L42" i="4"/>
  <c r="J42" i="4"/>
  <c r="L97" i="4"/>
  <c r="J97" i="4"/>
  <c r="L36" i="4"/>
  <c r="J36" i="4"/>
  <c r="L78" i="4"/>
  <c r="J78" i="4"/>
  <c r="L111" i="4"/>
  <c r="J111" i="4"/>
  <c r="L49" i="4"/>
  <c r="J49" i="4"/>
  <c r="W13" i="4"/>
  <c r="W15" i="4"/>
  <c r="W26" i="4"/>
  <c r="W50" i="4"/>
  <c r="W42" i="4"/>
  <c r="W44" i="4"/>
  <c r="W92" i="4"/>
  <c r="W104" i="4"/>
  <c r="W65" i="4"/>
  <c r="W79" i="4"/>
  <c r="W94" i="4"/>
  <c r="W83" i="4"/>
  <c r="W96" i="4"/>
  <c r="W118" i="4"/>
  <c r="W124" i="4"/>
  <c r="J102" i="4"/>
  <c r="L102" i="4"/>
  <c r="L66" i="4"/>
  <c r="J66" i="4"/>
  <c r="L13" i="4"/>
  <c r="J13" i="4"/>
  <c r="L16" i="4"/>
  <c r="J16" i="4"/>
  <c r="J94" i="4"/>
  <c r="L94" i="4"/>
  <c r="L50" i="4"/>
  <c r="J50" i="4"/>
  <c r="L15" i="4"/>
  <c r="J15" i="4"/>
  <c r="L90" i="4"/>
  <c r="J90" i="4"/>
  <c r="L39" i="4"/>
  <c r="J39" i="4"/>
  <c r="L115" i="4"/>
  <c r="J115" i="4"/>
  <c r="L68" i="4"/>
  <c r="J68" i="4"/>
  <c r="L69" i="4"/>
  <c r="J69" i="4"/>
  <c r="J86" i="4"/>
  <c r="L86" i="4"/>
  <c r="L45" i="4"/>
  <c r="J45" i="4"/>
  <c r="L54" i="4"/>
  <c r="J54" i="4"/>
  <c r="J67" i="4"/>
  <c r="L67" i="4"/>
  <c r="W30" i="4"/>
  <c r="W11" i="4"/>
  <c r="W76" i="4"/>
  <c r="W43" i="4"/>
  <c r="W75" i="4"/>
  <c r="W31" i="4"/>
  <c r="W41" i="4"/>
  <c r="W69" i="4"/>
  <c r="W63" i="4"/>
  <c r="W81" i="4"/>
  <c r="W91" i="4"/>
  <c r="W102" i="4"/>
  <c r="W97" i="4"/>
  <c r="W114" i="4"/>
  <c r="W103" i="4"/>
  <c r="L37" i="4"/>
  <c r="J37" i="4"/>
  <c r="J98" i="4"/>
  <c r="L98" i="4"/>
  <c r="L41" i="4"/>
  <c r="J41" i="4"/>
  <c r="L116" i="4"/>
  <c r="J116" i="4"/>
  <c r="L70" i="4"/>
  <c r="J70" i="4"/>
  <c r="L122" i="4"/>
  <c r="J122" i="4"/>
  <c r="L38" i="4"/>
  <c r="J38" i="4"/>
  <c r="L112" i="4"/>
  <c r="J112" i="4"/>
  <c r="L103" i="4"/>
  <c r="J103" i="4"/>
  <c r="L7" i="4"/>
  <c r="J7" i="4"/>
  <c r="L117" i="4"/>
  <c r="J117" i="4"/>
  <c r="L40" i="4"/>
  <c r="J40" i="4"/>
  <c r="L43" i="4"/>
  <c r="J43" i="4"/>
  <c r="L124" i="4"/>
  <c r="J124" i="4"/>
  <c r="J99" i="4"/>
  <c r="L99" i="4"/>
  <c r="L71" i="4"/>
  <c r="J71" i="4"/>
  <c r="L73" i="4"/>
  <c r="J73" i="4"/>
  <c r="W14" i="4"/>
  <c r="W6" i="4"/>
  <c r="W7" i="4"/>
  <c r="W48" i="4"/>
  <c r="W19" i="4"/>
  <c r="W39" i="4"/>
  <c r="W51" i="4"/>
  <c r="W78" i="4"/>
  <c r="W71" i="4"/>
  <c r="W86" i="4"/>
  <c r="W98" i="4"/>
  <c r="W105" i="4"/>
  <c r="W113" i="4"/>
  <c r="W123" i="4"/>
  <c r="W111" i="4"/>
  <c r="L28" i="4"/>
  <c r="J28" i="4"/>
  <c r="L96" i="4"/>
  <c r="J96" i="4"/>
  <c r="L58" i="4"/>
  <c r="J58" i="4"/>
  <c r="M123" i="4"/>
  <c r="L24" i="4"/>
  <c r="J24" i="4"/>
  <c r="L91" i="4"/>
  <c r="J91" i="4"/>
  <c r="L33" i="4"/>
  <c r="J33" i="4"/>
  <c r="L79" i="4"/>
  <c r="J79" i="4"/>
  <c r="L64" i="4"/>
  <c r="J64" i="4"/>
  <c r="L18" i="4"/>
  <c r="J18" i="4"/>
  <c r="L100" i="4"/>
  <c r="J100" i="4"/>
  <c r="L44" i="4"/>
  <c r="J44" i="4"/>
  <c r="J11" i="4"/>
  <c r="L11" i="4"/>
  <c r="L62" i="4"/>
  <c r="J62" i="4"/>
  <c r="L121" i="4"/>
  <c r="J121" i="4"/>
  <c r="J110" i="4"/>
  <c r="L110" i="4"/>
  <c r="L55" i="4"/>
  <c r="J55" i="4"/>
  <c r="W17" i="4"/>
  <c r="W12" i="4"/>
  <c r="W8" i="4"/>
  <c r="W25" i="4"/>
  <c r="W29" i="4"/>
  <c r="W47" i="4"/>
  <c r="W89" i="4"/>
  <c r="W80" i="4"/>
  <c r="W52" i="4"/>
  <c r="W120" i="4"/>
  <c r="W99" i="4"/>
  <c r="W117" i="4"/>
  <c r="W77" i="4"/>
  <c r="W82" i="4"/>
  <c r="W119" i="4"/>
  <c r="J118" i="4"/>
  <c r="L118" i="4"/>
  <c r="L106" i="4"/>
  <c r="J106" i="4"/>
  <c r="L25" i="4"/>
  <c r="J25" i="4"/>
  <c r="L57" i="4"/>
  <c r="J57" i="4"/>
  <c r="L74" i="4"/>
  <c r="J74" i="4"/>
  <c r="L61" i="4"/>
  <c r="J61" i="4"/>
  <c r="L9" i="4"/>
  <c r="J9" i="4"/>
  <c r="L93" i="4"/>
  <c r="J93" i="4"/>
  <c r="L47" i="4"/>
  <c r="J47" i="4"/>
  <c r="J23" i="4"/>
  <c r="L23" i="4"/>
  <c r="L77" i="4"/>
  <c r="J77" i="4"/>
  <c r="L29" i="4"/>
  <c r="J29" i="4"/>
  <c r="L113" i="4"/>
  <c r="J113" i="4"/>
  <c r="L31" i="4"/>
  <c r="J31" i="4"/>
  <c r="L107" i="4"/>
  <c r="J107" i="4"/>
  <c r="L60" i="4"/>
  <c r="J60" i="4"/>
  <c r="L76" i="4"/>
  <c r="J76" i="4"/>
  <c r="J89" i="4"/>
  <c r="L89" i="4"/>
  <c r="L35" i="4"/>
  <c r="J35" i="4"/>
  <c r="W23" i="4"/>
  <c r="W16" i="4"/>
  <c r="W18" i="4"/>
  <c r="W32" i="4"/>
  <c r="W37" i="4"/>
  <c r="W67" i="4"/>
  <c r="W56" i="4"/>
  <c r="W58" i="4"/>
  <c r="W60" i="4"/>
  <c r="W54" i="4"/>
  <c r="W107" i="4"/>
  <c r="W122" i="4"/>
  <c r="W85" i="4"/>
  <c r="W112" i="4"/>
  <c r="W100" i="4"/>
  <c r="L75" i="4"/>
  <c r="J75" i="4"/>
  <c r="L53" i="4"/>
  <c r="J53" i="4"/>
  <c r="L10" i="4"/>
  <c r="J10" i="4"/>
  <c r="L20" i="4"/>
  <c r="J20" i="4"/>
  <c r="L104" i="4"/>
  <c r="J104" i="4"/>
  <c r="J81" i="4"/>
  <c r="L81" i="4"/>
  <c r="L105" i="4"/>
  <c r="J105" i="4"/>
  <c r="L17" i="4"/>
  <c r="J17" i="4"/>
  <c r="L88" i="4"/>
  <c r="J88" i="4"/>
  <c r="J14" i="4"/>
  <c r="L14" i="4"/>
  <c r="L95" i="4"/>
  <c r="J95" i="4"/>
  <c r="L6" i="4"/>
  <c r="J6" i="4"/>
  <c r="J109" i="4"/>
  <c r="L109" i="4"/>
  <c r="L32" i="4"/>
  <c r="J32" i="4"/>
  <c r="L82" i="4"/>
  <c r="J82" i="4"/>
  <c r="L108" i="4"/>
  <c r="J108" i="4"/>
  <c r="L52" i="4"/>
  <c r="J52" i="4"/>
  <c r="W59" i="4"/>
  <c r="W20" i="4"/>
  <c r="W21" i="4"/>
  <c r="W40" i="4"/>
  <c r="W45" i="4"/>
  <c r="W28" i="4"/>
  <c r="W64" i="4"/>
  <c r="W66" i="4"/>
  <c r="W68" i="4"/>
  <c r="W62" i="4"/>
  <c r="W121" i="4"/>
  <c r="W106" i="4"/>
  <c r="W90" i="4"/>
  <c r="W125" i="4"/>
  <c r="L63" i="4"/>
  <c r="J63" i="4"/>
  <c r="J59" i="4"/>
  <c r="L59" i="4"/>
  <c r="L12" i="4"/>
  <c r="J12" i="4"/>
  <c r="AI11" i="2"/>
  <c r="AH11" i="2"/>
  <c r="W126" i="2"/>
  <c r="J34" i="2"/>
  <c r="M34" i="2" s="1"/>
  <c r="J106" i="2"/>
  <c r="M106" i="2" s="1"/>
  <c r="J75" i="2"/>
  <c r="M75" i="2" s="1"/>
  <c r="J71" i="2"/>
  <c r="M71" i="2" s="1"/>
  <c r="J23" i="2"/>
  <c r="M23" i="2" s="1"/>
  <c r="J31" i="2"/>
  <c r="M31" i="2" s="1"/>
  <c r="J40" i="2"/>
  <c r="M40" i="2" s="1"/>
  <c r="J29" i="2"/>
  <c r="M29" i="2" s="1"/>
  <c r="J74" i="2"/>
  <c r="M74" i="2" s="1"/>
  <c r="J86" i="2"/>
  <c r="M86" i="2" s="1"/>
  <c r="J85" i="2"/>
  <c r="M85" i="2" s="1"/>
  <c r="J95" i="2"/>
  <c r="M95" i="2" s="1"/>
  <c r="J104" i="2"/>
  <c r="M104" i="2" s="1"/>
  <c r="J19" i="2"/>
  <c r="M19" i="2" s="1"/>
  <c r="J111" i="2"/>
  <c r="M111" i="2" s="1"/>
  <c r="J28" i="2"/>
  <c r="M28" i="2" s="1"/>
  <c r="J43" i="2"/>
  <c r="M43" i="2" s="1"/>
  <c r="J51" i="2"/>
  <c r="M51" i="2" s="1"/>
  <c r="J32" i="2"/>
  <c r="M32" i="2" s="1"/>
  <c r="J108" i="2"/>
  <c r="M108" i="2" s="1"/>
  <c r="J52" i="2"/>
  <c r="M52" i="2" s="1"/>
  <c r="J27" i="2"/>
  <c r="M27" i="2" s="1"/>
  <c r="J10" i="2"/>
  <c r="M10" i="2" s="1"/>
  <c r="J102" i="2"/>
  <c r="M102" i="2" s="1"/>
  <c r="J62" i="2"/>
  <c r="M62" i="2" s="1"/>
  <c r="J76" i="2"/>
  <c r="M76" i="2" s="1"/>
  <c r="J16" i="2"/>
  <c r="M16" i="2" s="1"/>
  <c r="J115" i="2"/>
  <c r="M115" i="2" s="1"/>
  <c r="J88" i="2"/>
  <c r="M88" i="2" s="1"/>
  <c r="J96" i="2"/>
  <c r="M96" i="2" s="1"/>
  <c r="J36" i="2"/>
  <c r="M36" i="2" s="1"/>
  <c r="J113" i="2"/>
  <c r="M113" i="2" s="1"/>
  <c r="J60" i="2"/>
  <c r="M60" i="2" s="1"/>
  <c r="J35" i="2"/>
  <c r="M35" i="2" s="1"/>
  <c r="J26" i="2"/>
  <c r="M26" i="2" s="1"/>
  <c r="J80" i="2"/>
  <c r="M80" i="2" s="1"/>
  <c r="J33" i="2"/>
  <c r="M33" i="2" s="1"/>
  <c r="J41" i="2"/>
  <c r="M41" i="2" s="1"/>
  <c r="J58" i="2"/>
  <c r="M58" i="2" s="1"/>
  <c r="J47" i="2"/>
  <c r="M47" i="2" s="1"/>
  <c r="J68" i="2"/>
  <c r="M68" i="2" s="1"/>
  <c r="J116" i="2"/>
  <c r="M116" i="2" s="1"/>
  <c r="J93" i="2"/>
  <c r="M93" i="2" s="1"/>
  <c r="J84" i="2"/>
  <c r="J94" i="2"/>
  <c r="M94" i="2" s="1"/>
  <c r="J48" i="2"/>
  <c r="M48" i="2" s="1"/>
  <c r="J55" i="2"/>
  <c r="M55" i="2" s="1"/>
  <c r="J118" i="2"/>
  <c r="M118" i="2" s="1"/>
  <c r="J46" i="2"/>
  <c r="M46" i="2" s="1"/>
  <c r="J21" i="2"/>
  <c r="M21" i="2" s="1"/>
  <c r="J54" i="2"/>
  <c r="M54" i="2" s="1"/>
  <c r="J12" i="2"/>
  <c r="M12" i="2" s="1"/>
  <c r="J59" i="2"/>
  <c r="M59" i="2" s="1"/>
  <c r="J38" i="2"/>
  <c r="M38" i="2" s="1"/>
  <c r="J6" i="2"/>
  <c r="J114" i="2"/>
  <c r="M114" i="2" s="1"/>
  <c r="J103" i="2"/>
  <c r="M103" i="2" s="1"/>
  <c r="J66" i="2"/>
  <c r="M66" i="2" s="1"/>
  <c r="J65" i="2"/>
  <c r="M65" i="2" s="1"/>
  <c r="J64" i="2"/>
  <c r="M64" i="2" s="1"/>
  <c r="J124" i="2"/>
  <c r="M124" i="2" s="1"/>
  <c r="J8" i="2"/>
  <c r="M8" i="2" s="1"/>
  <c r="J9" i="2"/>
  <c r="M9" i="2" s="1"/>
  <c r="J78" i="2"/>
  <c r="M78" i="2" s="1"/>
  <c r="J98" i="2"/>
  <c r="M98" i="2" s="1"/>
  <c r="J117" i="2"/>
  <c r="M117" i="2" s="1"/>
  <c r="J101" i="2"/>
  <c r="M101" i="2" s="1"/>
  <c r="J73" i="2"/>
  <c r="M73" i="2" s="1"/>
  <c r="J72" i="2"/>
  <c r="M72" i="2" s="1"/>
  <c r="J45" i="2"/>
  <c r="M45" i="2" s="1"/>
  <c r="J69" i="2"/>
  <c r="M69" i="2" s="1"/>
  <c r="J119" i="2"/>
  <c r="M119" i="2" s="1"/>
  <c r="J15" i="2"/>
  <c r="M15" i="2" s="1"/>
  <c r="J87" i="2"/>
  <c r="M87" i="2" s="1"/>
  <c r="J67" i="2"/>
  <c r="M67" i="2" s="1"/>
  <c r="J44" i="2"/>
  <c r="M44" i="2" s="1"/>
  <c r="J99" i="2"/>
  <c r="M99" i="2" s="1"/>
  <c r="J82" i="2"/>
  <c r="M82" i="2" s="1"/>
  <c r="J81" i="2"/>
  <c r="M81" i="2" s="1"/>
  <c r="J125" i="2"/>
  <c r="M125" i="2" s="1"/>
  <c r="J18" i="2"/>
  <c r="M18" i="2" s="1"/>
  <c r="J79" i="2"/>
  <c r="M79" i="2" s="1"/>
  <c r="J24" i="2"/>
  <c r="M24" i="2" s="1"/>
  <c r="J13" i="2"/>
  <c r="M13" i="2" s="1"/>
  <c r="J49" i="2"/>
  <c r="M49" i="2" s="1"/>
  <c r="J107" i="2"/>
  <c r="M107" i="2" s="1"/>
  <c r="J90" i="2"/>
  <c r="M90" i="2" s="1"/>
  <c r="J91" i="2"/>
  <c r="J77" i="2"/>
  <c r="M77" i="2" s="1"/>
  <c r="J123" i="2"/>
  <c r="M123" i="2" s="1"/>
  <c r="J83" i="2"/>
  <c r="M83" i="2" s="1"/>
  <c r="J120" i="2"/>
  <c r="M120" i="2" s="1"/>
  <c r="J7" i="2"/>
  <c r="M7" i="2" s="1"/>
  <c r="J20" i="2"/>
  <c r="M20" i="2" s="1"/>
  <c r="J100" i="2"/>
  <c r="M100" i="2" s="1"/>
  <c r="J22" i="2"/>
  <c r="M22" i="2" s="1"/>
  <c r="J30" i="2"/>
  <c r="M30" i="2" s="1"/>
  <c r="J112" i="2"/>
  <c r="M112" i="2" s="1"/>
  <c r="J61" i="2"/>
  <c r="M61" i="2" s="1"/>
  <c r="J121" i="2"/>
  <c r="M121" i="2" s="1"/>
  <c r="J25" i="2"/>
  <c r="M25" i="2" s="1"/>
  <c r="J97" i="2"/>
  <c r="M97" i="2" s="1"/>
  <c r="J105" i="2"/>
  <c r="M105" i="2" s="1"/>
  <c r="J122" i="2"/>
  <c r="M122" i="2" s="1"/>
  <c r="J89" i="2"/>
  <c r="M89" i="2" s="1"/>
  <c r="J109" i="2"/>
  <c r="M109" i="2" s="1"/>
  <c r="J42" i="2"/>
  <c r="M42" i="2" s="1"/>
  <c r="J50" i="2"/>
  <c r="M50" i="2" s="1"/>
  <c r="J39" i="2"/>
  <c r="M39" i="2" s="1"/>
  <c r="J11" i="2"/>
  <c r="M11" i="2" s="1"/>
  <c r="J57" i="2"/>
  <c r="M57" i="2" s="1"/>
  <c r="J56" i="2"/>
  <c r="M56" i="2" s="1"/>
  <c r="J63" i="2"/>
  <c r="M63" i="2" s="1"/>
  <c r="J70" i="2"/>
  <c r="M70" i="2" s="1"/>
  <c r="J53" i="2"/>
  <c r="M53" i="2" s="1"/>
  <c r="J37" i="2"/>
  <c r="M37" i="2" s="1"/>
  <c r="J110" i="2"/>
  <c r="M110" i="2" s="1"/>
  <c r="J92" i="2"/>
  <c r="M92" i="2" s="1"/>
  <c r="AB19" i="2"/>
  <c r="M91" i="2"/>
  <c r="M84" i="2"/>
  <c r="J127" i="8" l="1"/>
  <c r="N113" i="8" s="1"/>
  <c r="L126" i="8"/>
  <c r="N23" i="8"/>
  <c r="M60" i="8"/>
  <c r="M73" i="8"/>
  <c r="M59" i="8"/>
  <c r="N112" i="8"/>
  <c r="M112" i="8"/>
  <c r="M35" i="8"/>
  <c r="M57" i="8"/>
  <c r="M89" i="8"/>
  <c r="M90" i="8"/>
  <c r="N90" i="8"/>
  <c r="M78" i="8"/>
  <c r="M118" i="8"/>
  <c r="J126" i="8"/>
  <c r="M10" i="8"/>
  <c r="M16" i="8"/>
  <c r="M85" i="8"/>
  <c r="M36" i="8"/>
  <c r="M117" i="8"/>
  <c r="M103" i="8"/>
  <c r="N103" i="8"/>
  <c r="M111" i="8"/>
  <c r="M62" i="8"/>
  <c r="M48" i="8"/>
  <c r="M80" i="8"/>
  <c r="M75" i="8"/>
  <c r="M83" i="8"/>
  <c r="M106" i="8"/>
  <c r="M18" i="8"/>
  <c r="M79" i="8"/>
  <c r="M13" i="8"/>
  <c r="M82" i="8"/>
  <c r="N68" i="8"/>
  <c r="M68" i="8"/>
  <c r="M104" i="8"/>
  <c r="M100" i="8"/>
  <c r="M69" i="8"/>
  <c r="M124" i="8"/>
  <c r="N124" i="8"/>
  <c r="M105" i="8"/>
  <c r="M53" i="8"/>
  <c r="M25" i="8"/>
  <c r="M71" i="8"/>
  <c r="M76" i="8"/>
  <c r="M22" i="8"/>
  <c r="M67" i="8"/>
  <c r="M55" i="8"/>
  <c r="N55" i="8"/>
  <c r="W126" i="8"/>
  <c r="M34" i="8"/>
  <c r="M96" i="8"/>
  <c r="M99" i="8"/>
  <c r="N41" i="8"/>
  <c r="M41" i="8"/>
  <c r="M63" i="8"/>
  <c r="M58" i="8"/>
  <c r="M26" i="8"/>
  <c r="M116" i="8"/>
  <c r="M121" i="8"/>
  <c r="N74" i="8"/>
  <c r="M74" i="8"/>
  <c r="M120" i="8"/>
  <c r="M110" i="8"/>
  <c r="M115" i="8"/>
  <c r="N93" i="8"/>
  <c r="M93" i="8"/>
  <c r="N28" i="8"/>
  <c r="M28" i="8"/>
  <c r="M47" i="8"/>
  <c r="M56" i="8"/>
  <c r="M91" i="8"/>
  <c r="N46" i="8"/>
  <c r="M46" i="8"/>
  <c r="M86" i="8"/>
  <c r="M50" i="8"/>
  <c r="N88" i="8"/>
  <c r="M88" i="8"/>
  <c r="M77" i="8"/>
  <c r="N65" i="8"/>
  <c r="M65" i="8"/>
  <c r="M109" i="8"/>
  <c r="M123" i="8"/>
  <c r="M37" i="8"/>
  <c r="N95" i="8"/>
  <c r="M95" i="8"/>
  <c r="M38" i="8"/>
  <c r="N38" i="8"/>
  <c r="M15" i="8"/>
  <c r="N42" i="8"/>
  <c r="M42" i="8"/>
  <c r="M125" i="8"/>
  <c r="M122" i="8"/>
  <c r="M119" i="8"/>
  <c r="N81" i="8"/>
  <c r="M81" i="8"/>
  <c r="N114" i="8"/>
  <c r="M114" i="8"/>
  <c r="M84" i="8"/>
  <c r="N17" i="8"/>
  <c r="M17" i="8"/>
  <c r="N20" i="8"/>
  <c r="M20" i="8"/>
  <c r="M45" i="8"/>
  <c r="M52" i="8"/>
  <c r="M30" i="8"/>
  <c r="N33" i="8"/>
  <c r="M33" i="8"/>
  <c r="M31" i="8"/>
  <c r="M44" i="8"/>
  <c r="M51" i="8"/>
  <c r="N49" i="8"/>
  <c r="M49" i="8"/>
  <c r="N8" i="8"/>
  <c r="M8" i="8"/>
  <c r="M97" i="8"/>
  <c r="M39" i="8"/>
  <c r="M11" i="8"/>
  <c r="N11" i="8"/>
  <c r="AC18" i="8"/>
  <c r="N54" i="8"/>
  <c r="M54" i="8"/>
  <c r="M27" i="8"/>
  <c r="M102" i="8"/>
  <c r="N21" i="8"/>
  <c r="M21" i="8"/>
  <c r="J127" i="7"/>
  <c r="N35" i="7" s="1"/>
  <c r="L126" i="7"/>
  <c r="N114" i="7"/>
  <c r="J126" i="7"/>
  <c r="N30" i="7"/>
  <c r="N67" i="7"/>
  <c r="N60" i="7"/>
  <c r="N82" i="7"/>
  <c r="N105" i="7"/>
  <c r="N125" i="7"/>
  <c r="N118" i="7"/>
  <c r="N47" i="7"/>
  <c r="N72" i="7"/>
  <c r="N37" i="7"/>
  <c r="N40" i="7"/>
  <c r="N116" i="7"/>
  <c r="N93" i="7"/>
  <c r="N59" i="7"/>
  <c r="N54" i="7"/>
  <c r="N9" i="7"/>
  <c r="N97" i="7"/>
  <c r="N34" i="7"/>
  <c r="AC18" i="7"/>
  <c r="N84" i="7"/>
  <c r="N108" i="7"/>
  <c r="N86" i="7"/>
  <c r="N8" i="7"/>
  <c r="N45" i="7"/>
  <c r="N80" i="7"/>
  <c r="N87" i="7"/>
  <c r="N94" i="7"/>
  <c r="N98" i="7"/>
  <c r="N122" i="7"/>
  <c r="N85" i="7"/>
  <c r="N52" i="7"/>
  <c r="N7" i="7"/>
  <c r="N100" i="7"/>
  <c r="N88" i="7"/>
  <c r="N16" i="7"/>
  <c r="N10" i="7"/>
  <c r="N32" i="7"/>
  <c r="N110" i="7"/>
  <c r="N64" i="7"/>
  <c r="N57" i="7"/>
  <c r="N66" i="7"/>
  <c r="N55" i="7"/>
  <c r="N73" i="7"/>
  <c r="N25" i="7"/>
  <c r="N53" i="7"/>
  <c r="N71" i="7"/>
  <c r="N6" i="7"/>
  <c r="N109" i="7"/>
  <c r="N107" i="7"/>
  <c r="N91" i="7"/>
  <c r="N12" i="7"/>
  <c r="N74" i="7"/>
  <c r="N99" i="7"/>
  <c r="N33" i="7"/>
  <c r="N23" i="7"/>
  <c r="N65" i="7"/>
  <c r="N11" i="7"/>
  <c r="N46" i="7"/>
  <c r="N119" i="7"/>
  <c r="N39" i="7"/>
  <c r="N77" i="7"/>
  <c r="N48" i="7"/>
  <c r="N17" i="7"/>
  <c r="N62" i="7"/>
  <c r="N111" i="7"/>
  <c r="N13" i="7"/>
  <c r="N69" i="7"/>
  <c r="N31" i="7"/>
  <c r="N75" i="7"/>
  <c r="N112" i="7"/>
  <c r="N70" i="7"/>
  <c r="N18" i="7"/>
  <c r="N117" i="7"/>
  <c r="N22" i="7"/>
  <c r="N21" i="7"/>
  <c r="N123" i="7"/>
  <c r="N92" i="7"/>
  <c r="N26" i="7"/>
  <c r="N44" i="7"/>
  <c r="N20" i="7"/>
  <c r="N41" i="7"/>
  <c r="N50" i="7"/>
  <c r="N19" i="7"/>
  <c r="N56" i="7"/>
  <c r="N83" i="7"/>
  <c r="N29" i="7"/>
  <c r="N106" i="7"/>
  <c r="N63" i="7"/>
  <c r="N121" i="7"/>
  <c r="N38" i="7"/>
  <c r="N79" i="7"/>
  <c r="N24" i="7"/>
  <c r="N76" i="7"/>
  <c r="N58" i="7"/>
  <c r="N68" i="7"/>
  <c r="N15" i="7"/>
  <c r="N36" i="7"/>
  <c r="N27" i="7"/>
  <c r="N104" i="7"/>
  <c r="N95" i="7"/>
  <c r="N61" i="7"/>
  <c r="N101" i="7"/>
  <c r="N49" i="7"/>
  <c r="N103" i="7"/>
  <c r="M126" i="7"/>
  <c r="AB18" i="7" s="1"/>
  <c r="AB16" i="7" s="1"/>
  <c r="N28" i="7"/>
  <c r="N81" i="7"/>
  <c r="N89" i="7"/>
  <c r="N43" i="7"/>
  <c r="N96" i="7"/>
  <c r="N120" i="7"/>
  <c r="N42" i="7"/>
  <c r="N20" i="6"/>
  <c r="N98" i="6"/>
  <c r="N36" i="6"/>
  <c r="N27" i="6"/>
  <c r="N92" i="6"/>
  <c r="N15" i="6"/>
  <c r="N96" i="6"/>
  <c r="N104" i="6"/>
  <c r="N38" i="6"/>
  <c r="N89" i="6"/>
  <c r="N79" i="6"/>
  <c r="N108" i="6"/>
  <c r="N55" i="6"/>
  <c r="N72" i="6"/>
  <c r="N40" i="6"/>
  <c r="N25" i="6"/>
  <c r="N101" i="6"/>
  <c r="N58" i="6"/>
  <c r="N60" i="6"/>
  <c r="N122" i="6"/>
  <c r="N109" i="6"/>
  <c r="N18" i="6"/>
  <c r="N59" i="6"/>
  <c r="N22" i="6"/>
  <c r="N102" i="6"/>
  <c r="N65" i="6"/>
  <c r="N24" i="6"/>
  <c r="N91" i="6"/>
  <c r="N63" i="6"/>
  <c r="N43" i="6"/>
  <c r="N67" i="6"/>
  <c r="N105" i="6"/>
  <c r="N51" i="6"/>
  <c r="N115" i="6"/>
  <c r="N54" i="6"/>
  <c r="N57" i="6"/>
  <c r="N94" i="6"/>
  <c r="N41" i="6"/>
  <c r="N125" i="6"/>
  <c r="N23" i="6"/>
  <c r="N50" i="6"/>
  <c r="N116" i="6"/>
  <c r="N85" i="6"/>
  <c r="N46" i="6"/>
  <c r="N52" i="6"/>
  <c r="N64" i="6"/>
  <c r="N82" i="6"/>
  <c r="N7" i="6"/>
  <c r="N126" i="6" s="1"/>
  <c r="N120" i="6"/>
  <c r="N97" i="6"/>
  <c r="N30" i="6"/>
  <c r="N119" i="6"/>
  <c r="N16" i="6"/>
  <c r="N45" i="6"/>
  <c r="N61" i="6"/>
  <c r="N47" i="6"/>
  <c r="N39" i="6"/>
  <c r="N75" i="6"/>
  <c r="N110" i="6"/>
  <c r="N76" i="6"/>
  <c r="N117" i="6"/>
  <c r="N103" i="6"/>
  <c r="N111" i="6"/>
  <c r="N121" i="6"/>
  <c r="N86" i="6"/>
  <c r="N73" i="6"/>
  <c r="N28" i="6"/>
  <c r="M126" i="6"/>
  <c r="AB18" i="6" s="1"/>
  <c r="AB16" i="6" s="1"/>
  <c r="N19" i="6"/>
  <c r="N81" i="6"/>
  <c r="N29" i="6"/>
  <c r="N12" i="6"/>
  <c r="N48" i="6"/>
  <c r="N66" i="6"/>
  <c r="N68" i="6"/>
  <c r="N114" i="6"/>
  <c r="N90" i="6"/>
  <c r="N14" i="6"/>
  <c r="N70" i="6"/>
  <c r="N124" i="6"/>
  <c r="O125" i="5"/>
  <c r="P125" i="5" s="1"/>
  <c r="O117" i="5"/>
  <c r="P117" i="5" s="1"/>
  <c r="O109" i="5"/>
  <c r="P109" i="5" s="1"/>
  <c r="O123" i="5"/>
  <c r="P123" i="5" s="1"/>
  <c r="O115" i="5"/>
  <c r="P115" i="5" s="1"/>
  <c r="O107" i="5"/>
  <c r="P107" i="5" s="1"/>
  <c r="O99" i="5"/>
  <c r="P99" i="5" s="1"/>
  <c r="O91" i="5"/>
  <c r="P91" i="5" s="1"/>
  <c r="O118" i="5"/>
  <c r="P118" i="5" s="1"/>
  <c r="O110" i="5"/>
  <c r="P110" i="5" s="1"/>
  <c r="O102" i="5"/>
  <c r="P102" i="5" s="1"/>
  <c r="O111" i="5"/>
  <c r="P111" i="5" s="1"/>
  <c r="O88" i="5"/>
  <c r="P88" i="5" s="1"/>
  <c r="O80" i="5"/>
  <c r="P80" i="5" s="1"/>
  <c r="O124" i="5"/>
  <c r="P124" i="5" s="1"/>
  <c r="O122" i="5"/>
  <c r="P122" i="5" s="1"/>
  <c r="O119" i="5"/>
  <c r="P119" i="5" s="1"/>
  <c r="O116" i="5"/>
  <c r="P116" i="5" s="1"/>
  <c r="O104" i="5"/>
  <c r="P104" i="5" s="1"/>
  <c r="O103" i="5"/>
  <c r="P103" i="5" s="1"/>
  <c r="O101" i="5"/>
  <c r="P101" i="5" s="1"/>
  <c r="O100" i="5"/>
  <c r="P100" i="5" s="1"/>
  <c r="O97" i="5"/>
  <c r="P97" i="5" s="1"/>
  <c r="O86" i="5"/>
  <c r="P86" i="5" s="1"/>
  <c r="O112" i="5"/>
  <c r="P112" i="5" s="1"/>
  <c r="O105" i="5"/>
  <c r="P105" i="5" s="1"/>
  <c r="O98" i="5"/>
  <c r="P98" i="5" s="1"/>
  <c r="O94" i="5"/>
  <c r="P94" i="5" s="1"/>
  <c r="O89" i="5"/>
  <c r="P89" i="5" s="1"/>
  <c r="O81" i="5"/>
  <c r="P81" i="5" s="1"/>
  <c r="O120" i="5"/>
  <c r="P120" i="5" s="1"/>
  <c r="O113" i="5"/>
  <c r="P113" i="5" s="1"/>
  <c r="O84" i="5"/>
  <c r="P84" i="5" s="1"/>
  <c r="O106" i="5"/>
  <c r="P106" i="5" s="1"/>
  <c r="O96" i="5"/>
  <c r="P96" i="5" s="1"/>
  <c r="O93" i="5"/>
  <c r="P93" i="5" s="1"/>
  <c r="O90" i="5"/>
  <c r="P90" i="5" s="1"/>
  <c r="O82" i="5"/>
  <c r="P82" i="5" s="1"/>
  <c r="O79" i="5"/>
  <c r="P79" i="5" s="1"/>
  <c r="O74" i="5"/>
  <c r="P74" i="5" s="1"/>
  <c r="O66" i="5"/>
  <c r="P66" i="5" s="1"/>
  <c r="O58" i="5"/>
  <c r="P58" i="5" s="1"/>
  <c r="O85" i="5"/>
  <c r="P85" i="5" s="1"/>
  <c r="O77" i="5"/>
  <c r="P77" i="5" s="1"/>
  <c r="O69" i="5"/>
  <c r="P69" i="5" s="1"/>
  <c r="O61" i="5"/>
  <c r="P61" i="5" s="1"/>
  <c r="O72" i="5"/>
  <c r="P72" i="5" s="1"/>
  <c r="O64" i="5"/>
  <c r="P64" i="5" s="1"/>
  <c r="O56" i="5"/>
  <c r="P56" i="5" s="1"/>
  <c r="O114" i="5"/>
  <c r="P114" i="5" s="1"/>
  <c r="O87" i="5"/>
  <c r="P87" i="5" s="1"/>
  <c r="O75" i="5"/>
  <c r="P75" i="5" s="1"/>
  <c r="O67" i="5"/>
  <c r="P67" i="5" s="1"/>
  <c r="O121" i="5"/>
  <c r="P121" i="5" s="1"/>
  <c r="O92" i="5"/>
  <c r="P92" i="5" s="1"/>
  <c r="O83" i="5"/>
  <c r="P83" i="5" s="1"/>
  <c r="O70" i="5"/>
  <c r="P70" i="5" s="1"/>
  <c r="O62" i="5"/>
  <c r="P62" i="5" s="1"/>
  <c r="O54" i="5"/>
  <c r="P54" i="5" s="1"/>
  <c r="O76" i="5"/>
  <c r="P76" i="5" s="1"/>
  <c r="O68" i="5"/>
  <c r="P68" i="5" s="1"/>
  <c r="O60" i="5"/>
  <c r="P60" i="5" s="1"/>
  <c r="O73" i="5"/>
  <c r="P73" i="5" s="1"/>
  <c r="O63" i="5"/>
  <c r="P63" i="5" s="1"/>
  <c r="O52" i="5"/>
  <c r="P52" i="5" s="1"/>
  <c r="O44" i="5"/>
  <c r="P44" i="5" s="1"/>
  <c r="O36" i="5"/>
  <c r="P36" i="5" s="1"/>
  <c r="O28" i="5"/>
  <c r="P28" i="5" s="1"/>
  <c r="O71" i="5"/>
  <c r="P71" i="5" s="1"/>
  <c r="O57" i="5"/>
  <c r="P57" i="5" s="1"/>
  <c r="O47" i="5"/>
  <c r="P47" i="5" s="1"/>
  <c r="O39" i="5"/>
  <c r="P39" i="5" s="1"/>
  <c r="O53" i="5"/>
  <c r="P53" i="5" s="1"/>
  <c r="O50" i="5"/>
  <c r="P50" i="5" s="1"/>
  <c r="O42" i="5"/>
  <c r="P42" i="5" s="1"/>
  <c r="O34" i="5"/>
  <c r="P34" i="5" s="1"/>
  <c r="O45" i="5"/>
  <c r="P45" i="5" s="1"/>
  <c r="O37" i="5"/>
  <c r="P37" i="5" s="1"/>
  <c r="O29" i="5"/>
  <c r="P29" i="5" s="1"/>
  <c r="O26" i="5"/>
  <c r="P26" i="5" s="1"/>
  <c r="O78" i="5"/>
  <c r="P78" i="5" s="1"/>
  <c r="O59" i="5"/>
  <c r="P59" i="5" s="1"/>
  <c r="O48" i="5"/>
  <c r="P48" i="5" s="1"/>
  <c r="O40" i="5"/>
  <c r="P40" i="5" s="1"/>
  <c r="O32" i="5"/>
  <c r="P32" i="5" s="1"/>
  <c r="O108" i="5"/>
  <c r="P108" i="5" s="1"/>
  <c r="O55" i="5"/>
  <c r="P55" i="5" s="1"/>
  <c r="O46" i="5"/>
  <c r="P46" i="5" s="1"/>
  <c r="O38" i="5"/>
  <c r="P38" i="5" s="1"/>
  <c r="O30" i="5"/>
  <c r="P30" i="5" s="1"/>
  <c r="O43" i="5"/>
  <c r="P43" i="5" s="1"/>
  <c r="O31" i="5"/>
  <c r="P31" i="5" s="1"/>
  <c r="O21" i="5"/>
  <c r="P21" i="5" s="1"/>
  <c r="O13" i="5"/>
  <c r="P13" i="5" s="1"/>
  <c r="O10" i="5"/>
  <c r="P10" i="5" s="1"/>
  <c r="O6" i="5"/>
  <c r="P6" i="5" s="1"/>
  <c r="O41" i="5"/>
  <c r="P41" i="5" s="1"/>
  <c r="AB17" i="5"/>
  <c r="O16" i="5"/>
  <c r="P16" i="5" s="1"/>
  <c r="O51" i="5"/>
  <c r="P51" i="5" s="1"/>
  <c r="O22" i="5"/>
  <c r="P22" i="5" s="1"/>
  <c r="O65" i="5"/>
  <c r="P65" i="5" s="1"/>
  <c r="O49" i="5"/>
  <c r="P49" i="5" s="1"/>
  <c r="O17" i="5"/>
  <c r="P17" i="5" s="1"/>
  <c r="O14" i="5"/>
  <c r="P14" i="5" s="1"/>
  <c r="O8" i="5"/>
  <c r="P8" i="5" s="1"/>
  <c r="O95" i="5"/>
  <c r="P95" i="5" s="1"/>
  <c r="O25" i="5"/>
  <c r="P25" i="5" s="1"/>
  <c r="O23" i="5"/>
  <c r="P23" i="5" s="1"/>
  <c r="O11" i="5"/>
  <c r="P11" i="5" s="1"/>
  <c r="O33" i="5"/>
  <c r="P33" i="5" s="1"/>
  <c r="O24" i="5"/>
  <c r="P24" i="5" s="1"/>
  <c r="O18" i="5"/>
  <c r="P18" i="5" s="1"/>
  <c r="O12" i="5"/>
  <c r="P12" i="5" s="1"/>
  <c r="O7" i="5"/>
  <c r="P7" i="5" s="1"/>
  <c r="O27" i="5"/>
  <c r="P27" i="5" s="1"/>
  <c r="O35" i="5"/>
  <c r="P35" i="5" s="1"/>
  <c r="O20" i="5"/>
  <c r="P20" i="5" s="1"/>
  <c r="O19" i="5"/>
  <c r="P19" i="5" s="1"/>
  <c r="O15" i="5"/>
  <c r="P15" i="5" s="1"/>
  <c r="O9" i="5"/>
  <c r="P9" i="5" s="1"/>
  <c r="N126" i="5"/>
  <c r="M6" i="2"/>
  <c r="M126" i="2" s="1"/>
  <c r="AB18" i="2" s="1"/>
  <c r="AB16" i="2" s="1"/>
  <c r="J126" i="2"/>
  <c r="M95" i="4"/>
  <c r="M12" i="4"/>
  <c r="M63" i="4"/>
  <c r="M14" i="4"/>
  <c r="M81" i="4"/>
  <c r="M53" i="4"/>
  <c r="M121" i="4"/>
  <c r="M100" i="4"/>
  <c r="M64" i="4"/>
  <c r="M33" i="4"/>
  <c r="M24" i="4"/>
  <c r="M54" i="4"/>
  <c r="M68" i="4"/>
  <c r="M39" i="4"/>
  <c r="M15" i="4"/>
  <c r="M13" i="4"/>
  <c r="M101" i="4"/>
  <c r="M119" i="4"/>
  <c r="M72" i="4"/>
  <c r="M83" i="4"/>
  <c r="M105" i="4"/>
  <c r="M89" i="4"/>
  <c r="M120" i="4"/>
  <c r="L126" i="4"/>
  <c r="M60" i="4"/>
  <c r="M31" i="4"/>
  <c r="M29" i="4"/>
  <c r="M61" i="4"/>
  <c r="M57" i="4"/>
  <c r="M106" i="4"/>
  <c r="M11" i="4"/>
  <c r="M73" i="4"/>
  <c r="M43" i="4"/>
  <c r="M117" i="4"/>
  <c r="M103" i="4"/>
  <c r="M38" i="4"/>
  <c r="M70" i="4"/>
  <c r="M41" i="4"/>
  <c r="M37" i="4"/>
  <c r="M94" i="4"/>
  <c r="M114" i="4"/>
  <c r="M82" i="4"/>
  <c r="M102" i="4"/>
  <c r="M96" i="4"/>
  <c r="M49" i="4"/>
  <c r="M97" i="4"/>
  <c r="M56" i="4"/>
  <c r="M30" i="4"/>
  <c r="M85" i="4"/>
  <c r="M65" i="4"/>
  <c r="M48" i="4"/>
  <c r="M52" i="4"/>
  <c r="M62" i="4"/>
  <c r="M44" i="4"/>
  <c r="M18" i="4"/>
  <c r="M79" i="4"/>
  <c r="M91" i="4"/>
  <c r="M45" i="4"/>
  <c r="M69" i="4"/>
  <c r="M50" i="4"/>
  <c r="M16" i="4"/>
  <c r="M66" i="4"/>
  <c r="M19" i="4"/>
  <c r="M46" i="4"/>
  <c r="M87" i="4"/>
  <c r="M10" i="4"/>
  <c r="M23" i="4"/>
  <c r="M86" i="4"/>
  <c r="M84" i="4"/>
  <c r="M59" i="4"/>
  <c r="M109" i="4"/>
  <c r="M35" i="4"/>
  <c r="M76" i="4"/>
  <c r="M107" i="4"/>
  <c r="M113" i="4"/>
  <c r="M77" i="4"/>
  <c r="M47" i="4"/>
  <c r="M9" i="4"/>
  <c r="M74" i="4"/>
  <c r="M25" i="4"/>
  <c r="M71" i="4"/>
  <c r="M40" i="4"/>
  <c r="M112" i="4"/>
  <c r="N122" i="4"/>
  <c r="M122" i="4"/>
  <c r="M116" i="4"/>
  <c r="M67" i="4"/>
  <c r="M115" i="4"/>
  <c r="M90" i="4"/>
  <c r="M78" i="4"/>
  <c r="M104" i="4"/>
  <c r="M92" i="4"/>
  <c r="M108" i="4"/>
  <c r="M32" i="4"/>
  <c r="J127" i="4"/>
  <c r="N123" i="4" s="1"/>
  <c r="J126" i="4"/>
  <c r="AC18" i="4"/>
  <c r="M6" i="4"/>
  <c r="M17" i="4"/>
  <c r="M20" i="4"/>
  <c r="M110" i="4"/>
  <c r="M58" i="4"/>
  <c r="M28" i="4"/>
  <c r="M124" i="4"/>
  <c r="M98" i="4"/>
  <c r="M27" i="4"/>
  <c r="M8" i="4"/>
  <c r="M125" i="4"/>
  <c r="M88" i="4"/>
  <c r="M75" i="4"/>
  <c r="M93" i="4"/>
  <c r="M55" i="4"/>
  <c r="N99" i="4"/>
  <c r="M99" i="4"/>
  <c r="M22" i="4"/>
  <c r="M118" i="4"/>
  <c r="W126" i="4"/>
  <c r="N7" i="4"/>
  <c r="M7" i="4"/>
  <c r="M111" i="4"/>
  <c r="M36" i="4"/>
  <c r="M42" i="4"/>
  <c r="M80" i="4"/>
  <c r="N51" i="4"/>
  <c r="M51" i="4"/>
  <c r="N26" i="4"/>
  <c r="M26" i="4"/>
  <c r="M34" i="4"/>
  <c r="M21" i="4"/>
  <c r="J127" i="2"/>
  <c r="N57" i="2" s="1"/>
  <c r="AC18" i="2"/>
  <c r="N30" i="2"/>
  <c r="N88" i="2"/>
  <c r="N50" i="2"/>
  <c r="N111" i="2"/>
  <c r="N47" i="2"/>
  <c r="N61" i="2"/>
  <c r="N12" i="2"/>
  <c r="N116" i="2"/>
  <c r="N60" i="2"/>
  <c r="N66" i="2"/>
  <c r="N102" i="8" l="1"/>
  <c r="N39" i="8"/>
  <c r="N51" i="8"/>
  <c r="N30" i="8"/>
  <c r="N125" i="8"/>
  <c r="N37" i="8"/>
  <c r="N77" i="8"/>
  <c r="N56" i="8"/>
  <c r="N99" i="8"/>
  <c r="N80" i="8"/>
  <c r="N27" i="8"/>
  <c r="N110" i="8"/>
  <c r="N26" i="8"/>
  <c r="N108" i="8"/>
  <c r="N71" i="8"/>
  <c r="N100" i="8"/>
  <c r="N16" i="8"/>
  <c r="N43" i="8"/>
  <c r="N97" i="8"/>
  <c r="N31" i="8"/>
  <c r="N45" i="8"/>
  <c r="N123" i="8"/>
  <c r="N120" i="8"/>
  <c r="N58" i="8"/>
  <c r="N25" i="8"/>
  <c r="N18" i="8"/>
  <c r="N66" i="8"/>
  <c r="N107" i="8"/>
  <c r="N12" i="8"/>
  <c r="N60" i="8"/>
  <c r="N98" i="8"/>
  <c r="N94" i="8"/>
  <c r="N119" i="8"/>
  <c r="N15" i="8"/>
  <c r="N91" i="8"/>
  <c r="N96" i="8"/>
  <c r="N67" i="8"/>
  <c r="N69" i="8"/>
  <c r="N82" i="8"/>
  <c r="N106" i="8"/>
  <c r="N48" i="8"/>
  <c r="N117" i="8"/>
  <c r="N10" i="8"/>
  <c r="N40" i="8"/>
  <c r="N87" i="8"/>
  <c r="N19" i="8"/>
  <c r="N83" i="8"/>
  <c r="N62" i="8"/>
  <c r="N36" i="8"/>
  <c r="N89" i="8"/>
  <c r="N59" i="8"/>
  <c r="N101" i="8"/>
  <c r="N64" i="8"/>
  <c r="N72" i="8"/>
  <c r="N63" i="8"/>
  <c r="N22" i="8"/>
  <c r="N53" i="8"/>
  <c r="N13" i="8"/>
  <c r="N29" i="8"/>
  <c r="N6" i="8"/>
  <c r="N9" i="8"/>
  <c r="N44" i="8"/>
  <c r="N52" i="8"/>
  <c r="N84" i="8"/>
  <c r="N122" i="8"/>
  <c r="N109" i="8"/>
  <c r="N50" i="8"/>
  <c r="N115" i="8"/>
  <c r="N121" i="8"/>
  <c r="N34" i="8"/>
  <c r="N111" i="8"/>
  <c r="N118" i="8"/>
  <c r="N57" i="8"/>
  <c r="N73" i="8"/>
  <c r="N32" i="8"/>
  <c r="N92" i="8"/>
  <c r="N14" i="8"/>
  <c r="N86" i="8"/>
  <c r="N47" i="8"/>
  <c r="N116" i="8"/>
  <c r="N76" i="8"/>
  <c r="N105" i="8"/>
  <c r="N104" i="8"/>
  <c r="N79" i="8"/>
  <c r="N75" i="8"/>
  <c r="N85" i="8"/>
  <c r="N78" i="8"/>
  <c r="N35" i="8"/>
  <c r="N24" i="8"/>
  <c r="N70" i="8"/>
  <c r="N7" i="8"/>
  <c r="M126" i="8"/>
  <c r="AB18" i="8" s="1"/>
  <c r="AB16" i="8" s="1"/>
  <c r="O117" i="8" s="1"/>
  <c r="P117" i="8" s="1"/>
  <c r="N61" i="8"/>
  <c r="O120" i="8"/>
  <c r="P120" i="8" s="1"/>
  <c r="O118" i="8"/>
  <c r="P118" i="8" s="1"/>
  <c r="O110" i="8"/>
  <c r="P110" i="8" s="1"/>
  <c r="O113" i="8"/>
  <c r="P113" i="8" s="1"/>
  <c r="O124" i="8"/>
  <c r="P124" i="8" s="1"/>
  <c r="O122" i="8"/>
  <c r="P122" i="8" s="1"/>
  <c r="O119" i="8"/>
  <c r="P119" i="8" s="1"/>
  <c r="O79" i="8"/>
  <c r="P79" i="8" s="1"/>
  <c r="O71" i="8"/>
  <c r="P71" i="8" s="1"/>
  <c r="O66" i="8"/>
  <c r="P66" i="8" s="1"/>
  <c r="O93" i="8"/>
  <c r="P93" i="8" s="1"/>
  <c r="O64" i="8"/>
  <c r="P64" i="8" s="1"/>
  <c r="O91" i="8"/>
  <c r="P91" i="8" s="1"/>
  <c r="O67" i="8"/>
  <c r="P67" i="8" s="1"/>
  <c r="O65" i="8"/>
  <c r="P65" i="8" s="1"/>
  <c r="O57" i="8"/>
  <c r="P57" i="8" s="1"/>
  <c r="O48" i="8"/>
  <c r="P48" i="8" s="1"/>
  <c r="O32" i="8"/>
  <c r="P32" i="8" s="1"/>
  <c r="O54" i="8"/>
  <c r="P54" i="8" s="1"/>
  <c r="O42" i="8"/>
  <c r="P42" i="8" s="1"/>
  <c r="O86" i="8"/>
  <c r="P86" i="8" s="1"/>
  <c r="O13" i="8"/>
  <c r="P13" i="8" s="1"/>
  <c r="O35" i="8"/>
  <c r="P35" i="8" s="1"/>
  <c r="O38" i="8"/>
  <c r="P38" i="8" s="1"/>
  <c r="O51" i="8"/>
  <c r="P51" i="8" s="1"/>
  <c r="O25" i="8"/>
  <c r="P25" i="8" s="1"/>
  <c r="O14" i="8"/>
  <c r="P14" i="8" s="1"/>
  <c r="O8" i="8"/>
  <c r="P8" i="8" s="1"/>
  <c r="O58" i="8"/>
  <c r="P58" i="8" s="1"/>
  <c r="O43" i="8"/>
  <c r="P43" i="8" s="1"/>
  <c r="O81" i="8"/>
  <c r="P81" i="8" s="1"/>
  <c r="N115" i="7"/>
  <c r="N78" i="7"/>
  <c r="N14" i="7"/>
  <c r="N126" i="7" s="1"/>
  <c r="N90" i="7"/>
  <c r="N51" i="7"/>
  <c r="N124" i="7"/>
  <c r="N102" i="7"/>
  <c r="N113" i="7"/>
  <c r="O121" i="7"/>
  <c r="P121" i="7" s="1"/>
  <c r="O113" i="7"/>
  <c r="P113" i="7" s="1"/>
  <c r="O105" i="7"/>
  <c r="P105" i="7" s="1"/>
  <c r="O124" i="7"/>
  <c r="P124" i="7" s="1"/>
  <c r="O116" i="7"/>
  <c r="P116" i="7" s="1"/>
  <c r="O108" i="7"/>
  <c r="P108" i="7" s="1"/>
  <c r="O100" i="7"/>
  <c r="P100" i="7" s="1"/>
  <c r="O119" i="7"/>
  <c r="P119" i="7" s="1"/>
  <c r="O111" i="7"/>
  <c r="P111" i="7" s="1"/>
  <c r="O103" i="7"/>
  <c r="P103" i="7" s="1"/>
  <c r="O95" i="7"/>
  <c r="P95" i="7" s="1"/>
  <c r="O122" i="7"/>
  <c r="P122" i="7" s="1"/>
  <c r="O114" i="7"/>
  <c r="P114" i="7" s="1"/>
  <c r="O106" i="7"/>
  <c r="P106" i="7" s="1"/>
  <c r="O98" i="7"/>
  <c r="P98" i="7" s="1"/>
  <c r="O110" i="7"/>
  <c r="P110" i="7" s="1"/>
  <c r="O97" i="7"/>
  <c r="P97" i="7" s="1"/>
  <c r="O87" i="7"/>
  <c r="P87" i="7" s="1"/>
  <c r="O125" i="7"/>
  <c r="P125" i="7" s="1"/>
  <c r="O123" i="7"/>
  <c r="P123" i="7" s="1"/>
  <c r="O109" i="7"/>
  <c r="P109" i="7" s="1"/>
  <c r="O107" i="7"/>
  <c r="P107" i="7" s="1"/>
  <c r="O120" i="7"/>
  <c r="P120" i="7" s="1"/>
  <c r="O104" i="7"/>
  <c r="P104" i="7" s="1"/>
  <c r="O85" i="7"/>
  <c r="P85" i="7" s="1"/>
  <c r="O77" i="7"/>
  <c r="P77" i="7" s="1"/>
  <c r="O118" i="7"/>
  <c r="P118" i="7" s="1"/>
  <c r="O102" i="7"/>
  <c r="P102" i="7" s="1"/>
  <c r="O99" i="7"/>
  <c r="P99" i="7" s="1"/>
  <c r="O88" i="7"/>
  <c r="P88" i="7" s="1"/>
  <c r="O80" i="7"/>
  <c r="P80" i="7" s="1"/>
  <c r="O117" i="7"/>
  <c r="P117" i="7" s="1"/>
  <c r="O115" i="7"/>
  <c r="P115" i="7" s="1"/>
  <c r="O93" i="7"/>
  <c r="P93" i="7" s="1"/>
  <c r="O86" i="7"/>
  <c r="P86" i="7" s="1"/>
  <c r="O78" i="7"/>
  <c r="P78" i="7" s="1"/>
  <c r="O96" i="7"/>
  <c r="P96" i="7" s="1"/>
  <c r="O81" i="7"/>
  <c r="P81" i="7" s="1"/>
  <c r="O72" i="7"/>
  <c r="P72" i="7" s="1"/>
  <c r="O64" i="7"/>
  <c r="P64" i="7" s="1"/>
  <c r="O56" i="7"/>
  <c r="P56" i="7" s="1"/>
  <c r="O90" i="7"/>
  <c r="P90" i="7" s="1"/>
  <c r="O83" i="7"/>
  <c r="P83" i="7" s="1"/>
  <c r="O82" i="7"/>
  <c r="P82" i="7" s="1"/>
  <c r="O70" i="7"/>
  <c r="P70" i="7" s="1"/>
  <c r="O62" i="7"/>
  <c r="P62" i="7" s="1"/>
  <c r="O54" i="7"/>
  <c r="P54" i="7" s="1"/>
  <c r="O101" i="7"/>
  <c r="P101" i="7" s="1"/>
  <c r="O76" i="7"/>
  <c r="P76" i="7" s="1"/>
  <c r="O73" i="7"/>
  <c r="P73" i="7" s="1"/>
  <c r="O65" i="7"/>
  <c r="P65" i="7" s="1"/>
  <c r="O112" i="7"/>
  <c r="P112" i="7" s="1"/>
  <c r="O94" i="7"/>
  <c r="P94" i="7" s="1"/>
  <c r="O71" i="7"/>
  <c r="P71" i="7" s="1"/>
  <c r="O63" i="7"/>
  <c r="P63" i="7" s="1"/>
  <c r="O91" i="7"/>
  <c r="P91" i="7" s="1"/>
  <c r="O75" i="7"/>
  <c r="P75" i="7" s="1"/>
  <c r="O67" i="7"/>
  <c r="P67" i="7" s="1"/>
  <c r="O52" i="7"/>
  <c r="P52" i="7" s="1"/>
  <c r="O44" i="7"/>
  <c r="P44" i="7" s="1"/>
  <c r="O36" i="7"/>
  <c r="P36" i="7" s="1"/>
  <c r="O47" i="7"/>
  <c r="P47" i="7" s="1"/>
  <c r="O39" i="7"/>
  <c r="P39" i="7" s="1"/>
  <c r="O89" i="7"/>
  <c r="P89" i="7" s="1"/>
  <c r="O74" i="7"/>
  <c r="P74" i="7" s="1"/>
  <c r="O68" i="7"/>
  <c r="P68" i="7" s="1"/>
  <c r="O53" i="7"/>
  <c r="P53" i="7" s="1"/>
  <c r="O45" i="7"/>
  <c r="P45" i="7" s="1"/>
  <c r="O37" i="7"/>
  <c r="P37" i="7" s="1"/>
  <c r="O69" i="7"/>
  <c r="P69" i="7" s="1"/>
  <c r="O66" i="7"/>
  <c r="P66" i="7" s="1"/>
  <c r="O60" i="7"/>
  <c r="P60" i="7" s="1"/>
  <c r="O84" i="7"/>
  <c r="P84" i="7" s="1"/>
  <c r="O55" i="7"/>
  <c r="P55" i="7" s="1"/>
  <c r="O48" i="7"/>
  <c r="P48" i="7" s="1"/>
  <c r="O20" i="7"/>
  <c r="P20" i="7" s="1"/>
  <c r="O79" i="7"/>
  <c r="P79" i="7" s="1"/>
  <c r="O57" i="7"/>
  <c r="P57" i="7" s="1"/>
  <c r="O61" i="7"/>
  <c r="P61" i="7" s="1"/>
  <c r="O59" i="7"/>
  <c r="P59" i="7" s="1"/>
  <c r="O35" i="7"/>
  <c r="P35" i="7" s="1"/>
  <c r="O92" i="7"/>
  <c r="P92" i="7" s="1"/>
  <c r="O51" i="7"/>
  <c r="P51" i="7" s="1"/>
  <c r="O46" i="7"/>
  <c r="P46" i="7" s="1"/>
  <c r="O42" i="7"/>
  <c r="P42" i="7" s="1"/>
  <c r="O41" i="7"/>
  <c r="P41" i="7" s="1"/>
  <c r="O32" i="7"/>
  <c r="P32" i="7" s="1"/>
  <c r="O50" i="7"/>
  <c r="P50" i="7" s="1"/>
  <c r="O30" i="7"/>
  <c r="P30" i="7" s="1"/>
  <c r="O27" i="7"/>
  <c r="P27" i="7" s="1"/>
  <c r="O19" i="7"/>
  <c r="P19" i="7" s="1"/>
  <c r="O15" i="7"/>
  <c r="P15" i="7" s="1"/>
  <c r="O9" i="7"/>
  <c r="P9" i="7" s="1"/>
  <c r="O14" i="7"/>
  <c r="P14" i="7" s="1"/>
  <c r="O58" i="7"/>
  <c r="P58" i="7" s="1"/>
  <c r="O43" i="7"/>
  <c r="P43" i="7" s="1"/>
  <c r="O40" i="7"/>
  <c r="P40" i="7" s="1"/>
  <c r="O26" i="7"/>
  <c r="P26" i="7" s="1"/>
  <c r="O25" i="7"/>
  <c r="P25" i="7" s="1"/>
  <c r="O13" i="7"/>
  <c r="P13" i="7" s="1"/>
  <c r="O33" i="7"/>
  <c r="P33" i="7" s="1"/>
  <c r="O31" i="7"/>
  <c r="P31" i="7" s="1"/>
  <c r="O22" i="7"/>
  <c r="P22" i="7" s="1"/>
  <c r="AB17" i="7"/>
  <c r="O16" i="7"/>
  <c r="P16" i="7" s="1"/>
  <c r="O10" i="7"/>
  <c r="P10" i="7" s="1"/>
  <c r="O24" i="7"/>
  <c r="P24" i="7" s="1"/>
  <c r="O6" i="7"/>
  <c r="P6" i="7" s="1"/>
  <c r="O8" i="7"/>
  <c r="P8" i="7" s="1"/>
  <c r="O34" i="7"/>
  <c r="P34" i="7" s="1"/>
  <c r="O29" i="7"/>
  <c r="P29" i="7" s="1"/>
  <c r="O28" i="7"/>
  <c r="P28" i="7" s="1"/>
  <c r="O21" i="7"/>
  <c r="P21" i="7" s="1"/>
  <c r="O11" i="7"/>
  <c r="P11" i="7" s="1"/>
  <c r="O49" i="7"/>
  <c r="P49" i="7" s="1"/>
  <c r="O38" i="7"/>
  <c r="P38" i="7" s="1"/>
  <c r="O23" i="7"/>
  <c r="P23" i="7" s="1"/>
  <c r="O18" i="7"/>
  <c r="P18" i="7" s="1"/>
  <c r="O12" i="7"/>
  <c r="P12" i="7" s="1"/>
  <c r="O7" i="7"/>
  <c r="P7" i="7" s="1"/>
  <c r="O17" i="7"/>
  <c r="P17" i="7" s="1"/>
  <c r="O120" i="6"/>
  <c r="P120" i="6" s="1"/>
  <c r="O112" i="6"/>
  <c r="P112" i="6" s="1"/>
  <c r="O123" i="6"/>
  <c r="P123" i="6" s="1"/>
  <c r="O115" i="6"/>
  <c r="P115" i="6" s="1"/>
  <c r="O107" i="6"/>
  <c r="P107" i="6" s="1"/>
  <c r="O99" i="6"/>
  <c r="P99" i="6" s="1"/>
  <c r="O118" i="6"/>
  <c r="P118" i="6" s="1"/>
  <c r="O110" i="6"/>
  <c r="P110" i="6" s="1"/>
  <c r="O102" i="6"/>
  <c r="P102" i="6" s="1"/>
  <c r="O121" i="6"/>
  <c r="P121" i="6" s="1"/>
  <c r="O113" i="6"/>
  <c r="P113" i="6" s="1"/>
  <c r="O105" i="6"/>
  <c r="P105" i="6" s="1"/>
  <c r="O97" i="6"/>
  <c r="P97" i="6" s="1"/>
  <c r="O124" i="6"/>
  <c r="P124" i="6" s="1"/>
  <c r="O116" i="6"/>
  <c r="P116" i="6" s="1"/>
  <c r="O108" i="6"/>
  <c r="P108" i="6" s="1"/>
  <c r="O100" i="6"/>
  <c r="P100" i="6" s="1"/>
  <c r="O119" i="6"/>
  <c r="P119" i="6" s="1"/>
  <c r="O111" i="6"/>
  <c r="P111" i="6" s="1"/>
  <c r="O103" i="6"/>
  <c r="P103" i="6" s="1"/>
  <c r="O122" i="6"/>
  <c r="P122" i="6" s="1"/>
  <c r="O114" i="6"/>
  <c r="P114" i="6" s="1"/>
  <c r="O106" i="6"/>
  <c r="P106" i="6" s="1"/>
  <c r="O98" i="6"/>
  <c r="P98" i="6" s="1"/>
  <c r="O125" i="6"/>
  <c r="P125" i="6" s="1"/>
  <c r="O109" i="6"/>
  <c r="P109" i="6" s="1"/>
  <c r="O95" i="6"/>
  <c r="P95" i="6" s="1"/>
  <c r="O92" i="6"/>
  <c r="P92" i="6" s="1"/>
  <c r="O88" i="6"/>
  <c r="P88" i="6" s="1"/>
  <c r="O80" i="6"/>
  <c r="P80" i="6" s="1"/>
  <c r="O72" i="6"/>
  <c r="P72" i="6" s="1"/>
  <c r="O83" i="6"/>
  <c r="P83" i="6" s="1"/>
  <c r="O75" i="6"/>
  <c r="P75" i="6" s="1"/>
  <c r="O67" i="6"/>
  <c r="P67" i="6" s="1"/>
  <c r="O104" i="6"/>
  <c r="P104" i="6" s="1"/>
  <c r="O91" i="6"/>
  <c r="P91" i="6" s="1"/>
  <c r="O86" i="6"/>
  <c r="P86" i="6" s="1"/>
  <c r="O78" i="6"/>
  <c r="P78" i="6" s="1"/>
  <c r="O70" i="6"/>
  <c r="P70" i="6" s="1"/>
  <c r="O117" i="6"/>
  <c r="P117" i="6" s="1"/>
  <c r="O94" i="6"/>
  <c r="P94" i="6" s="1"/>
  <c r="O89" i="6"/>
  <c r="P89" i="6" s="1"/>
  <c r="O81" i="6"/>
  <c r="P81" i="6" s="1"/>
  <c r="O84" i="6"/>
  <c r="P84" i="6" s="1"/>
  <c r="O76" i="6"/>
  <c r="P76" i="6" s="1"/>
  <c r="O101" i="6"/>
  <c r="P101" i="6" s="1"/>
  <c r="O96" i="6"/>
  <c r="P96" i="6" s="1"/>
  <c r="O90" i="6"/>
  <c r="P90" i="6" s="1"/>
  <c r="O82" i="6"/>
  <c r="P82" i="6" s="1"/>
  <c r="O64" i="6"/>
  <c r="P64" i="6" s="1"/>
  <c r="O56" i="6"/>
  <c r="P56" i="6" s="1"/>
  <c r="O48" i="6"/>
  <c r="P48" i="6" s="1"/>
  <c r="O71" i="6"/>
  <c r="P71" i="6" s="1"/>
  <c r="O62" i="6"/>
  <c r="P62" i="6" s="1"/>
  <c r="O54" i="6"/>
  <c r="P54" i="6" s="1"/>
  <c r="O46" i="6"/>
  <c r="P46" i="6" s="1"/>
  <c r="O65" i="6"/>
  <c r="P65" i="6" s="1"/>
  <c r="O57" i="6"/>
  <c r="P57" i="6" s="1"/>
  <c r="O93" i="6"/>
  <c r="P93" i="6" s="1"/>
  <c r="O77" i="6"/>
  <c r="P77" i="6" s="1"/>
  <c r="O73" i="6"/>
  <c r="P73" i="6" s="1"/>
  <c r="O68" i="6"/>
  <c r="P68" i="6" s="1"/>
  <c r="O60" i="6"/>
  <c r="P60" i="6" s="1"/>
  <c r="O52" i="6"/>
  <c r="P52" i="6" s="1"/>
  <c r="O44" i="6"/>
  <c r="P44" i="6" s="1"/>
  <c r="O87" i="6"/>
  <c r="P87" i="6" s="1"/>
  <c r="O85" i="6"/>
  <c r="P85" i="6" s="1"/>
  <c r="O69" i="6"/>
  <c r="P69" i="6" s="1"/>
  <c r="O66" i="6"/>
  <c r="P66" i="6" s="1"/>
  <c r="O58" i="6"/>
  <c r="P58" i="6" s="1"/>
  <c r="O50" i="6"/>
  <c r="P50" i="6" s="1"/>
  <c r="O55" i="6"/>
  <c r="P55" i="6" s="1"/>
  <c r="O47" i="6"/>
  <c r="P47" i="6" s="1"/>
  <c r="O42" i="6"/>
  <c r="P42" i="6" s="1"/>
  <c r="O34" i="6"/>
  <c r="P34" i="6" s="1"/>
  <c r="O63" i="6"/>
  <c r="P63" i="6" s="1"/>
  <c r="O37" i="6"/>
  <c r="P37" i="6" s="1"/>
  <c r="O59" i="6"/>
  <c r="P59" i="6" s="1"/>
  <c r="O51" i="6"/>
  <c r="P51" i="6" s="1"/>
  <c r="O40" i="6"/>
  <c r="P40" i="6" s="1"/>
  <c r="O32" i="6"/>
  <c r="P32" i="6" s="1"/>
  <c r="O23" i="6"/>
  <c r="P23" i="6" s="1"/>
  <c r="O35" i="6"/>
  <c r="P35" i="6" s="1"/>
  <c r="O79" i="6"/>
  <c r="P79" i="6" s="1"/>
  <c r="O49" i="6"/>
  <c r="P49" i="6" s="1"/>
  <c r="O38" i="6"/>
  <c r="P38" i="6" s="1"/>
  <c r="O74" i="6"/>
  <c r="P74" i="6" s="1"/>
  <c r="O53" i="6"/>
  <c r="P53" i="6" s="1"/>
  <c r="O45" i="6"/>
  <c r="P45" i="6" s="1"/>
  <c r="O43" i="6"/>
  <c r="P43" i="6" s="1"/>
  <c r="O41" i="6"/>
  <c r="P41" i="6" s="1"/>
  <c r="O61" i="6"/>
  <c r="P61" i="6" s="1"/>
  <c r="O36" i="6"/>
  <c r="P36" i="6" s="1"/>
  <c r="O39" i="6"/>
  <c r="P39" i="6" s="1"/>
  <c r="O25" i="6"/>
  <c r="P25" i="6" s="1"/>
  <c r="O18" i="6"/>
  <c r="P18" i="6" s="1"/>
  <c r="O12" i="6"/>
  <c r="P12" i="6" s="1"/>
  <c r="O7" i="6"/>
  <c r="P7" i="6" s="1"/>
  <c r="O24" i="6"/>
  <c r="P24" i="6" s="1"/>
  <c r="O20" i="6"/>
  <c r="P20" i="6" s="1"/>
  <c r="O19" i="6"/>
  <c r="P19" i="6" s="1"/>
  <c r="O15" i="6"/>
  <c r="P15" i="6" s="1"/>
  <c r="O9" i="6"/>
  <c r="P9" i="6" s="1"/>
  <c r="O33" i="6"/>
  <c r="P33" i="6" s="1"/>
  <c r="O11" i="6"/>
  <c r="P11" i="6" s="1"/>
  <c r="O31" i="6"/>
  <c r="P31" i="6" s="1"/>
  <c r="O30" i="6"/>
  <c r="P30" i="6" s="1"/>
  <c r="O21" i="6"/>
  <c r="P21" i="6" s="1"/>
  <c r="O13" i="6"/>
  <c r="P13" i="6" s="1"/>
  <c r="O29" i="6"/>
  <c r="P29" i="6" s="1"/>
  <c r="AB17" i="6"/>
  <c r="O16" i="6"/>
  <c r="P16" i="6" s="1"/>
  <c r="O10" i="6"/>
  <c r="P10" i="6" s="1"/>
  <c r="O28" i="6"/>
  <c r="P28" i="6" s="1"/>
  <c r="O27" i="6"/>
  <c r="P27" i="6" s="1"/>
  <c r="O22" i="6"/>
  <c r="P22" i="6" s="1"/>
  <c r="O6" i="6"/>
  <c r="P6" i="6" s="1"/>
  <c r="O26" i="6"/>
  <c r="P26" i="6" s="1"/>
  <c r="O17" i="6"/>
  <c r="P17" i="6" s="1"/>
  <c r="O14" i="6"/>
  <c r="P14" i="6" s="1"/>
  <c r="O8" i="6"/>
  <c r="P8" i="6" s="1"/>
  <c r="S16" i="5"/>
  <c r="V16" i="5" s="1"/>
  <c r="R16" i="5"/>
  <c r="U16" i="5" s="1"/>
  <c r="S42" i="5"/>
  <c r="V42" i="5" s="1"/>
  <c r="R42" i="5"/>
  <c r="U42" i="5" s="1"/>
  <c r="S87" i="5"/>
  <c r="V87" i="5" s="1"/>
  <c r="R87" i="5"/>
  <c r="U87" i="5" s="1"/>
  <c r="R104" i="5"/>
  <c r="U104" i="5" s="1"/>
  <c r="S104" i="5"/>
  <c r="V104" i="5" s="1"/>
  <c r="R8" i="5"/>
  <c r="U8" i="5" s="1"/>
  <c r="S8" i="5"/>
  <c r="V8" i="5" s="1"/>
  <c r="S30" i="5"/>
  <c r="V30" i="5" s="1"/>
  <c r="R30" i="5"/>
  <c r="U30" i="5" s="1"/>
  <c r="S50" i="5"/>
  <c r="V50" i="5" s="1"/>
  <c r="R50" i="5"/>
  <c r="U50" i="5" s="1"/>
  <c r="S62" i="5"/>
  <c r="V62" i="5" s="1"/>
  <c r="R62" i="5"/>
  <c r="U62" i="5" s="1"/>
  <c r="S58" i="5"/>
  <c r="V58" i="5" s="1"/>
  <c r="R58" i="5"/>
  <c r="U58" i="5" s="1"/>
  <c r="S105" i="5"/>
  <c r="V105" i="5" s="1"/>
  <c r="R105" i="5"/>
  <c r="U105" i="5" s="1"/>
  <c r="S110" i="5"/>
  <c r="V110" i="5" s="1"/>
  <c r="R110" i="5"/>
  <c r="U110" i="5" s="1"/>
  <c r="S15" i="5"/>
  <c r="V15" i="5" s="1"/>
  <c r="R15" i="5"/>
  <c r="U15" i="5" s="1"/>
  <c r="S24" i="5"/>
  <c r="V24" i="5" s="1"/>
  <c r="R24" i="5"/>
  <c r="U24" i="5" s="1"/>
  <c r="R17" i="5"/>
  <c r="U17" i="5" s="1"/>
  <c r="S17" i="5"/>
  <c r="V17" i="5" s="1"/>
  <c r="S6" i="5"/>
  <c r="V6" i="5" s="1"/>
  <c r="R6" i="5"/>
  <c r="U6" i="5" s="1"/>
  <c r="S46" i="5"/>
  <c r="V46" i="5" s="1"/>
  <c r="R46" i="5"/>
  <c r="U46" i="5" s="1"/>
  <c r="S26" i="5"/>
  <c r="V26" i="5" s="1"/>
  <c r="R26" i="5"/>
  <c r="U26" i="5" s="1"/>
  <c r="R39" i="5"/>
  <c r="U39" i="5" s="1"/>
  <c r="S39" i="5"/>
  <c r="V39" i="5" s="1"/>
  <c r="S63" i="5"/>
  <c r="V63" i="5" s="1"/>
  <c r="R63" i="5"/>
  <c r="U63" i="5" s="1"/>
  <c r="S83" i="5"/>
  <c r="V83" i="5" s="1"/>
  <c r="R83" i="5"/>
  <c r="U83" i="5" s="1"/>
  <c r="R64" i="5"/>
  <c r="U64" i="5" s="1"/>
  <c r="S64" i="5"/>
  <c r="V64" i="5" s="1"/>
  <c r="R74" i="5"/>
  <c r="U74" i="5" s="1"/>
  <c r="S74" i="5"/>
  <c r="V74" i="5" s="1"/>
  <c r="R113" i="5"/>
  <c r="U113" i="5" s="1"/>
  <c r="S113" i="5"/>
  <c r="V113" i="5" s="1"/>
  <c r="S86" i="5"/>
  <c r="V86" i="5" s="1"/>
  <c r="R86" i="5"/>
  <c r="U86" i="5" s="1"/>
  <c r="S122" i="5"/>
  <c r="V122" i="5" s="1"/>
  <c r="R122" i="5"/>
  <c r="U122" i="5" s="1"/>
  <c r="S91" i="5"/>
  <c r="V91" i="5" s="1"/>
  <c r="R91" i="5"/>
  <c r="U91" i="5" s="1"/>
  <c r="R19" i="5"/>
  <c r="U19" i="5" s="1"/>
  <c r="S19" i="5"/>
  <c r="V19" i="5" s="1"/>
  <c r="S29" i="5"/>
  <c r="V29" i="5" s="1"/>
  <c r="R29" i="5"/>
  <c r="U29" i="5" s="1"/>
  <c r="S97" i="5"/>
  <c r="V97" i="5" s="1"/>
  <c r="R97" i="5"/>
  <c r="U97" i="5" s="1"/>
  <c r="S33" i="5"/>
  <c r="V33" i="5" s="1"/>
  <c r="R33" i="5"/>
  <c r="U33" i="5" s="1"/>
  <c r="S10" i="5"/>
  <c r="V10" i="5" s="1"/>
  <c r="R10" i="5"/>
  <c r="U10" i="5" s="1"/>
  <c r="R47" i="5"/>
  <c r="U47" i="5" s="1"/>
  <c r="S47" i="5"/>
  <c r="V47" i="5" s="1"/>
  <c r="R72" i="5"/>
  <c r="U72" i="5" s="1"/>
  <c r="S72" i="5"/>
  <c r="V72" i="5" s="1"/>
  <c r="S120" i="5"/>
  <c r="V120" i="5" s="1"/>
  <c r="R120" i="5"/>
  <c r="U120" i="5" s="1"/>
  <c r="S99" i="5"/>
  <c r="V99" i="5" s="1"/>
  <c r="R99" i="5"/>
  <c r="U99" i="5" s="1"/>
  <c r="S20" i="5"/>
  <c r="V20" i="5" s="1"/>
  <c r="R20" i="5"/>
  <c r="U20" i="5" s="1"/>
  <c r="S65" i="5"/>
  <c r="V65" i="5" s="1"/>
  <c r="R65" i="5"/>
  <c r="U65" i="5" s="1"/>
  <c r="S108" i="5"/>
  <c r="V108" i="5" s="1"/>
  <c r="R108" i="5"/>
  <c r="U108" i="5" s="1"/>
  <c r="S57" i="5"/>
  <c r="V57" i="5" s="1"/>
  <c r="R57" i="5"/>
  <c r="U57" i="5" s="1"/>
  <c r="R121" i="5"/>
  <c r="U121" i="5" s="1"/>
  <c r="S121" i="5"/>
  <c r="V121" i="5" s="1"/>
  <c r="S82" i="5"/>
  <c r="V82" i="5" s="1"/>
  <c r="R82" i="5"/>
  <c r="U82" i="5" s="1"/>
  <c r="R100" i="5"/>
  <c r="U100" i="5" s="1"/>
  <c r="S100" i="5"/>
  <c r="V100" i="5" s="1"/>
  <c r="S107" i="5"/>
  <c r="V107" i="5" s="1"/>
  <c r="R107" i="5"/>
  <c r="U107" i="5" s="1"/>
  <c r="S35" i="5"/>
  <c r="V35" i="5" s="1"/>
  <c r="R35" i="5"/>
  <c r="U35" i="5" s="1"/>
  <c r="S23" i="5"/>
  <c r="V23" i="5" s="1"/>
  <c r="R23" i="5"/>
  <c r="U23" i="5" s="1"/>
  <c r="R22" i="5"/>
  <c r="U22" i="5" s="1"/>
  <c r="S22" i="5"/>
  <c r="V22" i="5" s="1"/>
  <c r="S21" i="5"/>
  <c r="V21" i="5" s="1"/>
  <c r="R21" i="5"/>
  <c r="U21" i="5" s="1"/>
  <c r="R32" i="5"/>
  <c r="U32" i="5" s="1"/>
  <c r="S32" i="5"/>
  <c r="V32" i="5" s="1"/>
  <c r="R45" i="5"/>
  <c r="U45" i="5" s="1"/>
  <c r="S45" i="5"/>
  <c r="V45" i="5" s="1"/>
  <c r="S71" i="5"/>
  <c r="V71" i="5" s="1"/>
  <c r="R71" i="5"/>
  <c r="U71" i="5" s="1"/>
  <c r="S68" i="5"/>
  <c r="V68" i="5" s="1"/>
  <c r="R68" i="5"/>
  <c r="U68" i="5" s="1"/>
  <c r="R67" i="5"/>
  <c r="U67" i="5" s="1"/>
  <c r="S67" i="5"/>
  <c r="V67" i="5" s="1"/>
  <c r="R69" i="5"/>
  <c r="U69" i="5" s="1"/>
  <c r="S69" i="5"/>
  <c r="V69" i="5" s="1"/>
  <c r="S90" i="5"/>
  <c r="V90" i="5" s="1"/>
  <c r="R90" i="5"/>
  <c r="U90" i="5" s="1"/>
  <c r="S89" i="5"/>
  <c r="V89" i="5" s="1"/>
  <c r="R89" i="5"/>
  <c r="U89" i="5" s="1"/>
  <c r="S101" i="5"/>
  <c r="V101" i="5" s="1"/>
  <c r="R101" i="5"/>
  <c r="U101" i="5" s="1"/>
  <c r="S88" i="5"/>
  <c r="V88" i="5" s="1"/>
  <c r="R88" i="5"/>
  <c r="U88" i="5" s="1"/>
  <c r="S115" i="5"/>
  <c r="V115" i="5" s="1"/>
  <c r="R115" i="5"/>
  <c r="U115" i="5" s="1"/>
  <c r="S49" i="5"/>
  <c r="V49" i="5" s="1"/>
  <c r="R49" i="5"/>
  <c r="U49" i="5" s="1"/>
  <c r="S55" i="5"/>
  <c r="V55" i="5" s="1"/>
  <c r="R55" i="5"/>
  <c r="U55" i="5" s="1"/>
  <c r="S73" i="5"/>
  <c r="V73" i="5" s="1"/>
  <c r="R73" i="5"/>
  <c r="U73" i="5" s="1"/>
  <c r="R92" i="5"/>
  <c r="U92" i="5" s="1"/>
  <c r="S92" i="5"/>
  <c r="V92" i="5" s="1"/>
  <c r="S79" i="5"/>
  <c r="V79" i="5" s="1"/>
  <c r="R79" i="5"/>
  <c r="U79" i="5" s="1"/>
  <c r="R124" i="5"/>
  <c r="U124" i="5" s="1"/>
  <c r="S124" i="5"/>
  <c r="V124" i="5" s="1"/>
  <c r="S11" i="5"/>
  <c r="V11" i="5" s="1"/>
  <c r="R11" i="5"/>
  <c r="U11" i="5" s="1"/>
  <c r="S13" i="5"/>
  <c r="V13" i="5" s="1"/>
  <c r="R13" i="5"/>
  <c r="U13" i="5" s="1"/>
  <c r="R37" i="5"/>
  <c r="U37" i="5" s="1"/>
  <c r="S37" i="5"/>
  <c r="V37" i="5" s="1"/>
  <c r="S60" i="5"/>
  <c r="V60" i="5" s="1"/>
  <c r="R60" i="5"/>
  <c r="U60" i="5" s="1"/>
  <c r="R61" i="5"/>
  <c r="U61" i="5" s="1"/>
  <c r="S61" i="5"/>
  <c r="V61" i="5" s="1"/>
  <c r="R81" i="5"/>
  <c r="U81" i="5" s="1"/>
  <c r="S81" i="5"/>
  <c r="V81" i="5" s="1"/>
  <c r="S80" i="5"/>
  <c r="V80" i="5" s="1"/>
  <c r="R80" i="5"/>
  <c r="U80" i="5" s="1"/>
  <c r="R27" i="5"/>
  <c r="U27" i="5" s="1"/>
  <c r="S27" i="5"/>
  <c r="V27" i="5" s="1"/>
  <c r="R25" i="5"/>
  <c r="U25" i="5" s="1"/>
  <c r="S25" i="5"/>
  <c r="V25" i="5" s="1"/>
  <c r="R51" i="5"/>
  <c r="U51" i="5" s="1"/>
  <c r="S51" i="5"/>
  <c r="V51" i="5" s="1"/>
  <c r="R31" i="5"/>
  <c r="U31" i="5" s="1"/>
  <c r="S31" i="5"/>
  <c r="V31" i="5" s="1"/>
  <c r="S40" i="5"/>
  <c r="V40" i="5" s="1"/>
  <c r="R40" i="5"/>
  <c r="U40" i="5" s="1"/>
  <c r="S34" i="5"/>
  <c r="V34" i="5" s="1"/>
  <c r="R34" i="5"/>
  <c r="U34" i="5" s="1"/>
  <c r="S28" i="5"/>
  <c r="V28" i="5" s="1"/>
  <c r="R28" i="5"/>
  <c r="U28" i="5" s="1"/>
  <c r="S76" i="5"/>
  <c r="V76" i="5" s="1"/>
  <c r="R76" i="5"/>
  <c r="U76" i="5" s="1"/>
  <c r="S75" i="5"/>
  <c r="V75" i="5" s="1"/>
  <c r="R75" i="5"/>
  <c r="U75" i="5" s="1"/>
  <c r="S77" i="5"/>
  <c r="V77" i="5" s="1"/>
  <c r="R77" i="5"/>
  <c r="U77" i="5" s="1"/>
  <c r="R93" i="5"/>
  <c r="U93" i="5" s="1"/>
  <c r="S93" i="5"/>
  <c r="V93" i="5" s="1"/>
  <c r="S94" i="5"/>
  <c r="V94" i="5" s="1"/>
  <c r="R94" i="5"/>
  <c r="U94" i="5" s="1"/>
  <c r="S103" i="5"/>
  <c r="V103" i="5" s="1"/>
  <c r="R103" i="5"/>
  <c r="U103" i="5" s="1"/>
  <c r="S111" i="5"/>
  <c r="V111" i="5" s="1"/>
  <c r="R111" i="5"/>
  <c r="U111" i="5" s="1"/>
  <c r="S123" i="5"/>
  <c r="V123" i="5" s="1"/>
  <c r="R123" i="5"/>
  <c r="U123" i="5" s="1"/>
  <c r="R43" i="5"/>
  <c r="U43" i="5" s="1"/>
  <c r="S43" i="5"/>
  <c r="V43" i="5" s="1"/>
  <c r="S54" i="5"/>
  <c r="V54" i="5" s="1"/>
  <c r="R54" i="5"/>
  <c r="U54" i="5" s="1"/>
  <c r="R102" i="5"/>
  <c r="U102" i="5" s="1"/>
  <c r="S102" i="5"/>
  <c r="V102" i="5" s="1"/>
  <c r="R95" i="5"/>
  <c r="U95" i="5" s="1"/>
  <c r="S95" i="5"/>
  <c r="V95" i="5" s="1"/>
  <c r="S7" i="5"/>
  <c r="V7" i="5" s="1"/>
  <c r="R7" i="5"/>
  <c r="U7" i="5" s="1"/>
  <c r="S48" i="5"/>
  <c r="V48" i="5" s="1"/>
  <c r="R48" i="5"/>
  <c r="U48" i="5" s="1"/>
  <c r="S36" i="5"/>
  <c r="V36" i="5" s="1"/>
  <c r="R36" i="5"/>
  <c r="U36" i="5" s="1"/>
  <c r="R85" i="5"/>
  <c r="U85" i="5" s="1"/>
  <c r="S85" i="5"/>
  <c r="V85" i="5" s="1"/>
  <c r="R96" i="5"/>
  <c r="U96" i="5" s="1"/>
  <c r="S96" i="5"/>
  <c r="V96" i="5" s="1"/>
  <c r="S98" i="5"/>
  <c r="V98" i="5" s="1"/>
  <c r="R98" i="5"/>
  <c r="U98" i="5" s="1"/>
  <c r="S109" i="5"/>
  <c r="V109" i="5" s="1"/>
  <c r="R109" i="5"/>
  <c r="U109" i="5" s="1"/>
  <c r="S12" i="5"/>
  <c r="V12" i="5" s="1"/>
  <c r="R12" i="5"/>
  <c r="U12" i="5" s="1"/>
  <c r="R59" i="5"/>
  <c r="U59" i="5" s="1"/>
  <c r="S59" i="5"/>
  <c r="V59" i="5" s="1"/>
  <c r="S44" i="5"/>
  <c r="V44" i="5" s="1"/>
  <c r="R44" i="5"/>
  <c r="U44" i="5" s="1"/>
  <c r="S114" i="5"/>
  <c r="V114" i="5" s="1"/>
  <c r="R114" i="5"/>
  <c r="U114" i="5" s="1"/>
  <c r="S106" i="5"/>
  <c r="V106" i="5" s="1"/>
  <c r="R106" i="5"/>
  <c r="U106" i="5" s="1"/>
  <c r="S116" i="5"/>
  <c r="V116" i="5" s="1"/>
  <c r="R116" i="5"/>
  <c r="U116" i="5" s="1"/>
  <c r="S117" i="5"/>
  <c r="V117" i="5" s="1"/>
  <c r="R117" i="5"/>
  <c r="U117" i="5" s="1"/>
  <c r="R9" i="5"/>
  <c r="U9" i="5" s="1"/>
  <c r="S9" i="5"/>
  <c r="V9" i="5" s="1"/>
  <c r="R18" i="5"/>
  <c r="U18" i="5" s="1"/>
  <c r="S18" i="5"/>
  <c r="V18" i="5" s="1"/>
  <c r="R14" i="5"/>
  <c r="U14" i="5" s="1"/>
  <c r="S14" i="5"/>
  <c r="V14" i="5" s="1"/>
  <c r="R41" i="5"/>
  <c r="U41" i="5" s="1"/>
  <c r="S41" i="5"/>
  <c r="V41" i="5" s="1"/>
  <c r="S38" i="5"/>
  <c r="V38" i="5" s="1"/>
  <c r="R38" i="5"/>
  <c r="U38" i="5" s="1"/>
  <c r="S78" i="5"/>
  <c r="V78" i="5" s="1"/>
  <c r="R78" i="5"/>
  <c r="U78" i="5" s="1"/>
  <c r="R53" i="5"/>
  <c r="U53" i="5" s="1"/>
  <c r="S53" i="5"/>
  <c r="V53" i="5" s="1"/>
  <c r="R52" i="5"/>
  <c r="U52" i="5" s="1"/>
  <c r="S52" i="5"/>
  <c r="V52" i="5" s="1"/>
  <c r="S70" i="5"/>
  <c r="V70" i="5" s="1"/>
  <c r="R70" i="5"/>
  <c r="U70" i="5" s="1"/>
  <c r="R56" i="5"/>
  <c r="U56" i="5" s="1"/>
  <c r="S56" i="5"/>
  <c r="V56" i="5" s="1"/>
  <c r="S66" i="5"/>
  <c r="V66" i="5" s="1"/>
  <c r="R66" i="5"/>
  <c r="U66" i="5" s="1"/>
  <c r="R84" i="5"/>
  <c r="U84" i="5" s="1"/>
  <c r="S84" i="5"/>
  <c r="V84" i="5" s="1"/>
  <c r="S112" i="5"/>
  <c r="V112" i="5" s="1"/>
  <c r="R112" i="5"/>
  <c r="U112" i="5" s="1"/>
  <c r="S119" i="5"/>
  <c r="V119" i="5" s="1"/>
  <c r="R119" i="5"/>
  <c r="U119" i="5" s="1"/>
  <c r="R118" i="5"/>
  <c r="U118" i="5" s="1"/>
  <c r="S118" i="5"/>
  <c r="V118" i="5" s="1"/>
  <c r="S125" i="5"/>
  <c r="V125" i="5" s="1"/>
  <c r="R125" i="5"/>
  <c r="U125" i="5" s="1"/>
  <c r="N79" i="2"/>
  <c r="N45" i="2"/>
  <c r="N15" i="2"/>
  <c r="N18" i="2"/>
  <c r="N20" i="2"/>
  <c r="N17" i="2"/>
  <c r="N8" i="2"/>
  <c r="N123" i="2"/>
  <c r="N125" i="2"/>
  <c r="N50" i="4"/>
  <c r="N61" i="4"/>
  <c r="N118" i="4"/>
  <c r="N110" i="4"/>
  <c r="N25" i="4"/>
  <c r="N80" i="4"/>
  <c r="N34" i="4"/>
  <c r="N42" i="4"/>
  <c r="N8" i="4"/>
  <c r="N116" i="4"/>
  <c r="N21" i="4"/>
  <c r="N9" i="4"/>
  <c r="M126" i="4"/>
  <c r="AB18" i="4" s="1"/>
  <c r="AB16" i="4" s="1"/>
  <c r="O117" i="4" s="1"/>
  <c r="P117" i="4" s="1"/>
  <c r="N86" i="4"/>
  <c r="N38" i="4"/>
  <c r="N121" i="4"/>
  <c r="N30" i="4"/>
  <c r="N90" i="4"/>
  <c r="N35" i="4"/>
  <c r="N94" i="4"/>
  <c r="N93" i="4"/>
  <c r="N20" i="4"/>
  <c r="N52" i="4"/>
  <c r="N73" i="4"/>
  <c r="N98" i="4"/>
  <c r="N32" i="4"/>
  <c r="N77" i="4"/>
  <c r="N46" i="4"/>
  <c r="N71" i="4"/>
  <c r="N96" i="4"/>
  <c r="N36" i="4"/>
  <c r="N88" i="4"/>
  <c r="N28" i="4"/>
  <c r="N17" i="4"/>
  <c r="N108" i="4"/>
  <c r="N79" i="4"/>
  <c r="N15" i="4"/>
  <c r="N47" i="4"/>
  <c r="N76" i="4"/>
  <c r="N84" i="4"/>
  <c r="N16" i="4"/>
  <c r="N91" i="4"/>
  <c r="N62" i="4"/>
  <c r="N114" i="4"/>
  <c r="N70" i="4"/>
  <c r="N43" i="4"/>
  <c r="N60" i="4"/>
  <c r="N83" i="4"/>
  <c r="N13" i="4"/>
  <c r="N54" i="4"/>
  <c r="N100" i="4"/>
  <c r="N14" i="4"/>
  <c r="N111" i="4"/>
  <c r="N22" i="4"/>
  <c r="N75" i="4"/>
  <c r="N27" i="4"/>
  <c r="N58" i="4"/>
  <c r="N6" i="4"/>
  <c r="N115" i="4"/>
  <c r="N113" i="4"/>
  <c r="N18" i="4"/>
  <c r="N103" i="4"/>
  <c r="N120" i="4"/>
  <c r="N72" i="4"/>
  <c r="N24" i="4"/>
  <c r="N63" i="4"/>
  <c r="N92" i="4"/>
  <c r="N112" i="4"/>
  <c r="N74" i="4"/>
  <c r="N109" i="4"/>
  <c r="N23" i="4"/>
  <c r="N19" i="4"/>
  <c r="N69" i="4"/>
  <c r="N48" i="4"/>
  <c r="N56" i="4"/>
  <c r="N102" i="4"/>
  <c r="N37" i="4"/>
  <c r="N11" i="4"/>
  <c r="N29" i="4"/>
  <c r="N119" i="4"/>
  <c r="N44" i="4"/>
  <c r="N65" i="4"/>
  <c r="N89" i="4"/>
  <c r="N39" i="4"/>
  <c r="N33" i="4"/>
  <c r="N53" i="4"/>
  <c r="N12" i="4"/>
  <c r="O125" i="4"/>
  <c r="P125" i="4" s="1"/>
  <c r="O92" i="4"/>
  <c r="P92" i="4" s="1"/>
  <c r="O86" i="4"/>
  <c r="P86" i="4" s="1"/>
  <c r="O78" i="4"/>
  <c r="P78" i="4" s="1"/>
  <c r="O122" i="4"/>
  <c r="P122" i="4" s="1"/>
  <c r="O123" i="4"/>
  <c r="P123" i="4" s="1"/>
  <c r="O118" i="4"/>
  <c r="P118" i="4" s="1"/>
  <c r="O100" i="4"/>
  <c r="P100" i="4" s="1"/>
  <c r="O91" i="4"/>
  <c r="P91" i="4" s="1"/>
  <c r="O84" i="4"/>
  <c r="P84" i="4" s="1"/>
  <c r="O98" i="4"/>
  <c r="P98" i="4" s="1"/>
  <c r="O87" i="4"/>
  <c r="P87" i="4" s="1"/>
  <c r="O115" i="4"/>
  <c r="P115" i="4" s="1"/>
  <c r="O110" i="4"/>
  <c r="P110" i="4" s="1"/>
  <c r="O93" i="4"/>
  <c r="P93" i="4" s="1"/>
  <c r="O90" i="4"/>
  <c r="P90" i="4" s="1"/>
  <c r="O85" i="4"/>
  <c r="P85" i="4" s="1"/>
  <c r="O124" i="4"/>
  <c r="P124" i="4" s="1"/>
  <c r="O88" i="4"/>
  <c r="P88" i="4" s="1"/>
  <c r="O80" i="4"/>
  <c r="P80" i="4" s="1"/>
  <c r="O71" i="4"/>
  <c r="P71" i="4" s="1"/>
  <c r="O63" i="4"/>
  <c r="P63" i="4" s="1"/>
  <c r="O55" i="4"/>
  <c r="P55" i="4" s="1"/>
  <c r="O74" i="4"/>
  <c r="P74" i="4" s="1"/>
  <c r="O66" i="4"/>
  <c r="P66" i="4" s="1"/>
  <c r="O58" i="4"/>
  <c r="P58" i="4" s="1"/>
  <c r="O82" i="4"/>
  <c r="P82" i="4" s="1"/>
  <c r="O69" i="4"/>
  <c r="P69" i="4" s="1"/>
  <c r="O61" i="4"/>
  <c r="P61" i="4" s="1"/>
  <c r="O53" i="4"/>
  <c r="P53" i="4" s="1"/>
  <c r="O97" i="4"/>
  <c r="P97" i="4" s="1"/>
  <c r="O81" i="4"/>
  <c r="P81" i="4" s="1"/>
  <c r="O72" i="4"/>
  <c r="P72" i="4" s="1"/>
  <c r="O64" i="4"/>
  <c r="P64" i="4" s="1"/>
  <c r="O56" i="4"/>
  <c r="P56" i="4" s="1"/>
  <c r="O75" i="4"/>
  <c r="P75" i="4" s="1"/>
  <c r="O67" i="4"/>
  <c r="P67" i="4" s="1"/>
  <c r="O59" i="4"/>
  <c r="P59" i="4" s="1"/>
  <c r="O113" i="4"/>
  <c r="P113" i="4" s="1"/>
  <c r="O79" i="4"/>
  <c r="P79" i="4" s="1"/>
  <c r="O77" i="4"/>
  <c r="P77" i="4" s="1"/>
  <c r="O70" i="4"/>
  <c r="P70" i="4" s="1"/>
  <c r="O62" i="4"/>
  <c r="P62" i="4" s="1"/>
  <c r="O73" i="4"/>
  <c r="P73" i="4" s="1"/>
  <c r="O65" i="4"/>
  <c r="P65" i="4" s="1"/>
  <c r="O57" i="4"/>
  <c r="P57" i="4" s="1"/>
  <c r="O42" i="4"/>
  <c r="P42" i="4" s="1"/>
  <c r="O34" i="4"/>
  <c r="P34" i="4" s="1"/>
  <c r="O60" i="4"/>
  <c r="P60" i="4" s="1"/>
  <c r="O50" i="4"/>
  <c r="P50" i="4" s="1"/>
  <c r="O49" i="4"/>
  <c r="P49" i="4" s="1"/>
  <c r="O45" i="4"/>
  <c r="P45" i="4" s="1"/>
  <c r="O37" i="4"/>
  <c r="P37" i="4" s="1"/>
  <c r="O29" i="4"/>
  <c r="P29" i="4" s="1"/>
  <c r="O114" i="4"/>
  <c r="P114" i="4" s="1"/>
  <c r="O51" i="4"/>
  <c r="P51" i="4" s="1"/>
  <c r="O48" i="4"/>
  <c r="P48" i="4" s="1"/>
  <c r="O40" i="4"/>
  <c r="P40" i="4" s="1"/>
  <c r="O32" i="4"/>
  <c r="P32" i="4" s="1"/>
  <c r="O25" i="4"/>
  <c r="P25" i="4" s="1"/>
  <c r="O43" i="4"/>
  <c r="P43" i="4" s="1"/>
  <c r="O35" i="4"/>
  <c r="P35" i="4" s="1"/>
  <c r="O26" i="4"/>
  <c r="P26" i="4" s="1"/>
  <c r="O68" i="4"/>
  <c r="P68" i="4" s="1"/>
  <c r="O54" i="4"/>
  <c r="P54" i="4" s="1"/>
  <c r="O46" i="4"/>
  <c r="P46" i="4" s="1"/>
  <c r="O38" i="4"/>
  <c r="P38" i="4" s="1"/>
  <c r="O30" i="4"/>
  <c r="P30" i="4" s="1"/>
  <c r="O27" i="4"/>
  <c r="P27" i="4" s="1"/>
  <c r="O20" i="4"/>
  <c r="P20" i="4" s="1"/>
  <c r="O52" i="4"/>
  <c r="P52" i="4" s="1"/>
  <c r="O41" i="4"/>
  <c r="P41" i="4" s="1"/>
  <c r="O33" i="4"/>
  <c r="P33" i="4" s="1"/>
  <c r="O21" i="4"/>
  <c r="P21" i="4" s="1"/>
  <c r="O44" i="4"/>
  <c r="P44" i="4" s="1"/>
  <c r="O36" i="4"/>
  <c r="P36" i="4" s="1"/>
  <c r="O28" i="4"/>
  <c r="P28" i="4" s="1"/>
  <c r="O23" i="4"/>
  <c r="P23" i="4" s="1"/>
  <c r="O13" i="4"/>
  <c r="P13" i="4" s="1"/>
  <c r="O8" i="4"/>
  <c r="P8" i="4" s="1"/>
  <c r="O31" i="4"/>
  <c r="P31" i="4" s="1"/>
  <c r="O19" i="4"/>
  <c r="P19" i="4" s="1"/>
  <c r="O10" i="4"/>
  <c r="P10" i="4" s="1"/>
  <c r="O22" i="4"/>
  <c r="P22" i="4" s="1"/>
  <c r="O17" i="4"/>
  <c r="P17" i="4" s="1"/>
  <c r="O7" i="4"/>
  <c r="P7" i="4" s="1"/>
  <c r="O39" i="4"/>
  <c r="P39" i="4" s="1"/>
  <c r="O24" i="4"/>
  <c r="P24" i="4" s="1"/>
  <c r="O14" i="4"/>
  <c r="P14" i="4" s="1"/>
  <c r="O12" i="4"/>
  <c r="P12" i="4" s="1"/>
  <c r="O11" i="4"/>
  <c r="P11" i="4" s="1"/>
  <c r="O47" i="4"/>
  <c r="P47" i="4" s="1"/>
  <c r="AB17" i="4"/>
  <c r="O18" i="4"/>
  <c r="P18" i="4" s="1"/>
  <c r="O15" i="4"/>
  <c r="P15" i="4" s="1"/>
  <c r="O9" i="4"/>
  <c r="P9" i="4" s="1"/>
  <c r="O16" i="4"/>
  <c r="P16" i="4" s="1"/>
  <c r="O6" i="4"/>
  <c r="P6" i="4" s="1"/>
  <c r="N104" i="4"/>
  <c r="N67" i="4"/>
  <c r="N40" i="4"/>
  <c r="N107" i="4"/>
  <c r="N59" i="4"/>
  <c r="N10" i="4"/>
  <c r="N66" i="4"/>
  <c r="N45" i="4"/>
  <c r="N97" i="4"/>
  <c r="N82" i="4"/>
  <c r="N41" i="4"/>
  <c r="N117" i="4"/>
  <c r="N106" i="4"/>
  <c r="N31" i="4"/>
  <c r="N55" i="4"/>
  <c r="N125" i="4"/>
  <c r="N124" i="4"/>
  <c r="N78" i="4"/>
  <c r="N87" i="4"/>
  <c r="N85" i="4"/>
  <c r="N49" i="4"/>
  <c r="N57" i="4"/>
  <c r="N105" i="4"/>
  <c r="N101" i="4"/>
  <c r="N68" i="4"/>
  <c r="N64" i="4"/>
  <c r="N81" i="4"/>
  <c r="N95" i="4"/>
  <c r="N58" i="2"/>
  <c r="N114" i="2"/>
  <c r="N119" i="2"/>
  <c r="N120" i="2"/>
  <c r="N121" i="2"/>
  <c r="N25" i="2"/>
  <c r="N42" i="2"/>
  <c r="N109" i="2"/>
  <c r="N29" i="2"/>
  <c r="N46" i="2"/>
  <c r="N104" i="2"/>
  <c r="N34" i="2"/>
  <c r="N49" i="2"/>
  <c r="N103" i="2"/>
  <c r="N96" i="2"/>
  <c r="N77" i="2"/>
  <c r="N37" i="2"/>
  <c r="N59" i="2"/>
  <c r="N39" i="2"/>
  <c r="N24" i="2"/>
  <c r="N56" i="2"/>
  <c r="N118" i="2"/>
  <c r="N106" i="2"/>
  <c r="N52" i="2"/>
  <c r="N6" i="2"/>
  <c r="N33" i="2"/>
  <c r="N101" i="2"/>
  <c r="N27" i="2"/>
  <c r="N40" i="2"/>
  <c r="N105" i="2"/>
  <c r="N51" i="2"/>
  <c r="N32" i="2"/>
  <c r="N23" i="2"/>
  <c r="N75" i="2"/>
  <c r="N108" i="2"/>
  <c r="N64" i="2"/>
  <c r="N67" i="2"/>
  <c r="N13" i="2"/>
  <c r="N31" i="2"/>
  <c r="N53" i="2"/>
  <c r="N93" i="2"/>
  <c r="N86" i="2"/>
  <c r="N82" i="2"/>
  <c r="N48" i="2"/>
  <c r="N122" i="2"/>
  <c r="N36" i="2"/>
  <c r="N72" i="2"/>
  <c r="N28" i="2"/>
  <c r="N44" i="2"/>
  <c r="N65" i="2"/>
  <c r="N41" i="2"/>
  <c r="N54" i="2"/>
  <c r="N97" i="2"/>
  <c r="N113" i="2"/>
  <c r="N83" i="2"/>
  <c r="N95" i="2"/>
  <c r="N91" i="2"/>
  <c r="N80" i="2"/>
  <c r="N70" i="2"/>
  <c r="N14" i="2"/>
  <c r="N26" i="2"/>
  <c r="N117" i="2"/>
  <c r="N21" i="2"/>
  <c r="N89" i="2"/>
  <c r="N11" i="2"/>
  <c r="N73" i="2"/>
  <c r="N19" i="2"/>
  <c r="N84" i="2"/>
  <c r="N71" i="2"/>
  <c r="N7" i="2"/>
  <c r="N94" i="2"/>
  <c r="N85" i="2"/>
  <c r="N78" i="2"/>
  <c r="N92" i="2"/>
  <c r="N87" i="2"/>
  <c r="N62" i="2"/>
  <c r="N55" i="2"/>
  <c r="N112" i="2"/>
  <c r="N10" i="2"/>
  <c r="N107" i="2"/>
  <c r="N90" i="2"/>
  <c r="N74" i="2"/>
  <c r="N110" i="2"/>
  <c r="N76" i="2"/>
  <c r="N35" i="2"/>
  <c r="N115" i="2"/>
  <c r="N81" i="2"/>
  <c r="N16" i="2"/>
  <c r="N22" i="2"/>
  <c r="N63" i="2"/>
  <c r="N38" i="2"/>
  <c r="N9" i="2"/>
  <c r="N98" i="2"/>
  <c r="N99" i="2"/>
  <c r="N124" i="2"/>
  <c r="N100" i="2"/>
  <c r="N68" i="2"/>
  <c r="N43" i="2"/>
  <c r="N69" i="2"/>
  <c r="N102" i="2"/>
  <c r="O12" i="2"/>
  <c r="P12" i="2" s="1"/>
  <c r="O20" i="2"/>
  <c r="P20" i="2" s="1"/>
  <c r="O28" i="2"/>
  <c r="P28" i="2" s="1"/>
  <c r="O36" i="2"/>
  <c r="P36" i="2" s="1"/>
  <c r="O44" i="2"/>
  <c r="P44" i="2" s="1"/>
  <c r="O52" i="2"/>
  <c r="P52" i="2" s="1"/>
  <c r="O60" i="2"/>
  <c r="P60" i="2" s="1"/>
  <c r="O68" i="2"/>
  <c r="P68" i="2" s="1"/>
  <c r="O76" i="2"/>
  <c r="P76" i="2" s="1"/>
  <c r="O84" i="2"/>
  <c r="P84" i="2" s="1"/>
  <c r="O92" i="2"/>
  <c r="P92" i="2" s="1"/>
  <c r="O100" i="2"/>
  <c r="P100" i="2" s="1"/>
  <c r="O108" i="2"/>
  <c r="P108" i="2" s="1"/>
  <c r="O116" i="2"/>
  <c r="P116" i="2" s="1"/>
  <c r="O124" i="2"/>
  <c r="P124" i="2" s="1"/>
  <c r="O13" i="2"/>
  <c r="P13" i="2" s="1"/>
  <c r="O21" i="2"/>
  <c r="P21" i="2" s="1"/>
  <c r="O29" i="2"/>
  <c r="P29" i="2" s="1"/>
  <c r="O37" i="2"/>
  <c r="P37" i="2" s="1"/>
  <c r="O45" i="2"/>
  <c r="P45" i="2" s="1"/>
  <c r="O53" i="2"/>
  <c r="P53" i="2" s="1"/>
  <c r="O61" i="2"/>
  <c r="P61" i="2" s="1"/>
  <c r="O69" i="2"/>
  <c r="P69" i="2" s="1"/>
  <c r="O77" i="2"/>
  <c r="P77" i="2" s="1"/>
  <c r="O85" i="2"/>
  <c r="P85" i="2" s="1"/>
  <c r="O93" i="2"/>
  <c r="P93" i="2" s="1"/>
  <c r="O101" i="2"/>
  <c r="P101" i="2" s="1"/>
  <c r="O109" i="2"/>
  <c r="P109" i="2" s="1"/>
  <c r="O117" i="2"/>
  <c r="P117" i="2" s="1"/>
  <c r="O125" i="2"/>
  <c r="P125" i="2" s="1"/>
  <c r="O14" i="2"/>
  <c r="P14" i="2" s="1"/>
  <c r="O22" i="2"/>
  <c r="P22" i="2" s="1"/>
  <c r="O30" i="2"/>
  <c r="P30" i="2" s="1"/>
  <c r="O38" i="2"/>
  <c r="P38" i="2" s="1"/>
  <c r="O46" i="2"/>
  <c r="P46" i="2" s="1"/>
  <c r="O54" i="2"/>
  <c r="P54" i="2" s="1"/>
  <c r="O62" i="2"/>
  <c r="P62" i="2" s="1"/>
  <c r="O70" i="2"/>
  <c r="P70" i="2" s="1"/>
  <c r="O78" i="2"/>
  <c r="P78" i="2" s="1"/>
  <c r="O86" i="2"/>
  <c r="P86" i="2" s="1"/>
  <c r="O94" i="2"/>
  <c r="P94" i="2" s="1"/>
  <c r="O102" i="2"/>
  <c r="P102" i="2" s="1"/>
  <c r="O110" i="2"/>
  <c r="P110" i="2" s="1"/>
  <c r="O118" i="2"/>
  <c r="P118" i="2" s="1"/>
  <c r="O6" i="2"/>
  <c r="P6" i="2" s="1"/>
  <c r="O7" i="2"/>
  <c r="P7" i="2" s="1"/>
  <c r="O15" i="2"/>
  <c r="P15" i="2" s="1"/>
  <c r="O23" i="2"/>
  <c r="P23" i="2" s="1"/>
  <c r="O31" i="2"/>
  <c r="P31" i="2" s="1"/>
  <c r="O39" i="2"/>
  <c r="P39" i="2" s="1"/>
  <c r="O47" i="2"/>
  <c r="P47" i="2" s="1"/>
  <c r="O55" i="2"/>
  <c r="P55" i="2" s="1"/>
  <c r="O63" i="2"/>
  <c r="P63" i="2" s="1"/>
  <c r="O71" i="2"/>
  <c r="P71" i="2" s="1"/>
  <c r="O79" i="2"/>
  <c r="P79" i="2" s="1"/>
  <c r="O87" i="2"/>
  <c r="P87" i="2" s="1"/>
  <c r="O95" i="2"/>
  <c r="P95" i="2" s="1"/>
  <c r="O103" i="2"/>
  <c r="P103" i="2" s="1"/>
  <c r="O111" i="2"/>
  <c r="P111" i="2" s="1"/>
  <c r="O119" i="2"/>
  <c r="P119" i="2" s="1"/>
  <c r="O8" i="2"/>
  <c r="P8" i="2" s="1"/>
  <c r="O16" i="2"/>
  <c r="P16" i="2" s="1"/>
  <c r="O24" i="2"/>
  <c r="P24" i="2" s="1"/>
  <c r="O32" i="2"/>
  <c r="P32" i="2" s="1"/>
  <c r="O40" i="2"/>
  <c r="P40" i="2" s="1"/>
  <c r="O48" i="2"/>
  <c r="P48" i="2" s="1"/>
  <c r="O56" i="2"/>
  <c r="P56" i="2" s="1"/>
  <c r="O64" i="2"/>
  <c r="P64" i="2" s="1"/>
  <c r="O72" i="2"/>
  <c r="P72" i="2" s="1"/>
  <c r="O80" i="2"/>
  <c r="P80" i="2" s="1"/>
  <c r="O88" i="2"/>
  <c r="P88" i="2" s="1"/>
  <c r="O96" i="2"/>
  <c r="P96" i="2" s="1"/>
  <c r="O104" i="2"/>
  <c r="P104" i="2" s="1"/>
  <c r="O112" i="2"/>
  <c r="P112" i="2" s="1"/>
  <c r="O120" i="2"/>
  <c r="P120" i="2" s="1"/>
  <c r="O35" i="2"/>
  <c r="P35" i="2" s="1"/>
  <c r="O59" i="2"/>
  <c r="P59" i="2" s="1"/>
  <c r="O99" i="2"/>
  <c r="P99" i="2" s="1"/>
  <c r="O9" i="2"/>
  <c r="P9" i="2" s="1"/>
  <c r="O17" i="2"/>
  <c r="P17" i="2" s="1"/>
  <c r="O25" i="2"/>
  <c r="P25" i="2" s="1"/>
  <c r="O33" i="2"/>
  <c r="P33" i="2" s="1"/>
  <c r="O41" i="2"/>
  <c r="P41" i="2" s="1"/>
  <c r="O49" i="2"/>
  <c r="P49" i="2" s="1"/>
  <c r="O57" i="2"/>
  <c r="P57" i="2" s="1"/>
  <c r="O65" i="2"/>
  <c r="P65" i="2" s="1"/>
  <c r="O73" i="2"/>
  <c r="P73" i="2" s="1"/>
  <c r="O81" i="2"/>
  <c r="P81" i="2" s="1"/>
  <c r="O89" i="2"/>
  <c r="P89" i="2" s="1"/>
  <c r="O97" i="2"/>
  <c r="P97" i="2" s="1"/>
  <c r="O105" i="2"/>
  <c r="P105" i="2" s="1"/>
  <c r="O113" i="2"/>
  <c r="P113" i="2" s="1"/>
  <c r="O121" i="2"/>
  <c r="P121" i="2" s="1"/>
  <c r="AB17" i="2"/>
  <c r="O19" i="2"/>
  <c r="P19" i="2" s="1"/>
  <c r="O43" i="2"/>
  <c r="P43" i="2" s="1"/>
  <c r="O67" i="2"/>
  <c r="P67" i="2" s="1"/>
  <c r="O91" i="2"/>
  <c r="P91" i="2" s="1"/>
  <c r="O115" i="2"/>
  <c r="P115" i="2" s="1"/>
  <c r="O10" i="2"/>
  <c r="P10" i="2" s="1"/>
  <c r="O18" i="2"/>
  <c r="P18" i="2" s="1"/>
  <c r="O26" i="2"/>
  <c r="P26" i="2" s="1"/>
  <c r="O34" i="2"/>
  <c r="P34" i="2" s="1"/>
  <c r="O42" i="2"/>
  <c r="P42" i="2" s="1"/>
  <c r="O50" i="2"/>
  <c r="P50" i="2" s="1"/>
  <c r="O58" i="2"/>
  <c r="P58" i="2" s="1"/>
  <c r="O66" i="2"/>
  <c r="P66" i="2" s="1"/>
  <c r="O74" i="2"/>
  <c r="P74" i="2" s="1"/>
  <c r="O82" i="2"/>
  <c r="P82" i="2" s="1"/>
  <c r="O90" i="2"/>
  <c r="P90" i="2" s="1"/>
  <c r="O98" i="2"/>
  <c r="P98" i="2" s="1"/>
  <c r="O106" i="2"/>
  <c r="P106" i="2" s="1"/>
  <c r="O114" i="2"/>
  <c r="P114" i="2" s="1"/>
  <c r="O122" i="2"/>
  <c r="P122" i="2" s="1"/>
  <c r="O11" i="2"/>
  <c r="P11" i="2" s="1"/>
  <c r="O27" i="2"/>
  <c r="P27" i="2" s="1"/>
  <c r="O51" i="2"/>
  <c r="P51" i="2" s="1"/>
  <c r="O75" i="2"/>
  <c r="P75" i="2" s="1"/>
  <c r="O83" i="2"/>
  <c r="P83" i="2" s="1"/>
  <c r="O107" i="2"/>
  <c r="P107" i="2" s="1"/>
  <c r="O123" i="2"/>
  <c r="P123" i="2" s="1"/>
  <c r="O27" i="8" l="1"/>
  <c r="P27" i="8" s="1"/>
  <c r="O73" i="8"/>
  <c r="P73" i="8" s="1"/>
  <c r="R73" i="8" s="1"/>
  <c r="O45" i="8"/>
  <c r="P45" i="8" s="1"/>
  <c r="O68" i="8"/>
  <c r="P68" i="8" s="1"/>
  <c r="O123" i="8"/>
  <c r="P123" i="8" s="1"/>
  <c r="O9" i="8"/>
  <c r="P9" i="8" s="1"/>
  <c r="O16" i="8"/>
  <c r="P16" i="8" s="1"/>
  <c r="O56" i="8"/>
  <c r="P56" i="8" s="1"/>
  <c r="S56" i="8" s="1"/>
  <c r="O75" i="8"/>
  <c r="P75" i="8" s="1"/>
  <c r="O98" i="8"/>
  <c r="P98" i="8" s="1"/>
  <c r="S98" i="8" s="1"/>
  <c r="N126" i="8"/>
  <c r="O101" i="8"/>
  <c r="P101" i="8" s="1"/>
  <c r="O12" i="8"/>
  <c r="P12" i="8" s="1"/>
  <c r="O22" i="8"/>
  <c r="P22" i="8" s="1"/>
  <c r="S22" i="8" s="1"/>
  <c r="O41" i="8"/>
  <c r="P41" i="8" s="1"/>
  <c r="O52" i="8"/>
  <c r="P52" i="8" s="1"/>
  <c r="R52" i="8" s="1"/>
  <c r="O69" i="8"/>
  <c r="P69" i="8" s="1"/>
  <c r="R69" i="8" s="1"/>
  <c r="O116" i="8"/>
  <c r="P116" i="8" s="1"/>
  <c r="S116" i="8" s="1"/>
  <c r="O15" i="8"/>
  <c r="P15" i="8" s="1"/>
  <c r="S15" i="8" s="1"/>
  <c r="O17" i="8"/>
  <c r="P17" i="8" s="1"/>
  <c r="O6" i="8"/>
  <c r="P6" i="8" s="1"/>
  <c r="O19" i="8"/>
  <c r="P19" i="8" s="1"/>
  <c r="O46" i="8"/>
  <c r="P46" i="8" s="1"/>
  <c r="O90" i="8"/>
  <c r="P90" i="8" s="1"/>
  <c r="R90" i="8" s="1"/>
  <c r="O36" i="8"/>
  <c r="P36" i="8" s="1"/>
  <c r="R36" i="8" s="1"/>
  <c r="O78" i="8"/>
  <c r="P78" i="8" s="1"/>
  <c r="S78" i="8" s="1"/>
  <c r="O83" i="8"/>
  <c r="P83" i="8" s="1"/>
  <c r="O77" i="8"/>
  <c r="P77" i="8" s="1"/>
  <c r="O87" i="8"/>
  <c r="P87" i="8" s="1"/>
  <c r="O106" i="8"/>
  <c r="P106" i="8" s="1"/>
  <c r="R106" i="8" s="1"/>
  <c r="O97" i="8"/>
  <c r="P97" i="8" s="1"/>
  <c r="O99" i="8"/>
  <c r="P99" i="8" s="1"/>
  <c r="R99" i="8" s="1"/>
  <c r="O125" i="8"/>
  <c r="P125" i="8" s="1"/>
  <c r="R125" i="8" s="1"/>
  <c r="O34" i="8"/>
  <c r="P34" i="8" s="1"/>
  <c r="S34" i="8" s="1"/>
  <c r="O20" i="8"/>
  <c r="P20" i="8" s="1"/>
  <c r="S20" i="8" s="1"/>
  <c r="O10" i="8"/>
  <c r="P10" i="8" s="1"/>
  <c r="O62" i="8"/>
  <c r="P62" i="8" s="1"/>
  <c r="O47" i="8"/>
  <c r="P47" i="8" s="1"/>
  <c r="R47" i="8" s="1"/>
  <c r="O23" i="8"/>
  <c r="P23" i="8" s="1"/>
  <c r="O44" i="8"/>
  <c r="P44" i="8" s="1"/>
  <c r="O37" i="8"/>
  <c r="P37" i="8" s="1"/>
  <c r="R37" i="8" s="1"/>
  <c r="O111" i="8"/>
  <c r="P111" i="8" s="1"/>
  <c r="S111" i="8" s="1"/>
  <c r="O85" i="8"/>
  <c r="P85" i="8" s="1"/>
  <c r="S85" i="8" s="1"/>
  <c r="O60" i="8"/>
  <c r="P60" i="8" s="1"/>
  <c r="O114" i="8"/>
  <c r="P114" i="8" s="1"/>
  <c r="O105" i="8"/>
  <c r="P105" i="8" s="1"/>
  <c r="O115" i="8"/>
  <c r="P115" i="8" s="1"/>
  <c r="O18" i="8"/>
  <c r="P18" i="8" s="1"/>
  <c r="O7" i="8"/>
  <c r="P7" i="8" s="1"/>
  <c r="S7" i="8" s="1"/>
  <c r="O55" i="8"/>
  <c r="P55" i="8" s="1"/>
  <c r="S55" i="8" s="1"/>
  <c r="AB17" i="8"/>
  <c r="O28" i="8"/>
  <c r="P28" i="8" s="1"/>
  <c r="O24" i="8"/>
  <c r="P24" i="8" s="1"/>
  <c r="O63" i="8"/>
  <c r="P63" i="8" s="1"/>
  <c r="R63" i="8" s="1"/>
  <c r="O95" i="8"/>
  <c r="P95" i="8" s="1"/>
  <c r="O53" i="8"/>
  <c r="P53" i="8" s="1"/>
  <c r="S53" i="8" s="1"/>
  <c r="O72" i="8"/>
  <c r="P72" i="8" s="1"/>
  <c r="S72" i="8" s="1"/>
  <c r="O74" i="8"/>
  <c r="P74" i="8" s="1"/>
  <c r="S74" i="8" s="1"/>
  <c r="O76" i="8"/>
  <c r="P76" i="8" s="1"/>
  <c r="R76" i="8" s="1"/>
  <c r="O92" i="8"/>
  <c r="P92" i="8" s="1"/>
  <c r="O121" i="8"/>
  <c r="P121" i="8" s="1"/>
  <c r="O96" i="8"/>
  <c r="P96" i="8" s="1"/>
  <c r="S96" i="8" s="1"/>
  <c r="O30" i="8"/>
  <c r="P30" i="8" s="1"/>
  <c r="S30" i="8" s="1"/>
  <c r="O11" i="8"/>
  <c r="P11" i="8" s="1"/>
  <c r="S11" i="8" s="1"/>
  <c r="O21" i="8"/>
  <c r="P21" i="8" s="1"/>
  <c r="R21" i="8" s="1"/>
  <c r="O31" i="8"/>
  <c r="P31" i="8" s="1"/>
  <c r="R31" i="8" s="1"/>
  <c r="O39" i="8"/>
  <c r="P39" i="8" s="1"/>
  <c r="S39" i="8" s="1"/>
  <c r="O33" i="8"/>
  <c r="P33" i="8" s="1"/>
  <c r="O26" i="8"/>
  <c r="P26" i="8" s="1"/>
  <c r="O49" i="8"/>
  <c r="P49" i="8" s="1"/>
  <c r="S49" i="8" s="1"/>
  <c r="O61" i="8"/>
  <c r="P61" i="8" s="1"/>
  <c r="R61" i="8" s="1"/>
  <c r="O80" i="8"/>
  <c r="P80" i="8" s="1"/>
  <c r="S80" i="8" s="1"/>
  <c r="O82" i="8"/>
  <c r="P82" i="8" s="1"/>
  <c r="S82" i="8" s="1"/>
  <c r="O84" i="8"/>
  <c r="P84" i="8" s="1"/>
  <c r="R84" i="8" s="1"/>
  <c r="O100" i="8"/>
  <c r="P100" i="8" s="1"/>
  <c r="O94" i="8"/>
  <c r="P94" i="8" s="1"/>
  <c r="O104" i="8"/>
  <c r="P104" i="8" s="1"/>
  <c r="O40" i="8"/>
  <c r="P40" i="8" s="1"/>
  <c r="S40" i="8" s="1"/>
  <c r="O50" i="8"/>
  <c r="P50" i="8" s="1"/>
  <c r="R50" i="8" s="1"/>
  <c r="O29" i="8"/>
  <c r="P29" i="8" s="1"/>
  <c r="S29" i="8" s="1"/>
  <c r="O59" i="8"/>
  <c r="P59" i="8" s="1"/>
  <c r="S59" i="8" s="1"/>
  <c r="O70" i="8"/>
  <c r="P70" i="8" s="1"/>
  <c r="S70" i="8" s="1"/>
  <c r="O88" i="8"/>
  <c r="P88" i="8" s="1"/>
  <c r="R88" i="8" s="1"/>
  <c r="O103" i="8"/>
  <c r="P103" i="8" s="1"/>
  <c r="O89" i="8"/>
  <c r="P89" i="8" s="1"/>
  <c r="O108" i="8"/>
  <c r="P108" i="8" s="1"/>
  <c r="R108" i="8" s="1"/>
  <c r="O102" i="8"/>
  <c r="P102" i="8" s="1"/>
  <c r="S102" i="8" s="1"/>
  <c r="O112" i="8"/>
  <c r="P112" i="8" s="1"/>
  <c r="S112" i="8" s="1"/>
  <c r="O107" i="8"/>
  <c r="P107" i="8" s="1"/>
  <c r="S107" i="8" s="1"/>
  <c r="O109" i="8"/>
  <c r="P109" i="8" s="1"/>
  <c r="S109" i="8" s="1"/>
  <c r="R39" i="8"/>
  <c r="S33" i="8"/>
  <c r="R33" i="8"/>
  <c r="S26" i="8"/>
  <c r="R26" i="8"/>
  <c r="S100" i="8"/>
  <c r="R100" i="8"/>
  <c r="R94" i="8"/>
  <c r="S94" i="8"/>
  <c r="R96" i="8"/>
  <c r="S12" i="8"/>
  <c r="R12" i="8"/>
  <c r="S58" i="8"/>
  <c r="R58" i="8"/>
  <c r="R22" i="8"/>
  <c r="S38" i="8"/>
  <c r="R38" i="8"/>
  <c r="R40" i="8"/>
  <c r="S88" i="8"/>
  <c r="S103" i="8"/>
  <c r="R103" i="8"/>
  <c r="R89" i="8"/>
  <c r="S89" i="8"/>
  <c r="S104" i="8"/>
  <c r="R104" i="8"/>
  <c r="R81" i="8"/>
  <c r="S81" i="8"/>
  <c r="S8" i="8"/>
  <c r="R8" i="8"/>
  <c r="R27" i="8"/>
  <c r="S27" i="8"/>
  <c r="R35" i="8"/>
  <c r="S35" i="8"/>
  <c r="R41" i="8"/>
  <c r="S41" i="8"/>
  <c r="S54" i="8"/>
  <c r="R54" i="8"/>
  <c r="S48" i="8"/>
  <c r="R48" i="8"/>
  <c r="R65" i="8"/>
  <c r="S65" i="8"/>
  <c r="S91" i="8"/>
  <c r="R91" i="8"/>
  <c r="S93" i="8"/>
  <c r="R93" i="8"/>
  <c r="S71" i="8"/>
  <c r="R71" i="8"/>
  <c r="R119" i="8"/>
  <c r="S119" i="8"/>
  <c r="R110" i="8"/>
  <c r="S110" i="8"/>
  <c r="S9" i="8"/>
  <c r="R9" i="8"/>
  <c r="R14" i="8"/>
  <c r="S14" i="8"/>
  <c r="S51" i="8"/>
  <c r="R51" i="8"/>
  <c r="S13" i="8"/>
  <c r="R13" i="8"/>
  <c r="R42" i="8"/>
  <c r="S42" i="8"/>
  <c r="S57" i="8"/>
  <c r="R57" i="8"/>
  <c r="S67" i="8"/>
  <c r="R67" i="8"/>
  <c r="S75" i="8"/>
  <c r="R75" i="8"/>
  <c r="S79" i="8"/>
  <c r="R79" i="8"/>
  <c r="S124" i="8"/>
  <c r="R124" i="8"/>
  <c r="R118" i="8"/>
  <c r="S118" i="8"/>
  <c r="S120" i="8"/>
  <c r="R120" i="8"/>
  <c r="S17" i="8"/>
  <c r="R17" i="8"/>
  <c r="R6" i="8"/>
  <c r="S6" i="8"/>
  <c r="S19" i="8"/>
  <c r="R19" i="8"/>
  <c r="R46" i="8"/>
  <c r="S46" i="8"/>
  <c r="S83" i="8"/>
  <c r="R83" i="8"/>
  <c r="S77" i="8"/>
  <c r="R77" i="8"/>
  <c r="S87" i="8"/>
  <c r="R87" i="8"/>
  <c r="S106" i="8"/>
  <c r="S97" i="8"/>
  <c r="R97" i="8"/>
  <c r="S101" i="8"/>
  <c r="R101" i="8"/>
  <c r="R20" i="8"/>
  <c r="R10" i="8"/>
  <c r="S10" i="8"/>
  <c r="R62" i="8"/>
  <c r="S62" i="8"/>
  <c r="S23" i="8"/>
  <c r="R23" i="8"/>
  <c r="R44" i="8"/>
  <c r="S44" i="8"/>
  <c r="S37" i="8"/>
  <c r="R85" i="8"/>
  <c r="R60" i="8"/>
  <c r="S60" i="8"/>
  <c r="R114" i="8"/>
  <c r="S114" i="8"/>
  <c r="S105" i="8"/>
  <c r="R105" i="8"/>
  <c r="R43" i="8"/>
  <c r="S43" i="8"/>
  <c r="S25" i="8"/>
  <c r="R25" i="8"/>
  <c r="R16" i="8"/>
  <c r="S16" i="8"/>
  <c r="S86" i="8"/>
  <c r="R86" i="8"/>
  <c r="S73" i="8"/>
  <c r="S32" i="8"/>
  <c r="R32" i="8"/>
  <c r="S52" i="8"/>
  <c r="S45" i="8"/>
  <c r="R45" i="8"/>
  <c r="S64" i="8"/>
  <c r="R64" i="8"/>
  <c r="S66" i="8"/>
  <c r="R66" i="8"/>
  <c r="S68" i="8"/>
  <c r="R68" i="8"/>
  <c r="R122" i="8"/>
  <c r="S122" i="8"/>
  <c r="S113" i="8"/>
  <c r="R113" i="8"/>
  <c r="R115" i="8"/>
  <c r="S115" i="8"/>
  <c r="S117" i="8"/>
  <c r="R117" i="8"/>
  <c r="S18" i="8"/>
  <c r="R18" i="8"/>
  <c r="S28" i="8"/>
  <c r="R28" i="8"/>
  <c r="R24" i="8"/>
  <c r="S24" i="8"/>
  <c r="S63" i="8"/>
  <c r="R95" i="8"/>
  <c r="S95" i="8"/>
  <c r="S76" i="8"/>
  <c r="S92" i="8"/>
  <c r="R92" i="8"/>
  <c r="S121" i="8"/>
  <c r="R121" i="8"/>
  <c r="R123" i="8"/>
  <c r="S123" i="8"/>
  <c r="S12" i="7"/>
  <c r="V12" i="7" s="1"/>
  <c r="R12" i="7"/>
  <c r="U12" i="7" s="1"/>
  <c r="S29" i="7"/>
  <c r="V29" i="7" s="1"/>
  <c r="R29" i="7"/>
  <c r="U29" i="7" s="1"/>
  <c r="S22" i="7"/>
  <c r="V22" i="7" s="1"/>
  <c r="R22" i="7"/>
  <c r="U22" i="7" s="1"/>
  <c r="R58" i="7"/>
  <c r="U58" i="7" s="1"/>
  <c r="S58" i="7"/>
  <c r="V58" i="7" s="1"/>
  <c r="S32" i="7"/>
  <c r="V32" i="7" s="1"/>
  <c r="R32" i="7"/>
  <c r="U32" i="7" s="1"/>
  <c r="S61" i="7"/>
  <c r="V61" i="7" s="1"/>
  <c r="R61" i="7"/>
  <c r="U61" i="7" s="1"/>
  <c r="S66" i="7"/>
  <c r="V66" i="7" s="1"/>
  <c r="R66" i="7"/>
  <c r="U66" i="7" s="1"/>
  <c r="R39" i="7"/>
  <c r="U39" i="7" s="1"/>
  <c r="S39" i="7"/>
  <c r="V39" i="7" s="1"/>
  <c r="R63" i="7"/>
  <c r="U63" i="7" s="1"/>
  <c r="S63" i="7"/>
  <c r="V63" i="7" s="1"/>
  <c r="S54" i="7"/>
  <c r="V54" i="7" s="1"/>
  <c r="R54" i="7"/>
  <c r="U54" i="7" s="1"/>
  <c r="R72" i="7"/>
  <c r="U72" i="7" s="1"/>
  <c r="S72" i="7"/>
  <c r="V72" i="7" s="1"/>
  <c r="R80" i="7"/>
  <c r="U80" i="7" s="1"/>
  <c r="S80" i="7"/>
  <c r="V80" i="7" s="1"/>
  <c r="R120" i="7"/>
  <c r="U120" i="7" s="1"/>
  <c r="S120" i="7"/>
  <c r="V120" i="7" s="1"/>
  <c r="R98" i="7"/>
  <c r="U98" i="7" s="1"/>
  <c r="S98" i="7"/>
  <c r="V98" i="7" s="1"/>
  <c r="S100" i="7"/>
  <c r="V100" i="7" s="1"/>
  <c r="R100" i="7"/>
  <c r="U100" i="7" s="1"/>
  <c r="S18" i="7"/>
  <c r="V18" i="7" s="1"/>
  <c r="R18" i="7"/>
  <c r="U18" i="7" s="1"/>
  <c r="R34" i="7"/>
  <c r="U34" i="7" s="1"/>
  <c r="S34" i="7"/>
  <c r="V34" i="7" s="1"/>
  <c r="R31" i="7"/>
  <c r="U31" i="7" s="1"/>
  <c r="S31" i="7"/>
  <c r="V31" i="7" s="1"/>
  <c r="S14" i="7"/>
  <c r="V14" i="7" s="1"/>
  <c r="R14" i="7"/>
  <c r="U14" i="7" s="1"/>
  <c r="S41" i="7"/>
  <c r="V41" i="7" s="1"/>
  <c r="R41" i="7"/>
  <c r="U41" i="7" s="1"/>
  <c r="R57" i="7"/>
  <c r="U57" i="7" s="1"/>
  <c r="S57" i="7"/>
  <c r="V57" i="7" s="1"/>
  <c r="R69" i="7"/>
  <c r="U69" i="7" s="1"/>
  <c r="S69" i="7"/>
  <c r="V69" i="7" s="1"/>
  <c r="S47" i="7"/>
  <c r="V47" i="7" s="1"/>
  <c r="R47" i="7"/>
  <c r="U47" i="7" s="1"/>
  <c r="R71" i="7"/>
  <c r="U71" i="7" s="1"/>
  <c r="S71" i="7"/>
  <c r="V71" i="7" s="1"/>
  <c r="S62" i="7"/>
  <c r="V62" i="7" s="1"/>
  <c r="R62" i="7"/>
  <c r="U62" i="7" s="1"/>
  <c r="S81" i="7"/>
  <c r="V81" i="7" s="1"/>
  <c r="R81" i="7"/>
  <c r="U81" i="7" s="1"/>
  <c r="R88" i="7"/>
  <c r="U88" i="7" s="1"/>
  <c r="S88" i="7"/>
  <c r="V88" i="7" s="1"/>
  <c r="R107" i="7"/>
  <c r="U107" i="7" s="1"/>
  <c r="S107" i="7"/>
  <c r="V107" i="7" s="1"/>
  <c r="R106" i="7"/>
  <c r="U106" i="7" s="1"/>
  <c r="S106" i="7"/>
  <c r="V106" i="7" s="1"/>
  <c r="S108" i="7"/>
  <c r="V108" i="7" s="1"/>
  <c r="R108" i="7"/>
  <c r="U108" i="7" s="1"/>
  <c r="S23" i="7"/>
  <c r="V23" i="7" s="1"/>
  <c r="R23" i="7"/>
  <c r="U23" i="7" s="1"/>
  <c r="S33" i="7"/>
  <c r="V33" i="7" s="1"/>
  <c r="R33" i="7"/>
  <c r="U33" i="7" s="1"/>
  <c r="R9" i="7"/>
  <c r="U9" i="7" s="1"/>
  <c r="S9" i="7"/>
  <c r="V9" i="7" s="1"/>
  <c r="S42" i="7"/>
  <c r="V42" i="7" s="1"/>
  <c r="R42" i="7"/>
  <c r="U42" i="7" s="1"/>
  <c r="R79" i="7"/>
  <c r="U79" i="7" s="1"/>
  <c r="S79" i="7"/>
  <c r="V79" i="7" s="1"/>
  <c r="R36" i="7"/>
  <c r="U36" i="7" s="1"/>
  <c r="S36" i="7"/>
  <c r="V36" i="7" s="1"/>
  <c r="S94" i="7"/>
  <c r="V94" i="7" s="1"/>
  <c r="R94" i="7"/>
  <c r="U94" i="7" s="1"/>
  <c r="R70" i="7"/>
  <c r="U70" i="7" s="1"/>
  <c r="S70" i="7"/>
  <c r="V70" i="7" s="1"/>
  <c r="S96" i="7"/>
  <c r="V96" i="7" s="1"/>
  <c r="R96" i="7"/>
  <c r="U96" i="7" s="1"/>
  <c r="S99" i="7"/>
  <c r="V99" i="7" s="1"/>
  <c r="R99" i="7"/>
  <c r="U99" i="7" s="1"/>
  <c r="S109" i="7"/>
  <c r="V109" i="7" s="1"/>
  <c r="R109" i="7"/>
  <c r="U109" i="7" s="1"/>
  <c r="R114" i="7"/>
  <c r="U114" i="7" s="1"/>
  <c r="S114" i="7"/>
  <c r="V114" i="7" s="1"/>
  <c r="R116" i="7"/>
  <c r="U116" i="7" s="1"/>
  <c r="S116" i="7"/>
  <c r="V116" i="7" s="1"/>
  <c r="R38" i="7"/>
  <c r="U38" i="7" s="1"/>
  <c r="S38" i="7"/>
  <c r="V38" i="7" s="1"/>
  <c r="R6" i="7"/>
  <c r="U6" i="7" s="1"/>
  <c r="S6" i="7"/>
  <c r="V6" i="7" s="1"/>
  <c r="S13" i="7"/>
  <c r="V13" i="7" s="1"/>
  <c r="R13" i="7"/>
  <c r="U13" i="7" s="1"/>
  <c r="S15" i="7"/>
  <c r="V15" i="7" s="1"/>
  <c r="R15" i="7"/>
  <c r="U15" i="7" s="1"/>
  <c r="R46" i="7"/>
  <c r="U46" i="7" s="1"/>
  <c r="S46" i="7"/>
  <c r="V46" i="7" s="1"/>
  <c r="R20" i="7"/>
  <c r="U20" i="7" s="1"/>
  <c r="S20" i="7"/>
  <c r="V20" i="7" s="1"/>
  <c r="R45" i="7"/>
  <c r="U45" i="7" s="1"/>
  <c r="S45" i="7"/>
  <c r="V45" i="7" s="1"/>
  <c r="R44" i="7"/>
  <c r="U44" i="7" s="1"/>
  <c r="S44" i="7"/>
  <c r="V44" i="7" s="1"/>
  <c r="S112" i="7"/>
  <c r="V112" i="7" s="1"/>
  <c r="R112" i="7"/>
  <c r="U112" i="7" s="1"/>
  <c r="S82" i="7"/>
  <c r="V82" i="7" s="1"/>
  <c r="R82" i="7"/>
  <c r="U82" i="7" s="1"/>
  <c r="R78" i="7"/>
  <c r="U78" i="7" s="1"/>
  <c r="S78" i="7"/>
  <c r="V78" i="7" s="1"/>
  <c r="S102" i="7"/>
  <c r="V102" i="7" s="1"/>
  <c r="R102" i="7"/>
  <c r="U102" i="7" s="1"/>
  <c r="S123" i="7"/>
  <c r="V123" i="7" s="1"/>
  <c r="R123" i="7"/>
  <c r="U123" i="7" s="1"/>
  <c r="R122" i="7"/>
  <c r="U122" i="7" s="1"/>
  <c r="S122" i="7"/>
  <c r="V122" i="7" s="1"/>
  <c r="R124" i="7"/>
  <c r="U124" i="7" s="1"/>
  <c r="S124" i="7"/>
  <c r="V124" i="7" s="1"/>
  <c r="R37" i="7"/>
  <c r="U37" i="7" s="1"/>
  <c r="S37" i="7"/>
  <c r="V37" i="7" s="1"/>
  <c r="R49" i="7"/>
  <c r="U49" i="7" s="1"/>
  <c r="S49" i="7"/>
  <c r="V49" i="7" s="1"/>
  <c r="S24" i="7"/>
  <c r="V24" i="7" s="1"/>
  <c r="R24" i="7"/>
  <c r="U24" i="7" s="1"/>
  <c r="S25" i="7"/>
  <c r="V25" i="7" s="1"/>
  <c r="R25" i="7"/>
  <c r="U25" i="7" s="1"/>
  <c r="S19" i="7"/>
  <c r="V19" i="7" s="1"/>
  <c r="R19" i="7"/>
  <c r="U19" i="7" s="1"/>
  <c r="R51" i="7"/>
  <c r="U51" i="7" s="1"/>
  <c r="S51" i="7"/>
  <c r="V51" i="7" s="1"/>
  <c r="S48" i="7"/>
  <c r="V48" i="7" s="1"/>
  <c r="R48" i="7"/>
  <c r="U48" i="7" s="1"/>
  <c r="R53" i="7"/>
  <c r="U53" i="7" s="1"/>
  <c r="S53" i="7"/>
  <c r="V53" i="7" s="1"/>
  <c r="S52" i="7"/>
  <c r="V52" i="7" s="1"/>
  <c r="R52" i="7"/>
  <c r="U52" i="7" s="1"/>
  <c r="R65" i="7"/>
  <c r="U65" i="7" s="1"/>
  <c r="S65" i="7"/>
  <c r="V65" i="7" s="1"/>
  <c r="R83" i="7"/>
  <c r="U83" i="7" s="1"/>
  <c r="S83" i="7"/>
  <c r="V83" i="7" s="1"/>
  <c r="R86" i="7"/>
  <c r="U86" i="7" s="1"/>
  <c r="S86" i="7"/>
  <c r="V86" i="7" s="1"/>
  <c r="S118" i="7"/>
  <c r="V118" i="7" s="1"/>
  <c r="R118" i="7"/>
  <c r="U118" i="7" s="1"/>
  <c r="S125" i="7"/>
  <c r="V125" i="7" s="1"/>
  <c r="R125" i="7"/>
  <c r="U125" i="7" s="1"/>
  <c r="S95" i="7"/>
  <c r="V95" i="7" s="1"/>
  <c r="R95" i="7"/>
  <c r="U95" i="7" s="1"/>
  <c r="R105" i="7"/>
  <c r="U105" i="7" s="1"/>
  <c r="S105" i="7"/>
  <c r="V105" i="7" s="1"/>
  <c r="S11" i="7"/>
  <c r="V11" i="7" s="1"/>
  <c r="R11" i="7"/>
  <c r="U11" i="7" s="1"/>
  <c r="S68" i="7"/>
  <c r="V68" i="7" s="1"/>
  <c r="R68" i="7"/>
  <c r="U68" i="7" s="1"/>
  <c r="R67" i="7"/>
  <c r="U67" i="7" s="1"/>
  <c r="S67" i="7"/>
  <c r="V67" i="7" s="1"/>
  <c r="R73" i="7"/>
  <c r="U73" i="7" s="1"/>
  <c r="S73" i="7"/>
  <c r="V73" i="7" s="1"/>
  <c r="S90" i="7"/>
  <c r="V90" i="7" s="1"/>
  <c r="R90" i="7"/>
  <c r="U90" i="7" s="1"/>
  <c r="S93" i="7"/>
  <c r="V93" i="7" s="1"/>
  <c r="R93" i="7"/>
  <c r="U93" i="7" s="1"/>
  <c r="S77" i="7"/>
  <c r="V77" i="7" s="1"/>
  <c r="R77" i="7"/>
  <c r="U77" i="7" s="1"/>
  <c r="R87" i="7"/>
  <c r="U87" i="7" s="1"/>
  <c r="S87" i="7"/>
  <c r="V87" i="7" s="1"/>
  <c r="R103" i="7"/>
  <c r="U103" i="7" s="1"/>
  <c r="S103" i="7"/>
  <c r="V103" i="7" s="1"/>
  <c r="R113" i="7"/>
  <c r="U113" i="7" s="1"/>
  <c r="S113" i="7"/>
  <c r="V113" i="7" s="1"/>
  <c r="S8" i="7"/>
  <c r="V8" i="7" s="1"/>
  <c r="R8" i="7"/>
  <c r="U8" i="7" s="1"/>
  <c r="R10" i="7"/>
  <c r="U10" i="7" s="1"/>
  <c r="S10" i="7"/>
  <c r="V10" i="7" s="1"/>
  <c r="S26" i="7"/>
  <c r="V26" i="7" s="1"/>
  <c r="R26" i="7"/>
  <c r="U26" i="7" s="1"/>
  <c r="R27" i="7"/>
  <c r="U27" i="7" s="1"/>
  <c r="S27" i="7"/>
  <c r="V27" i="7" s="1"/>
  <c r="S92" i="7"/>
  <c r="V92" i="7" s="1"/>
  <c r="R92" i="7"/>
  <c r="U92" i="7" s="1"/>
  <c r="R55" i="7"/>
  <c r="U55" i="7" s="1"/>
  <c r="S55" i="7"/>
  <c r="V55" i="7" s="1"/>
  <c r="S17" i="7"/>
  <c r="V17" i="7" s="1"/>
  <c r="R17" i="7"/>
  <c r="U17" i="7" s="1"/>
  <c r="R21" i="7"/>
  <c r="U21" i="7" s="1"/>
  <c r="S21" i="7"/>
  <c r="V21" i="7" s="1"/>
  <c r="R16" i="7"/>
  <c r="U16" i="7" s="1"/>
  <c r="S16" i="7"/>
  <c r="V16" i="7" s="1"/>
  <c r="S40" i="7"/>
  <c r="V40" i="7" s="1"/>
  <c r="R40" i="7"/>
  <c r="U40" i="7" s="1"/>
  <c r="S30" i="7"/>
  <c r="V30" i="7" s="1"/>
  <c r="R30" i="7"/>
  <c r="U30" i="7" s="1"/>
  <c r="R35" i="7"/>
  <c r="U35" i="7" s="1"/>
  <c r="S35" i="7"/>
  <c r="V35" i="7" s="1"/>
  <c r="S84" i="7"/>
  <c r="V84" i="7" s="1"/>
  <c r="R84" i="7"/>
  <c r="U84" i="7" s="1"/>
  <c r="S74" i="7"/>
  <c r="V74" i="7" s="1"/>
  <c r="R74" i="7"/>
  <c r="U74" i="7" s="1"/>
  <c r="S75" i="7"/>
  <c r="V75" i="7" s="1"/>
  <c r="R75" i="7"/>
  <c r="U75" i="7" s="1"/>
  <c r="S76" i="7"/>
  <c r="V76" i="7" s="1"/>
  <c r="R76" i="7"/>
  <c r="U76" i="7" s="1"/>
  <c r="S56" i="7"/>
  <c r="V56" i="7" s="1"/>
  <c r="R56" i="7"/>
  <c r="U56" i="7" s="1"/>
  <c r="S115" i="7"/>
  <c r="V115" i="7" s="1"/>
  <c r="R115" i="7"/>
  <c r="U115" i="7" s="1"/>
  <c r="S85" i="7"/>
  <c r="V85" i="7" s="1"/>
  <c r="R85" i="7"/>
  <c r="U85" i="7" s="1"/>
  <c r="S97" i="7"/>
  <c r="V97" i="7" s="1"/>
  <c r="R97" i="7"/>
  <c r="U97" i="7" s="1"/>
  <c r="R111" i="7"/>
  <c r="U111" i="7" s="1"/>
  <c r="S111" i="7"/>
  <c r="V111" i="7" s="1"/>
  <c r="R121" i="7"/>
  <c r="U121" i="7" s="1"/>
  <c r="S121" i="7"/>
  <c r="V121" i="7" s="1"/>
  <c r="S7" i="7"/>
  <c r="V7" i="7" s="1"/>
  <c r="R7" i="7"/>
  <c r="U7" i="7" s="1"/>
  <c r="S28" i="7"/>
  <c r="V28" i="7" s="1"/>
  <c r="R28" i="7"/>
  <c r="U28" i="7" s="1"/>
  <c r="S43" i="7"/>
  <c r="V43" i="7" s="1"/>
  <c r="R43" i="7"/>
  <c r="U43" i="7" s="1"/>
  <c r="R50" i="7"/>
  <c r="U50" i="7" s="1"/>
  <c r="S50" i="7"/>
  <c r="V50" i="7" s="1"/>
  <c r="S59" i="7"/>
  <c r="V59" i="7" s="1"/>
  <c r="R59" i="7"/>
  <c r="U59" i="7" s="1"/>
  <c r="S60" i="7"/>
  <c r="V60" i="7" s="1"/>
  <c r="R60" i="7"/>
  <c r="U60" i="7" s="1"/>
  <c r="S89" i="7"/>
  <c r="V89" i="7" s="1"/>
  <c r="R89" i="7"/>
  <c r="U89" i="7" s="1"/>
  <c r="R91" i="7"/>
  <c r="U91" i="7" s="1"/>
  <c r="S91" i="7"/>
  <c r="V91" i="7" s="1"/>
  <c r="R101" i="7"/>
  <c r="U101" i="7" s="1"/>
  <c r="S101" i="7"/>
  <c r="V101" i="7" s="1"/>
  <c r="R64" i="7"/>
  <c r="U64" i="7" s="1"/>
  <c r="S64" i="7"/>
  <c r="V64" i="7" s="1"/>
  <c r="S117" i="7"/>
  <c r="V117" i="7" s="1"/>
  <c r="R117" i="7"/>
  <c r="U117" i="7" s="1"/>
  <c r="S104" i="7"/>
  <c r="V104" i="7" s="1"/>
  <c r="R104" i="7"/>
  <c r="U104" i="7" s="1"/>
  <c r="S110" i="7"/>
  <c r="V110" i="7" s="1"/>
  <c r="R110" i="7"/>
  <c r="U110" i="7" s="1"/>
  <c r="R119" i="7"/>
  <c r="U119" i="7" s="1"/>
  <c r="S119" i="7"/>
  <c r="V119" i="7" s="1"/>
  <c r="R33" i="6"/>
  <c r="U33" i="6" s="1"/>
  <c r="S33" i="6"/>
  <c r="V33" i="6" s="1"/>
  <c r="R52" i="6"/>
  <c r="U52" i="6" s="1"/>
  <c r="S52" i="6"/>
  <c r="V52" i="6" s="1"/>
  <c r="S110" i="6"/>
  <c r="V110" i="6" s="1"/>
  <c r="R110" i="6"/>
  <c r="U110" i="6" s="1"/>
  <c r="S17" i="6"/>
  <c r="V17" i="6" s="1"/>
  <c r="R17" i="6"/>
  <c r="U17" i="6" s="1"/>
  <c r="S9" i="6"/>
  <c r="V9" i="6" s="1"/>
  <c r="R9" i="6"/>
  <c r="U9" i="6" s="1"/>
  <c r="R25" i="6"/>
  <c r="U25" i="6" s="1"/>
  <c r="S25" i="6"/>
  <c r="V25" i="6" s="1"/>
  <c r="R74" i="6"/>
  <c r="U74" i="6" s="1"/>
  <c r="S74" i="6"/>
  <c r="V74" i="6" s="1"/>
  <c r="R51" i="6"/>
  <c r="U51" i="6" s="1"/>
  <c r="S51" i="6"/>
  <c r="V51" i="6" s="1"/>
  <c r="R50" i="6"/>
  <c r="U50" i="6" s="1"/>
  <c r="S50" i="6"/>
  <c r="V50" i="6" s="1"/>
  <c r="R60" i="6"/>
  <c r="U60" i="6" s="1"/>
  <c r="S60" i="6"/>
  <c r="V60" i="6" s="1"/>
  <c r="S54" i="6"/>
  <c r="V54" i="6" s="1"/>
  <c r="R54" i="6"/>
  <c r="U54" i="6" s="1"/>
  <c r="S96" i="6"/>
  <c r="V96" i="6" s="1"/>
  <c r="R96" i="6"/>
  <c r="U96" i="6" s="1"/>
  <c r="S70" i="6"/>
  <c r="V70" i="6" s="1"/>
  <c r="R70" i="6"/>
  <c r="U70" i="6" s="1"/>
  <c r="S72" i="6"/>
  <c r="V72" i="6" s="1"/>
  <c r="R72" i="6"/>
  <c r="U72" i="6" s="1"/>
  <c r="S106" i="6"/>
  <c r="V106" i="6" s="1"/>
  <c r="R106" i="6"/>
  <c r="U106" i="6" s="1"/>
  <c r="R116" i="6"/>
  <c r="U116" i="6" s="1"/>
  <c r="S116" i="6"/>
  <c r="V116" i="6" s="1"/>
  <c r="S118" i="6"/>
  <c r="V118" i="6" s="1"/>
  <c r="R118" i="6"/>
  <c r="U118" i="6" s="1"/>
  <c r="S40" i="6"/>
  <c r="V40" i="6" s="1"/>
  <c r="R40" i="6"/>
  <c r="U40" i="6" s="1"/>
  <c r="S117" i="6"/>
  <c r="V117" i="6" s="1"/>
  <c r="R117" i="6"/>
  <c r="U117" i="6" s="1"/>
  <c r="S26" i="6"/>
  <c r="V26" i="6" s="1"/>
  <c r="R26" i="6"/>
  <c r="U26" i="6" s="1"/>
  <c r="R29" i="6"/>
  <c r="U29" i="6" s="1"/>
  <c r="S29" i="6"/>
  <c r="V29" i="6" s="1"/>
  <c r="S15" i="6"/>
  <c r="V15" i="6" s="1"/>
  <c r="R15" i="6"/>
  <c r="U15" i="6" s="1"/>
  <c r="S39" i="6"/>
  <c r="V39" i="6" s="1"/>
  <c r="R39" i="6"/>
  <c r="U39" i="6" s="1"/>
  <c r="R38" i="6"/>
  <c r="U38" i="6" s="1"/>
  <c r="S38" i="6"/>
  <c r="V38" i="6" s="1"/>
  <c r="S59" i="6"/>
  <c r="V59" i="6" s="1"/>
  <c r="R59" i="6"/>
  <c r="U59" i="6" s="1"/>
  <c r="S58" i="6"/>
  <c r="V58" i="6" s="1"/>
  <c r="R58" i="6"/>
  <c r="U58" i="6" s="1"/>
  <c r="S68" i="6"/>
  <c r="V68" i="6" s="1"/>
  <c r="R68" i="6"/>
  <c r="U68" i="6" s="1"/>
  <c r="S62" i="6"/>
  <c r="V62" i="6" s="1"/>
  <c r="R62" i="6"/>
  <c r="U62" i="6" s="1"/>
  <c r="R101" i="6"/>
  <c r="U101" i="6" s="1"/>
  <c r="S101" i="6"/>
  <c r="V101" i="6" s="1"/>
  <c r="R78" i="6"/>
  <c r="U78" i="6" s="1"/>
  <c r="S78" i="6"/>
  <c r="V78" i="6" s="1"/>
  <c r="R80" i="6"/>
  <c r="U80" i="6" s="1"/>
  <c r="S80" i="6"/>
  <c r="V80" i="6" s="1"/>
  <c r="S114" i="6"/>
  <c r="V114" i="6" s="1"/>
  <c r="R114" i="6"/>
  <c r="U114" i="6" s="1"/>
  <c r="S124" i="6"/>
  <c r="V124" i="6" s="1"/>
  <c r="R124" i="6"/>
  <c r="U124" i="6" s="1"/>
  <c r="S99" i="6"/>
  <c r="V99" i="6" s="1"/>
  <c r="R99" i="6"/>
  <c r="U99" i="6" s="1"/>
  <c r="S14" i="6"/>
  <c r="V14" i="6" s="1"/>
  <c r="R14" i="6"/>
  <c r="U14" i="6" s="1"/>
  <c r="S53" i="6"/>
  <c r="V53" i="6" s="1"/>
  <c r="R53" i="6"/>
  <c r="U53" i="6" s="1"/>
  <c r="S46" i="6"/>
  <c r="V46" i="6" s="1"/>
  <c r="R46" i="6"/>
  <c r="U46" i="6" s="1"/>
  <c r="S98" i="6"/>
  <c r="V98" i="6" s="1"/>
  <c r="R98" i="6"/>
  <c r="U98" i="6" s="1"/>
  <c r="R6" i="6"/>
  <c r="U6" i="6" s="1"/>
  <c r="S6" i="6"/>
  <c r="V6" i="6" s="1"/>
  <c r="R13" i="6"/>
  <c r="U13" i="6" s="1"/>
  <c r="S13" i="6"/>
  <c r="V13" i="6" s="1"/>
  <c r="S19" i="6"/>
  <c r="V19" i="6" s="1"/>
  <c r="R19" i="6"/>
  <c r="U19" i="6" s="1"/>
  <c r="S36" i="6"/>
  <c r="V36" i="6" s="1"/>
  <c r="R36" i="6"/>
  <c r="U36" i="6" s="1"/>
  <c r="S49" i="6"/>
  <c r="V49" i="6" s="1"/>
  <c r="R49" i="6"/>
  <c r="U49" i="6" s="1"/>
  <c r="R37" i="6"/>
  <c r="U37" i="6" s="1"/>
  <c r="S37" i="6"/>
  <c r="V37" i="6" s="1"/>
  <c r="S66" i="6"/>
  <c r="V66" i="6" s="1"/>
  <c r="R66" i="6"/>
  <c r="U66" i="6" s="1"/>
  <c r="R73" i="6"/>
  <c r="U73" i="6" s="1"/>
  <c r="S73" i="6"/>
  <c r="V73" i="6" s="1"/>
  <c r="R71" i="6"/>
  <c r="U71" i="6" s="1"/>
  <c r="S71" i="6"/>
  <c r="V71" i="6" s="1"/>
  <c r="S76" i="6"/>
  <c r="V76" i="6" s="1"/>
  <c r="R76" i="6"/>
  <c r="U76" i="6" s="1"/>
  <c r="S86" i="6"/>
  <c r="V86" i="6" s="1"/>
  <c r="R86" i="6"/>
  <c r="U86" i="6" s="1"/>
  <c r="S88" i="6"/>
  <c r="V88" i="6" s="1"/>
  <c r="R88" i="6"/>
  <c r="U88" i="6" s="1"/>
  <c r="S122" i="6"/>
  <c r="V122" i="6" s="1"/>
  <c r="R122" i="6"/>
  <c r="U122" i="6" s="1"/>
  <c r="R97" i="6"/>
  <c r="U97" i="6" s="1"/>
  <c r="S97" i="6"/>
  <c r="V97" i="6" s="1"/>
  <c r="S107" i="6"/>
  <c r="V107" i="6" s="1"/>
  <c r="R107" i="6"/>
  <c r="U107" i="6" s="1"/>
  <c r="S18" i="6"/>
  <c r="V18" i="6" s="1"/>
  <c r="R18" i="6"/>
  <c r="U18" i="6" s="1"/>
  <c r="S108" i="6"/>
  <c r="V108" i="6" s="1"/>
  <c r="R108" i="6"/>
  <c r="U108" i="6" s="1"/>
  <c r="S22" i="6"/>
  <c r="V22" i="6" s="1"/>
  <c r="R22" i="6"/>
  <c r="U22" i="6" s="1"/>
  <c r="R21" i="6"/>
  <c r="U21" i="6" s="1"/>
  <c r="S21" i="6"/>
  <c r="V21" i="6" s="1"/>
  <c r="R20" i="6"/>
  <c r="U20" i="6" s="1"/>
  <c r="S20" i="6"/>
  <c r="V20" i="6" s="1"/>
  <c r="S61" i="6"/>
  <c r="V61" i="6" s="1"/>
  <c r="R61" i="6"/>
  <c r="U61" i="6" s="1"/>
  <c r="S79" i="6"/>
  <c r="V79" i="6" s="1"/>
  <c r="R79" i="6"/>
  <c r="U79" i="6" s="1"/>
  <c r="R63" i="6"/>
  <c r="U63" i="6" s="1"/>
  <c r="S63" i="6"/>
  <c r="V63" i="6" s="1"/>
  <c r="R69" i="6"/>
  <c r="U69" i="6" s="1"/>
  <c r="S69" i="6"/>
  <c r="V69" i="6" s="1"/>
  <c r="S77" i="6"/>
  <c r="V77" i="6" s="1"/>
  <c r="R77" i="6"/>
  <c r="U77" i="6" s="1"/>
  <c r="R48" i="6"/>
  <c r="U48" i="6" s="1"/>
  <c r="S48" i="6"/>
  <c r="V48" i="6" s="1"/>
  <c r="S84" i="6"/>
  <c r="V84" i="6" s="1"/>
  <c r="R84" i="6"/>
  <c r="U84" i="6" s="1"/>
  <c r="S91" i="6"/>
  <c r="V91" i="6" s="1"/>
  <c r="R91" i="6"/>
  <c r="U91" i="6" s="1"/>
  <c r="S92" i="6"/>
  <c r="V92" i="6" s="1"/>
  <c r="R92" i="6"/>
  <c r="U92" i="6" s="1"/>
  <c r="S103" i="6"/>
  <c r="V103" i="6" s="1"/>
  <c r="R103" i="6"/>
  <c r="U103" i="6" s="1"/>
  <c r="S105" i="6"/>
  <c r="V105" i="6" s="1"/>
  <c r="R105" i="6"/>
  <c r="U105" i="6" s="1"/>
  <c r="S115" i="6"/>
  <c r="V115" i="6" s="1"/>
  <c r="R115" i="6"/>
  <c r="U115" i="6" s="1"/>
  <c r="R16" i="6"/>
  <c r="U16" i="6" s="1"/>
  <c r="S16" i="6"/>
  <c r="V16" i="6" s="1"/>
  <c r="S55" i="6"/>
  <c r="V55" i="6" s="1"/>
  <c r="R55" i="6"/>
  <c r="U55" i="6" s="1"/>
  <c r="S83" i="6"/>
  <c r="V83" i="6" s="1"/>
  <c r="R83" i="6"/>
  <c r="U83" i="6" s="1"/>
  <c r="R27" i="6"/>
  <c r="U27" i="6" s="1"/>
  <c r="S27" i="6"/>
  <c r="V27" i="6" s="1"/>
  <c r="S30" i="6"/>
  <c r="V30" i="6" s="1"/>
  <c r="R30" i="6"/>
  <c r="U30" i="6" s="1"/>
  <c r="R24" i="6"/>
  <c r="U24" i="6" s="1"/>
  <c r="S24" i="6"/>
  <c r="V24" i="6" s="1"/>
  <c r="S41" i="6"/>
  <c r="V41" i="6" s="1"/>
  <c r="R41" i="6"/>
  <c r="U41" i="6" s="1"/>
  <c r="R35" i="6"/>
  <c r="U35" i="6" s="1"/>
  <c r="S35" i="6"/>
  <c r="V35" i="6" s="1"/>
  <c r="S34" i="6"/>
  <c r="V34" i="6" s="1"/>
  <c r="R34" i="6"/>
  <c r="U34" i="6" s="1"/>
  <c r="R85" i="6"/>
  <c r="U85" i="6" s="1"/>
  <c r="S85" i="6"/>
  <c r="V85" i="6" s="1"/>
  <c r="S93" i="6"/>
  <c r="V93" i="6" s="1"/>
  <c r="R93" i="6"/>
  <c r="U93" i="6" s="1"/>
  <c r="R56" i="6"/>
  <c r="U56" i="6" s="1"/>
  <c r="S56" i="6"/>
  <c r="V56" i="6" s="1"/>
  <c r="S81" i="6"/>
  <c r="V81" i="6" s="1"/>
  <c r="R81" i="6"/>
  <c r="U81" i="6" s="1"/>
  <c r="R104" i="6"/>
  <c r="U104" i="6" s="1"/>
  <c r="S104" i="6"/>
  <c r="V104" i="6" s="1"/>
  <c r="S95" i="6"/>
  <c r="V95" i="6" s="1"/>
  <c r="R95" i="6"/>
  <c r="U95" i="6" s="1"/>
  <c r="S111" i="6"/>
  <c r="V111" i="6" s="1"/>
  <c r="R111" i="6"/>
  <c r="U111" i="6" s="1"/>
  <c r="R113" i="6"/>
  <c r="U113" i="6" s="1"/>
  <c r="S113" i="6"/>
  <c r="V113" i="6" s="1"/>
  <c r="S123" i="6"/>
  <c r="V123" i="6" s="1"/>
  <c r="R123" i="6"/>
  <c r="U123" i="6" s="1"/>
  <c r="S90" i="6"/>
  <c r="V90" i="6" s="1"/>
  <c r="R90" i="6"/>
  <c r="U90" i="6" s="1"/>
  <c r="R28" i="6"/>
  <c r="U28" i="6" s="1"/>
  <c r="S28" i="6"/>
  <c r="V28" i="6" s="1"/>
  <c r="R31" i="6"/>
  <c r="U31" i="6" s="1"/>
  <c r="S31" i="6"/>
  <c r="V31" i="6" s="1"/>
  <c r="R7" i="6"/>
  <c r="U7" i="6" s="1"/>
  <c r="S7" i="6"/>
  <c r="V7" i="6" s="1"/>
  <c r="S43" i="6"/>
  <c r="V43" i="6" s="1"/>
  <c r="R43" i="6"/>
  <c r="U43" i="6" s="1"/>
  <c r="S23" i="6"/>
  <c r="V23" i="6" s="1"/>
  <c r="R23" i="6"/>
  <c r="U23" i="6" s="1"/>
  <c r="S42" i="6"/>
  <c r="V42" i="6" s="1"/>
  <c r="R42" i="6"/>
  <c r="U42" i="6" s="1"/>
  <c r="R87" i="6"/>
  <c r="U87" i="6" s="1"/>
  <c r="S87" i="6"/>
  <c r="V87" i="6" s="1"/>
  <c r="R57" i="6"/>
  <c r="U57" i="6" s="1"/>
  <c r="S57" i="6"/>
  <c r="V57" i="6" s="1"/>
  <c r="S64" i="6"/>
  <c r="V64" i="6" s="1"/>
  <c r="R64" i="6"/>
  <c r="U64" i="6" s="1"/>
  <c r="R89" i="6"/>
  <c r="U89" i="6" s="1"/>
  <c r="S89" i="6"/>
  <c r="V89" i="6" s="1"/>
  <c r="R67" i="6"/>
  <c r="U67" i="6" s="1"/>
  <c r="S67" i="6"/>
  <c r="V67" i="6" s="1"/>
  <c r="R109" i="6"/>
  <c r="U109" i="6" s="1"/>
  <c r="S109" i="6"/>
  <c r="V109" i="6" s="1"/>
  <c r="S119" i="6"/>
  <c r="V119" i="6" s="1"/>
  <c r="R119" i="6"/>
  <c r="U119" i="6" s="1"/>
  <c r="S121" i="6"/>
  <c r="V121" i="6" s="1"/>
  <c r="R121" i="6"/>
  <c r="U121" i="6" s="1"/>
  <c r="S112" i="6"/>
  <c r="V112" i="6" s="1"/>
  <c r="R112" i="6"/>
  <c r="U112" i="6" s="1"/>
  <c r="S8" i="6"/>
  <c r="V8" i="6" s="1"/>
  <c r="R8" i="6"/>
  <c r="U8" i="6" s="1"/>
  <c r="S10" i="6"/>
  <c r="V10" i="6" s="1"/>
  <c r="R10" i="6"/>
  <c r="U10" i="6" s="1"/>
  <c r="S11" i="6"/>
  <c r="V11" i="6" s="1"/>
  <c r="R11" i="6"/>
  <c r="U11" i="6" s="1"/>
  <c r="R12" i="6"/>
  <c r="U12" i="6" s="1"/>
  <c r="S12" i="6"/>
  <c r="V12" i="6" s="1"/>
  <c r="R45" i="6"/>
  <c r="U45" i="6" s="1"/>
  <c r="S45" i="6"/>
  <c r="V45" i="6" s="1"/>
  <c r="R32" i="6"/>
  <c r="U32" i="6" s="1"/>
  <c r="S32" i="6"/>
  <c r="V32" i="6" s="1"/>
  <c r="R47" i="6"/>
  <c r="U47" i="6" s="1"/>
  <c r="S47" i="6"/>
  <c r="V47" i="6" s="1"/>
  <c r="R44" i="6"/>
  <c r="U44" i="6" s="1"/>
  <c r="S44" i="6"/>
  <c r="V44" i="6" s="1"/>
  <c r="S65" i="6"/>
  <c r="V65" i="6" s="1"/>
  <c r="R65" i="6"/>
  <c r="U65" i="6" s="1"/>
  <c r="S82" i="6"/>
  <c r="V82" i="6" s="1"/>
  <c r="R82" i="6"/>
  <c r="U82" i="6" s="1"/>
  <c r="S94" i="6"/>
  <c r="V94" i="6" s="1"/>
  <c r="R94" i="6"/>
  <c r="U94" i="6" s="1"/>
  <c r="R75" i="6"/>
  <c r="U75" i="6" s="1"/>
  <c r="S75" i="6"/>
  <c r="V75" i="6" s="1"/>
  <c r="S125" i="6"/>
  <c r="V125" i="6" s="1"/>
  <c r="R125" i="6"/>
  <c r="U125" i="6" s="1"/>
  <c r="R100" i="6"/>
  <c r="U100" i="6" s="1"/>
  <c r="S100" i="6"/>
  <c r="V100" i="6" s="1"/>
  <c r="R102" i="6"/>
  <c r="U102" i="6" s="1"/>
  <c r="S102" i="6"/>
  <c r="V102" i="6" s="1"/>
  <c r="R120" i="6"/>
  <c r="U120" i="6" s="1"/>
  <c r="S120" i="6"/>
  <c r="V120" i="6" s="1"/>
  <c r="O116" i="4"/>
  <c r="P116" i="4" s="1"/>
  <c r="O95" i="4"/>
  <c r="P95" i="4" s="1"/>
  <c r="O111" i="4"/>
  <c r="P111" i="4" s="1"/>
  <c r="O119" i="4"/>
  <c r="P119" i="4" s="1"/>
  <c r="O89" i="4"/>
  <c r="P89" i="4" s="1"/>
  <c r="R89" i="4" s="1"/>
  <c r="U89" i="4" s="1"/>
  <c r="O102" i="4"/>
  <c r="P102" i="4" s="1"/>
  <c r="S102" i="4" s="1"/>
  <c r="V102" i="4" s="1"/>
  <c r="O96" i="4"/>
  <c r="P96" i="4" s="1"/>
  <c r="O108" i="4"/>
  <c r="P108" i="4" s="1"/>
  <c r="R108" i="4" s="1"/>
  <c r="U108" i="4" s="1"/>
  <c r="O94" i="4"/>
  <c r="P94" i="4" s="1"/>
  <c r="O103" i="4"/>
  <c r="P103" i="4" s="1"/>
  <c r="S103" i="4" s="1"/>
  <c r="V103" i="4" s="1"/>
  <c r="O104" i="4"/>
  <c r="P104" i="4" s="1"/>
  <c r="O76" i="4"/>
  <c r="P76" i="4" s="1"/>
  <c r="S76" i="4" s="1"/>
  <c r="V76" i="4" s="1"/>
  <c r="O99" i="4"/>
  <c r="P99" i="4" s="1"/>
  <c r="R99" i="4" s="1"/>
  <c r="U99" i="4" s="1"/>
  <c r="O105" i="4"/>
  <c r="P105" i="4" s="1"/>
  <c r="R105" i="4" s="1"/>
  <c r="U105" i="4" s="1"/>
  <c r="O112" i="4"/>
  <c r="P112" i="4" s="1"/>
  <c r="O121" i="4"/>
  <c r="P121" i="4" s="1"/>
  <c r="S121" i="4" s="1"/>
  <c r="V121" i="4" s="1"/>
  <c r="O107" i="4"/>
  <c r="P107" i="4" s="1"/>
  <c r="O101" i="4"/>
  <c r="P101" i="4" s="1"/>
  <c r="S101" i="4" s="1"/>
  <c r="V101" i="4" s="1"/>
  <c r="O83" i="4"/>
  <c r="P83" i="4" s="1"/>
  <c r="O120" i="4"/>
  <c r="P120" i="4" s="1"/>
  <c r="R120" i="4" s="1"/>
  <c r="U120" i="4" s="1"/>
  <c r="O106" i="4"/>
  <c r="P106" i="4" s="1"/>
  <c r="S106" i="4" s="1"/>
  <c r="V106" i="4" s="1"/>
  <c r="O109" i="4"/>
  <c r="P109" i="4" s="1"/>
  <c r="S109" i="4" s="1"/>
  <c r="V109" i="4" s="1"/>
  <c r="R26" i="4"/>
  <c r="U26" i="4" s="1"/>
  <c r="S26" i="4"/>
  <c r="V26" i="4" s="1"/>
  <c r="S91" i="4"/>
  <c r="V91" i="4" s="1"/>
  <c r="R91" i="4"/>
  <c r="U91" i="4" s="1"/>
  <c r="S18" i="4"/>
  <c r="V18" i="4" s="1"/>
  <c r="R18" i="4"/>
  <c r="U18" i="4" s="1"/>
  <c r="S7" i="4"/>
  <c r="V7" i="4" s="1"/>
  <c r="R7" i="4"/>
  <c r="U7" i="4" s="1"/>
  <c r="S23" i="4"/>
  <c r="V23" i="4" s="1"/>
  <c r="R23" i="4"/>
  <c r="U23" i="4" s="1"/>
  <c r="R20" i="4"/>
  <c r="U20" i="4" s="1"/>
  <c r="S20" i="4"/>
  <c r="V20" i="4" s="1"/>
  <c r="S35" i="4"/>
  <c r="V35" i="4" s="1"/>
  <c r="R35" i="4"/>
  <c r="U35" i="4" s="1"/>
  <c r="R29" i="4"/>
  <c r="U29" i="4" s="1"/>
  <c r="S29" i="4"/>
  <c r="V29" i="4" s="1"/>
  <c r="R57" i="4"/>
  <c r="U57" i="4" s="1"/>
  <c r="S57" i="4"/>
  <c r="V57" i="4" s="1"/>
  <c r="S59" i="4"/>
  <c r="V59" i="4" s="1"/>
  <c r="R59" i="4"/>
  <c r="U59" i="4" s="1"/>
  <c r="S53" i="4"/>
  <c r="V53" i="4" s="1"/>
  <c r="R53" i="4"/>
  <c r="U53" i="4" s="1"/>
  <c r="R63" i="4"/>
  <c r="U63" i="4" s="1"/>
  <c r="S63" i="4"/>
  <c r="V63" i="4" s="1"/>
  <c r="R110" i="4"/>
  <c r="U110" i="4" s="1"/>
  <c r="S110" i="4"/>
  <c r="V110" i="4" s="1"/>
  <c r="S100" i="4"/>
  <c r="V100" i="4" s="1"/>
  <c r="R100" i="4"/>
  <c r="U100" i="4" s="1"/>
  <c r="S78" i="4"/>
  <c r="V78" i="4" s="1"/>
  <c r="R78" i="4"/>
  <c r="U78" i="4" s="1"/>
  <c r="S83" i="4"/>
  <c r="V83" i="4" s="1"/>
  <c r="R83" i="4"/>
  <c r="U83" i="4" s="1"/>
  <c r="S39" i="4"/>
  <c r="V39" i="4" s="1"/>
  <c r="R39" i="4"/>
  <c r="U39" i="4" s="1"/>
  <c r="R113" i="4"/>
  <c r="U113" i="4" s="1"/>
  <c r="S113" i="4"/>
  <c r="V113" i="4" s="1"/>
  <c r="S116" i="4"/>
  <c r="V116" i="4" s="1"/>
  <c r="R116" i="4"/>
  <c r="U116" i="4" s="1"/>
  <c r="S17" i="4"/>
  <c r="V17" i="4" s="1"/>
  <c r="R17" i="4"/>
  <c r="U17" i="4" s="1"/>
  <c r="R28" i="4"/>
  <c r="U28" i="4" s="1"/>
  <c r="S28" i="4"/>
  <c r="V28" i="4" s="1"/>
  <c r="S27" i="4"/>
  <c r="V27" i="4" s="1"/>
  <c r="R27" i="4"/>
  <c r="U27" i="4" s="1"/>
  <c r="S43" i="4"/>
  <c r="V43" i="4" s="1"/>
  <c r="R43" i="4"/>
  <c r="U43" i="4" s="1"/>
  <c r="R37" i="4"/>
  <c r="U37" i="4" s="1"/>
  <c r="S37" i="4"/>
  <c r="V37" i="4" s="1"/>
  <c r="S65" i="4"/>
  <c r="V65" i="4" s="1"/>
  <c r="R65" i="4"/>
  <c r="U65" i="4" s="1"/>
  <c r="S67" i="4"/>
  <c r="V67" i="4" s="1"/>
  <c r="R67" i="4"/>
  <c r="U67" i="4" s="1"/>
  <c r="R61" i="4"/>
  <c r="U61" i="4" s="1"/>
  <c r="S61" i="4"/>
  <c r="V61" i="4" s="1"/>
  <c r="S71" i="4"/>
  <c r="V71" i="4" s="1"/>
  <c r="R71" i="4"/>
  <c r="U71" i="4" s="1"/>
  <c r="S115" i="4"/>
  <c r="V115" i="4" s="1"/>
  <c r="R115" i="4"/>
  <c r="U115" i="4" s="1"/>
  <c r="S118" i="4"/>
  <c r="V118" i="4" s="1"/>
  <c r="R118" i="4"/>
  <c r="U118" i="4" s="1"/>
  <c r="R86" i="4"/>
  <c r="U86" i="4" s="1"/>
  <c r="S86" i="4"/>
  <c r="V86" i="4" s="1"/>
  <c r="S95" i="4"/>
  <c r="V95" i="4" s="1"/>
  <c r="R95" i="4"/>
  <c r="U95" i="4" s="1"/>
  <c r="R101" i="4"/>
  <c r="U101" i="4" s="1"/>
  <c r="S15" i="4"/>
  <c r="V15" i="4" s="1"/>
  <c r="R15" i="4"/>
  <c r="U15" i="4" s="1"/>
  <c r="S97" i="4"/>
  <c r="V97" i="4" s="1"/>
  <c r="R97" i="4"/>
  <c r="U97" i="4" s="1"/>
  <c r="S112" i="4"/>
  <c r="V112" i="4" s="1"/>
  <c r="R112" i="4"/>
  <c r="U112" i="4" s="1"/>
  <c r="S47" i="4"/>
  <c r="V47" i="4" s="1"/>
  <c r="R47" i="4"/>
  <c r="U47" i="4" s="1"/>
  <c r="S22" i="4"/>
  <c r="V22" i="4" s="1"/>
  <c r="R22" i="4"/>
  <c r="U22" i="4" s="1"/>
  <c r="S36" i="4"/>
  <c r="V36" i="4" s="1"/>
  <c r="R36" i="4"/>
  <c r="U36" i="4" s="1"/>
  <c r="S30" i="4"/>
  <c r="V30" i="4" s="1"/>
  <c r="R30" i="4"/>
  <c r="U30" i="4" s="1"/>
  <c r="S25" i="4"/>
  <c r="V25" i="4" s="1"/>
  <c r="R25" i="4"/>
  <c r="U25" i="4" s="1"/>
  <c r="S45" i="4"/>
  <c r="V45" i="4" s="1"/>
  <c r="R45" i="4"/>
  <c r="U45" i="4" s="1"/>
  <c r="S73" i="4"/>
  <c r="V73" i="4" s="1"/>
  <c r="R73" i="4"/>
  <c r="U73" i="4" s="1"/>
  <c r="S75" i="4"/>
  <c r="V75" i="4" s="1"/>
  <c r="R75" i="4"/>
  <c r="U75" i="4" s="1"/>
  <c r="S69" i="4"/>
  <c r="V69" i="4" s="1"/>
  <c r="R69" i="4"/>
  <c r="U69" i="4" s="1"/>
  <c r="S80" i="4"/>
  <c r="V80" i="4" s="1"/>
  <c r="R80" i="4"/>
  <c r="U80" i="4" s="1"/>
  <c r="S87" i="4"/>
  <c r="V87" i="4" s="1"/>
  <c r="R87" i="4"/>
  <c r="U87" i="4" s="1"/>
  <c r="S123" i="4"/>
  <c r="V123" i="4" s="1"/>
  <c r="R123" i="4"/>
  <c r="U123" i="4" s="1"/>
  <c r="S92" i="4"/>
  <c r="V92" i="4" s="1"/>
  <c r="R92" i="4"/>
  <c r="U92" i="4" s="1"/>
  <c r="R106" i="4"/>
  <c r="U106" i="4" s="1"/>
  <c r="N126" i="4"/>
  <c r="R114" i="4"/>
  <c r="U114" i="4" s="1"/>
  <c r="S114" i="4"/>
  <c r="V114" i="4" s="1"/>
  <c r="S122" i="4"/>
  <c r="V122" i="4" s="1"/>
  <c r="R122" i="4"/>
  <c r="U122" i="4" s="1"/>
  <c r="R11" i="4"/>
  <c r="U11" i="4" s="1"/>
  <c r="S11" i="4"/>
  <c r="V11" i="4" s="1"/>
  <c r="S10" i="4"/>
  <c r="V10" i="4" s="1"/>
  <c r="R10" i="4"/>
  <c r="U10" i="4" s="1"/>
  <c r="S44" i="4"/>
  <c r="V44" i="4" s="1"/>
  <c r="R44" i="4"/>
  <c r="U44" i="4" s="1"/>
  <c r="S38" i="4"/>
  <c r="V38" i="4" s="1"/>
  <c r="R38" i="4"/>
  <c r="U38" i="4" s="1"/>
  <c r="R32" i="4"/>
  <c r="U32" i="4" s="1"/>
  <c r="S32" i="4"/>
  <c r="V32" i="4" s="1"/>
  <c r="R49" i="4"/>
  <c r="U49" i="4" s="1"/>
  <c r="S49" i="4"/>
  <c r="V49" i="4" s="1"/>
  <c r="S62" i="4"/>
  <c r="V62" i="4" s="1"/>
  <c r="R62" i="4"/>
  <c r="U62" i="4" s="1"/>
  <c r="R56" i="4"/>
  <c r="U56" i="4" s="1"/>
  <c r="S56" i="4"/>
  <c r="V56" i="4" s="1"/>
  <c r="S82" i="4"/>
  <c r="V82" i="4" s="1"/>
  <c r="R82" i="4"/>
  <c r="U82" i="4" s="1"/>
  <c r="S88" i="4"/>
  <c r="V88" i="4" s="1"/>
  <c r="R88" i="4"/>
  <c r="U88" i="4" s="1"/>
  <c r="R98" i="4"/>
  <c r="U98" i="4" s="1"/>
  <c r="S98" i="4"/>
  <c r="V98" i="4" s="1"/>
  <c r="S89" i="4"/>
  <c r="V89" i="4" s="1"/>
  <c r="R111" i="4"/>
  <c r="U111" i="4" s="1"/>
  <c r="S111" i="4"/>
  <c r="V111" i="4" s="1"/>
  <c r="R117" i="4"/>
  <c r="U117" i="4" s="1"/>
  <c r="S117" i="4"/>
  <c r="V117" i="4" s="1"/>
  <c r="S42" i="4"/>
  <c r="V42" i="4" s="1"/>
  <c r="R42" i="4"/>
  <c r="U42" i="4" s="1"/>
  <c r="S93" i="4"/>
  <c r="V93" i="4" s="1"/>
  <c r="R93" i="4"/>
  <c r="U93" i="4" s="1"/>
  <c r="R6" i="4"/>
  <c r="U6" i="4" s="1"/>
  <c r="S6" i="4"/>
  <c r="V6" i="4" s="1"/>
  <c r="S12" i="4"/>
  <c r="V12" i="4" s="1"/>
  <c r="R12" i="4"/>
  <c r="U12" i="4" s="1"/>
  <c r="S19" i="4"/>
  <c r="V19" i="4" s="1"/>
  <c r="R19" i="4"/>
  <c r="U19" i="4" s="1"/>
  <c r="S21" i="4"/>
  <c r="V21" i="4" s="1"/>
  <c r="R21" i="4"/>
  <c r="U21" i="4" s="1"/>
  <c r="S46" i="4"/>
  <c r="V46" i="4" s="1"/>
  <c r="R46" i="4"/>
  <c r="U46" i="4" s="1"/>
  <c r="S40" i="4"/>
  <c r="V40" i="4" s="1"/>
  <c r="R40" i="4"/>
  <c r="U40" i="4" s="1"/>
  <c r="S50" i="4"/>
  <c r="V50" i="4" s="1"/>
  <c r="R50" i="4"/>
  <c r="U50" i="4" s="1"/>
  <c r="R70" i="4"/>
  <c r="U70" i="4" s="1"/>
  <c r="S70" i="4"/>
  <c r="V70" i="4" s="1"/>
  <c r="R64" i="4"/>
  <c r="U64" i="4" s="1"/>
  <c r="S64" i="4"/>
  <c r="V64" i="4" s="1"/>
  <c r="R58" i="4"/>
  <c r="U58" i="4" s="1"/>
  <c r="S58" i="4"/>
  <c r="V58" i="4" s="1"/>
  <c r="S124" i="4"/>
  <c r="V124" i="4" s="1"/>
  <c r="R124" i="4"/>
  <c r="U124" i="4" s="1"/>
  <c r="S94" i="4"/>
  <c r="V94" i="4" s="1"/>
  <c r="R94" i="4"/>
  <c r="U94" i="4" s="1"/>
  <c r="S119" i="4"/>
  <c r="V119" i="4" s="1"/>
  <c r="R119" i="4"/>
  <c r="U119" i="4" s="1"/>
  <c r="S125" i="4"/>
  <c r="V125" i="4" s="1"/>
  <c r="R125" i="4"/>
  <c r="U125" i="4" s="1"/>
  <c r="R13" i="4"/>
  <c r="U13" i="4" s="1"/>
  <c r="S13" i="4"/>
  <c r="V13" i="4" s="1"/>
  <c r="S55" i="4"/>
  <c r="V55" i="4" s="1"/>
  <c r="R55" i="4"/>
  <c r="U55" i="4" s="1"/>
  <c r="S16" i="4"/>
  <c r="V16" i="4" s="1"/>
  <c r="R16" i="4"/>
  <c r="U16" i="4" s="1"/>
  <c r="S14" i="4"/>
  <c r="V14" i="4" s="1"/>
  <c r="R14" i="4"/>
  <c r="U14" i="4" s="1"/>
  <c r="S31" i="4"/>
  <c r="V31" i="4" s="1"/>
  <c r="R31" i="4"/>
  <c r="U31" i="4" s="1"/>
  <c r="S33" i="4"/>
  <c r="V33" i="4" s="1"/>
  <c r="R33" i="4"/>
  <c r="U33" i="4" s="1"/>
  <c r="S54" i="4"/>
  <c r="V54" i="4" s="1"/>
  <c r="R54" i="4"/>
  <c r="U54" i="4" s="1"/>
  <c r="S48" i="4"/>
  <c r="V48" i="4" s="1"/>
  <c r="R48" i="4"/>
  <c r="U48" i="4" s="1"/>
  <c r="R60" i="4"/>
  <c r="U60" i="4" s="1"/>
  <c r="S60" i="4"/>
  <c r="V60" i="4" s="1"/>
  <c r="R77" i="4"/>
  <c r="U77" i="4" s="1"/>
  <c r="S77" i="4"/>
  <c r="V77" i="4" s="1"/>
  <c r="R72" i="4"/>
  <c r="U72" i="4" s="1"/>
  <c r="S72" i="4"/>
  <c r="V72" i="4" s="1"/>
  <c r="S66" i="4"/>
  <c r="V66" i="4" s="1"/>
  <c r="R66" i="4"/>
  <c r="U66" i="4" s="1"/>
  <c r="S85" i="4"/>
  <c r="V85" i="4" s="1"/>
  <c r="R85" i="4"/>
  <c r="U85" i="4" s="1"/>
  <c r="S99" i="4"/>
  <c r="V99" i="4" s="1"/>
  <c r="R96" i="4"/>
  <c r="U96" i="4" s="1"/>
  <c r="S96" i="4"/>
  <c r="V96" i="4" s="1"/>
  <c r="S52" i="4"/>
  <c r="V52" i="4" s="1"/>
  <c r="R52" i="4"/>
  <c r="U52" i="4" s="1"/>
  <c r="S9" i="4"/>
  <c r="V9" i="4" s="1"/>
  <c r="R9" i="4"/>
  <c r="U9" i="4" s="1"/>
  <c r="S24" i="4"/>
  <c r="V24" i="4" s="1"/>
  <c r="R24" i="4"/>
  <c r="U24" i="4" s="1"/>
  <c r="R8" i="4"/>
  <c r="U8" i="4" s="1"/>
  <c r="S8" i="4"/>
  <c r="V8" i="4" s="1"/>
  <c r="S41" i="4"/>
  <c r="V41" i="4" s="1"/>
  <c r="R41" i="4"/>
  <c r="U41" i="4" s="1"/>
  <c r="R68" i="4"/>
  <c r="U68" i="4" s="1"/>
  <c r="S68" i="4"/>
  <c r="V68" i="4" s="1"/>
  <c r="S51" i="4"/>
  <c r="V51" i="4" s="1"/>
  <c r="R51" i="4"/>
  <c r="U51" i="4" s="1"/>
  <c r="S34" i="4"/>
  <c r="V34" i="4" s="1"/>
  <c r="R34" i="4"/>
  <c r="U34" i="4" s="1"/>
  <c r="S79" i="4"/>
  <c r="V79" i="4" s="1"/>
  <c r="R79" i="4"/>
  <c r="U79" i="4" s="1"/>
  <c r="S81" i="4"/>
  <c r="V81" i="4" s="1"/>
  <c r="R81" i="4"/>
  <c r="U81" i="4" s="1"/>
  <c r="S74" i="4"/>
  <c r="V74" i="4" s="1"/>
  <c r="R74" i="4"/>
  <c r="U74" i="4" s="1"/>
  <c r="S90" i="4"/>
  <c r="V90" i="4" s="1"/>
  <c r="R90" i="4"/>
  <c r="U90" i="4" s="1"/>
  <c r="R84" i="4"/>
  <c r="U84" i="4" s="1"/>
  <c r="S84" i="4"/>
  <c r="V84" i="4" s="1"/>
  <c r="R107" i="4"/>
  <c r="U107" i="4" s="1"/>
  <c r="S107" i="4"/>
  <c r="V107" i="4" s="1"/>
  <c r="S104" i="4"/>
  <c r="V104" i="4" s="1"/>
  <c r="R104" i="4"/>
  <c r="U104" i="4" s="1"/>
  <c r="N126" i="2"/>
  <c r="R43" i="2"/>
  <c r="U43" i="2" s="1"/>
  <c r="S43" i="2"/>
  <c r="V43" i="2" s="1"/>
  <c r="R32" i="2"/>
  <c r="U32" i="2" s="1"/>
  <c r="S32" i="2"/>
  <c r="V32" i="2" s="1"/>
  <c r="R13" i="2"/>
  <c r="U13" i="2" s="1"/>
  <c r="S13" i="2"/>
  <c r="V13" i="2" s="1"/>
  <c r="R83" i="2"/>
  <c r="U83" i="2" s="1"/>
  <c r="S83" i="2"/>
  <c r="V83" i="2" s="1"/>
  <c r="R34" i="2"/>
  <c r="U34" i="2" s="1"/>
  <c r="S34" i="2"/>
  <c r="V34" i="2" s="1"/>
  <c r="R73" i="2"/>
  <c r="U73" i="2" s="1"/>
  <c r="S73" i="2"/>
  <c r="V73" i="2" s="1"/>
  <c r="R9" i="2"/>
  <c r="U9" i="2" s="1"/>
  <c r="S9" i="2"/>
  <c r="V9" i="2" s="1"/>
  <c r="R88" i="2"/>
  <c r="U88" i="2" s="1"/>
  <c r="S88" i="2"/>
  <c r="V88" i="2" s="1"/>
  <c r="R24" i="2"/>
  <c r="U24" i="2" s="1"/>
  <c r="S24" i="2"/>
  <c r="V24" i="2" s="1"/>
  <c r="R79" i="2"/>
  <c r="U79" i="2" s="1"/>
  <c r="S79" i="2"/>
  <c r="V79" i="2" s="1"/>
  <c r="R15" i="2"/>
  <c r="U15" i="2" s="1"/>
  <c r="S15" i="2"/>
  <c r="V15" i="2" s="1"/>
  <c r="R78" i="2"/>
  <c r="U78" i="2" s="1"/>
  <c r="S78" i="2"/>
  <c r="V78" i="2" s="1"/>
  <c r="R14" i="2"/>
  <c r="U14" i="2" s="1"/>
  <c r="S14" i="2"/>
  <c r="V14" i="2" s="1"/>
  <c r="R69" i="2"/>
  <c r="U69" i="2" s="1"/>
  <c r="S69" i="2"/>
  <c r="V69" i="2" s="1"/>
  <c r="R124" i="2"/>
  <c r="U124" i="2" s="1"/>
  <c r="S124" i="2"/>
  <c r="V124" i="2" s="1"/>
  <c r="R60" i="2"/>
  <c r="U60" i="2" s="1"/>
  <c r="S60" i="2"/>
  <c r="V60" i="2" s="1"/>
  <c r="R42" i="2"/>
  <c r="U42" i="2" s="1"/>
  <c r="S42" i="2"/>
  <c r="V42" i="2" s="1"/>
  <c r="R87" i="2"/>
  <c r="U87" i="2" s="1"/>
  <c r="S87" i="2"/>
  <c r="V87" i="2" s="1"/>
  <c r="R77" i="2"/>
  <c r="U77" i="2" s="1"/>
  <c r="S77" i="2"/>
  <c r="V77" i="2" s="1"/>
  <c r="R98" i="2"/>
  <c r="U98" i="2" s="1"/>
  <c r="S98" i="2"/>
  <c r="V98" i="2" s="1"/>
  <c r="R19" i="2"/>
  <c r="U19" i="2" s="1"/>
  <c r="S19" i="2"/>
  <c r="V19" i="2" s="1"/>
  <c r="R75" i="2"/>
  <c r="U75" i="2" s="1"/>
  <c r="S75" i="2"/>
  <c r="V75" i="2" s="1"/>
  <c r="R90" i="2"/>
  <c r="U90" i="2" s="1"/>
  <c r="S90" i="2"/>
  <c r="V90" i="2" s="1"/>
  <c r="R26" i="2"/>
  <c r="U26" i="2" s="1"/>
  <c r="S26" i="2"/>
  <c r="V26" i="2" s="1"/>
  <c r="R65" i="2"/>
  <c r="U65" i="2" s="1"/>
  <c r="S65" i="2"/>
  <c r="V65" i="2" s="1"/>
  <c r="R99" i="2"/>
  <c r="U99" i="2" s="1"/>
  <c r="S99" i="2"/>
  <c r="V99" i="2" s="1"/>
  <c r="R80" i="2"/>
  <c r="U80" i="2" s="1"/>
  <c r="S80" i="2"/>
  <c r="V80" i="2" s="1"/>
  <c r="R16" i="2"/>
  <c r="U16" i="2" s="1"/>
  <c r="S16" i="2"/>
  <c r="V16" i="2" s="1"/>
  <c r="R71" i="2"/>
  <c r="U71" i="2" s="1"/>
  <c r="S71" i="2"/>
  <c r="V71" i="2" s="1"/>
  <c r="R7" i="2"/>
  <c r="U7" i="2" s="1"/>
  <c r="S7" i="2"/>
  <c r="V7" i="2" s="1"/>
  <c r="R70" i="2"/>
  <c r="U70" i="2" s="1"/>
  <c r="S70" i="2"/>
  <c r="V70" i="2" s="1"/>
  <c r="R125" i="2"/>
  <c r="U125" i="2" s="1"/>
  <c r="S125" i="2"/>
  <c r="R61" i="2"/>
  <c r="U61" i="2" s="1"/>
  <c r="S61" i="2"/>
  <c r="V61" i="2" s="1"/>
  <c r="R116" i="2"/>
  <c r="U116" i="2" s="1"/>
  <c r="S116" i="2"/>
  <c r="V116" i="2" s="1"/>
  <c r="R52" i="2"/>
  <c r="U52" i="2" s="1"/>
  <c r="S52" i="2"/>
  <c r="V52" i="2" s="1"/>
  <c r="R81" i="2"/>
  <c r="U81" i="2" s="1"/>
  <c r="S81" i="2"/>
  <c r="V81" i="2" s="1"/>
  <c r="R22" i="2"/>
  <c r="U22" i="2" s="1"/>
  <c r="S22" i="2"/>
  <c r="V22" i="2" s="1"/>
  <c r="R82" i="2"/>
  <c r="U82" i="2" s="1"/>
  <c r="S82" i="2"/>
  <c r="V82" i="2" s="1"/>
  <c r="R57" i="2"/>
  <c r="U57" i="2" s="1"/>
  <c r="S57" i="2"/>
  <c r="V57" i="2" s="1"/>
  <c r="R59" i="2"/>
  <c r="U59" i="2" s="1"/>
  <c r="S59" i="2"/>
  <c r="V59" i="2" s="1"/>
  <c r="R72" i="2"/>
  <c r="U72" i="2" s="1"/>
  <c r="S72" i="2"/>
  <c r="V72" i="2" s="1"/>
  <c r="R8" i="2"/>
  <c r="U8" i="2" s="1"/>
  <c r="S8" i="2"/>
  <c r="V8" i="2" s="1"/>
  <c r="R63" i="2"/>
  <c r="U63" i="2" s="1"/>
  <c r="S63" i="2"/>
  <c r="V63" i="2" s="1"/>
  <c r="R6" i="2"/>
  <c r="U6" i="2" s="1"/>
  <c r="S6" i="2"/>
  <c r="V6" i="2" s="1"/>
  <c r="R62" i="2"/>
  <c r="U62" i="2" s="1"/>
  <c r="S62" i="2"/>
  <c r="V62" i="2" s="1"/>
  <c r="R117" i="2"/>
  <c r="U117" i="2" s="1"/>
  <c r="S117" i="2"/>
  <c r="V117" i="2" s="1"/>
  <c r="R53" i="2"/>
  <c r="U53" i="2" s="1"/>
  <c r="S53" i="2"/>
  <c r="V53" i="2" s="1"/>
  <c r="R108" i="2"/>
  <c r="U108" i="2" s="1"/>
  <c r="S108" i="2"/>
  <c r="V108" i="2" s="1"/>
  <c r="R44" i="2"/>
  <c r="U44" i="2" s="1"/>
  <c r="S44" i="2"/>
  <c r="V44" i="2" s="1"/>
  <c r="R107" i="2"/>
  <c r="U107" i="2" s="1"/>
  <c r="S107" i="2"/>
  <c r="V107" i="2" s="1"/>
  <c r="R17" i="2"/>
  <c r="U17" i="2" s="1"/>
  <c r="S17" i="2"/>
  <c r="V17" i="2" s="1"/>
  <c r="R23" i="2"/>
  <c r="U23" i="2" s="1"/>
  <c r="S23" i="2"/>
  <c r="V23" i="2" s="1"/>
  <c r="R68" i="2"/>
  <c r="U68" i="2" s="1"/>
  <c r="S68" i="2"/>
  <c r="V68" i="2" s="1"/>
  <c r="R51" i="2"/>
  <c r="U51" i="2" s="1"/>
  <c r="S51" i="2"/>
  <c r="V51" i="2" s="1"/>
  <c r="R121" i="2"/>
  <c r="U121" i="2" s="1"/>
  <c r="S121" i="2"/>
  <c r="V121" i="2" s="1"/>
  <c r="R27" i="2"/>
  <c r="U27" i="2" s="1"/>
  <c r="S27" i="2"/>
  <c r="V27" i="2" s="1"/>
  <c r="R74" i="2"/>
  <c r="U74" i="2" s="1"/>
  <c r="S74" i="2"/>
  <c r="V74" i="2" s="1"/>
  <c r="R10" i="2"/>
  <c r="U10" i="2" s="1"/>
  <c r="S10" i="2"/>
  <c r="V10" i="2" s="1"/>
  <c r="R113" i="2"/>
  <c r="U113" i="2" s="1"/>
  <c r="S113" i="2"/>
  <c r="V113" i="2" s="1"/>
  <c r="R49" i="2"/>
  <c r="U49" i="2" s="1"/>
  <c r="S49" i="2"/>
  <c r="V49" i="2" s="1"/>
  <c r="R35" i="2"/>
  <c r="U35" i="2" s="1"/>
  <c r="S35" i="2"/>
  <c r="V35" i="2" s="1"/>
  <c r="R64" i="2"/>
  <c r="U64" i="2" s="1"/>
  <c r="S64" i="2"/>
  <c r="V64" i="2" s="1"/>
  <c r="R119" i="2"/>
  <c r="U119" i="2" s="1"/>
  <c r="S119" i="2"/>
  <c r="V119" i="2" s="1"/>
  <c r="R55" i="2"/>
  <c r="U55" i="2" s="1"/>
  <c r="S55" i="2"/>
  <c r="V55" i="2" s="1"/>
  <c r="R118" i="2"/>
  <c r="U118" i="2" s="1"/>
  <c r="S118" i="2"/>
  <c r="V118" i="2" s="1"/>
  <c r="R54" i="2"/>
  <c r="U54" i="2" s="1"/>
  <c r="S54" i="2"/>
  <c r="V54" i="2" s="1"/>
  <c r="R109" i="2"/>
  <c r="U109" i="2" s="1"/>
  <c r="S109" i="2"/>
  <c r="V109" i="2" s="1"/>
  <c r="R45" i="2"/>
  <c r="U45" i="2" s="1"/>
  <c r="S45" i="2"/>
  <c r="V45" i="2" s="1"/>
  <c r="R100" i="2"/>
  <c r="U100" i="2" s="1"/>
  <c r="S100" i="2"/>
  <c r="V100" i="2" s="1"/>
  <c r="R36" i="2"/>
  <c r="U36" i="2" s="1"/>
  <c r="S36" i="2"/>
  <c r="V36" i="2" s="1"/>
  <c r="R86" i="2"/>
  <c r="U86" i="2" s="1"/>
  <c r="S86" i="2"/>
  <c r="V86" i="2" s="1"/>
  <c r="R18" i="2"/>
  <c r="U18" i="2" s="1"/>
  <c r="S18" i="2"/>
  <c r="V18" i="2" s="1"/>
  <c r="R11" i="2"/>
  <c r="U11" i="2" s="1"/>
  <c r="S11" i="2"/>
  <c r="V11" i="2" s="1"/>
  <c r="R66" i="2"/>
  <c r="U66" i="2" s="1"/>
  <c r="S66" i="2"/>
  <c r="V66" i="2" s="1"/>
  <c r="R115" i="2"/>
  <c r="U115" i="2" s="1"/>
  <c r="S115" i="2"/>
  <c r="V115" i="2" s="1"/>
  <c r="R105" i="2"/>
  <c r="U105" i="2" s="1"/>
  <c r="S105" i="2"/>
  <c r="V105" i="2" s="1"/>
  <c r="R41" i="2"/>
  <c r="U41" i="2" s="1"/>
  <c r="S41" i="2"/>
  <c r="V41" i="2" s="1"/>
  <c r="R120" i="2"/>
  <c r="U120" i="2" s="1"/>
  <c r="S120" i="2"/>
  <c r="V120" i="2" s="1"/>
  <c r="R56" i="2"/>
  <c r="U56" i="2" s="1"/>
  <c r="S56" i="2"/>
  <c r="V56" i="2" s="1"/>
  <c r="R111" i="2"/>
  <c r="U111" i="2" s="1"/>
  <c r="S111" i="2"/>
  <c r="V111" i="2" s="1"/>
  <c r="R47" i="2"/>
  <c r="U47" i="2" s="1"/>
  <c r="S47" i="2"/>
  <c r="V47" i="2" s="1"/>
  <c r="R110" i="2"/>
  <c r="U110" i="2" s="1"/>
  <c r="S110" i="2"/>
  <c r="V110" i="2" s="1"/>
  <c r="R46" i="2"/>
  <c r="U46" i="2" s="1"/>
  <c r="S46" i="2"/>
  <c r="V46" i="2" s="1"/>
  <c r="R101" i="2"/>
  <c r="U101" i="2" s="1"/>
  <c r="S101" i="2"/>
  <c r="V101" i="2" s="1"/>
  <c r="R37" i="2"/>
  <c r="U37" i="2" s="1"/>
  <c r="S37" i="2"/>
  <c r="V37" i="2" s="1"/>
  <c r="R92" i="2"/>
  <c r="U92" i="2" s="1"/>
  <c r="S92" i="2"/>
  <c r="V92" i="2" s="1"/>
  <c r="R28" i="2"/>
  <c r="U28" i="2" s="1"/>
  <c r="S28" i="2"/>
  <c r="V28" i="2" s="1"/>
  <c r="R33" i="2"/>
  <c r="U33" i="2" s="1"/>
  <c r="S33" i="2"/>
  <c r="V33" i="2" s="1"/>
  <c r="R112" i="2"/>
  <c r="U112" i="2" s="1"/>
  <c r="S112" i="2"/>
  <c r="V112" i="2" s="1"/>
  <c r="R48" i="2"/>
  <c r="U48" i="2" s="1"/>
  <c r="S48" i="2"/>
  <c r="V48" i="2" s="1"/>
  <c r="R103" i="2"/>
  <c r="U103" i="2" s="1"/>
  <c r="S103" i="2"/>
  <c r="V103" i="2" s="1"/>
  <c r="R39" i="2"/>
  <c r="U39" i="2" s="1"/>
  <c r="S39" i="2"/>
  <c r="V39" i="2" s="1"/>
  <c r="R102" i="2"/>
  <c r="U102" i="2" s="1"/>
  <c r="S102" i="2"/>
  <c r="V102" i="2" s="1"/>
  <c r="R38" i="2"/>
  <c r="U38" i="2" s="1"/>
  <c r="S38" i="2"/>
  <c r="V38" i="2" s="1"/>
  <c r="R93" i="2"/>
  <c r="U93" i="2" s="1"/>
  <c r="S93" i="2"/>
  <c r="V93" i="2" s="1"/>
  <c r="R29" i="2"/>
  <c r="U29" i="2" s="1"/>
  <c r="S29" i="2"/>
  <c r="V29" i="2" s="1"/>
  <c r="R84" i="2"/>
  <c r="U84" i="2" s="1"/>
  <c r="S84" i="2"/>
  <c r="V84" i="2" s="1"/>
  <c r="R20" i="2"/>
  <c r="U20" i="2" s="1"/>
  <c r="S20" i="2"/>
  <c r="V20" i="2" s="1"/>
  <c r="R106" i="2"/>
  <c r="U106" i="2" s="1"/>
  <c r="S106" i="2"/>
  <c r="V106" i="2" s="1"/>
  <c r="R96" i="2"/>
  <c r="U96" i="2" s="1"/>
  <c r="S96" i="2"/>
  <c r="V96" i="2" s="1"/>
  <c r="R122" i="2"/>
  <c r="U122" i="2" s="1"/>
  <c r="S122" i="2"/>
  <c r="V122" i="2" s="1"/>
  <c r="R58" i="2"/>
  <c r="U58" i="2" s="1"/>
  <c r="S58" i="2"/>
  <c r="V58" i="2" s="1"/>
  <c r="R91" i="2"/>
  <c r="U91" i="2" s="1"/>
  <c r="S91" i="2"/>
  <c r="V91" i="2" s="1"/>
  <c r="R97" i="2"/>
  <c r="U97" i="2" s="1"/>
  <c r="S97" i="2"/>
  <c r="V97" i="2" s="1"/>
  <c r="R123" i="2"/>
  <c r="U123" i="2" s="1"/>
  <c r="S123" i="2"/>
  <c r="V123" i="2" s="1"/>
  <c r="R114" i="2"/>
  <c r="U114" i="2" s="1"/>
  <c r="S114" i="2"/>
  <c r="V114" i="2" s="1"/>
  <c r="R50" i="2"/>
  <c r="U50" i="2" s="1"/>
  <c r="S50" i="2"/>
  <c r="V50" i="2" s="1"/>
  <c r="R67" i="2"/>
  <c r="U67" i="2" s="1"/>
  <c r="S67" i="2"/>
  <c r="V67" i="2" s="1"/>
  <c r="R89" i="2"/>
  <c r="U89" i="2" s="1"/>
  <c r="S89" i="2"/>
  <c r="V89" i="2" s="1"/>
  <c r="R25" i="2"/>
  <c r="U25" i="2" s="1"/>
  <c r="S25" i="2"/>
  <c r="V25" i="2" s="1"/>
  <c r="R104" i="2"/>
  <c r="U104" i="2" s="1"/>
  <c r="S104" i="2"/>
  <c r="V104" i="2" s="1"/>
  <c r="R40" i="2"/>
  <c r="U40" i="2" s="1"/>
  <c r="S40" i="2"/>
  <c r="V40" i="2" s="1"/>
  <c r="R95" i="2"/>
  <c r="U95" i="2" s="1"/>
  <c r="S95" i="2"/>
  <c r="V95" i="2" s="1"/>
  <c r="R31" i="2"/>
  <c r="U31" i="2" s="1"/>
  <c r="S31" i="2"/>
  <c r="V31" i="2" s="1"/>
  <c r="R94" i="2"/>
  <c r="U94" i="2" s="1"/>
  <c r="S94" i="2"/>
  <c r="V94" i="2" s="1"/>
  <c r="R30" i="2"/>
  <c r="U30" i="2" s="1"/>
  <c r="S30" i="2"/>
  <c r="V30" i="2" s="1"/>
  <c r="R85" i="2"/>
  <c r="U85" i="2" s="1"/>
  <c r="S85" i="2"/>
  <c r="V85" i="2" s="1"/>
  <c r="R21" i="2"/>
  <c r="U21" i="2" s="1"/>
  <c r="S21" i="2"/>
  <c r="V21" i="2" s="1"/>
  <c r="R76" i="2"/>
  <c r="U76" i="2" s="1"/>
  <c r="S76" i="2"/>
  <c r="V76" i="2" s="1"/>
  <c r="R12" i="2"/>
  <c r="U12" i="2" s="1"/>
  <c r="S12" i="2"/>
  <c r="V12" i="2" s="1"/>
  <c r="S90" i="8" l="1"/>
  <c r="R72" i="8"/>
  <c r="S47" i="8"/>
  <c r="R15" i="8"/>
  <c r="R98" i="8"/>
  <c r="R53" i="8"/>
  <c r="R59" i="8"/>
  <c r="S99" i="8"/>
  <c r="R56" i="8"/>
  <c r="S108" i="8"/>
  <c r="R29" i="8"/>
  <c r="R7" i="8"/>
  <c r="R116" i="8"/>
  <c r="R78" i="8"/>
  <c r="R82" i="8"/>
  <c r="S125" i="8"/>
  <c r="R107" i="8"/>
  <c r="R34" i="8"/>
  <c r="S36" i="8"/>
  <c r="S69" i="8"/>
  <c r="R111" i="8"/>
  <c r="R49" i="8"/>
  <c r="S21" i="8"/>
  <c r="R70" i="8"/>
  <c r="S84" i="8"/>
  <c r="S31" i="8"/>
  <c r="R55" i="8"/>
  <c r="R74" i="8"/>
  <c r="R80" i="8"/>
  <c r="R11" i="8"/>
  <c r="R109" i="8"/>
  <c r="R112" i="8"/>
  <c r="R102" i="8"/>
  <c r="S50" i="8"/>
  <c r="S61" i="8"/>
  <c r="R30" i="8"/>
  <c r="S108" i="4"/>
  <c r="V108" i="4" s="1"/>
  <c r="R121" i="4"/>
  <c r="U121" i="4" s="1"/>
  <c r="R109" i="4"/>
  <c r="U109" i="4" s="1"/>
  <c r="R102" i="4"/>
  <c r="U102" i="4" s="1"/>
  <c r="S105" i="4"/>
  <c r="V105" i="4" s="1"/>
  <c r="R76" i="4"/>
  <c r="U76" i="4" s="1"/>
  <c r="R103" i="4"/>
  <c r="U103" i="4" s="1"/>
  <c r="S120" i="4"/>
  <c r="V120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<sst xmlns="http://schemas.openxmlformats.org/spreadsheetml/2006/main" count="565" uniqueCount="125">
  <si>
    <t>Amazon,com, Inc, (AMZN)</t>
  </si>
  <si>
    <t>Скаженик Тетяна, ПМ-3</t>
  </si>
  <si>
    <t>Дані ^GSPC про щомісячний прибуток</t>
  </si>
  <si>
    <t>Дані про щомісячний прибуток компанії</t>
  </si>
  <si>
    <t>X</t>
  </si>
  <si>
    <t>Y</t>
  </si>
  <si>
    <t>X_i - X_c</t>
  </si>
  <si>
    <t>Y_i - Y_c</t>
  </si>
  <si>
    <t>(X_i - X_c)*(Y_i - Y_c)</t>
  </si>
  <si>
    <t>(X_i - X_c)^2</t>
  </si>
  <si>
    <t>Y^</t>
  </si>
  <si>
    <t>Разом</t>
  </si>
  <si>
    <t>Сер</t>
  </si>
  <si>
    <t>b</t>
  </si>
  <si>
    <t>a</t>
  </si>
  <si>
    <t>формули</t>
  </si>
  <si>
    <t>функції</t>
  </si>
  <si>
    <t>cov(x,y)</t>
  </si>
  <si>
    <t>var(x)</t>
  </si>
  <si>
    <t>x1=x</t>
  </si>
  <si>
    <t>y1=lny</t>
  </si>
  <si>
    <t>R^2 =</t>
  </si>
  <si>
    <t>F=</t>
  </si>
  <si>
    <t>SE</t>
  </si>
  <si>
    <t>a1</t>
  </si>
  <si>
    <t>b1</t>
  </si>
  <si>
    <t>beta=exp(b1)</t>
  </si>
  <si>
    <t>alpha = exp(a1)</t>
  </si>
  <si>
    <t>y1^</t>
  </si>
  <si>
    <t>Y^(нел)</t>
  </si>
  <si>
    <t>delt(y1)</t>
  </si>
  <si>
    <t>S^2</t>
  </si>
  <si>
    <t>Корінь(S^2)</t>
  </si>
  <si>
    <t>e_i = y_i - y_i^</t>
  </si>
  <si>
    <t>SSE</t>
  </si>
  <si>
    <t>Var(e)</t>
  </si>
  <si>
    <t>n =</t>
  </si>
  <si>
    <t>(e_i-e_c)^2</t>
  </si>
  <si>
    <t>с.п.(y_i^)</t>
  </si>
  <si>
    <t>Var(x)</t>
  </si>
  <si>
    <t>F =</t>
  </si>
  <si>
    <t>t_кр =</t>
  </si>
  <si>
    <t>F_кр =</t>
  </si>
  <si>
    <t>y1^-d_y1</t>
  </si>
  <si>
    <t>y1^+d_y1</t>
  </si>
  <si>
    <t>exp(y-d_y)</t>
  </si>
  <si>
    <t>exp(y+d_y)</t>
  </si>
  <si>
    <t>e_i^2(SSE)</t>
  </si>
  <si>
    <t>К_ел = x*lnb</t>
  </si>
  <si>
    <t>K_ел=x*lnb</t>
  </si>
  <si>
    <t>max</t>
  </si>
  <si>
    <t>min</t>
  </si>
  <si>
    <t>SE =</t>
  </si>
  <si>
    <t>df</t>
  </si>
  <si>
    <t>var(y)</t>
  </si>
  <si>
    <t>(Y_i - Y_c)^2</t>
  </si>
  <si>
    <t>SSR</t>
  </si>
  <si>
    <t>SSR =</t>
  </si>
  <si>
    <t>SST</t>
  </si>
  <si>
    <t>sey</t>
  </si>
  <si>
    <t>SSE(нелін)</t>
  </si>
  <si>
    <t>r</t>
  </si>
  <si>
    <t>beta=b1</t>
  </si>
  <si>
    <t>Коефіцієнт еластичності</t>
  </si>
  <si>
    <t>К_ел = bx</t>
  </si>
  <si>
    <t>alpha = a1</t>
  </si>
  <si>
    <t>К_ел = b</t>
  </si>
  <si>
    <t>K_ел=b</t>
  </si>
  <si>
    <t>К_ел = bx*ln(10)</t>
  </si>
  <si>
    <t>K_ел=bx*ln(10)</t>
  </si>
  <si>
    <t>K_ел=x*b</t>
  </si>
  <si>
    <t>x1=ln(x)</t>
  </si>
  <si>
    <t>x1=1/x_i</t>
  </si>
  <si>
    <t>y1=y</t>
  </si>
  <si>
    <t>y-d_y</t>
  </si>
  <si>
    <t>y+d_y</t>
  </si>
  <si>
    <t xml:space="preserve">К_ел </t>
  </si>
  <si>
    <t>K_ел</t>
  </si>
  <si>
    <t>t1</t>
  </si>
  <si>
    <t>t2</t>
  </si>
  <si>
    <t>b0</t>
  </si>
  <si>
    <t>b2</t>
  </si>
  <si>
    <t>y1^(нел)</t>
  </si>
  <si>
    <t>y1 =</t>
  </si>
  <si>
    <t>y2 =</t>
  </si>
  <si>
    <t>y3 =</t>
  </si>
  <si>
    <t>delt</t>
  </si>
  <si>
    <t>g</t>
  </si>
  <si>
    <t>ln b</t>
  </si>
  <si>
    <t>t1 =</t>
  </si>
  <si>
    <t>t2 =</t>
  </si>
  <si>
    <t>t3 =</t>
  </si>
  <si>
    <t>Метод трьох точок</t>
  </si>
  <si>
    <t>ln y</t>
  </si>
  <si>
    <t>1/y</t>
  </si>
  <si>
    <t>для всієї моделі:</t>
  </si>
  <si>
    <t>для всієї моделі (lnb*x_сер):</t>
  </si>
  <si>
    <t>beta=b1/ln(10)</t>
  </si>
  <si>
    <t>alpha = a1/ln(10)</t>
  </si>
  <si>
    <t>Модель</t>
  </si>
  <si>
    <t>R^2</t>
  </si>
  <si>
    <t>F</t>
  </si>
  <si>
    <t>y=ab^x</t>
  </si>
  <si>
    <t>y=ae^(bx)</t>
  </si>
  <si>
    <t>y=e^(a+bx)</t>
  </si>
  <si>
    <t>y=10^(a+bx)</t>
  </si>
  <si>
    <t>y=ax^b</t>
  </si>
  <si>
    <t>y=a+b(1/x)</t>
  </si>
  <si>
    <t>y=b0+b1x+b2x^2</t>
  </si>
  <si>
    <t>Гомперця</t>
  </si>
  <si>
    <t>Логістична</t>
  </si>
  <si>
    <t>y=ab^x+g</t>
  </si>
  <si>
    <t>Оскільки, SSE у неї найменший.</t>
  </si>
  <si>
    <t>Найкраща модель за SSE(для 8-10): логістична</t>
  </si>
  <si>
    <t>Max</t>
  </si>
  <si>
    <t>Найкращі моделі загалом - це перші 4 моделі, оскільки в них найбільший F-value,</t>
  </si>
  <si>
    <t>R^2 та найменший SSE.</t>
  </si>
  <si>
    <t>Тож оберемо будь-яку з них для статистичного аналізу.</t>
  </si>
  <si>
    <t>Візьмемо першу модель (y=ab^x).</t>
  </si>
  <si>
    <t>Прогноз</t>
  </si>
  <si>
    <t>(E) Зробити прогноз на наступний місяць, якщо ринок підніметься на 5% від максимального значення, та побудувати довірчий інтервал та графічно представити.</t>
  </si>
  <si>
    <t>Прогнозне значення</t>
  </si>
  <si>
    <t>Тут ми можемо побачити, що тест Фішера (F-value) дорівнює</t>
  </si>
  <si>
    <t>2104.2, df = 118, SSR = 90.050.</t>
  </si>
  <si>
    <t>Детальніший аналіз можна продивитися на другому листі цього файлу.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</si>
</sst>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3.5"/>
      <color rgb="FF000000"/>
      <name val="Arial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b/>
      <i/>
      <sz val="12"/>
      <color theme="1"/>
      <name val="Calibri"/>
      <family val="2"/>
      <charset val="204"/>
      <scheme val="minor"/>
    </font>
    <font>
      <b/>
      <i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/>
    </xf>
    <xf numFmtId="164" fontId="0" fillId="0" borderId="1" xfId="0" applyNumberFormat="1" applyBorder="1"/>
    <xf numFmtId="165" fontId="0" fillId="0" borderId="1" xfId="0" applyNumberFormat="1" applyBorder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center"/>
    </xf>
    <xf numFmtId="10" fontId="0" fillId="0" borderId="0" xfId="0" applyNumberFormat="1"/>
    <xf numFmtId="0" fontId="6" fillId="0" borderId="0" xfId="0" applyFont="1" applyAlignment="1">
      <alignment vertical="center"/>
    </xf>
    <xf numFmtId="0" fontId="7" fillId="0" borderId="0" xfId="0" applyFont="1" applyAlignment="1">
      <alignment horizontal="left" vertical="center" indent="4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left" vertical="center" indent="4"/>
    </xf>
    <xf numFmtId="0" fontId="8" fillId="0" borderId="0" xfId="0" applyFont="1" applyAlignment="1">
      <alignment vertical="center"/>
    </xf>
    <xf numFmtId="0" fontId="0" fillId="0" borderId="1" xfId="0" applyFont="1" applyBorder="1"/>
    <xf numFmtId="0" fontId="0" fillId="3" borderId="1" xfId="0" applyFont="1" applyFill="1" applyBorder="1"/>
    <xf numFmtId="0" fontId="1" fillId="4" borderId="1" xfId="0" applyFont="1" applyFill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6" borderId="0" xfId="0" applyFill="1"/>
    <xf numFmtId="0" fontId="1" fillId="6" borderId="1" xfId="0" applyFont="1" applyFill="1" applyBorder="1" applyAlignment="1">
      <alignment horizontal="center"/>
    </xf>
    <xf numFmtId="0" fontId="1" fillId="6" borderId="1" xfId="0" applyFont="1" applyFill="1" applyBorder="1"/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 wrapText="1"/>
    </xf>
    <xf numFmtId="0" fontId="0" fillId="7" borderId="1" xfId="0" applyFill="1" applyBorder="1"/>
    <xf numFmtId="0" fontId="1" fillId="7" borderId="1" xfId="0" applyFont="1" applyFill="1" applyBorder="1"/>
    <xf numFmtId="0" fontId="0" fillId="7" borderId="1" xfId="0" applyFill="1" applyBorder="1" applyAlignment="1">
      <alignment horizontal="center" vertic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5" borderId="1" xfId="0" applyFont="1" applyFill="1" applyBorder="1"/>
    <xf numFmtId="0" fontId="0" fillId="6" borderId="1" xfId="0" applyFill="1" applyBorder="1"/>
    <xf numFmtId="0" fontId="0" fillId="3" borderId="1" xfId="0" applyFill="1" applyBorder="1"/>
    <xf numFmtId="0" fontId="1" fillId="7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0" fillId="5" borderId="1" xfId="0" applyFill="1" applyBorder="1"/>
    <xf numFmtId="0" fontId="1" fillId="6" borderId="3" xfId="0" applyFont="1" applyFill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0" fontId="9" fillId="5" borderId="5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center" vertical="center" wrapText="1"/>
    </xf>
    <xf numFmtId="0" fontId="9" fillId="0" borderId="0" xfId="0" applyFont="1"/>
    <xf numFmtId="0" fontId="9" fillId="4" borderId="0" xfId="0" applyFont="1" applyFill="1"/>
    <xf numFmtId="0" fontId="0" fillId="4" borderId="0" xfId="0" applyFill="1"/>
    <xf numFmtId="0" fontId="0" fillId="4" borderId="1" xfId="0" applyFill="1" applyBorder="1"/>
    <xf numFmtId="0" fontId="1" fillId="4" borderId="0" xfId="0" applyFont="1" applyFill="1"/>
    <xf numFmtId="0" fontId="0" fillId="8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 Regression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Прогноз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Лінійна!$B$142</c:f>
              <c:numCache>
                <c:formatCode>General</c:formatCode>
                <c:ptCount val="1"/>
              </c:numCache>
            </c:numRef>
          </c:xVal>
          <c:yVal>
            <c:numRef>
              <c:f>Лінійна!$D$142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AA-4766-9366-C0D869D344E0}"/>
            </c:ext>
          </c:extLst>
        </c:ser>
        <c:ser>
          <c:idx val="1"/>
          <c:order val="1"/>
          <c:tx>
            <c:v>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Лінійна!$B$6:$B$125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Лінійна!$C$6:$C$125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AA-4766-9366-C0D869D34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734432"/>
        <c:axId val="1780759392"/>
      </c:scatterChart>
      <c:scatterChart>
        <c:scatterStyle val="smoothMarker"/>
        <c:varyColors val="0"/>
        <c:ser>
          <c:idx val="2"/>
          <c:order val="2"/>
          <c:tx>
            <c:v>Y^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Лінійна!$B$6:$B$125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Лінійна!$I$6:$I$125</c:f>
              <c:numCache>
                <c:formatCode>General</c:formatCode>
                <c:ptCount val="120"/>
                <c:pt idx="0">
                  <c:v>-153.58930850307092</c:v>
                </c:pt>
                <c:pt idx="1">
                  <c:v>-109.68774613598384</c:v>
                </c:pt>
                <c:pt idx="2">
                  <c:v>-86.648804034055729</c:v>
                </c:pt>
                <c:pt idx="3">
                  <c:v>-63.30154200435868</c:v>
                </c:pt>
                <c:pt idx="4">
                  <c:v>-52.830972253636901</c:v>
                </c:pt>
                <c:pt idx="5">
                  <c:v>-79.775207612954546</c:v>
                </c:pt>
                <c:pt idx="6">
                  <c:v>-111.76732251398539</c:v>
                </c:pt>
                <c:pt idx="7">
                  <c:v>-173.09171658742707</c:v>
                </c:pt>
                <c:pt idx="8">
                  <c:v>-270.38606098629475</c:v>
                </c:pt>
                <c:pt idx="9">
                  <c:v>-249.84991553587838</c:v>
                </c:pt>
                <c:pt idx="10">
                  <c:v>-181.26508527274427</c:v>
                </c:pt>
                <c:pt idx="11">
                  <c:v>-177.30533037712325</c:v>
                </c:pt>
                <c:pt idx="12">
                  <c:v>-136.94635405962526</c:v>
                </c:pt>
                <c:pt idx="13">
                  <c:v>-72.345409439288687</c:v>
                </c:pt>
                <c:pt idx="14">
                  <c:v>-14.164658187349005</c:v>
                </c:pt>
                <c:pt idx="15">
                  <c:v>5.18661594913101</c:v>
                </c:pt>
                <c:pt idx="16">
                  <c:v>-54.173029547465831</c:v>
                </c:pt>
                <c:pt idx="17">
                  <c:v>-76.033078009274959</c:v>
                </c:pt>
                <c:pt idx="18">
                  <c:v>-33.94520462935634</c:v>
                </c:pt>
                <c:pt idx="19">
                  <c:v>-7.1943888520654582</c:v>
                </c:pt>
                <c:pt idx="20">
                  <c:v>29.869958203377792</c:v>
                </c:pt>
                <c:pt idx="21">
                  <c:v>33.40649161641204</c:v>
                </c:pt>
                <c:pt idx="22">
                  <c:v>18.486456561569412</c:v>
                </c:pt>
                <c:pt idx="23">
                  <c:v>27.040612983461642</c:v>
                </c:pt>
                <c:pt idx="24">
                  <c:v>76.473713873282577</c:v>
                </c:pt>
                <c:pt idx="25">
                  <c:v>129.9693683585856</c:v>
                </c:pt>
                <c:pt idx="26">
                  <c:v>172.93991770127377</c:v>
                </c:pt>
                <c:pt idx="27">
                  <c:v>223.04404754027837</c:v>
                </c:pt>
                <c:pt idx="28">
                  <c:v>260.2473525395169</c:v>
                </c:pt>
                <c:pt idx="29">
                  <c:v>266.11134355081072</c:v>
                </c:pt>
                <c:pt idx="30">
                  <c:v>300.88439285646677</c:v>
                </c:pt>
                <c:pt idx="31">
                  <c:v>317.134383559257</c:v>
                </c:pt>
                <c:pt idx="32">
                  <c:v>314.17818264596463</c:v>
                </c:pt>
                <c:pt idx="33">
                  <c:v>387.59939234001104</c:v>
                </c:pt>
                <c:pt idx="34">
                  <c:v>463.50517185854778</c:v>
                </c:pt>
                <c:pt idx="35">
                  <c:v>518.15544052039377</c:v>
                </c:pt>
                <c:pt idx="36">
                  <c:v>502.15930931621688</c:v>
                </c:pt>
                <c:pt idx="37">
                  <c:v>510.42942466937848</c:v>
                </c:pt>
                <c:pt idx="38">
                  <c:v>563.5622969841429</c:v>
                </c:pt>
                <c:pt idx="39">
                  <c:v>580.42280236133047</c:v>
                </c:pt>
                <c:pt idx="40">
                  <c:v>610.67996937700036</c:v>
                </c:pt>
                <c:pt idx="41">
                  <c:v>656.70951712376518</c:v>
                </c:pt>
                <c:pt idx="42">
                  <c:v>662.06579095144662</c:v>
                </c:pt>
                <c:pt idx="43">
                  <c:v>686.37424878473621</c:v>
                </c:pt>
                <c:pt idx="44">
                  <c:v>712.48421839203729</c:v>
                </c:pt>
                <c:pt idx="45">
                  <c:v>720.42180810751506</c:v>
                </c:pt>
                <c:pt idx="46">
                  <c:v>778.62676506936941</c:v>
                </c:pt>
                <c:pt idx="47">
                  <c:v>802.149293003195</c:v>
                </c:pt>
                <c:pt idx="48">
                  <c:v>759.35400956463627</c:v>
                </c:pt>
                <c:pt idx="49">
                  <c:v>787.93666800699384</c:v>
                </c:pt>
                <c:pt idx="50">
                  <c:v>831.43308881572966</c:v>
                </c:pt>
                <c:pt idx="51">
                  <c:v>819.35442747756088</c:v>
                </c:pt>
                <c:pt idx="52">
                  <c:v>844.5212824145824</c:v>
                </c:pt>
                <c:pt idx="53">
                  <c:v>830.6049482448534</c:v>
                </c:pt>
                <c:pt idx="54">
                  <c:v>830.05487167342835</c:v>
                </c:pt>
                <c:pt idx="55">
                  <c:v>773.12548187041421</c:v>
                </c:pt>
                <c:pt idx="56">
                  <c:v>660.3488492366605</c:v>
                </c:pt>
                <c:pt idx="57">
                  <c:v>726.17709710333065</c:v>
                </c:pt>
                <c:pt idx="58">
                  <c:v>824.2088868327096</c:v>
                </c:pt>
                <c:pt idx="59">
                  <c:v>803.47319661912616</c:v>
                </c:pt>
                <c:pt idx="60">
                  <c:v>713.74163126844087</c:v>
                </c:pt>
                <c:pt idx="61">
                  <c:v>647.68372900853365</c:v>
                </c:pt>
                <c:pt idx="62">
                  <c:v>724.85909801209345</c:v>
                </c:pt>
                <c:pt idx="63">
                  <c:v>800.48090961102298</c:v>
                </c:pt>
                <c:pt idx="64">
                  <c:v>825.99224492882286</c:v>
                </c:pt>
                <c:pt idx="65">
                  <c:v>843.33050657595231</c:v>
                </c:pt>
                <c:pt idx="66">
                  <c:v>891.77828212408076</c:v>
                </c:pt>
                <c:pt idx="67">
                  <c:v>934.79701981199878</c:v>
                </c:pt>
                <c:pt idx="68">
                  <c:v>932.07674598040694</c:v>
                </c:pt>
                <c:pt idx="69">
                  <c:v>902.38175778658115</c:v>
                </c:pt>
                <c:pt idx="70">
                  <c:v>924.75572357588089</c:v>
                </c:pt>
                <c:pt idx="71">
                  <c:v>992.16778477549769</c:v>
                </c:pt>
                <c:pt idx="72">
                  <c:v>1047.4468705060385</c:v>
                </c:pt>
                <c:pt idx="73">
                  <c:v>1119.2598411053145</c:v>
                </c:pt>
                <c:pt idx="74">
                  <c:v>1175.8566315169842</c:v>
                </c:pt>
                <c:pt idx="75">
                  <c:v>1178.0874893501846</c:v>
                </c:pt>
                <c:pt idx="76">
                  <c:v>1210.5874695466891</c:v>
                </c:pt>
                <c:pt idx="77">
                  <c:v>1234.0192284864879</c:v>
                </c:pt>
                <c:pt idx="78">
                  <c:v>1271.8815339381522</c:v>
                </c:pt>
                <c:pt idx="79">
                  <c:v>1300.3311371477935</c:v>
                </c:pt>
                <c:pt idx="80">
                  <c:v>1327.5535102602239</c:v>
                </c:pt>
                <c:pt idx="81">
                  <c:v>1389.6274525191343</c:v>
                </c:pt>
                <c:pt idx="82">
                  <c:v>1432.9063961477909</c:v>
                </c:pt>
                <c:pt idx="83">
                  <c:v>1523.9862171225691</c:v>
                </c:pt>
                <c:pt idx="84">
                  <c:v>1638.1410668986241</c:v>
                </c:pt>
                <c:pt idx="85">
                  <c:v>1651.8882597408256</c:v>
                </c:pt>
                <c:pt idx="86">
                  <c:v>1546.5837846685504</c:v>
                </c:pt>
                <c:pt idx="87">
                  <c:v>1501.4912264109253</c:v>
                </c:pt>
                <c:pt idx="88">
                  <c:v>1541.8320496550637</c:v>
                </c:pt>
                <c:pt idx="89">
                  <c:v>1595.5392767957528</c:v>
                </c:pt>
                <c:pt idx="90">
                  <c:v>1646.4232107485427</c:v>
                </c:pt>
                <c:pt idx="91">
                  <c:v>1768.2074040659691</c:v>
                </c:pt>
                <c:pt idx="92">
                  <c:v>1821.5579004635983</c:v>
                </c:pt>
                <c:pt idx="93">
                  <c:v>1717.0272518312913</c:v>
                </c:pt>
                <c:pt idx="94">
                  <c:v>1620.1318500559728</c:v>
                </c:pt>
                <c:pt idx="95">
                  <c:v>1511.0732162787217</c:v>
                </c:pt>
                <c:pt idx="96">
                  <c:v>1440.7714443008017</c:v>
                </c:pt>
                <c:pt idx="97">
                  <c:v>1625.6090012986747</c:v>
                </c:pt>
                <c:pt idx="98">
                  <c:v>1713.7566058090902</c:v>
                </c:pt>
                <c:pt idx="99">
                  <c:v>1811.5951228592271</c:v>
                </c:pt>
                <c:pt idx="100">
                  <c:v>1757.1444727142098</c:v>
                </c:pt>
                <c:pt idx="101">
                  <c:v>1750.4340393422804</c:v>
                </c:pt>
                <c:pt idx="102">
                  <c:v>1906.7070190311088</c:v>
                </c:pt>
                <c:pt idx="103">
                  <c:v>1879.4968956764201</c:v>
                </c:pt>
                <c:pt idx="104">
                  <c:v>1866.7834395957402</c:v>
                </c:pt>
                <c:pt idx="105">
                  <c:v>1948.6983670041682</c:v>
                </c:pt>
                <c:pt idx="106">
                  <c:v>2051.7418752177109</c:v>
                </c:pt>
                <c:pt idx="107">
                  <c:v>2162.3301563088621</c:v>
                </c:pt>
                <c:pt idx="108">
                  <c:v>2220.0997157840484</c:v>
                </c:pt>
                <c:pt idx="109">
                  <c:v>2050.6415745675381</c:v>
                </c:pt>
                <c:pt idx="110">
                  <c:v>1669.1720603542622</c:v>
                </c:pt>
                <c:pt idx="111">
                  <c:v>1579.4827068840655</c:v>
                </c:pt>
                <c:pt idx="112">
                  <c:v>1883.499009959854</c:v>
                </c:pt>
                <c:pt idx="113">
                  <c:v>2019.9250999744709</c:v>
                </c:pt>
                <c:pt idx="114">
                  <c:v>2163.7870401947712</c:v>
                </c:pt>
                <c:pt idx="115">
                  <c:v>2412.5726677507723</c:v>
                </c:pt>
                <c:pt idx="116">
                  <c:v>2462.066133594441</c:v>
                </c:pt>
                <c:pt idx="117">
                  <c:v>2332.3262712418391</c:v>
                </c:pt>
                <c:pt idx="118">
                  <c:v>2490.7151346644646</c:v>
                </c:pt>
                <c:pt idx="119">
                  <c:v>2783.3783395340847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AA-4766-9366-C0D869D34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734432"/>
        <c:axId val="1780759392"/>
      </c:scatterChart>
      <c:valAx>
        <c:axId val="178073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0759392"/>
        <c:crosses val="autoZero"/>
        <c:crossBetween val="midCat"/>
      </c:valAx>
      <c:valAx>
        <c:axId val="17807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073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'y=ab^x'!$C$5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'y=ab^x'!$B$6:$B$125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7-46E6-A198-FDA07B40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scatterChart>
        <c:scatterStyle val="smoothMarker"/>
        <c:varyColors val="0"/>
        <c:ser>
          <c:idx val="1"/>
          <c:order val="1"/>
          <c:tx>
            <c:strRef>
              <c:f>'y=ab^x'!$T$5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'y=ab^x'!$B$6:$B$125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'y=ab^x'!$T$6:$T$125</c:f>
              <c:numCache>
                <c:formatCode>General</c:formatCode>
                <c:ptCount val="120"/>
                <c:pt idx="0">
                  <c:v>183.15066474834134</c:v>
                </c:pt>
                <c:pt idx="1">
                  <c:v>192.57184403711199</c:v>
                </c:pt>
                <c:pt idx="2">
                  <c:v>197.70829363017779</c:v>
                </c:pt>
                <c:pt idx="3">
                  <c:v>203.05326503979697</c:v>
                </c:pt>
                <c:pt idx="4">
                  <c:v>205.49703200341307</c:v>
                </c:pt>
                <c:pt idx="5">
                  <c:v>199.26710842305621</c:v>
                </c:pt>
                <c:pt idx="6">
                  <c:v>192.11482853048972</c:v>
                </c:pt>
                <c:pt idx="7">
                  <c:v>179.11471061644644</c:v>
                </c:pt>
                <c:pt idx="8">
                  <c:v>160.27030390689794</c:v>
                </c:pt>
                <c:pt idx="9">
                  <c:v>164.07531713037142</c:v>
                </c:pt>
                <c:pt idx="10">
                  <c:v>177.44982194049214</c:v>
                </c:pt>
                <c:pt idx="11">
                  <c:v>178.25446967505758</c:v>
                </c:pt>
                <c:pt idx="12">
                  <c:v>186.66670442498798</c:v>
                </c:pt>
                <c:pt idx="13">
                  <c:v>200.96588561125697</c:v>
                </c:pt>
                <c:pt idx="14">
                  <c:v>214.77912734899849</c:v>
                </c:pt>
                <c:pt idx="15">
                  <c:v>219.5807798829135</c:v>
                </c:pt>
                <c:pt idx="16">
                  <c:v>205.18216815204752</c:v>
                </c:pt>
                <c:pt idx="17">
                  <c:v>200.12092057321138</c:v>
                </c:pt>
                <c:pt idx="18">
                  <c:v>209.97946051418563</c:v>
                </c:pt>
                <c:pt idx="19">
                  <c:v>216.49644744208229</c:v>
                </c:pt>
                <c:pt idx="20">
                  <c:v>225.86159243113715</c:v>
                </c:pt>
                <c:pt idx="21">
                  <c:v>226.77607829009341</c:v>
                </c:pt>
                <c:pt idx="22">
                  <c:v>222.94298185953747</c:v>
                </c:pt>
                <c:pt idx="23">
                  <c:v>225.13262913098973</c:v>
                </c:pt>
                <c:pt idx="24">
                  <c:v>238.21413323561504</c:v>
                </c:pt>
                <c:pt idx="25">
                  <c:v>253.2284379883788</c:v>
                </c:pt>
                <c:pt idx="26">
                  <c:v>265.97130869799884</c:v>
                </c:pt>
                <c:pt idx="27">
                  <c:v>281.64162495363303</c:v>
                </c:pt>
                <c:pt idx="28">
                  <c:v>293.87145610695211</c:v>
                </c:pt>
                <c:pt idx="29">
                  <c:v>295.84699466935291</c:v>
                </c:pt>
                <c:pt idx="30">
                  <c:v>307.83770599911344</c:v>
                </c:pt>
                <c:pt idx="31">
                  <c:v>313.60659221666697</c:v>
                </c:pt>
                <c:pt idx="32">
                  <c:v>312.54912962788251</c:v>
                </c:pt>
                <c:pt idx="33">
                  <c:v>339.8994467778785</c:v>
                </c:pt>
                <c:pt idx="34">
                  <c:v>370.69393806307141</c:v>
                </c:pt>
                <c:pt idx="35">
                  <c:v>394.57845136324767</c:v>
                </c:pt>
                <c:pt idx="36">
                  <c:v>387.43242218905777</c:v>
                </c:pt>
                <c:pt idx="37">
                  <c:v>391.11066260179371</c:v>
                </c:pt>
                <c:pt idx="38">
                  <c:v>415.58952469574007</c:v>
                </c:pt>
                <c:pt idx="39">
                  <c:v>423.67311270864661</c:v>
                </c:pt>
                <c:pt idx="40">
                  <c:v>438.57587693968958</c:v>
                </c:pt>
                <c:pt idx="41">
                  <c:v>462.25855020389929</c:v>
                </c:pt>
                <c:pt idx="42">
                  <c:v>465.09618456048406</c:v>
                </c:pt>
                <c:pt idx="43">
                  <c:v>478.19476657624608</c:v>
                </c:pt>
                <c:pt idx="44">
                  <c:v>492.67529439388625</c:v>
                </c:pt>
                <c:pt idx="45">
                  <c:v>497.16377534374817</c:v>
                </c:pt>
                <c:pt idx="46">
                  <c:v>531.35065538227786</c:v>
                </c:pt>
                <c:pt idx="47">
                  <c:v>545.82481750882778</c:v>
                </c:pt>
                <c:pt idx="48">
                  <c:v>519.77804630926471</c:v>
                </c:pt>
                <c:pt idx="49">
                  <c:v>537.03286647409436</c:v>
                </c:pt>
                <c:pt idx="50">
                  <c:v>564.39625183165492</c:v>
                </c:pt>
                <c:pt idx="51">
                  <c:v>556.6607457835895</c:v>
                </c:pt>
                <c:pt idx="52">
                  <c:v>572.89968354652069</c:v>
                </c:pt>
                <c:pt idx="53">
                  <c:v>563.86247237705379</c:v>
                </c:pt>
                <c:pt idx="54">
                  <c:v>563.50819861404045</c:v>
                </c:pt>
                <c:pt idx="55">
                  <c:v>528.02129989724631</c:v>
                </c:pt>
                <c:pt idx="56">
                  <c:v>464.18469533589905</c:v>
                </c:pt>
                <c:pt idx="57">
                  <c:v>500.44377973350004</c:v>
                </c:pt>
                <c:pt idx="58">
                  <c:v>559.75684987145974</c:v>
                </c:pt>
                <c:pt idx="59">
                  <c:v>546.65107854522785</c:v>
                </c:pt>
                <c:pt idx="60">
                  <c:v>493.38361489898784</c:v>
                </c:pt>
                <c:pt idx="61">
                  <c:v>457.51600150875936</c:v>
                </c:pt>
                <c:pt idx="62">
                  <c:v>499.69073189427797</c:v>
                </c:pt>
                <c:pt idx="63">
                  <c:v>544.78534169288002</c:v>
                </c:pt>
                <c:pt idx="64">
                  <c:v>560.89856992061834</c:v>
                </c:pt>
                <c:pt idx="65">
                  <c:v>572.12076451755888</c:v>
                </c:pt>
                <c:pt idx="66">
                  <c:v>604.68314863845751</c:v>
                </c:pt>
                <c:pt idx="67">
                  <c:v>635.14676635473097</c:v>
                </c:pt>
                <c:pt idx="68">
                  <c:v>633.17574604436049</c:v>
                </c:pt>
                <c:pt idx="69">
                  <c:v>612.05350774178203</c:v>
                </c:pt>
                <c:pt idx="70">
                  <c:v>627.90150445329607</c:v>
                </c:pt>
                <c:pt idx="71">
                  <c:v>678.17519701949152</c:v>
                </c:pt>
                <c:pt idx="72">
                  <c:v>722.39013387692501</c:v>
                </c:pt>
                <c:pt idx="73">
                  <c:v>784.16228253065572</c:v>
                </c:pt>
                <c:pt idx="74">
                  <c:v>836.5457710946564</c:v>
                </c:pt>
                <c:pt idx="75">
                  <c:v>838.68075361947751</c:v>
                </c:pt>
                <c:pt idx="76">
                  <c:v>870.4090835706329</c:v>
                </c:pt>
                <c:pt idx="77">
                  <c:v>894.02658248134503</c:v>
                </c:pt>
                <c:pt idx="78">
                  <c:v>933.55088849027095</c:v>
                </c:pt>
                <c:pt idx="79">
                  <c:v>964.3949034263577</c:v>
                </c:pt>
                <c:pt idx="80">
                  <c:v>994.86202944301795</c:v>
                </c:pt>
                <c:pt idx="81">
                  <c:v>1067.9831947531432</c:v>
                </c:pt>
                <c:pt idx="82">
                  <c:v>1122.1211822710297</c:v>
                </c:pt>
                <c:pt idx="83">
                  <c:v>1245.1860942891055</c:v>
                </c:pt>
                <c:pt idx="84">
                  <c:v>1418.6614532815963</c:v>
                </c:pt>
                <c:pt idx="85">
                  <c:v>1441.1202822923042</c:v>
                </c:pt>
                <c:pt idx="86">
                  <c:v>1277.7542886131473</c:v>
                </c:pt>
                <c:pt idx="87">
                  <c:v>1213.5902430188889</c:v>
                </c:pt>
                <c:pt idx="88">
                  <c:v>1270.8359742737157</c:v>
                </c:pt>
                <c:pt idx="89">
                  <c:v>1351.2616013006734</c:v>
                </c:pt>
                <c:pt idx="90">
                  <c:v>1432.1497499564398</c:v>
                </c:pt>
                <c:pt idx="91">
                  <c:v>1645.9577248439259</c:v>
                </c:pt>
                <c:pt idx="92">
                  <c:v>1749.4099788449009</c:v>
                </c:pt>
                <c:pt idx="93">
                  <c:v>1552.4681349016216</c:v>
                </c:pt>
                <c:pt idx="94">
                  <c:v>1389.7684809256796</c:v>
                </c:pt>
                <c:pt idx="95">
                  <c:v>1226.9496260085104</c:v>
                </c:pt>
                <c:pt idx="96">
                  <c:v>1132.250333987125</c:v>
                </c:pt>
                <c:pt idx="97">
                  <c:v>1398.4928880159243</c:v>
                </c:pt>
                <c:pt idx="98">
                  <c:v>1546.6775270984331</c:v>
                </c:pt>
                <c:pt idx="99">
                  <c:v>1729.6092262771849</c:v>
                </c:pt>
                <c:pt idx="100">
                  <c:v>1625.2836468842081</c:v>
                </c:pt>
                <c:pt idx="101">
                  <c:v>1612.8701244405986</c:v>
                </c:pt>
                <c:pt idx="102">
                  <c:v>1928.1607637234522</c:v>
                </c:pt>
                <c:pt idx="103">
                  <c:v>1869.1380156356934</c:v>
                </c:pt>
                <c:pt idx="104">
                  <c:v>1842.1833667651097</c:v>
                </c:pt>
                <c:pt idx="105">
                  <c:v>2022.92447118472</c:v>
                </c:pt>
                <c:pt idx="106">
                  <c:v>2275.6771157556632</c:v>
                </c:pt>
                <c:pt idx="107">
                  <c:v>2582.1733244891079</c:v>
                </c:pt>
                <c:pt idx="108">
                  <c:v>2758.360887234252</c:v>
                </c:pt>
                <c:pt idx="109">
                  <c:v>2272.8180234842357</c:v>
                </c:pt>
                <c:pt idx="110">
                  <c:v>1469.8620735959635</c:v>
                </c:pt>
                <c:pt idx="111">
                  <c:v>1326.6979047197217</c:v>
                </c:pt>
                <c:pt idx="112">
                  <c:v>1877.7045131790176</c:v>
                </c:pt>
                <c:pt idx="113">
                  <c:v>2194.4359826078257</c:v>
                </c:pt>
                <c:pt idx="114">
                  <c:v>2586.4751318514191</c:v>
                </c:pt>
                <c:pt idx="115">
                  <c:v>3436.8266859260889</c:v>
                </c:pt>
                <c:pt idx="116">
                  <c:v>3636.7769587774233</c:v>
                </c:pt>
                <c:pt idx="117">
                  <c:v>3135.7307023783546</c:v>
                </c:pt>
                <c:pt idx="118">
                  <c:v>3757.7901142061851</c:v>
                </c:pt>
                <c:pt idx="119">
                  <c:v>5249.9387013157557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F7-46E6-A198-FDA07B40AA06}"/>
            </c:ext>
          </c:extLst>
        </c:ser>
        <c:ser>
          <c:idx val="2"/>
          <c:order val="2"/>
          <c:tx>
            <c:strRef>
              <c:f>'y=ab^x'!$U$5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'y=ab^x'!$B$6:$B$125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'y=ab^x'!$U$6:$U$125</c:f>
              <c:numCache>
                <c:formatCode>General</c:formatCode>
                <c:ptCount val="120"/>
                <c:pt idx="0">
                  <c:v>171.58455081905876</c:v>
                </c:pt>
                <c:pt idx="1">
                  <c:v>180.72895922077672</c:v>
                </c:pt>
                <c:pt idx="2">
                  <c:v>185.71930612396548</c:v>
                </c:pt>
                <c:pt idx="3">
                  <c:v>190.91558991354114</c:v>
                </c:pt>
                <c:pt idx="4">
                  <c:v>193.29246075039902</c:v>
                </c:pt>
                <c:pt idx="5">
                  <c:v>187.23441334072217</c:v>
                </c:pt>
                <c:pt idx="6">
                  <c:v>180.28510192671106</c:v>
                </c:pt>
                <c:pt idx="7">
                  <c:v>167.6708775726128</c:v>
                </c:pt>
                <c:pt idx="8">
                  <c:v>149.43038627135994</c:v>
                </c:pt>
                <c:pt idx="9">
                  <c:v>153.10879184187758</c:v>
                </c:pt>
                <c:pt idx="10">
                  <c:v>166.05711514994186</c:v>
                </c:pt>
                <c:pt idx="11">
                  <c:v>166.83700265251375</c:v>
                </c:pt>
                <c:pt idx="12">
                  <c:v>174.99591492660429</c:v>
                </c:pt>
                <c:pt idx="13">
                  <c:v>188.8858836297623</c:v>
                </c:pt>
                <c:pt idx="14">
                  <c:v>202.32629589422518</c:v>
                </c:pt>
                <c:pt idx="15">
                  <c:v>207.00292751874559</c:v>
                </c:pt>
                <c:pt idx="16">
                  <c:v>192.98617885495761</c:v>
                </c:pt>
                <c:pt idx="17">
                  <c:v>188.06440684291775</c:v>
                </c:pt>
                <c:pt idx="18">
                  <c:v>197.65387875163665</c:v>
                </c:pt>
                <c:pt idx="19">
                  <c:v>203.99864641135986</c:v>
                </c:pt>
                <c:pt idx="20">
                  <c:v>213.12344558508124</c:v>
                </c:pt>
                <c:pt idx="21">
                  <c:v>214.01488455014618</c:v>
                </c:pt>
                <c:pt idx="22">
                  <c:v>210.2788796128404</c:v>
                </c:pt>
                <c:pt idx="23">
                  <c:v>212.41290561298203</c:v>
                </c:pt>
                <c:pt idx="24">
                  <c:v>225.17048868880994</c:v>
                </c:pt>
                <c:pt idx="25">
                  <c:v>239.82856903472097</c:v>
                </c:pt>
                <c:pt idx="26">
                  <c:v>252.27988949445435</c:v>
                </c:pt>
                <c:pt idx="27">
                  <c:v>267.60244964955871</c:v>
                </c:pt>
                <c:pt idx="28">
                  <c:v>279.5672627194653</c:v>
                </c:pt>
                <c:pt idx="29">
                  <c:v>281.50040990414715</c:v>
                </c:pt>
                <c:pt idx="30">
                  <c:v>293.23578567407696</c:v>
                </c:pt>
                <c:pt idx="31">
                  <c:v>298.88279120876882</c:v>
                </c:pt>
                <c:pt idx="32">
                  <c:v>297.8476324967225</c:v>
                </c:pt>
                <c:pt idx="33">
                  <c:v>324.62397653917759</c:v>
                </c:pt>
                <c:pt idx="34">
                  <c:v>354.76913186791916</c:v>
                </c:pt>
                <c:pt idx="35">
                  <c:v>378.13798637212022</c:v>
                </c:pt>
                <c:pt idx="36">
                  <c:v>371.14781038888742</c:v>
                </c:pt>
                <c:pt idx="37">
                  <c:v>374.74601710924554</c:v>
                </c:pt>
                <c:pt idx="38">
                  <c:v>398.68104920785009</c:v>
                </c:pt>
                <c:pt idx="39">
                  <c:v>406.58010819794578</c:v>
                </c:pt>
                <c:pt idx="40">
                  <c:v>421.13520113156608</c:v>
                </c:pt>
                <c:pt idx="41">
                  <c:v>444.24298972408633</c:v>
                </c:pt>
                <c:pt idx="42">
                  <c:v>447.00973532313878</c:v>
                </c:pt>
                <c:pt idx="43">
                  <c:v>459.77513711083367</c:v>
                </c:pt>
                <c:pt idx="44">
                  <c:v>473.87542545888454</c:v>
                </c:pt>
                <c:pt idx="45">
                  <c:v>478.24339958849964</c:v>
                </c:pt>
                <c:pt idx="46">
                  <c:v>511.46900780768829</c:v>
                </c:pt>
                <c:pt idx="47">
                  <c:v>525.51201141504635</c:v>
                </c:pt>
                <c:pt idx="48">
                  <c:v>500.23060565399658</c:v>
                </c:pt>
                <c:pt idx="49">
                  <c:v>516.98371932852103</c:v>
                </c:pt>
                <c:pt idx="50">
                  <c:v>543.50825405805699</c:v>
                </c:pt>
                <c:pt idx="51">
                  <c:v>536.01537167454057</c:v>
                </c:pt>
                <c:pt idx="52">
                  <c:v>551.73990997641295</c:v>
                </c:pt>
                <c:pt idx="53">
                  <c:v>542.99135711011832</c:v>
                </c:pt>
                <c:pt idx="54">
                  <c:v>542.64827686968829</c:v>
                </c:pt>
                <c:pt idx="55">
                  <c:v>508.23674765087623</c:v>
                </c:pt>
                <c:pt idx="56">
                  <c:v>446.12106558755158</c:v>
                </c:pt>
                <c:pt idx="57">
                  <c:v>481.43453032947889</c:v>
                </c:pt>
                <c:pt idx="58">
                  <c:v>539.01489094493195</c:v>
                </c:pt>
                <c:pt idx="59">
                  <c:v>526.31321101741071</c:v>
                </c:pt>
                <c:pt idx="60">
                  <c:v>474.5648136370931</c:v>
                </c:pt>
                <c:pt idx="61">
                  <c:v>439.6179256475088</c:v>
                </c:pt>
                <c:pt idx="62">
                  <c:v>480.70194786277477</c:v>
                </c:pt>
                <c:pt idx="63">
                  <c:v>524.50399473058212</c:v>
                </c:pt>
                <c:pt idx="64">
                  <c:v>540.12081800630438</c:v>
                </c:pt>
                <c:pt idx="65">
                  <c:v>550.986107764439</c:v>
                </c:pt>
                <c:pt idx="66">
                  <c:v>582.45986397771526</c:v>
                </c:pt>
                <c:pt idx="67">
                  <c:v>611.83255053725793</c:v>
                </c:pt>
                <c:pt idx="68">
                  <c:v>609.93424673733102</c:v>
                </c:pt>
                <c:pt idx="69">
                  <c:v>589.57273980314403</c:v>
                </c:pt>
                <c:pt idx="70">
                  <c:v>604.85313487448877</c:v>
                </c:pt>
                <c:pt idx="71">
                  <c:v>653.20014625760939</c:v>
                </c:pt>
                <c:pt idx="72">
                  <c:v>695.56390746214447</c:v>
                </c:pt>
                <c:pt idx="73">
                  <c:v>754.51278051118538</c:v>
                </c:pt>
                <c:pt idx="74">
                  <c:v>804.29657881199262</c:v>
                </c:pt>
                <c:pt idx="75">
                  <c:v>806.32178041687837</c:v>
                </c:pt>
                <c:pt idx="76">
                  <c:v>836.38456106630611</c:v>
                </c:pt>
                <c:pt idx="77">
                  <c:v>858.72183002942734</c:v>
                </c:pt>
                <c:pt idx="78">
                  <c:v>896.0295478820625</c:v>
                </c:pt>
                <c:pt idx="79">
                  <c:v>925.08195961678962</c:v>
                </c:pt>
                <c:pt idx="80">
                  <c:v>953.72850369141941</c:v>
                </c:pt>
                <c:pt idx="81">
                  <c:v>1022.2858160289642</c:v>
                </c:pt>
                <c:pt idx="82">
                  <c:v>1072.8795515801703</c:v>
                </c:pt>
                <c:pt idx="83">
                  <c:v>1187.4160112839236</c:v>
                </c:pt>
                <c:pt idx="84">
                  <c:v>1347.894396213534</c:v>
                </c:pt>
                <c:pt idx="85">
                  <c:v>1368.5960920906593</c:v>
                </c:pt>
                <c:pt idx="86">
                  <c:v>1217.6262405584325</c:v>
                </c:pt>
                <c:pt idx="87">
                  <c:v>1158.0687443053623</c:v>
                </c:pt>
                <c:pt idx="88">
                  <c:v>1211.2121588994621</c:v>
                </c:pt>
                <c:pt idx="89">
                  <c:v>1285.6688820356237</c:v>
                </c:pt>
                <c:pt idx="90">
                  <c:v>1360.3293209775456</c:v>
                </c:pt>
                <c:pt idx="91">
                  <c:v>1556.7119543300494</c:v>
                </c:pt>
                <c:pt idx="92">
                  <c:v>1651.2845738307715</c:v>
                </c:pt>
                <c:pt idx="93">
                  <c:v>1471.0037452234876</c:v>
                </c:pt>
                <c:pt idx="94">
                  <c:v>1321.2380268111795</c:v>
                </c:pt>
                <c:pt idx="95">
                  <c:v>1170.4821525538223</c:v>
                </c:pt>
                <c:pt idx="96">
                  <c:v>1082.3308512963297</c:v>
                </c:pt>
                <c:pt idx="97">
                  <c:v>1329.2899541652034</c:v>
                </c:pt>
                <c:pt idx="98">
                  <c:v>1465.6870952814256</c:v>
                </c:pt>
                <c:pt idx="99">
                  <c:v>1633.2042757911463</c:v>
                </c:pt>
                <c:pt idx="100">
                  <c:v>1537.7791609851611</c:v>
                </c:pt>
                <c:pt idx="101">
                  <c:v>1526.4056638743234</c:v>
                </c:pt>
                <c:pt idx="102">
                  <c:v>1814.0853383707549</c:v>
                </c:pt>
                <c:pt idx="103">
                  <c:v>1760.4099448461043</c:v>
                </c:pt>
                <c:pt idx="104">
                  <c:v>1735.8714166805339</c:v>
                </c:pt>
                <c:pt idx="105">
                  <c:v>1900.1067814124056</c:v>
                </c:pt>
                <c:pt idx="106">
                  <c:v>2128.6699320483317</c:v>
                </c:pt>
                <c:pt idx="107">
                  <c:v>2404.3185843963756</c:v>
                </c:pt>
                <c:pt idx="108">
                  <c:v>2562.1064277702808</c:v>
                </c:pt>
                <c:pt idx="109">
                  <c:v>2126.0911152794833</c:v>
                </c:pt>
                <c:pt idx="110">
                  <c:v>1395.0660434726165</c:v>
                </c:pt>
                <c:pt idx="111">
                  <c:v>1262.9526697477311</c:v>
                </c:pt>
                <c:pt idx="112">
                  <c:v>1768.2051301456379</c:v>
                </c:pt>
                <c:pt idx="113">
                  <c:v>2055.335406629958</c:v>
                </c:pt>
                <c:pt idx="114">
                  <c:v>2408.176675324883</c:v>
                </c:pt>
                <c:pt idx="115">
                  <c:v>3165.8322605730446</c:v>
                </c:pt>
                <c:pt idx="116">
                  <c:v>3342.7185909684567</c:v>
                </c:pt>
                <c:pt idx="117">
                  <c:v>2898.6148326353727</c:v>
                </c:pt>
                <c:pt idx="118">
                  <c:v>3449.5674747178032</c:v>
                </c:pt>
                <c:pt idx="119">
                  <c:v>4756.1963417381312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F7-46E6-A198-FDA07B40AA06}"/>
            </c:ext>
          </c:extLst>
        </c:ser>
        <c:ser>
          <c:idx val="3"/>
          <c:order val="3"/>
          <c:tx>
            <c:strRef>
              <c:f>'y=ab^x'!$V$5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'y=ab^x'!$B$6:$B$125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'y=ab^x'!$V$6:$V$125</c:f>
              <c:numCache>
                <c:formatCode>General</c:formatCode>
                <c:ptCount val="120"/>
                <c:pt idx="0">
                  <c:v>195.49642341129092</c:v>
                </c:pt>
                <c:pt idx="1">
                  <c:v>205.1907744931566</c:v>
                </c:pt>
                <c:pt idx="2">
                  <c:v>210.47122232981462</c:v>
                </c:pt>
                <c:pt idx="3">
                  <c:v>215.962606626276</c:v>
                </c:pt>
                <c:pt idx="4">
                  <c:v>218.47220527003424</c:v>
                </c:pt>
                <c:pt idx="5">
                  <c:v>212.07308950746935</c:v>
                </c:pt>
                <c:pt idx="6">
                  <c:v>204.72078361917414</c:v>
                </c:pt>
                <c:pt idx="7">
                  <c:v>191.33960544411926</c:v>
                </c:pt>
                <c:pt idx="8">
                  <c:v>171.8965663902072</c:v>
                </c:pt>
                <c:pt idx="9">
                  <c:v>175.82732753344348</c:v>
                </c:pt>
                <c:pt idx="10">
                  <c:v>189.62414996960172</c:v>
                </c:pt>
                <c:pt idx="11">
                  <c:v>190.45328946190389</c:v>
                </c:pt>
                <c:pt idx="12">
                  <c:v>199.11583967831262</c:v>
                </c:pt>
                <c:pt idx="13">
                  <c:v>213.81845166725051</c:v>
                </c:pt>
                <c:pt idx="14">
                  <c:v>227.9984089112823</c:v>
                </c:pt>
                <c:pt idx="15">
                  <c:v>232.92288409603097</c:v>
                </c:pt>
                <c:pt idx="16">
                  <c:v>218.14889738407311</c:v>
                </c:pt>
                <c:pt idx="17">
                  <c:v>212.95035846160837</c:v>
                </c:pt>
                <c:pt idx="18">
                  <c:v>223.07365843921116</c:v>
                </c:pt>
                <c:pt idx="19">
                  <c:v>229.7599154679078</c:v>
                </c:pt>
                <c:pt idx="20">
                  <c:v>239.36108388020236</c:v>
                </c:pt>
                <c:pt idx="21">
                  <c:v>240.29819137455266</c:v>
                </c:pt>
                <c:pt idx="22">
                  <c:v>236.36978308013721</c:v>
                </c:pt>
                <c:pt idx="23">
                  <c:v>238.61403596530513</c:v>
                </c:pt>
                <c:pt idx="24">
                  <c:v>252.01336819772416</c:v>
                </c:pt>
                <c:pt idx="25">
                  <c:v>267.3769937590281</c:v>
                </c:pt>
                <c:pt idx="26">
                  <c:v>280.4057715114871</c:v>
                </c:pt>
                <c:pt idx="27">
                  <c:v>296.41733478299028</c:v>
                </c:pt>
                <c:pt idx="28">
                  <c:v>308.90753042525648</c:v>
                </c:pt>
                <c:pt idx="29">
                  <c:v>310.92474886516089</c:v>
                </c:pt>
                <c:pt idx="30">
                  <c:v>323.16674111570603</c:v>
                </c:pt>
                <c:pt idx="31">
                  <c:v>329.05572878249995</c:v>
                </c:pt>
                <c:pt idx="32">
                  <c:v>327.97627972490369</c:v>
                </c:pt>
                <c:pt idx="33">
                  <c:v>355.8937178688733</c:v>
                </c:pt>
                <c:pt idx="34">
                  <c:v>387.33357378979929</c:v>
                </c:pt>
                <c:pt idx="35">
                  <c:v>411.73370539663648</c:v>
                </c:pt>
                <c:pt idx="36">
                  <c:v>404.43154334118066</c:v>
                </c:pt>
                <c:pt idx="37">
                  <c:v>408.18992975772863</c:v>
                </c:pt>
                <c:pt idx="38">
                  <c:v>433.21510611050883</c:v>
                </c:pt>
                <c:pt idx="39">
                  <c:v>441.48472296839526</c:v>
                </c:pt>
                <c:pt idx="40">
                  <c:v>456.73883189195288</c:v>
                </c:pt>
                <c:pt idx="41">
                  <c:v>481.00470278511864</c:v>
                </c:pt>
                <c:pt idx="42">
                  <c:v>483.91442914849296</c:v>
                </c:pt>
                <c:pt idx="43">
                  <c:v>497.35232796153315</c:v>
                </c:pt>
                <c:pt idx="44">
                  <c:v>512.22100295884184</c:v>
                </c:pt>
                <c:pt idx="45">
                  <c:v>516.83268337152367</c:v>
                </c:pt>
                <c:pt idx="46">
                  <c:v>552.00513553174517</c:v>
                </c:pt>
                <c:pt idx="47">
                  <c:v>566.92278185291536</c:v>
                </c:pt>
                <c:pt idx="48">
                  <c:v>540.08933953941926</c:v>
                </c:pt>
                <c:pt idx="49">
                  <c:v>557.85953965429985</c:v>
                </c:pt>
                <c:pt idx="50">
                  <c:v>586.08701285259212</c:v>
                </c:pt>
                <c:pt idx="51">
                  <c:v>578.10130505825168</c:v>
                </c:pt>
                <c:pt idx="52">
                  <c:v>594.87095545023828</c:v>
                </c:pt>
                <c:pt idx="53">
                  <c:v>585.53581671591689</c:v>
                </c:pt>
                <c:pt idx="54">
                  <c:v>585.16999581570269</c:v>
                </c:pt>
                <c:pt idx="55">
                  <c:v>548.57602177301294</c:v>
                </c:pt>
                <c:pt idx="56">
                  <c:v>482.97972905695838</c:v>
                </c:pt>
                <c:pt idx="57">
                  <c:v>520.2036017286722</c:v>
                </c:pt>
                <c:pt idx="58">
                  <c:v>581.2969850030064</c:v>
                </c:pt>
                <c:pt idx="59">
                  <c:v>567.77484474880328</c:v>
                </c:pt>
                <c:pt idx="60">
                  <c:v>512.9486730909224</c:v>
                </c:pt>
                <c:pt idx="61">
                  <c:v>476.14275811945657</c:v>
                </c:pt>
                <c:pt idx="62">
                  <c:v>519.42961465243059</c:v>
                </c:pt>
                <c:pt idx="63">
                  <c:v>565.8509210704342</c:v>
                </c:pt>
                <c:pt idx="64">
                  <c:v>582.47561517859492</c:v>
                </c:pt>
                <c:pt idx="65">
                  <c:v>594.06610181193139</c:v>
                </c:pt>
                <c:pt idx="66">
                  <c:v>627.75434473764983</c:v>
                </c:pt>
                <c:pt idx="67">
                  <c:v>659.34938318764046</c:v>
                </c:pt>
                <c:pt idx="68">
                  <c:v>657.30286096146529</c:v>
                </c:pt>
                <c:pt idx="69">
                  <c:v>635.39148106490165</c:v>
                </c:pt>
                <c:pt idx="70">
                  <c:v>651.82814895473041</c:v>
                </c:pt>
                <c:pt idx="71">
                  <c:v>704.10516667433728</c:v>
                </c:pt>
                <c:pt idx="72">
                  <c:v>750.25098330179128</c:v>
                </c:pt>
                <c:pt idx="73">
                  <c:v>814.97689797523299</c:v>
                </c:pt>
                <c:pt idx="74">
                  <c:v>870.08803166862663</c:v>
                </c:pt>
                <c:pt idx="75">
                  <c:v>872.33834379130735</c:v>
                </c:pt>
                <c:pt idx="76">
                  <c:v>905.81773986402982</c:v>
                </c:pt>
                <c:pt idx="77">
                  <c:v>930.78282423059443</c:v>
                </c:pt>
                <c:pt idx="78">
                  <c:v>972.64343956173343</c:v>
                </c:pt>
                <c:pt idx="79">
                  <c:v>1005.378518180142</c:v>
                </c:pt>
                <c:pt idx="80">
                  <c:v>1037.7696103205615</c:v>
                </c:pt>
                <c:pt idx="81">
                  <c:v>1115.7233000705005</c:v>
                </c:pt>
                <c:pt idx="82">
                  <c:v>1173.6228413029012</c:v>
                </c:pt>
                <c:pt idx="83">
                  <c:v>1305.766803442722</c:v>
                </c:pt>
                <c:pt idx="84">
                  <c:v>1493.1439174172192</c:v>
                </c:pt>
                <c:pt idx="85">
                  <c:v>1517.4876503276023</c:v>
                </c:pt>
                <c:pt idx="86">
                  <c:v>1340.8515418659754</c:v>
                </c:pt>
                <c:pt idx="87">
                  <c:v>1271.7736189607886</c:v>
                </c:pt>
                <c:pt idx="88">
                  <c:v>1333.3948653352618</c:v>
                </c:pt>
                <c:pt idx="89">
                  <c:v>1420.2007536019823</c:v>
                </c:pt>
                <c:pt idx="90">
                  <c:v>1507.7620357593498</c:v>
                </c:pt>
                <c:pt idx="91">
                  <c:v>1740.3199252357813</c:v>
                </c:pt>
                <c:pt idx="92">
                  <c:v>1853.3663564616268</c:v>
                </c:pt>
                <c:pt idx="93">
                  <c:v>1638.4440336816963</c:v>
                </c:pt>
                <c:pt idx="94">
                  <c:v>1461.8534975382195</c:v>
                </c:pt>
                <c:pt idx="95">
                  <c:v>1286.1412551039821</c:v>
                </c:pt>
                <c:pt idx="96">
                  <c:v>1184.4722131670335</c:v>
                </c:pt>
                <c:pt idx="97">
                  <c:v>1471.2985317483274</c:v>
                </c:pt>
                <c:pt idx="98">
                  <c:v>1632.1433002532713</c:v>
                </c:pt>
                <c:pt idx="99">
                  <c:v>1831.7047781263818</c:v>
                </c:pt>
                <c:pt idx="100">
                  <c:v>1717.767414104429</c:v>
                </c:pt>
                <c:pt idx="101">
                  <c:v>1704.2324330153574</c:v>
                </c:pt>
                <c:pt idx="102">
                  <c:v>2049.4096127260923</c:v>
                </c:pt>
                <c:pt idx="103">
                  <c:v>1984.5814503165893</c:v>
                </c:pt>
                <c:pt idx="104">
                  <c:v>1955.0063006829805</c:v>
                </c:pt>
                <c:pt idx="105">
                  <c:v>2153.6807594971001</c:v>
                </c:pt>
                <c:pt idx="106">
                  <c:v>2432.8367010805687</c:v>
                </c:pt>
                <c:pt idx="107">
                  <c:v>2773.1845192956716</c:v>
                </c:pt>
                <c:pt idx="108">
                  <c:v>2969.648216699939</c:v>
                </c:pt>
                <c:pt idx="109">
                  <c:v>2429.670925554653</c:v>
                </c:pt>
                <c:pt idx="110">
                  <c:v>1548.6682695091877</c:v>
                </c:pt>
                <c:pt idx="111">
                  <c:v>1393.6605642864106</c:v>
                </c:pt>
                <c:pt idx="112">
                  <c:v>1993.9848486483852</c:v>
                </c:pt>
                <c:pt idx="113">
                  <c:v>2342.9505793702378</c:v>
                </c:pt>
                <c:pt idx="114">
                  <c:v>2777.9745880908395</c:v>
                </c:pt>
                <c:pt idx="115">
                  <c:v>3731.0181642268226</c:v>
                </c:pt>
                <c:pt idx="116">
                  <c:v>3956.7035895959261</c:v>
                </c:pt>
                <c:pt idx="117">
                  <c:v>3392.2434009275053</c:v>
                </c:pt>
                <c:pt idx="118">
                  <c:v>4093.5527847822236</c:v>
                </c:pt>
                <c:pt idx="119">
                  <c:v>5794.9366231377235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F7-46E6-A198-FDA07B40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valAx>
        <c:axId val="47402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14847"/>
        <c:crosses val="autoZero"/>
        <c:crossBetween val="midCat"/>
      </c:valAx>
      <c:valAx>
        <c:axId val="47401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22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Прогноз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'y=ab^x'!$C$5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'y=ab^x'!$B$6:$B$125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88-4BBA-9166-9B42A25B33ED}"/>
            </c:ext>
          </c:extLst>
        </c:ser>
        <c:ser>
          <c:idx val="1"/>
          <c:order val="1"/>
          <c:tx>
            <c:strRef>
              <c:f>'y=ab^x'!$T$5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'y=ab^x'!$B$6:$B$125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'y=ab^x'!$T$6:$T$125</c:f>
              <c:numCache>
                <c:formatCode>General</c:formatCode>
                <c:ptCount val="120"/>
                <c:pt idx="0">
                  <c:v>183.15066474834134</c:v>
                </c:pt>
                <c:pt idx="1">
                  <c:v>192.57184403711199</c:v>
                </c:pt>
                <c:pt idx="2">
                  <c:v>197.70829363017779</c:v>
                </c:pt>
                <c:pt idx="3">
                  <c:v>203.05326503979697</c:v>
                </c:pt>
                <c:pt idx="4">
                  <c:v>205.49703200341307</c:v>
                </c:pt>
                <c:pt idx="5">
                  <c:v>199.26710842305621</c:v>
                </c:pt>
                <c:pt idx="6">
                  <c:v>192.11482853048972</c:v>
                </c:pt>
                <c:pt idx="7">
                  <c:v>179.11471061644644</c:v>
                </c:pt>
                <c:pt idx="8">
                  <c:v>160.27030390689794</c:v>
                </c:pt>
                <c:pt idx="9">
                  <c:v>164.07531713037142</c:v>
                </c:pt>
                <c:pt idx="10">
                  <c:v>177.44982194049214</c:v>
                </c:pt>
                <c:pt idx="11">
                  <c:v>178.25446967505758</c:v>
                </c:pt>
                <c:pt idx="12">
                  <c:v>186.66670442498798</c:v>
                </c:pt>
                <c:pt idx="13">
                  <c:v>200.96588561125697</c:v>
                </c:pt>
                <c:pt idx="14">
                  <c:v>214.77912734899849</c:v>
                </c:pt>
                <c:pt idx="15">
                  <c:v>219.5807798829135</c:v>
                </c:pt>
                <c:pt idx="16">
                  <c:v>205.18216815204752</c:v>
                </c:pt>
                <c:pt idx="17">
                  <c:v>200.12092057321138</c:v>
                </c:pt>
                <c:pt idx="18">
                  <c:v>209.97946051418563</c:v>
                </c:pt>
                <c:pt idx="19">
                  <c:v>216.49644744208229</c:v>
                </c:pt>
                <c:pt idx="20">
                  <c:v>225.86159243113715</c:v>
                </c:pt>
                <c:pt idx="21">
                  <c:v>226.77607829009341</c:v>
                </c:pt>
                <c:pt idx="22">
                  <c:v>222.94298185953747</c:v>
                </c:pt>
                <c:pt idx="23">
                  <c:v>225.13262913098973</c:v>
                </c:pt>
                <c:pt idx="24">
                  <c:v>238.21413323561504</c:v>
                </c:pt>
                <c:pt idx="25">
                  <c:v>253.2284379883788</c:v>
                </c:pt>
                <c:pt idx="26">
                  <c:v>265.97130869799884</c:v>
                </c:pt>
                <c:pt idx="27">
                  <c:v>281.64162495363303</c:v>
                </c:pt>
                <c:pt idx="28">
                  <c:v>293.87145610695211</c:v>
                </c:pt>
                <c:pt idx="29">
                  <c:v>295.84699466935291</c:v>
                </c:pt>
                <c:pt idx="30">
                  <c:v>307.83770599911344</c:v>
                </c:pt>
                <c:pt idx="31">
                  <c:v>313.60659221666697</c:v>
                </c:pt>
                <c:pt idx="32">
                  <c:v>312.54912962788251</c:v>
                </c:pt>
                <c:pt idx="33">
                  <c:v>339.8994467778785</c:v>
                </c:pt>
                <c:pt idx="34">
                  <c:v>370.69393806307141</c:v>
                </c:pt>
                <c:pt idx="35">
                  <c:v>394.57845136324767</c:v>
                </c:pt>
                <c:pt idx="36">
                  <c:v>387.43242218905777</c:v>
                </c:pt>
                <c:pt idx="37">
                  <c:v>391.11066260179371</c:v>
                </c:pt>
                <c:pt idx="38">
                  <c:v>415.58952469574007</c:v>
                </c:pt>
                <c:pt idx="39">
                  <c:v>423.67311270864661</c:v>
                </c:pt>
                <c:pt idx="40">
                  <c:v>438.57587693968958</c:v>
                </c:pt>
                <c:pt idx="41">
                  <c:v>462.25855020389929</c:v>
                </c:pt>
                <c:pt idx="42">
                  <c:v>465.09618456048406</c:v>
                </c:pt>
                <c:pt idx="43">
                  <c:v>478.19476657624608</c:v>
                </c:pt>
                <c:pt idx="44">
                  <c:v>492.67529439388625</c:v>
                </c:pt>
                <c:pt idx="45">
                  <c:v>497.16377534374817</c:v>
                </c:pt>
                <c:pt idx="46">
                  <c:v>531.35065538227786</c:v>
                </c:pt>
                <c:pt idx="47">
                  <c:v>545.82481750882778</c:v>
                </c:pt>
                <c:pt idx="48">
                  <c:v>519.77804630926471</c:v>
                </c:pt>
                <c:pt idx="49">
                  <c:v>537.03286647409436</c:v>
                </c:pt>
                <c:pt idx="50">
                  <c:v>564.39625183165492</c:v>
                </c:pt>
                <c:pt idx="51">
                  <c:v>556.6607457835895</c:v>
                </c:pt>
                <c:pt idx="52">
                  <c:v>572.89968354652069</c:v>
                </c:pt>
                <c:pt idx="53">
                  <c:v>563.86247237705379</c:v>
                </c:pt>
                <c:pt idx="54">
                  <c:v>563.50819861404045</c:v>
                </c:pt>
                <c:pt idx="55">
                  <c:v>528.02129989724631</c:v>
                </c:pt>
                <c:pt idx="56">
                  <c:v>464.18469533589905</c:v>
                </c:pt>
                <c:pt idx="57">
                  <c:v>500.44377973350004</c:v>
                </c:pt>
                <c:pt idx="58">
                  <c:v>559.75684987145974</c:v>
                </c:pt>
                <c:pt idx="59">
                  <c:v>546.65107854522785</c:v>
                </c:pt>
                <c:pt idx="60">
                  <c:v>493.38361489898784</c:v>
                </c:pt>
                <c:pt idx="61">
                  <c:v>457.51600150875936</c:v>
                </c:pt>
                <c:pt idx="62">
                  <c:v>499.69073189427797</c:v>
                </c:pt>
                <c:pt idx="63">
                  <c:v>544.78534169288002</c:v>
                </c:pt>
                <c:pt idx="64">
                  <c:v>560.89856992061834</c:v>
                </c:pt>
                <c:pt idx="65">
                  <c:v>572.12076451755888</c:v>
                </c:pt>
                <c:pt idx="66">
                  <c:v>604.68314863845751</c:v>
                </c:pt>
                <c:pt idx="67">
                  <c:v>635.14676635473097</c:v>
                </c:pt>
                <c:pt idx="68">
                  <c:v>633.17574604436049</c:v>
                </c:pt>
                <c:pt idx="69">
                  <c:v>612.05350774178203</c:v>
                </c:pt>
                <c:pt idx="70">
                  <c:v>627.90150445329607</c:v>
                </c:pt>
                <c:pt idx="71">
                  <c:v>678.17519701949152</c:v>
                </c:pt>
                <c:pt idx="72">
                  <c:v>722.39013387692501</c:v>
                </c:pt>
                <c:pt idx="73">
                  <c:v>784.16228253065572</c:v>
                </c:pt>
                <c:pt idx="74">
                  <c:v>836.5457710946564</c:v>
                </c:pt>
                <c:pt idx="75">
                  <c:v>838.68075361947751</c:v>
                </c:pt>
                <c:pt idx="76">
                  <c:v>870.4090835706329</c:v>
                </c:pt>
                <c:pt idx="77">
                  <c:v>894.02658248134503</c:v>
                </c:pt>
                <c:pt idx="78">
                  <c:v>933.55088849027095</c:v>
                </c:pt>
                <c:pt idx="79">
                  <c:v>964.3949034263577</c:v>
                </c:pt>
                <c:pt idx="80">
                  <c:v>994.86202944301795</c:v>
                </c:pt>
                <c:pt idx="81">
                  <c:v>1067.9831947531432</c:v>
                </c:pt>
                <c:pt idx="82">
                  <c:v>1122.1211822710297</c:v>
                </c:pt>
                <c:pt idx="83">
                  <c:v>1245.1860942891055</c:v>
                </c:pt>
                <c:pt idx="84">
                  <c:v>1418.6614532815963</c:v>
                </c:pt>
                <c:pt idx="85">
                  <c:v>1441.1202822923042</c:v>
                </c:pt>
                <c:pt idx="86">
                  <c:v>1277.7542886131473</c:v>
                </c:pt>
                <c:pt idx="87">
                  <c:v>1213.5902430188889</c:v>
                </c:pt>
                <c:pt idx="88">
                  <c:v>1270.8359742737157</c:v>
                </c:pt>
                <c:pt idx="89">
                  <c:v>1351.2616013006734</c:v>
                </c:pt>
                <c:pt idx="90">
                  <c:v>1432.1497499564398</c:v>
                </c:pt>
                <c:pt idx="91">
                  <c:v>1645.9577248439259</c:v>
                </c:pt>
                <c:pt idx="92">
                  <c:v>1749.4099788449009</c:v>
                </c:pt>
                <c:pt idx="93">
                  <c:v>1552.4681349016216</c:v>
                </c:pt>
                <c:pt idx="94">
                  <c:v>1389.7684809256796</c:v>
                </c:pt>
                <c:pt idx="95">
                  <c:v>1226.9496260085104</c:v>
                </c:pt>
                <c:pt idx="96">
                  <c:v>1132.250333987125</c:v>
                </c:pt>
                <c:pt idx="97">
                  <c:v>1398.4928880159243</c:v>
                </c:pt>
                <c:pt idx="98">
                  <c:v>1546.6775270984331</c:v>
                </c:pt>
                <c:pt idx="99">
                  <c:v>1729.6092262771849</c:v>
                </c:pt>
                <c:pt idx="100">
                  <c:v>1625.2836468842081</c:v>
                </c:pt>
                <c:pt idx="101">
                  <c:v>1612.8701244405986</c:v>
                </c:pt>
                <c:pt idx="102">
                  <c:v>1928.1607637234522</c:v>
                </c:pt>
                <c:pt idx="103">
                  <c:v>1869.1380156356934</c:v>
                </c:pt>
                <c:pt idx="104">
                  <c:v>1842.1833667651097</c:v>
                </c:pt>
                <c:pt idx="105">
                  <c:v>2022.92447118472</c:v>
                </c:pt>
                <c:pt idx="106">
                  <c:v>2275.6771157556632</c:v>
                </c:pt>
                <c:pt idx="107">
                  <c:v>2582.1733244891079</c:v>
                </c:pt>
                <c:pt idx="108">
                  <c:v>2758.360887234252</c:v>
                </c:pt>
                <c:pt idx="109">
                  <c:v>2272.8180234842357</c:v>
                </c:pt>
                <c:pt idx="110">
                  <c:v>1469.8620735959635</c:v>
                </c:pt>
                <c:pt idx="111">
                  <c:v>1326.6979047197217</c:v>
                </c:pt>
                <c:pt idx="112">
                  <c:v>1877.7045131790176</c:v>
                </c:pt>
                <c:pt idx="113">
                  <c:v>2194.4359826078257</c:v>
                </c:pt>
                <c:pt idx="114">
                  <c:v>2586.4751318514191</c:v>
                </c:pt>
                <c:pt idx="115">
                  <c:v>3436.8266859260889</c:v>
                </c:pt>
                <c:pt idx="116">
                  <c:v>3636.7769587774233</c:v>
                </c:pt>
                <c:pt idx="117">
                  <c:v>3135.7307023783546</c:v>
                </c:pt>
                <c:pt idx="118">
                  <c:v>3757.7901142061851</c:v>
                </c:pt>
                <c:pt idx="119">
                  <c:v>5249.9387013157557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88-4BBA-9166-9B42A25B33ED}"/>
            </c:ext>
          </c:extLst>
        </c:ser>
        <c:ser>
          <c:idx val="2"/>
          <c:order val="2"/>
          <c:tx>
            <c:strRef>
              <c:f>'y=ab^x'!$U$5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'y=ab^x'!$B$6:$B$125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'y=ab^x'!$U$6:$U$125</c:f>
              <c:numCache>
                <c:formatCode>General</c:formatCode>
                <c:ptCount val="120"/>
                <c:pt idx="0">
                  <c:v>171.58455081905876</c:v>
                </c:pt>
                <c:pt idx="1">
                  <c:v>180.72895922077672</c:v>
                </c:pt>
                <c:pt idx="2">
                  <c:v>185.71930612396548</c:v>
                </c:pt>
                <c:pt idx="3">
                  <c:v>190.91558991354114</c:v>
                </c:pt>
                <c:pt idx="4">
                  <c:v>193.29246075039902</c:v>
                </c:pt>
                <c:pt idx="5">
                  <c:v>187.23441334072217</c:v>
                </c:pt>
                <c:pt idx="6">
                  <c:v>180.28510192671106</c:v>
                </c:pt>
                <c:pt idx="7">
                  <c:v>167.6708775726128</c:v>
                </c:pt>
                <c:pt idx="8">
                  <c:v>149.43038627135994</c:v>
                </c:pt>
                <c:pt idx="9">
                  <c:v>153.10879184187758</c:v>
                </c:pt>
                <c:pt idx="10">
                  <c:v>166.05711514994186</c:v>
                </c:pt>
                <c:pt idx="11">
                  <c:v>166.83700265251375</c:v>
                </c:pt>
                <c:pt idx="12">
                  <c:v>174.99591492660429</c:v>
                </c:pt>
                <c:pt idx="13">
                  <c:v>188.8858836297623</c:v>
                </c:pt>
                <c:pt idx="14">
                  <c:v>202.32629589422518</c:v>
                </c:pt>
                <c:pt idx="15">
                  <c:v>207.00292751874559</c:v>
                </c:pt>
                <c:pt idx="16">
                  <c:v>192.98617885495761</c:v>
                </c:pt>
                <c:pt idx="17">
                  <c:v>188.06440684291775</c:v>
                </c:pt>
                <c:pt idx="18">
                  <c:v>197.65387875163665</c:v>
                </c:pt>
                <c:pt idx="19">
                  <c:v>203.99864641135986</c:v>
                </c:pt>
                <c:pt idx="20">
                  <c:v>213.12344558508124</c:v>
                </c:pt>
                <c:pt idx="21">
                  <c:v>214.01488455014618</c:v>
                </c:pt>
                <c:pt idx="22">
                  <c:v>210.2788796128404</c:v>
                </c:pt>
                <c:pt idx="23">
                  <c:v>212.41290561298203</c:v>
                </c:pt>
                <c:pt idx="24">
                  <c:v>225.17048868880994</c:v>
                </c:pt>
                <c:pt idx="25">
                  <c:v>239.82856903472097</c:v>
                </c:pt>
                <c:pt idx="26">
                  <c:v>252.27988949445435</c:v>
                </c:pt>
                <c:pt idx="27">
                  <c:v>267.60244964955871</c:v>
                </c:pt>
                <c:pt idx="28">
                  <c:v>279.5672627194653</c:v>
                </c:pt>
                <c:pt idx="29">
                  <c:v>281.50040990414715</c:v>
                </c:pt>
                <c:pt idx="30">
                  <c:v>293.23578567407696</c:v>
                </c:pt>
                <c:pt idx="31">
                  <c:v>298.88279120876882</c:v>
                </c:pt>
                <c:pt idx="32">
                  <c:v>297.8476324967225</c:v>
                </c:pt>
                <c:pt idx="33">
                  <c:v>324.62397653917759</c:v>
                </c:pt>
                <c:pt idx="34">
                  <c:v>354.76913186791916</c:v>
                </c:pt>
                <c:pt idx="35">
                  <c:v>378.13798637212022</c:v>
                </c:pt>
                <c:pt idx="36">
                  <c:v>371.14781038888742</c:v>
                </c:pt>
                <c:pt idx="37">
                  <c:v>374.74601710924554</c:v>
                </c:pt>
                <c:pt idx="38">
                  <c:v>398.68104920785009</c:v>
                </c:pt>
                <c:pt idx="39">
                  <c:v>406.58010819794578</c:v>
                </c:pt>
                <c:pt idx="40">
                  <c:v>421.13520113156608</c:v>
                </c:pt>
                <c:pt idx="41">
                  <c:v>444.24298972408633</c:v>
                </c:pt>
                <c:pt idx="42">
                  <c:v>447.00973532313878</c:v>
                </c:pt>
                <c:pt idx="43">
                  <c:v>459.77513711083367</c:v>
                </c:pt>
                <c:pt idx="44">
                  <c:v>473.87542545888454</c:v>
                </c:pt>
                <c:pt idx="45">
                  <c:v>478.24339958849964</c:v>
                </c:pt>
                <c:pt idx="46">
                  <c:v>511.46900780768829</c:v>
                </c:pt>
                <c:pt idx="47">
                  <c:v>525.51201141504635</c:v>
                </c:pt>
                <c:pt idx="48">
                  <c:v>500.23060565399658</c:v>
                </c:pt>
                <c:pt idx="49">
                  <c:v>516.98371932852103</c:v>
                </c:pt>
                <c:pt idx="50">
                  <c:v>543.50825405805699</c:v>
                </c:pt>
                <c:pt idx="51">
                  <c:v>536.01537167454057</c:v>
                </c:pt>
                <c:pt idx="52">
                  <c:v>551.73990997641295</c:v>
                </c:pt>
                <c:pt idx="53">
                  <c:v>542.99135711011832</c:v>
                </c:pt>
                <c:pt idx="54">
                  <c:v>542.64827686968829</c:v>
                </c:pt>
                <c:pt idx="55">
                  <c:v>508.23674765087623</c:v>
                </c:pt>
                <c:pt idx="56">
                  <c:v>446.12106558755158</c:v>
                </c:pt>
                <c:pt idx="57">
                  <c:v>481.43453032947889</c:v>
                </c:pt>
                <c:pt idx="58">
                  <c:v>539.01489094493195</c:v>
                </c:pt>
                <c:pt idx="59">
                  <c:v>526.31321101741071</c:v>
                </c:pt>
                <c:pt idx="60">
                  <c:v>474.5648136370931</c:v>
                </c:pt>
                <c:pt idx="61">
                  <c:v>439.6179256475088</c:v>
                </c:pt>
                <c:pt idx="62">
                  <c:v>480.70194786277477</c:v>
                </c:pt>
                <c:pt idx="63">
                  <c:v>524.50399473058212</c:v>
                </c:pt>
                <c:pt idx="64">
                  <c:v>540.12081800630438</c:v>
                </c:pt>
                <c:pt idx="65">
                  <c:v>550.986107764439</c:v>
                </c:pt>
                <c:pt idx="66">
                  <c:v>582.45986397771526</c:v>
                </c:pt>
                <c:pt idx="67">
                  <c:v>611.83255053725793</c:v>
                </c:pt>
                <c:pt idx="68">
                  <c:v>609.93424673733102</c:v>
                </c:pt>
                <c:pt idx="69">
                  <c:v>589.57273980314403</c:v>
                </c:pt>
                <c:pt idx="70">
                  <c:v>604.85313487448877</c:v>
                </c:pt>
                <c:pt idx="71">
                  <c:v>653.20014625760939</c:v>
                </c:pt>
                <c:pt idx="72">
                  <c:v>695.56390746214447</c:v>
                </c:pt>
                <c:pt idx="73">
                  <c:v>754.51278051118538</c:v>
                </c:pt>
                <c:pt idx="74">
                  <c:v>804.29657881199262</c:v>
                </c:pt>
                <c:pt idx="75">
                  <c:v>806.32178041687837</c:v>
                </c:pt>
                <c:pt idx="76">
                  <c:v>836.38456106630611</c:v>
                </c:pt>
                <c:pt idx="77">
                  <c:v>858.72183002942734</c:v>
                </c:pt>
                <c:pt idx="78">
                  <c:v>896.0295478820625</c:v>
                </c:pt>
                <c:pt idx="79">
                  <c:v>925.08195961678962</c:v>
                </c:pt>
                <c:pt idx="80">
                  <c:v>953.72850369141941</c:v>
                </c:pt>
                <c:pt idx="81">
                  <c:v>1022.2858160289642</c:v>
                </c:pt>
                <c:pt idx="82">
                  <c:v>1072.8795515801703</c:v>
                </c:pt>
                <c:pt idx="83">
                  <c:v>1187.4160112839236</c:v>
                </c:pt>
                <c:pt idx="84">
                  <c:v>1347.894396213534</c:v>
                </c:pt>
                <c:pt idx="85">
                  <c:v>1368.5960920906593</c:v>
                </c:pt>
                <c:pt idx="86">
                  <c:v>1217.6262405584325</c:v>
                </c:pt>
                <c:pt idx="87">
                  <c:v>1158.0687443053623</c:v>
                </c:pt>
                <c:pt idx="88">
                  <c:v>1211.2121588994621</c:v>
                </c:pt>
                <c:pt idx="89">
                  <c:v>1285.6688820356237</c:v>
                </c:pt>
                <c:pt idx="90">
                  <c:v>1360.3293209775456</c:v>
                </c:pt>
                <c:pt idx="91">
                  <c:v>1556.7119543300494</c:v>
                </c:pt>
                <c:pt idx="92">
                  <c:v>1651.2845738307715</c:v>
                </c:pt>
                <c:pt idx="93">
                  <c:v>1471.0037452234876</c:v>
                </c:pt>
                <c:pt idx="94">
                  <c:v>1321.2380268111795</c:v>
                </c:pt>
                <c:pt idx="95">
                  <c:v>1170.4821525538223</c:v>
                </c:pt>
                <c:pt idx="96">
                  <c:v>1082.3308512963297</c:v>
                </c:pt>
                <c:pt idx="97">
                  <c:v>1329.2899541652034</c:v>
                </c:pt>
                <c:pt idx="98">
                  <c:v>1465.6870952814256</c:v>
                </c:pt>
                <c:pt idx="99">
                  <c:v>1633.2042757911463</c:v>
                </c:pt>
                <c:pt idx="100">
                  <c:v>1537.7791609851611</c:v>
                </c:pt>
                <c:pt idx="101">
                  <c:v>1526.4056638743234</c:v>
                </c:pt>
                <c:pt idx="102">
                  <c:v>1814.0853383707549</c:v>
                </c:pt>
                <c:pt idx="103">
                  <c:v>1760.4099448461043</c:v>
                </c:pt>
                <c:pt idx="104">
                  <c:v>1735.8714166805339</c:v>
                </c:pt>
                <c:pt idx="105">
                  <c:v>1900.1067814124056</c:v>
                </c:pt>
                <c:pt idx="106">
                  <c:v>2128.6699320483317</c:v>
                </c:pt>
                <c:pt idx="107">
                  <c:v>2404.3185843963756</c:v>
                </c:pt>
                <c:pt idx="108">
                  <c:v>2562.1064277702808</c:v>
                </c:pt>
                <c:pt idx="109">
                  <c:v>2126.0911152794833</c:v>
                </c:pt>
                <c:pt idx="110">
                  <c:v>1395.0660434726165</c:v>
                </c:pt>
                <c:pt idx="111">
                  <c:v>1262.9526697477311</c:v>
                </c:pt>
                <c:pt idx="112">
                  <c:v>1768.2051301456379</c:v>
                </c:pt>
                <c:pt idx="113">
                  <c:v>2055.335406629958</c:v>
                </c:pt>
                <c:pt idx="114">
                  <c:v>2408.176675324883</c:v>
                </c:pt>
                <c:pt idx="115">
                  <c:v>3165.8322605730446</c:v>
                </c:pt>
                <c:pt idx="116">
                  <c:v>3342.7185909684567</c:v>
                </c:pt>
                <c:pt idx="117">
                  <c:v>2898.6148326353727</c:v>
                </c:pt>
                <c:pt idx="118">
                  <c:v>3449.5674747178032</c:v>
                </c:pt>
                <c:pt idx="119">
                  <c:v>4756.1963417381312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88-4BBA-9166-9B42A25B33ED}"/>
            </c:ext>
          </c:extLst>
        </c:ser>
        <c:ser>
          <c:idx val="3"/>
          <c:order val="3"/>
          <c:tx>
            <c:strRef>
              <c:f>'y=ab^x'!$V$5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'y=ab^x'!$B$6:$B$125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'y=ab^x'!$V$6:$V$125</c:f>
              <c:numCache>
                <c:formatCode>General</c:formatCode>
                <c:ptCount val="120"/>
                <c:pt idx="0">
                  <c:v>195.49642341129092</c:v>
                </c:pt>
                <c:pt idx="1">
                  <c:v>205.1907744931566</c:v>
                </c:pt>
                <c:pt idx="2">
                  <c:v>210.47122232981462</c:v>
                </c:pt>
                <c:pt idx="3">
                  <c:v>215.962606626276</c:v>
                </c:pt>
                <c:pt idx="4">
                  <c:v>218.47220527003424</c:v>
                </c:pt>
                <c:pt idx="5">
                  <c:v>212.07308950746935</c:v>
                </c:pt>
                <c:pt idx="6">
                  <c:v>204.72078361917414</c:v>
                </c:pt>
                <c:pt idx="7">
                  <c:v>191.33960544411926</c:v>
                </c:pt>
                <c:pt idx="8">
                  <c:v>171.8965663902072</c:v>
                </c:pt>
                <c:pt idx="9">
                  <c:v>175.82732753344348</c:v>
                </c:pt>
                <c:pt idx="10">
                  <c:v>189.62414996960172</c:v>
                </c:pt>
                <c:pt idx="11">
                  <c:v>190.45328946190389</c:v>
                </c:pt>
                <c:pt idx="12">
                  <c:v>199.11583967831262</c:v>
                </c:pt>
                <c:pt idx="13">
                  <c:v>213.81845166725051</c:v>
                </c:pt>
                <c:pt idx="14">
                  <c:v>227.9984089112823</c:v>
                </c:pt>
                <c:pt idx="15">
                  <c:v>232.92288409603097</c:v>
                </c:pt>
                <c:pt idx="16">
                  <c:v>218.14889738407311</c:v>
                </c:pt>
                <c:pt idx="17">
                  <c:v>212.95035846160837</c:v>
                </c:pt>
                <c:pt idx="18">
                  <c:v>223.07365843921116</c:v>
                </c:pt>
                <c:pt idx="19">
                  <c:v>229.7599154679078</c:v>
                </c:pt>
                <c:pt idx="20">
                  <c:v>239.36108388020236</c:v>
                </c:pt>
                <c:pt idx="21">
                  <c:v>240.29819137455266</c:v>
                </c:pt>
                <c:pt idx="22">
                  <c:v>236.36978308013721</c:v>
                </c:pt>
                <c:pt idx="23">
                  <c:v>238.61403596530513</c:v>
                </c:pt>
                <c:pt idx="24">
                  <c:v>252.01336819772416</c:v>
                </c:pt>
                <c:pt idx="25">
                  <c:v>267.3769937590281</c:v>
                </c:pt>
                <c:pt idx="26">
                  <c:v>280.4057715114871</c:v>
                </c:pt>
                <c:pt idx="27">
                  <c:v>296.41733478299028</c:v>
                </c:pt>
                <c:pt idx="28">
                  <c:v>308.90753042525648</c:v>
                </c:pt>
                <c:pt idx="29">
                  <c:v>310.92474886516089</c:v>
                </c:pt>
                <c:pt idx="30">
                  <c:v>323.16674111570603</c:v>
                </c:pt>
                <c:pt idx="31">
                  <c:v>329.05572878249995</c:v>
                </c:pt>
                <c:pt idx="32">
                  <c:v>327.97627972490369</c:v>
                </c:pt>
                <c:pt idx="33">
                  <c:v>355.8937178688733</c:v>
                </c:pt>
                <c:pt idx="34">
                  <c:v>387.33357378979929</c:v>
                </c:pt>
                <c:pt idx="35">
                  <c:v>411.73370539663648</c:v>
                </c:pt>
                <c:pt idx="36">
                  <c:v>404.43154334118066</c:v>
                </c:pt>
                <c:pt idx="37">
                  <c:v>408.18992975772863</c:v>
                </c:pt>
                <c:pt idx="38">
                  <c:v>433.21510611050883</c:v>
                </c:pt>
                <c:pt idx="39">
                  <c:v>441.48472296839526</c:v>
                </c:pt>
                <c:pt idx="40">
                  <c:v>456.73883189195288</c:v>
                </c:pt>
                <c:pt idx="41">
                  <c:v>481.00470278511864</c:v>
                </c:pt>
                <c:pt idx="42">
                  <c:v>483.91442914849296</c:v>
                </c:pt>
                <c:pt idx="43">
                  <c:v>497.35232796153315</c:v>
                </c:pt>
                <c:pt idx="44">
                  <c:v>512.22100295884184</c:v>
                </c:pt>
                <c:pt idx="45">
                  <c:v>516.83268337152367</c:v>
                </c:pt>
                <c:pt idx="46">
                  <c:v>552.00513553174517</c:v>
                </c:pt>
                <c:pt idx="47">
                  <c:v>566.92278185291536</c:v>
                </c:pt>
                <c:pt idx="48">
                  <c:v>540.08933953941926</c:v>
                </c:pt>
                <c:pt idx="49">
                  <c:v>557.85953965429985</c:v>
                </c:pt>
                <c:pt idx="50">
                  <c:v>586.08701285259212</c:v>
                </c:pt>
                <c:pt idx="51">
                  <c:v>578.10130505825168</c:v>
                </c:pt>
                <c:pt idx="52">
                  <c:v>594.87095545023828</c:v>
                </c:pt>
                <c:pt idx="53">
                  <c:v>585.53581671591689</c:v>
                </c:pt>
                <c:pt idx="54">
                  <c:v>585.16999581570269</c:v>
                </c:pt>
                <c:pt idx="55">
                  <c:v>548.57602177301294</c:v>
                </c:pt>
                <c:pt idx="56">
                  <c:v>482.97972905695838</c:v>
                </c:pt>
                <c:pt idx="57">
                  <c:v>520.2036017286722</c:v>
                </c:pt>
                <c:pt idx="58">
                  <c:v>581.2969850030064</c:v>
                </c:pt>
                <c:pt idx="59">
                  <c:v>567.77484474880328</c:v>
                </c:pt>
                <c:pt idx="60">
                  <c:v>512.9486730909224</c:v>
                </c:pt>
                <c:pt idx="61">
                  <c:v>476.14275811945657</c:v>
                </c:pt>
                <c:pt idx="62">
                  <c:v>519.42961465243059</c:v>
                </c:pt>
                <c:pt idx="63">
                  <c:v>565.8509210704342</c:v>
                </c:pt>
                <c:pt idx="64">
                  <c:v>582.47561517859492</c:v>
                </c:pt>
                <c:pt idx="65">
                  <c:v>594.06610181193139</c:v>
                </c:pt>
                <c:pt idx="66">
                  <c:v>627.75434473764983</c:v>
                </c:pt>
                <c:pt idx="67">
                  <c:v>659.34938318764046</c:v>
                </c:pt>
                <c:pt idx="68">
                  <c:v>657.30286096146529</c:v>
                </c:pt>
                <c:pt idx="69">
                  <c:v>635.39148106490165</c:v>
                </c:pt>
                <c:pt idx="70">
                  <c:v>651.82814895473041</c:v>
                </c:pt>
                <c:pt idx="71">
                  <c:v>704.10516667433728</c:v>
                </c:pt>
                <c:pt idx="72">
                  <c:v>750.25098330179128</c:v>
                </c:pt>
                <c:pt idx="73">
                  <c:v>814.97689797523299</c:v>
                </c:pt>
                <c:pt idx="74">
                  <c:v>870.08803166862663</c:v>
                </c:pt>
                <c:pt idx="75">
                  <c:v>872.33834379130735</c:v>
                </c:pt>
                <c:pt idx="76">
                  <c:v>905.81773986402982</c:v>
                </c:pt>
                <c:pt idx="77">
                  <c:v>930.78282423059443</c:v>
                </c:pt>
                <c:pt idx="78">
                  <c:v>972.64343956173343</c:v>
                </c:pt>
                <c:pt idx="79">
                  <c:v>1005.378518180142</c:v>
                </c:pt>
                <c:pt idx="80">
                  <c:v>1037.7696103205615</c:v>
                </c:pt>
                <c:pt idx="81">
                  <c:v>1115.7233000705005</c:v>
                </c:pt>
                <c:pt idx="82">
                  <c:v>1173.6228413029012</c:v>
                </c:pt>
                <c:pt idx="83">
                  <c:v>1305.766803442722</c:v>
                </c:pt>
                <c:pt idx="84">
                  <c:v>1493.1439174172192</c:v>
                </c:pt>
                <c:pt idx="85">
                  <c:v>1517.4876503276023</c:v>
                </c:pt>
                <c:pt idx="86">
                  <c:v>1340.8515418659754</c:v>
                </c:pt>
                <c:pt idx="87">
                  <c:v>1271.7736189607886</c:v>
                </c:pt>
                <c:pt idx="88">
                  <c:v>1333.3948653352618</c:v>
                </c:pt>
                <c:pt idx="89">
                  <c:v>1420.2007536019823</c:v>
                </c:pt>
                <c:pt idx="90">
                  <c:v>1507.7620357593498</c:v>
                </c:pt>
                <c:pt idx="91">
                  <c:v>1740.3199252357813</c:v>
                </c:pt>
                <c:pt idx="92">
                  <c:v>1853.3663564616268</c:v>
                </c:pt>
                <c:pt idx="93">
                  <c:v>1638.4440336816963</c:v>
                </c:pt>
                <c:pt idx="94">
                  <c:v>1461.8534975382195</c:v>
                </c:pt>
                <c:pt idx="95">
                  <c:v>1286.1412551039821</c:v>
                </c:pt>
                <c:pt idx="96">
                  <c:v>1184.4722131670335</c:v>
                </c:pt>
                <c:pt idx="97">
                  <c:v>1471.2985317483274</c:v>
                </c:pt>
                <c:pt idx="98">
                  <c:v>1632.1433002532713</c:v>
                </c:pt>
                <c:pt idx="99">
                  <c:v>1831.7047781263818</c:v>
                </c:pt>
                <c:pt idx="100">
                  <c:v>1717.767414104429</c:v>
                </c:pt>
                <c:pt idx="101">
                  <c:v>1704.2324330153574</c:v>
                </c:pt>
                <c:pt idx="102">
                  <c:v>2049.4096127260923</c:v>
                </c:pt>
                <c:pt idx="103">
                  <c:v>1984.5814503165893</c:v>
                </c:pt>
                <c:pt idx="104">
                  <c:v>1955.0063006829805</c:v>
                </c:pt>
                <c:pt idx="105">
                  <c:v>2153.6807594971001</c:v>
                </c:pt>
                <c:pt idx="106">
                  <c:v>2432.8367010805687</c:v>
                </c:pt>
                <c:pt idx="107">
                  <c:v>2773.1845192956716</c:v>
                </c:pt>
                <c:pt idx="108">
                  <c:v>2969.648216699939</c:v>
                </c:pt>
                <c:pt idx="109">
                  <c:v>2429.670925554653</c:v>
                </c:pt>
                <c:pt idx="110">
                  <c:v>1548.6682695091877</c:v>
                </c:pt>
                <c:pt idx="111">
                  <c:v>1393.6605642864106</c:v>
                </c:pt>
                <c:pt idx="112">
                  <c:v>1993.9848486483852</c:v>
                </c:pt>
                <c:pt idx="113">
                  <c:v>2342.9505793702378</c:v>
                </c:pt>
                <c:pt idx="114">
                  <c:v>2777.9745880908395</c:v>
                </c:pt>
                <c:pt idx="115">
                  <c:v>3731.0181642268226</c:v>
                </c:pt>
                <c:pt idx="116">
                  <c:v>3956.7035895959261</c:v>
                </c:pt>
                <c:pt idx="117">
                  <c:v>3392.2434009275053</c:v>
                </c:pt>
                <c:pt idx="118">
                  <c:v>4093.5527847822236</c:v>
                </c:pt>
                <c:pt idx="119">
                  <c:v>5794.9366231377235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88-4BBA-9166-9B42A25B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82239"/>
        <c:axId val="474077663"/>
      </c:scatterChart>
      <c:valAx>
        <c:axId val="47408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77663"/>
        <c:crosses val="autoZero"/>
        <c:crossBetween val="midCat"/>
      </c:valAx>
      <c:valAx>
        <c:axId val="4740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82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'y=ae^(bx )'!$C$5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'y=ae^(bx 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'y=ae^(bx )'!$C$6:$C$125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8F-4811-946B-94C72B074BC3}"/>
            </c:ext>
          </c:extLst>
        </c:ser>
        <c:ser>
          <c:idx val="2"/>
          <c:order val="2"/>
          <c:tx>
            <c:strRef>
              <c:f>'y=ae^(bx )'!$U$5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'y=ae^(bx 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'y=ae^(bx )'!$U$6:$U$125</c:f>
              <c:numCache>
                <c:formatCode>General</c:formatCode>
                <c:ptCount val="120"/>
                <c:pt idx="0">
                  <c:v>171.58455081905876</c:v>
                </c:pt>
                <c:pt idx="1">
                  <c:v>180.72895922077672</c:v>
                </c:pt>
                <c:pt idx="2">
                  <c:v>185.71930612396548</c:v>
                </c:pt>
                <c:pt idx="3">
                  <c:v>190.91558991354114</c:v>
                </c:pt>
                <c:pt idx="4">
                  <c:v>193.29246075039902</c:v>
                </c:pt>
                <c:pt idx="5">
                  <c:v>187.23441334072217</c:v>
                </c:pt>
                <c:pt idx="6">
                  <c:v>180.28510192671106</c:v>
                </c:pt>
                <c:pt idx="7">
                  <c:v>167.6708775726128</c:v>
                </c:pt>
                <c:pt idx="8">
                  <c:v>149.43038627135994</c:v>
                </c:pt>
                <c:pt idx="9">
                  <c:v>153.10879184187758</c:v>
                </c:pt>
                <c:pt idx="10">
                  <c:v>166.05711514994186</c:v>
                </c:pt>
                <c:pt idx="11">
                  <c:v>166.83700265251375</c:v>
                </c:pt>
                <c:pt idx="12">
                  <c:v>174.99591492660429</c:v>
                </c:pt>
                <c:pt idx="13">
                  <c:v>188.8858836297623</c:v>
                </c:pt>
                <c:pt idx="14">
                  <c:v>202.32629589422518</c:v>
                </c:pt>
                <c:pt idx="15">
                  <c:v>207.00292751874559</c:v>
                </c:pt>
                <c:pt idx="16">
                  <c:v>192.98617885495761</c:v>
                </c:pt>
                <c:pt idx="17">
                  <c:v>188.06440684291775</c:v>
                </c:pt>
                <c:pt idx="18">
                  <c:v>197.65387875163665</c:v>
                </c:pt>
                <c:pt idx="19">
                  <c:v>203.99864641135986</c:v>
                </c:pt>
                <c:pt idx="20">
                  <c:v>213.12344558508124</c:v>
                </c:pt>
                <c:pt idx="21">
                  <c:v>214.01488455014618</c:v>
                </c:pt>
                <c:pt idx="22">
                  <c:v>210.2788796128404</c:v>
                </c:pt>
                <c:pt idx="23">
                  <c:v>212.41290561298203</c:v>
                </c:pt>
                <c:pt idx="24">
                  <c:v>225.17048868880994</c:v>
                </c:pt>
                <c:pt idx="25">
                  <c:v>239.82856903472097</c:v>
                </c:pt>
                <c:pt idx="26">
                  <c:v>252.27988949445435</c:v>
                </c:pt>
                <c:pt idx="27">
                  <c:v>267.60244964955871</c:v>
                </c:pt>
                <c:pt idx="28">
                  <c:v>279.5672627194653</c:v>
                </c:pt>
                <c:pt idx="29">
                  <c:v>281.50040990414715</c:v>
                </c:pt>
                <c:pt idx="30">
                  <c:v>293.23578567407696</c:v>
                </c:pt>
                <c:pt idx="31">
                  <c:v>298.88279120876882</c:v>
                </c:pt>
                <c:pt idx="32">
                  <c:v>297.8476324967225</c:v>
                </c:pt>
                <c:pt idx="33">
                  <c:v>324.62397653917759</c:v>
                </c:pt>
                <c:pt idx="34">
                  <c:v>354.76913186791916</c:v>
                </c:pt>
                <c:pt idx="35">
                  <c:v>378.13798637212022</c:v>
                </c:pt>
                <c:pt idx="36">
                  <c:v>371.14781038888742</c:v>
                </c:pt>
                <c:pt idx="37">
                  <c:v>374.74601710924554</c:v>
                </c:pt>
                <c:pt idx="38">
                  <c:v>398.68104920785009</c:v>
                </c:pt>
                <c:pt idx="39">
                  <c:v>406.58010819794578</c:v>
                </c:pt>
                <c:pt idx="40">
                  <c:v>421.13520113156608</c:v>
                </c:pt>
                <c:pt idx="41">
                  <c:v>444.24298972408633</c:v>
                </c:pt>
                <c:pt idx="42">
                  <c:v>447.00973532313878</c:v>
                </c:pt>
                <c:pt idx="43">
                  <c:v>459.77513711083367</c:v>
                </c:pt>
                <c:pt idx="44">
                  <c:v>473.87542545888454</c:v>
                </c:pt>
                <c:pt idx="45">
                  <c:v>478.24339958849964</c:v>
                </c:pt>
                <c:pt idx="46">
                  <c:v>511.46900780768829</c:v>
                </c:pt>
                <c:pt idx="47">
                  <c:v>525.51201141504635</c:v>
                </c:pt>
                <c:pt idx="48">
                  <c:v>500.23060565399658</c:v>
                </c:pt>
                <c:pt idx="49">
                  <c:v>516.98371932852103</c:v>
                </c:pt>
                <c:pt idx="50">
                  <c:v>543.50825405805699</c:v>
                </c:pt>
                <c:pt idx="51">
                  <c:v>536.01537167454057</c:v>
                </c:pt>
                <c:pt idx="52">
                  <c:v>551.73990997641295</c:v>
                </c:pt>
                <c:pt idx="53">
                  <c:v>542.99135711011832</c:v>
                </c:pt>
                <c:pt idx="54">
                  <c:v>542.64827686968829</c:v>
                </c:pt>
                <c:pt idx="55">
                  <c:v>508.23674765087623</c:v>
                </c:pt>
                <c:pt idx="56">
                  <c:v>446.12106558755158</c:v>
                </c:pt>
                <c:pt idx="57">
                  <c:v>481.43453032947889</c:v>
                </c:pt>
                <c:pt idx="58">
                  <c:v>539.01489094493195</c:v>
                </c:pt>
                <c:pt idx="59">
                  <c:v>526.31321101741071</c:v>
                </c:pt>
                <c:pt idx="60">
                  <c:v>474.5648136370931</c:v>
                </c:pt>
                <c:pt idx="61">
                  <c:v>439.6179256475088</c:v>
                </c:pt>
                <c:pt idx="62">
                  <c:v>480.70194786277477</c:v>
                </c:pt>
                <c:pt idx="63">
                  <c:v>524.50399473058212</c:v>
                </c:pt>
                <c:pt idx="64">
                  <c:v>540.12081800630438</c:v>
                </c:pt>
                <c:pt idx="65">
                  <c:v>550.986107764439</c:v>
                </c:pt>
                <c:pt idx="66">
                  <c:v>582.45986397771526</c:v>
                </c:pt>
                <c:pt idx="67">
                  <c:v>611.83255053725793</c:v>
                </c:pt>
                <c:pt idx="68">
                  <c:v>609.93424673733102</c:v>
                </c:pt>
                <c:pt idx="69">
                  <c:v>589.57273980314403</c:v>
                </c:pt>
                <c:pt idx="70">
                  <c:v>604.85313487448877</c:v>
                </c:pt>
                <c:pt idx="71">
                  <c:v>653.20014625760939</c:v>
                </c:pt>
                <c:pt idx="72">
                  <c:v>695.56390746214447</c:v>
                </c:pt>
                <c:pt idx="73">
                  <c:v>754.51278051118538</c:v>
                </c:pt>
                <c:pt idx="74">
                  <c:v>804.29657881199262</c:v>
                </c:pt>
                <c:pt idx="75">
                  <c:v>806.32178041687837</c:v>
                </c:pt>
                <c:pt idx="76">
                  <c:v>836.38456106630611</c:v>
                </c:pt>
                <c:pt idx="77">
                  <c:v>858.72183002942734</c:v>
                </c:pt>
                <c:pt idx="78">
                  <c:v>896.0295478820625</c:v>
                </c:pt>
                <c:pt idx="79">
                  <c:v>925.08195961678962</c:v>
                </c:pt>
                <c:pt idx="80">
                  <c:v>953.72850369141941</c:v>
                </c:pt>
                <c:pt idx="81">
                  <c:v>1022.2858160289642</c:v>
                </c:pt>
                <c:pt idx="82">
                  <c:v>1072.8795515801703</c:v>
                </c:pt>
                <c:pt idx="83">
                  <c:v>1187.4160112839236</c:v>
                </c:pt>
                <c:pt idx="84">
                  <c:v>1347.894396213534</c:v>
                </c:pt>
                <c:pt idx="85">
                  <c:v>1368.5960920906593</c:v>
                </c:pt>
                <c:pt idx="86">
                  <c:v>1217.6262405584325</c:v>
                </c:pt>
                <c:pt idx="87">
                  <c:v>1158.0687443053623</c:v>
                </c:pt>
                <c:pt idx="88">
                  <c:v>1211.2121588994621</c:v>
                </c:pt>
                <c:pt idx="89">
                  <c:v>1285.6688820356237</c:v>
                </c:pt>
                <c:pt idx="90">
                  <c:v>1360.3293209775456</c:v>
                </c:pt>
                <c:pt idx="91">
                  <c:v>1556.7119543300494</c:v>
                </c:pt>
                <c:pt idx="92">
                  <c:v>1651.2845738307715</c:v>
                </c:pt>
                <c:pt idx="93">
                  <c:v>1471.0037452234876</c:v>
                </c:pt>
                <c:pt idx="94">
                  <c:v>1321.2380268111795</c:v>
                </c:pt>
                <c:pt idx="95">
                  <c:v>1170.4821525538223</c:v>
                </c:pt>
                <c:pt idx="96">
                  <c:v>1082.3308512963297</c:v>
                </c:pt>
                <c:pt idx="97">
                  <c:v>1329.2899541652034</c:v>
                </c:pt>
                <c:pt idx="98">
                  <c:v>1465.6870952814256</c:v>
                </c:pt>
                <c:pt idx="99">
                  <c:v>1633.2042757911463</c:v>
                </c:pt>
                <c:pt idx="100">
                  <c:v>1537.7791609851611</c:v>
                </c:pt>
                <c:pt idx="101">
                  <c:v>1526.4056638743234</c:v>
                </c:pt>
                <c:pt idx="102">
                  <c:v>1814.0853383707549</c:v>
                </c:pt>
                <c:pt idx="103">
                  <c:v>1760.4099448461043</c:v>
                </c:pt>
                <c:pt idx="104">
                  <c:v>1735.8714166805339</c:v>
                </c:pt>
                <c:pt idx="105">
                  <c:v>1900.1067814124056</c:v>
                </c:pt>
                <c:pt idx="106">
                  <c:v>2128.6699320483317</c:v>
                </c:pt>
                <c:pt idx="107">
                  <c:v>2404.3185843963756</c:v>
                </c:pt>
                <c:pt idx="108">
                  <c:v>2562.1064277702808</c:v>
                </c:pt>
                <c:pt idx="109">
                  <c:v>2126.0911152794833</c:v>
                </c:pt>
                <c:pt idx="110">
                  <c:v>1395.0660434726165</c:v>
                </c:pt>
                <c:pt idx="111">
                  <c:v>1262.9526697477311</c:v>
                </c:pt>
                <c:pt idx="112">
                  <c:v>1768.2051301456379</c:v>
                </c:pt>
                <c:pt idx="113">
                  <c:v>2055.335406629958</c:v>
                </c:pt>
                <c:pt idx="114">
                  <c:v>2408.176675324883</c:v>
                </c:pt>
                <c:pt idx="115">
                  <c:v>3165.8322605730446</c:v>
                </c:pt>
                <c:pt idx="116">
                  <c:v>3342.7185909684567</c:v>
                </c:pt>
                <c:pt idx="117">
                  <c:v>2898.6148326353727</c:v>
                </c:pt>
                <c:pt idx="118">
                  <c:v>3449.5674747178032</c:v>
                </c:pt>
                <c:pt idx="119">
                  <c:v>4756.1963417381312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8F-4811-946B-94C72B074BC3}"/>
            </c:ext>
          </c:extLst>
        </c:ser>
        <c:ser>
          <c:idx val="3"/>
          <c:order val="3"/>
          <c:tx>
            <c:strRef>
              <c:f>'y=ae^(bx )'!$V$5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'y=ae^(bx 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'y=ae^(bx )'!$V$6:$V$125</c:f>
              <c:numCache>
                <c:formatCode>General</c:formatCode>
                <c:ptCount val="120"/>
                <c:pt idx="0">
                  <c:v>195.49642341129092</c:v>
                </c:pt>
                <c:pt idx="1">
                  <c:v>205.1907744931566</c:v>
                </c:pt>
                <c:pt idx="2">
                  <c:v>210.47122232981462</c:v>
                </c:pt>
                <c:pt idx="3">
                  <c:v>215.962606626276</c:v>
                </c:pt>
                <c:pt idx="4">
                  <c:v>218.47220527003424</c:v>
                </c:pt>
                <c:pt idx="5">
                  <c:v>212.07308950746935</c:v>
                </c:pt>
                <c:pt idx="6">
                  <c:v>204.72078361917414</c:v>
                </c:pt>
                <c:pt idx="7">
                  <c:v>191.33960544411926</c:v>
                </c:pt>
                <c:pt idx="8">
                  <c:v>171.8965663902072</c:v>
                </c:pt>
                <c:pt idx="9">
                  <c:v>175.82732753344348</c:v>
                </c:pt>
                <c:pt idx="10">
                  <c:v>189.62414996960172</c:v>
                </c:pt>
                <c:pt idx="11">
                  <c:v>190.45328946190389</c:v>
                </c:pt>
                <c:pt idx="12">
                  <c:v>199.11583967831262</c:v>
                </c:pt>
                <c:pt idx="13">
                  <c:v>213.81845166725051</c:v>
                </c:pt>
                <c:pt idx="14">
                  <c:v>227.9984089112823</c:v>
                </c:pt>
                <c:pt idx="15">
                  <c:v>232.92288409603097</c:v>
                </c:pt>
                <c:pt idx="16">
                  <c:v>218.14889738407311</c:v>
                </c:pt>
                <c:pt idx="17">
                  <c:v>212.95035846160837</c:v>
                </c:pt>
                <c:pt idx="18">
                  <c:v>223.07365843921116</c:v>
                </c:pt>
                <c:pt idx="19">
                  <c:v>229.7599154679078</c:v>
                </c:pt>
                <c:pt idx="20">
                  <c:v>239.36108388020236</c:v>
                </c:pt>
                <c:pt idx="21">
                  <c:v>240.29819137455266</c:v>
                </c:pt>
                <c:pt idx="22">
                  <c:v>236.36978308013721</c:v>
                </c:pt>
                <c:pt idx="23">
                  <c:v>238.61403596530513</c:v>
                </c:pt>
                <c:pt idx="24">
                  <c:v>252.01336819772416</c:v>
                </c:pt>
                <c:pt idx="25">
                  <c:v>267.3769937590281</c:v>
                </c:pt>
                <c:pt idx="26">
                  <c:v>280.4057715114871</c:v>
                </c:pt>
                <c:pt idx="27">
                  <c:v>296.41733478299028</c:v>
                </c:pt>
                <c:pt idx="28">
                  <c:v>308.90753042525648</c:v>
                </c:pt>
                <c:pt idx="29">
                  <c:v>310.92474886516089</c:v>
                </c:pt>
                <c:pt idx="30">
                  <c:v>323.16674111570603</c:v>
                </c:pt>
                <c:pt idx="31">
                  <c:v>329.05572878249995</c:v>
                </c:pt>
                <c:pt idx="32">
                  <c:v>327.97627972490369</c:v>
                </c:pt>
                <c:pt idx="33">
                  <c:v>355.8937178688733</c:v>
                </c:pt>
                <c:pt idx="34">
                  <c:v>387.33357378979929</c:v>
                </c:pt>
                <c:pt idx="35">
                  <c:v>411.73370539663648</c:v>
                </c:pt>
                <c:pt idx="36">
                  <c:v>404.43154334118066</c:v>
                </c:pt>
                <c:pt idx="37">
                  <c:v>408.18992975772863</c:v>
                </c:pt>
                <c:pt idx="38">
                  <c:v>433.21510611050883</c:v>
                </c:pt>
                <c:pt idx="39">
                  <c:v>441.48472296839526</c:v>
                </c:pt>
                <c:pt idx="40">
                  <c:v>456.73883189195288</c:v>
                </c:pt>
                <c:pt idx="41">
                  <c:v>481.00470278511864</c:v>
                </c:pt>
                <c:pt idx="42">
                  <c:v>483.91442914849296</c:v>
                </c:pt>
                <c:pt idx="43">
                  <c:v>497.35232796153315</c:v>
                </c:pt>
                <c:pt idx="44">
                  <c:v>512.22100295884184</c:v>
                </c:pt>
                <c:pt idx="45">
                  <c:v>516.83268337152367</c:v>
                </c:pt>
                <c:pt idx="46">
                  <c:v>552.00513553174517</c:v>
                </c:pt>
                <c:pt idx="47">
                  <c:v>566.92278185291536</c:v>
                </c:pt>
                <c:pt idx="48">
                  <c:v>540.08933953941926</c:v>
                </c:pt>
                <c:pt idx="49">
                  <c:v>557.85953965429985</c:v>
                </c:pt>
                <c:pt idx="50">
                  <c:v>586.08701285259212</c:v>
                </c:pt>
                <c:pt idx="51">
                  <c:v>578.10130505825168</c:v>
                </c:pt>
                <c:pt idx="52">
                  <c:v>594.87095545023828</c:v>
                </c:pt>
                <c:pt idx="53">
                  <c:v>585.53581671591689</c:v>
                </c:pt>
                <c:pt idx="54">
                  <c:v>585.16999581570269</c:v>
                </c:pt>
                <c:pt idx="55">
                  <c:v>548.57602177301294</c:v>
                </c:pt>
                <c:pt idx="56">
                  <c:v>482.97972905695838</c:v>
                </c:pt>
                <c:pt idx="57">
                  <c:v>520.2036017286722</c:v>
                </c:pt>
                <c:pt idx="58">
                  <c:v>581.2969850030064</c:v>
                </c:pt>
                <c:pt idx="59">
                  <c:v>567.77484474880328</c:v>
                </c:pt>
                <c:pt idx="60">
                  <c:v>512.9486730909224</c:v>
                </c:pt>
                <c:pt idx="61">
                  <c:v>476.14275811945657</c:v>
                </c:pt>
                <c:pt idx="62">
                  <c:v>519.42961465243059</c:v>
                </c:pt>
                <c:pt idx="63">
                  <c:v>565.8509210704342</c:v>
                </c:pt>
                <c:pt idx="64">
                  <c:v>582.47561517859492</c:v>
                </c:pt>
                <c:pt idx="65">
                  <c:v>594.06610181193139</c:v>
                </c:pt>
                <c:pt idx="66">
                  <c:v>627.75434473764983</c:v>
                </c:pt>
                <c:pt idx="67">
                  <c:v>659.34938318764046</c:v>
                </c:pt>
                <c:pt idx="68">
                  <c:v>657.30286096146529</c:v>
                </c:pt>
                <c:pt idx="69">
                  <c:v>635.39148106490165</c:v>
                </c:pt>
                <c:pt idx="70">
                  <c:v>651.82814895473041</c:v>
                </c:pt>
                <c:pt idx="71">
                  <c:v>704.10516667433728</c:v>
                </c:pt>
                <c:pt idx="72">
                  <c:v>750.25098330179128</c:v>
                </c:pt>
                <c:pt idx="73">
                  <c:v>814.97689797523299</c:v>
                </c:pt>
                <c:pt idx="74">
                  <c:v>870.08803166862663</c:v>
                </c:pt>
                <c:pt idx="75">
                  <c:v>872.33834379130735</c:v>
                </c:pt>
                <c:pt idx="76">
                  <c:v>905.81773986402982</c:v>
                </c:pt>
                <c:pt idx="77">
                  <c:v>930.78282423059443</c:v>
                </c:pt>
                <c:pt idx="78">
                  <c:v>972.64343956173343</c:v>
                </c:pt>
                <c:pt idx="79">
                  <c:v>1005.378518180142</c:v>
                </c:pt>
                <c:pt idx="80">
                  <c:v>1037.7696103205615</c:v>
                </c:pt>
                <c:pt idx="81">
                  <c:v>1115.7233000705005</c:v>
                </c:pt>
                <c:pt idx="82">
                  <c:v>1173.6228413029012</c:v>
                </c:pt>
                <c:pt idx="83">
                  <c:v>1305.766803442722</c:v>
                </c:pt>
                <c:pt idx="84">
                  <c:v>1493.1439174172192</c:v>
                </c:pt>
                <c:pt idx="85">
                  <c:v>1517.4876503276023</c:v>
                </c:pt>
                <c:pt idx="86">
                  <c:v>1340.8515418659754</c:v>
                </c:pt>
                <c:pt idx="87">
                  <c:v>1271.7736189607886</c:v>
                </c:pt>
                <c:pt idx="88">
                  <c:v>1333.3948653352618</c:v>
                </c:pt>
                <c:pt idx="89">
                  <c:v>1420.2007536019823</c:v>
                </c:pt>
                <c:pt idx="90">
                  <c:v>1507.7620357593498</c:v>
                </c:pt>
                <c:pt idx="91">
                  <c:v>1740.3199252357813</c:v>
                </c:pt>
                <c:pt idx="92">
                  <c:v>1853.3663564616268</c:v>
                </c:pt>
                <c:pt idx="93">
                  <c:v>1638.4440336816963</c:v>
                </c:pt>
                <c:pt idx="94">
                  <c:v>1461.8534975382195</c:v>
                </c:pt>
                <c:pt idx="95">
                  <c:v>1286.1412551039821</c:v>
                </c:pt>
                <c:pt idx="96">
                  <c:v>1184.4722131670335</c:v>
                </c:pt>
                <c:pt idx="97">
                  <c:v>1471.2985317483274</c:v>
                </c:pt>
                <c:pt idx="98">
                  <c:v>1632.1433002532713</c:v>
                </c:pt>
                <c:pt idx="99">
                  <c:v>1831.7047781263818</c:v>
                </c:pt>
                <c:pt idx="100">
                  <c:v>1717.767414104429</c:v>
                </c:pt>
                <c:pt idx="101">
                  <c:v>1704.2324330153574</c:v>
                </c:pt>
                <c:pt idx="102">
                  <c:v>2049.4096127260923</c:v>
                </c:pt>
                <c:pt idx="103">
                  <c:v>1984.5814503165893</c:v>
                </c:pt>
                <c:pt idx="104">
                  <c:v>1955.0063006829805</c:v>
                </c:pt>
                <c:pt idx="105">
                  <c:v>2153.6807594971001</c:v>
                </c:pt>
                <c:pt idx="106">
                  <c:v>2432.8367010805687</c:v>
                </c:pt>
                <c:pt idx="107">
                  <c:v>2773.1845192956716</c:v>
                </c:pt>
                <c:pt idx="108">
                  <c:v>2969.648216699939</c:v>
                </c:pt>
                <c:pt idx="109">
                  <c:v>2429.670925554653</c:v>
                </c:pt>
                <c:pt idx="110">
                  <c:v>1548.6682695091877</c:v>
                </c:pt>
                <c:pt idx="111">
                  <c:v>1393.6605642864106</c:v>
                </c:pt>
                <c:pt idx="112">
                  <c:v>1993.9848486483852</c:v>
                </c:pt>
                <c:pt idx="113">
                  <c:v>2342.9505793702378</c:v>
                </c:pt>
                <c:pt idx="114">
                  <c:v>2777.9745880908395</c:v>
                </c:pt>
                <c:pt idx="115">
                  <c:v>3731.0181642268226</c:v>
                </c:pt>
                <c:pt idx="116">
                  <c:v>3956.7035895959261</c:v>
                </c:pt>
                <c:pt idx="117">
                  <c:v>3392.2434009275053</c:v>
                </c:pt>
                <c:pt idx="118">
                  <c:v>4093.5527847822236</c:v>
                </c:pt>
                <c:pt idx="119">
                  <c:v>5794.9366231377235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8F-4811-946B-94C72B074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scatterChart>
        <c:scatterStyle val="smoothMarker"/>
        <c:varyColors val="0"/>
        <c:ser>
          <c:idx val="1"/>
          <c:order val="1"/>
          <c:tx>
            <c:strRef>
              <c:f>'y=ae^(bx )'!$T$5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'y=ae^(bx 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'y=ae^(bx )'!$T$6:$T$125</c:f>
              <c:numCache>
                <c:formatCode>General</c:formatCode>
                <c:ptCount val="120"/>
                <c:pt idx="0">
                  <c:v>183.1506647483402</c:v>
                </c:pt>
                <c:pt idx="1">
                  <c:v>192.57184403711071</c:v>
                </c:pt>
                <c:pt idx="2">
                  <c:v>197.70829363017648</c:v>
                </c:pt>
                <c:pt idx="3">
                  <c:v>203.05326503979563</c:v>
                </c:pt>
                <c:pt idx="4">
                  <c:v>205.49703200341165</c:v>
                </c:pt>
                <c:pt idx="5">
                  <c:v>199.26710842305485</c:v>
                </c:pt>
                <c:pt idx="6">
                  <c:v>192.1148285304885</c:v>
                </c:pt>
                <c:pt idx="7">
                  <c:v>179.11471061644531</c:v>
                </c:pt>
                <c:pt idx="8">
                  <c:v>160.270303906897</c:v>
                </c:pt>
                <c:pt idx="9">
                  <c:v>164.07531713037042</c:v>
                </c:pt>
                <c:pt idx="10">
                  <c:v>177.44982194049106</c:v>
                </c:pt>
                <c:pt idx="11">
                  <c:v>178.25446967505647</c:v>
                </c:pt>
                <c:pt idx="12">
                  <c:v>186.66670442498676</c:v>
                </c:pt>
                <c:pt idx="13">
                  <c:v>200.96588561125563</c:v>
                </c:pt>
                <c:pt idx="14">
                  <c:v>214.77912734899698</c:v>
                </c:pt>
                <c:pt idx="15">
                  <c:v>219.580779882912</c:v>
                </c:pt>
                <c:pt idx="16">
                  <c:v>205.18216815204616</c:v>
                </c:pt>
                <c:pt idx="17">
                  <c:v>200.12092057321007</c:v>
                </c:pt>
                <c:pt idx="18">
                  <c:v>209.97946051418415</c:v>
                </c:pt>
                <c:pt idx="19">
                  <c:v>216.49644744208075</c:v>
                </c:pt>
                <c:pt idx="20">
                  <c:v>225.86159243113556</c:v>
                </c:pt>
                <c:pt idx="21">
                  <c:v>226.77607829009179</c:v>
                </c:pt>
                <c:pt idx="22">
                  <c:v>222.94298185953591</c:v>
                </c:pt>
                <c:pt idx="23">
                  <c:v>225.13262913098811</c:v>
                </c:pt>
                <c:pt idx="24">
                  <c:v>238.21413323561322</c:v>
                </c:pt>
                <c:pt idx="25">
                  <c:v>253.2284379883769</c:v>
                </c:pt>
                <c:pt idx="26">
                  <c:v>265.97130869799685</c:v>
                </c:pt>
                <c:pt idx="27">
                  <c:v>281.64162495363075</c:v>
                </c:pt>
                <c:pt idx="28">
                  <c:v>293.87145610694978</c:v>
                </c:pt>
                <c:pt idx="29">
                  <c:v>295.84699466935052</c:v>
                </c:pt>
                <c:pt idx="30">
                  <c:v>307.83770599911088</c:v>
                </c:pt>
                <c:pt idx="31">
                  <c:v>313.60659221666452</c:v>
                </c:pt>
                <c:pt idx="32">
                  <c:v>312.54912962788006</c:v>
                </c:pt>
                <c:pt idx="33">
                  <c:v>339.8994467778756</c:v>
                </c:pt>
                <c:pt idx="34">
                  <c:v>370.69393806306817</c:v>
                </c:pt>
                <c:pt idx="35">
                  <c:v>394.57845136324397</c:v>
                </c:pt>
                <c:pt idx="36">
                  <c:v>387.43242218905425</c:v>
                </c:pt>
                <c:pt idx="37">
                  <c:v>391.11066260179018</c:v>
                </c:pt>
                <c:pt idx="38">
                  <c:v>415.5895246957362</c:v>
                </c:pt>
                <c:pt idx="39">
                  <c:v>423.67311270864269</c:v>
                </c:pt>
                <c:pt idx="40">
                  <c:v>438.57587693968549</c:v>
                </c:pt>
                <c:pt idx="41">
                  <c:v>462.25855020389474</c:v>
                </c:pt>
                <c:pt idx="42">
                  <c:v>465.09618456047951</c:v>
                </c:pt>
                <c:pt idx="43">
                  <c:v>478.19476657624142</c:v>
                </c:pt>
                <c:pt idx="44">
                  <c:v>492.67529439388142</c:v>
                </c:pt>
                <c:pt idx="45">
                  <c:v>497.16377534374334</c:v>
                </c:pt>
                <c:pt idx="46">
                  <c:v>531.35065538227241</c:v>
                </c:pt>
                <c:pt idx="47">
                  <c:v>545.82481750882198</c:v>
                </c:pt>
                <c:pt idx="48">
                  <c:v>519.77804630925948</c:v>
                </c:pt>
                <c:pt idx="49">
                  <c:v>537.03286647408879</c:v>
                </c:pt>
                <c:pt idx="50">
                  <c:v>564.39625183164912</c:v>
                </c:pt>
                <c:pt idx="51">
                  <c:v>556.66074578358382</c:v>
                </c:pt>
                <c:pt idx="52">
                  <c:v>572.89968354651489</c:v>
                </c:pt>
                <c:pt idx="53">
                  <c:v>563.86247237704799</c:v>
                </c:pt>
                <c:pt idx="54">
                  <c:v>563.50819861403431</c:v>
                </c:pt>
                <c:pt idx="55">
                  <c:v>528.02129989724119</c:v>
                </c:pt>
                <c:pt idx="56">
                  <c:v>464.18469533589456</c:v>
                </c:pt>
                <c:pt idx="57">
                  <c:v>500.44377973349492</c:v>
                </c:pt>
                <c:pt idx="58">
                  <c:v>559.75684987145394</c:v>
                </c:pt>
                <c:pt idx="59">
                  <c:v>546.65107854522194</c:v>
                </c:pt>
                <c:pt idx="60">
                  <c:v>493.38361489898307</c:v>
                </c:pt>
                <c:pt idx="61">
                  <c:v>457.51600150875493</c:v>
                </c:pt>
                <c:pt idx="62">
                  <c:v>499.69073189427286</c:v>
                </c:pt>
                <c:pt idx="63">
                  <c:v>544.78534169287457</c:v>
                </c:pt>
                <c:pt idx="64">
                  <c:v>560.89856992061266</c:v>
                </c:pt>
                <c:pt idx="65">
                  <c:v>572.12076451755274</c:v>
                </c:pt>
                <c:pt idx="66">
                  <c:v>604.68314863845092</c:v>
                </c:pt>
                <c:pt idx="67">
                  <c:v>635.14676635472392</c:v>
                </c:pt>
                <c:pt idx="68">
                  <c:v>633.17574604435379</c:v>
                </c:pt>
                <c:pt idx="69">
                  <c:v>612.05350774177555</c:v>
                </c:pt>
                <c:pt idx="70">
                  <c:v>627.90150445328936</c:v>
                </c:pt>
                <c:pt idx="71">
                  <c:v>678.1751970194839</c:v>
                </c:pt>
                <c:pt idx="72">
                  <c:v>722.39013387691693</c:v>
                </c:pt>
                <c:pt idx="73">
                  <c:v>784.16228253064662</c:v>
                </c:pt>
                <c:pt idx="74">
                  <c:v>836.5457710946464</c:v>
                </c:pt>
                <c:pt idx="75">
                  <c:v>838.6807536194674</c:v>
                </c:pt>
                <c:pt idx="76">
                  <c:v>870.40908357062244</c:v>
                </c:pt>
                <c:pt idx="77">
                  <c:v>894.02658248133434</c:v>
                </c:pt>
                <c:pt idx="78">
                  <c:v>933.55088849025969</c:v>
                </c:pt>
                <c:pt idx="79">
                  <c:v>964.39490342634565</c:v>
                </c:pt>
                <c:pt idx="80">
                  <c:v>994.86202944300555</c:v>
                </c:pt>
                <c:pt idx="81">
                  <c:v>1067.9831947531293</c:v>
                </c:pt>
                <c:pt idx="82">
                  <c:v>1122.121182271015</c:v>
                </c:pt>
                <c:pt idx="83">
                  <c:v>1245.1860942890889</c:v>
                </c:pt>
                <c:pt idx="84">
                  <c:v>1418.6614532815768</c:v>
                </c:pt>
                <c:pt idx="85">
                  <c:v>1441.1202822922844</c:v>
                </c:pt>
                <c:pt idx="86">
                  <c:v>1277.7542886131303</c:v>
                </c:pt>
                <c:pt idx="87">
                  <c:v>1213.5902430188728</c:v>
                </c:pt>
                <c:pt idx="88">
                  <c:v>1270.8359742736989</c:v>
                </c:pt>
                <c:pt idx="89">
                  <c:v>1351.2616013006548</c:v>
                </c:pt>
                <c:pt idx="90">
                  <c:v>1432.14974995642</c:v>
                </c:pt>
                <c:pt idx="91">
                  <c:v>1645.9577248439025</c:v>
                </c:pt>
                <c:pt idx="92">
                  <c:v>1749.4099788448762</c:v>
                </c:pt>
                <c:pt idx="93">
                  <c:v>1552.4681349016003</c:v>
                </c:pt>
                <c:pt idx="94">
                  <c:v>1389.7684809256607</c:v>
                </c:pt>
                <c:pt idx="95">
                  <c:v>1226.9496260084941</c:v>
                </c:pt>
                <c:pt idx="96">
                  <c:v>1132.2503339871103</c:v>
                </c:pt>
                <c:pt idx="97">
                  <c:v>1398.492888015905</c:v>
                </c:pt>
                <c:pt idx="98">
                  <c:v>1546.6775270984119</c:v>
                </c:pt>
                <c:pt idx="99">
                  <c:v>1729.6092262771604</c:v>
                </c:pt>
                <c:pt idx="100">
                  <c:v>1625.2836468841849</c:v>
                </c:pt>
                <c:pt idx="101">
                  <c:v>1612.8701244405756</c:v>
                </c:pt>
                <c:pt idx="102">
                  <c:v>1928.1607637234233</c:v>
                </c:pt>
                <c:pt idx="103">
                  <c:v>1869.1380156356649</c:v>
                </c:pt>
                <c:pt idx="104">
                  <c:v>1842.1833667650835</c:v>
                </c:pt>
                <c:pt idx="105">
                  <c:v>2022.9244711846895</c:v>
                </c:pt>
                <c:pt idx="106">
                  <c:v>2275.6771157556286</c:v>
                </c:pt>
                <c:pt idx="107">
                  <c:v>2582.1733244890665</c:v>
                </c:pt>
                <c:pt idx="108">
                  <c:v>2758.3608872342052</c:v>
                </c:pt>
                <c:pt idx="109">
                  <c:v>2272.8180234842011</c:v>
                </c:pt>
                <c:pt idx="110">
                  <c:v>1469.8620735959432</c:v>
                </c:pt>
                <c:pt idx="111">
                  <c:v>1326.6979047197035</c:v>
                </c:pt>
                <c:pt idx="112">
                  <c:v>1877.7045131789894</c:v>
                </c:pt>
                <c:pt idx="113">
                  <c:v>2194.4359826077925</c:v>
                </c:pt>
                <c:pt idx="114">
                  <c:v>2586.4751318513777</c:v>
                </c:pt>
                <c:pt idx="115">
                  <c:v>3436.8266859260307</c:v>
                </c:pt>
                <c:pt idx="116">
                  <c:v>3636.7769587773619</c:v>
                </c:pt>
                <c:pt idx="117">
                  <c:v>3135.7307023783019</c:v>
                </c:pt>
                <c:pt idx="118">
                  <c:v>3757.7901142061219</c:v>
                </c:pt>
                <c:pt idx="119">
                  <c:v>5249.9387013156575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8F-4811-946B-94C72B074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valAx>
        <c:axId val="47402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14847"/>
        <c:crosses val="autoZero"/>
        <c:crossBetween val="midCat"/>
      </c:valAx>
      <c:valAx>
        <c:axId val="47401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22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 Прогноз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'y=ae^(bx )'!$C$5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'y=ae^(bx 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'y=ae^(bx )'!$C$6:$C$125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22-4CC9-9459-30A043ECDBE2}"/>
            </c:ext>
          </c:extLst>
        </c:ser>
        <c:ser>
          <c:idx val="1"/>
          <c:order val="1"/>
          <c:tx>
            <c:strRef>
              <c:f>'y=ae^(bx )'!$T$5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'y=ae^(bx 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'y=ae^(bx )'!$T$6:$T$125</c:f>
              <c:numCache>
                <c:formatCode>General</c:formatCode>
                <c:ptCount val="120"/>
                <c:pt idx="0">
                  <c:v>183.1506647483402</c:v>
                </c:pt>
                <c:pt idx="1">
                  <c:v>192.57184403711071</c:v>
                </c:pt>
                <c:pt idx="2">
                  <c:v>197.70829363017648</c:v>
                </c:pt>
                <c:pt idx="3">
                  <c:v>203.05326503979563</c:v>
                </c:pt>
                <c:pt idx="4">
                  <c:v>205.49703200341165</c:v>
                </c:pt>
                <c:pt idx="5">
                  <c:v>199.26710842305485</c:v>
                </c:pt>
                <c:pt idx="6">
                  <c:v>192.1148285304885</c:v>
                </c:pt>
                <c:pt idx="7">
                  <c:v>179.11471061644531</c:v>
                </c:pt>
                <c:pt idx="8">
                  <c:v>160.270303906897</c:v>
                </c:pt>
                <c:pt idx="9">
                  <c:v>164.07531713037042</c:v>
                </c:pt>
                <c:pt idx="10">
                  <c:v>177.44982194049106</c:v>
                </c:pt>
                <c:pt idx="11">
                  <c:v>178.25446967505647</c:v>
                </c:pt>
                <c:pt idx="12">
                  <c:v>186.66670442498676</c:v>
                </c:pt>
                <c:pt idx="13">
                  <c:v>200.96588561125563</c:v>
                </c:pt>
                <c:pt idx="14">
                  <c:v>214.77912734899698</c:v>
                </c:pt>
                <c:pt idx="15">
                  <c:v>219.580779882912</c:v>
                </c:pt>
                <c:pt idx="16">
                  <c:v>205.18216815204616</c:v>
                </c:pt>
                <c:pt idx="17">
                  <c:v>200.12092057321007</c:v>
                </c:pt>
                <c:pt idx="18">
                  <c:v>209.97946051418415</c:v>
                </c:pt>
                <c:pt idx="19">
                  <c:v>216.49644744208075</c:v>
                </c:pt>
                <c:pt idx="20">
                  <c:v>225.86159243113556</c:v>
                </c:pt>
                <c:pt idx="21">
                  <c:v>226.77607829009179</c:v>
                </c:pt>
                <c:pt idx="22">
                  <c:v>222.94298185953591</c:v>
                </c:pt>
                <c:pt idx="23">
                  <c:v>225.13262913098811</c:v>
                </c:pt>
                <c:pt idx="24">
                  <c:v>238.21413323561322</c:v>
                </c:pt>
                <c:pt idx="25">
                  <c:v>253.2284379883769</c:v>
                </c:pt>
                <c:pt idx="26">
                  <c:v>265.97130869799685</c:v>
                </c:pt>
                <c:pt idx="27">
                  <c:v>281.64162495363075</c:v>
                </c:pt>
                <c:pt idx="28">
                  <c:v>293.87145610694978</c:v>
                </c:pt>
                <c:pt idx="29">
                  <c:v>295.84699466935052</c:v>
                </c:pt>
                <c:pt idx="30">
                  <c:v>307.83770599911088</c:v>
                </c:pt>
                <c:pt idx="31">
                  <c:v>313.60659221666452</c:v>
                </c:pt>
                <c:pt idx="32">
                  <c:v>312.54912962788006</c:v>
                </c:pt>
                <c:pt idx="33">
                  <c:v>339.8994467778756</c:v>
                </c:pt>
                <c:pt idx="34">
                  <c:v>370.69393806306817</c:v>
                </c:pt>
                <c:pt idx="35">
                  <c:v>394.57845136324397</c:v>
                </c:pt>
                <c:pt idx="36">
                  <c:v>387.43242218905425</c:v>
                </c:pt>
                <c:pt idx="37">
                  <c:v>391.11066260179018</c:v>
                </c:pt>
                <c:pt idx="38">
                  <c:v>415.5895246957362</c:v>
                </c:pt>
                <c:pt idx="39">
                  <c:v>423.67311270864269</c:v>
                </c:pt>
                <c:pt idx="40">
                  <c:v>438.57587693968549</c:v>
                </c:pt>
                <c:pt idx="41">
                  <c:v>462.25855020389474</c:v>
                </c:pt>
                <c:pt idx="42">
                  <c:v>465.09618456047951</c:v>
                </c:pt>
                <c:pt idx="43">
                  <c:v>478.19476657624142</c:v>
                </c:pt>
                <c:pt idx="44">
                  <c:v>492.67529439388142</c:v>
                </c:pt>
                <c:pt idx="45">
                  <c:v>497.16377534374334</c:v>
                </c:pt>
                <c:pt idx="46">
                  <c:v>531.35065538227241</c:v>
                </c:pt>
                <c:pt idx="47">
                  <c:v>545.82481750882198</c:v>
                </c:pt>
                <c:pt idx="48">
                  <c:v>519.77804630925948</c:v>
                </c:pt>
                <c:pt idx="49">
                  <c:v>537.03286647408879</c:v>
                </c:pt>
                <c:pt idx="50">
                  <c:v>564.39625183164912</c:v>
                </c:pt>
                <c:pt idx="51">
                  <c:v>556.66074578358382</c:v>
                </c:pt>
                <c:pt idx="52">
                  <c:v>572.89968354651489</c:v>
                </c:pt>
                <c:pt idx="53">
                  <c:v>563.86247237704799</c:v>
                </c:pt>
                <c:pt idx="54">
                  <c:v>563.50819861403431</c:v>
                </c:pt>
                <c:pt idx="55">
                  <c:v>528.02129989724119</c:v>
                </c:pt>
                <c:pt idx="56">
                  <c:v>464.18469533589456</c:v>
                </c:pt>
                <c:pt idx="57">
                  <c:v>500.44377973349492</c:v>
                </c:pt>
                <c:pt idx="58">
                  <c:v>559.75684987145394</c:v>
                </c:pt>
                <c:pt idx="59">
                  <c:v>546.65107854522194</c:v>
                </c:pt>
                <c:pt idx="60">
                  <c:v>493.38361489898307</c:v>
                </c:pt>
                <c:pt idx="61">
                  <c:v>457.51600150875493</c:v>
                </c:pt>
                <c:pt idx="62">
                  <c:v>499.69073189427286</c:v>
                </c:pt>
                <c:pt idx="63">
                  <c:v>544.78534169287457</c:v>
                </c:pt>
                <c:pt idx="64">
                  <c:v>560.89856992061266</c:v>
                </c:pt>
                <c:pt idx="65">
                  <c:v>572.12076451755274</c:v>
                </c:pt>
                <c:pt idx="66">
                  <c:v>604.68314863845092</c:v>
                </c:pt>
                <c:pt idx="67">
                  <c:v>635.14676635472392</c:v>
                </c:pt>
                <c:pt idx="68">
                  <c:v>633.17574604435379</c:v>
                </c:pt>
                <c:pt idx="69">
                  <c:v>612.05350774177555</c:v>
                </c:pt>
                <c:pt idx="70">
                  <c:v>627.90150445328936</c:v>
                </c:pt>
                <c:pt idx="71">
                  <c:v>678.1751970194839</c:v>
                </c:pt>
                <c:pt idx="72">
                  <c:v>722.39013387691693</c:v>
                </c:pt>
                <c:pt idx="73">
                  <c:v>784.16228253064662</c:v>
                </c:pt>
                <c:pt idx="74">
                  <c:v>836.5457710946464</c:v>
                </c:pt>
                <c:pt idx="75">
                  <c:v>838.6807536194674</c:v>
                </c:pt>
                <c:pt idx="76">
                  <c:v>870.40908357062244</c:v>
                </c:pt>
                <c:pt idx="77">
                  <c:v>894.02658248133434</c:v>
                </c:pt>
                <c:pt idx="78">
                  <c:v>933.55088849025969</c:v>
                </c:pt>
                <c:pt idx="79">
                  <c:v>964.39490342634565</c:v>
                </c:pt>
                <c:pt idx="80">
                  <c:v>994.86202944300555</c:v>
                </c:pt>
                <c:pt idx="81">
                  <c:v>1067.9831947531293</c:v>
                </c:pt>
                <c:pt idx="82">
                  <c:v>1122.121182271015</c:v>
                </c:pt>
                <c:pt idx="83">
                  <c:v>1245.1860942890889</c:v>
                </c:pt>
                <c:pt idx="84">
                  <c:v>1418.6614532815768</c:v>
                </c:pt>
                <c:pt idx="85">
                  <c:v>1441.1202822922844</c:v>
                </c:pt>
                <c:pt idx="86">
                  <c:v>1277.7542886131303</c:v>
                </c:pt>
                <c:pt idx="87">
                  <c:v>1213.5902430188728</c:v>
                </c:pt>
                <c:pt idx="88">
                  <c:v>1270.8359742736989</c:v>
                </c:pt>
                <c:pt idx="89">
                  <c:v>1351.2616013006548</c:v>
                </c:pt>
                <c:pt idx="90">
                  <c:v>1432.14974995642</c:v>
                </c:pt>
                <c:pt idx="91">
                  <c:v>1645.9577248439025</c:v>
                </c:pt>
                <c:pt idx="92">
                  <c:v>1749.4099788448762</c:v>
                </c:pt>
                <c:pt idx="93">
                  <c:v>1552.4681349016003</c:v>
                </c:pt>
                <c:pt idx="94">
                  <c:v>1389.7684809256607</c:v>
                </c:pt>
                <c:pt idx="95">
                  <c:v>1226.9496260084941</c:v>
                </c:pt>
                <c:pt idx="96">
                  <c:v>1132.2503339871103</c:v>
                </c:pt>
                <c:pt idx="97">
                  <c:v>1398.492888015905</c:v>
                </c:pt>
                <c:pt idx="98">
                  <c:v>1546.6775270984119</c:v>
                </c:pt>
                <c:pt idx="99">
                  <c:v>1729.6092262771604</c:v>
                </c:pt>
                <c:pt idx="100">
                  <c:v>1625.2836468841849</c:v>
                </c:pt>
                <c:pt idx="101">
                  <c:v>1612.8701244405756</c:v>
                </c:pt>
                <c:pt idx="102">
                  <c:v>1928.1607637234233</c:v>
                </c:pt>
                <c:pt idx="103">
                  <c:v>1869.1380156356649</c:v>
                </c:pt>
                <c:pt idx="104">
                  <c:v>1842.1833667650835</c:v>
                </c:pt>
                <c:pt idx="105">
                  <c:v>2022.9244711846895</c:v>
                </c:pt>
                <c:pt idx="106">
                  <c:v>2275.6771157556286</c:v>
                </c:pt>
                <c:pt idx="107">
                  <c:v>2582.1733244890665</c:v>
                </c:pt>
                <c:pt idx="108">
                  <c:v>2758.3608872342052</c:v>
                </c:pt>
                <c:pt idx="109">
                  <c:v>2272.8180234842011</c:v>
                </c:pt>
                <c:pt idx="110">
                  <c:v>1469.8620735959432</c:v>
                </c:pt>
                <c:pt idx="111">
                  <c:v>1326.6979047197035</c:v>
                </c:pt>
                <c:pt idx="112">
                  <c:v>1877.7045131789894</c:v>
                </c:pt>
                <c:pt idx="113">
                  <c:v>2194.4359826077925</c:v>
                </c:pt>
                <c:pt idx="114">
                  <c:v>2586.4751318513777</c:v>
                </c:pt>
                <c:pt idx="115">
                  <c:v>3436.8266859260307</c:v>
                </c:pt>
                <c:pt idx="116">
                  <c:v>3636.7769587773619</c:v>
                </c:pt>
                <c:pt idx="117">
                  <c:v>3135.7307023783019</c:v>
                </c:pt>
                <c:pt idx="118">
                  <c:v>3757.7901142061219</c:v>
                </c:pt>
                <c:pt idx="119">
                  <c:v>5249.9387013156575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22-4CC9-9459-30A043ECDBE2}"/>
            </c:ext>
          </c:extLst>
        </c:ser>
        <c:ser>
          <c:idx val="2"/>
          <c:order val="2"/>
          <c:tx>
            <c:strRef>
              <c:f>'y=ae^(bx )'!$U$5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'y=ae^(bx 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'y=ae^(bx )'!$U$6:$U$125</c:f>
              <c:numCache>
                <c:formatCode>General</c:formatCode>
                <c:ptCount val="120"/>
                <c:pt idx="0">
                  <c:v>171.58455081905876</c:v>
                </c:pt>
                <c:pt idx="1">
                  <c:v>180.72895922077672</c:v>
                </c:pt>
                <c:pt idx="2">
                  <c:v>185.71930612396548</c:v>
                </c:pt>
                <c:pt idx="3">
                  <c:v>190.91558991354114</c:v>
                </c:pt>
                <c:pt idx="4">
                  <c:v>193.29246075039902</c:v>
                </c:pt>
                <c:pt idx="5">
                  <c:v>187.23441334072217</c:v>
                </c:pt>
                <c:pt idx="6">
                  <c:v>180.28510192671106</c:v>
                </c:pt>
                <c:pt idx="7">
                  <c:v>167.6708775726128</c:v>
                </c:pt>
                <c:pt idx="8">
                  <c:v>149.43038627135994</c:v>
                </c:pt>
                <c:pt idx="9">
                  <c:v>153.10879184187758</c:v>
                </c:pt>
                <c:pt idx="10">
                  <c:v>166.05711514994186</c:v>
                </c:pt>
                <c:pt idx="11">
                  <c:v>166.83700265251375</c:v>
                </c:pt>
                <c:pt idx="12">
                  <c:v>174.99591492660429</c:v>
                </c:pt>
                <c:pt idx="13">
                  <c:v>188.8858836297623</c:v>
                </c:pt>
                <c:pt idx="14">
                  <c:v>202.32629589422518</c:v>
                </c:pt>
                <c:pt idx="15">
                  <c:v>207.00292751874559</c:v>
                </c:pt>
                <c:pt idx="16">
                  <c:v>192.98617885495761</c:v>
                </c:pt>
                <c:pt idx="17">
                  <c:v>188.06440684291775</c:v>
                </c:pt>
                <c:pt idx="18">
                  <c:v>197.65387875163665</c:v>
                </c:pt>
                <c:pt idx="19">
                  <c:v>203.99864641135986</c:v>
                </c:pt>
                <c:pt idx="20">
                  <c:v>213.12344558508124</c:v>
                </c:pt>
                <c:pt idx="21">
                  <c:v>214.01488455014618</c:v>
                </c:pt>
                <c:pt idx="22">
                  <c:v>210.2788796128404</c:v>
                </c:pt>
                <c:pt idx="23">
                  <c:v>212.41290561298203</c:v>
                </c:pt>
                <c:pt idx="24">
                  <c:v>225.17048868880994</c:v>
                </c:pt>
                <c:pt idx="25">
                  <c:v>239.82856903472097</c:v>
                </c:pt>
                <c:pt idx="26">
                  <c:v>252.27988949445435</c:v>
                </c:pt>
                <c:pt idx="27">
                  <c:v>267.60244964955871</c:v>
                </c:pt>
                <c:pt idx="28">
                  <c:v>279.5672627194653</c:v>
                </c:pt>
                <c:pt idx="29">
                  <c:v>281.50040990414715</c:v>
                </c:pt>
                <c:pt idx="30">
                  <c:v>293.23578567407696</c:v>
                </c:pt>
                <c:pt idx="31">
                  <c:v>298.88279120876882</c:v>
                </c:pt>
                <c:pt idx="32">
                  <c:v>297.8476324967225</c:v>
                </c:pt>
                <c:pt idx="33">
                  <c:v>324.62397653917759</c:v>
                </c:pt>
                <c:pt idx="34">
                  <c:v>354.76913186791916</c:v>
                </c:pt>
                <c:pt idx="35">
                  <c:v>378.13798637212022</c:v>
                </c:pt>
                <c:pt idx="36">
                  <c:v>371.14781038888742</c:v>
                </c:pt>
                <c:pt idx="37">
                  <c:v>374.74601710924554</c:v>
                </c:pt>
                <c:pt idx="38">
                  <c:v>398.68104920785009</c:v>
                </c:pt>
                <c:pt idx="39">
                  <c:v>406.58010819794578</c:v>
                </c:pt>
                <c:pt idx="40">
                  <c:v>421.13520113156608</c:v>
                </c:pt>
                <c:pt idx="41">
                  <c:v>444.24298972408633</c:v>
                </c:pt>
                <c:pt idx="42">
                  <c:v>447.00973532313878</c:v>
                </c:pt>
                <c:pt idx="43">
                  <c:v>459.77513711083367</c:v>
                </c:pt>
                <c:pt idx="44">
                  <c:v>473.87542545888454</c:v>
                </c:pt>
                <c:pt idx="45">
                  <c:v>478.24339958849964</c:v>
                </c:pt>
                <c:pt idx="46">
                  <c:v>511.46900780768829</c:v>
                </c:pt>
                <c:pt idx="47">
                  <c:v>525.51201141504635</c:v>
                </c:pt>
                <c:pt idx="48">
                  <c:v>500.23060565399658</c:v>
                </c:pt>
                <c:pt idx="49">
                  <c:v>516.98371932852103</c:v>
                </c:pt>
                <c:pt idx="50">
                  <c:v>543.50825405805699</c:v>
                </c:pt>
                <c:pt idx="51">
                  <c:v>536.01537167454057</c:v>
                </c:pt>
                <c:pt idx="52">
                  <c:v>551.73990997641295</c:v>
                </c:pt>
                <c:pt idx="53">
                  <c:v>542.99135711011832</c:v>
                </c:pt>
                <c:pt idx="54">
                  <c:v>542.64827686968829</c:v>
                </c:pt>
                <c:pt idx="55">
                  <c:v>508.23674765087623</c:v>
                </c:pt>
                <c:pt idx="56">
                  <c:v>446.12106558755158</c:v>
                </c:pt>
                <c:pt idx="57">
                  <c:v>481.43453032947889</c:v>
                </c:pt>
                <c:pt idx="58">
                  <c:v>539.01489094493195</c:v>
                </c:pt>
                <c:pt idx="59">
                  <c:v>526.31321101741071</c:v>
                </c:pt>
                <c:pt idx="60">
                  <c:v>474.5648136370931</c:v>
                </c:pt>
                <c:pt idx="61">
                  <c:v>439.6179256475088</c:v>
                </c:pt>
                <c:pt idx="62">
                  <c:v>480.70194786277477</c:v>
                </c:pt>
                <c:pt idx="63">
                  <c:v>524.50399473058212</c:v>
                </c:pt>
                <c:pt idx="64">
                  <c:v>540.12081800630438</c:v>
                </c:pt>
                <c:pt idx="65">
                  <c:v>550.986107764439</c:v>
                </c:pt>
                <c:pt idx="66">
                  <c:v>582.45986397771526</c:v>
                </c:pt>
                <c:pt idx="67">
                  <c:v>611.83255053725793</c:v>
                </c:pt>
                <c:pt idx="68">
                  <c:v>609.93424673733102</c:v>
                </c:pt>
                <c:pt idx="69">
                  <c:v>589.57273980314403</c:v>
                </c:pt>
                <c:pt idx="70">
                  <c:v>604.85313487448877</c:v>
                </c:pt>
                <c:pt idx="71">
                  <c:v>653.20014625760939</c:v>
                </c:pt>
                <c:pt idx="72">
                  <c:v>695.56390746214447</c:v>
                </c:pt>
                <c:pt idx="73">
                  <c:v>754.51278051118538</c:v>
                </c:pt>
                <c:pt idx="74">
                  <c:v>804.29657881199262</c:v>
                </c:pt>
                <c:pt idx="75">
                  <c:v>806.32178041687837</c:v>
                </c:pt>
                <c:pt idx="76">
                  <c:v>836.38456106630611</c:v>
                </c:pt>
                <c:pt idx="77">
                  <c:v>858.72183002942734</c:v>
                </c:pt>
                <c:pt idx="78">
                  <c:v>896.0295478820625</c:v>
                </c:pt>
                <c:pt idx="79">
                  <c:v>925.08195961678962</c:v>
                </c:pt>
                <c:pt idx="80">
                  <c:v>953.72850369141941</c:v>
                </c:pt>
                <c:pt idx="81">
                  <c:v>1022.2858160289642</c:v>
                </c:pt>
                <c:pt idx="82">
                  <c:v>1072.8795515801703</c:v>
                </c:pt>
                <c:pt idx="83">
                  <c:v>1187.4160112839236</c:v>
                </c:pt>
                <c:pt idx="84">
                  <c:v>1347.894396213534</c:v>
                </c:pt>
                <c:pt idx="85">
                  <c:v>1368.5960920906593</c:v>
                </c:pt>
                <c:pt idx="86">
                  <c:v>1217.6262405584325</c:v>
                </c:pt>
                <c:pt idx="87">
                  <c:v>1158.0687443053623</c:v>
                </c:pt>
                <c:pt idx="88">
                  <c:v>1211.2121588994621</c:v>
                </c:pt>
                <c:pt idx="89">
                  <c:v>1285.6688820356237</c:v>
                </c:pt>
                <c:pt idx="90">
                  <c:v>1360.3293209775456</c:v>
                </c:pt>
                <c:pt idx="91">
                  <c:v>1556.7119543300494</c:v>
                </c:pt>
                <c:pt idx="92">
                  <c:v>1651.2845738307715</c:v>
                </c:pt>
                <c:pt idx="93">
                  <c:v>1471.0037452234876</c:v>
                </c:pt>
                <c:pt idx="94">
                  <c:v>1321.2380268111795</c:v>
                </c:pt>
                <c:pt idx="95">
                  <c:v>1170.4821525538223</c:v>
                </c:pt>
                <c:pt idx="96">
                  <c:v>1082.3308512963297</c:v>
                </c:pt>
                <c:pt idx="97">
                  <c:v>1329.2899541652034</c:v>
                </c:pt>
                <c:pt idx="98">
                  <c:v>1465.6870952814256</c:v>
                </c:pt>
                <c:pt idx="99">
                  <c:v>1633.2042757911463</c:v>
                </c:pt>
                <c:pt idx="100">
                  <c:v>1537.7791609851611</c:v>
                </c:pt>
                <c:pt idx="101">
                  <c:v>1526.4056638743234</c:v>
                </c:pt>
                <c:pt idx="102">
                  <c:v>1814.0853383707549</c:v>
                </c:pt>
                <c:pt idx="103">
                  <c:v>1760.4099448461043</c:v>
                </c:pt>
                <c:pt idx="104">
                  <c:v>1735.8714166805339</c:v>
                </c:pt>
                <c:pt idx="105">
                  <c:v>1900.1067814124056</c:v>
                </c:pt>
                <c:pt idx="106">
                  <c:v>2128.6699320483317</c:v>
                </c:pt>
                <c:pt idx="107">
                  <c:v>2404.3185843963756</c:v>
                </c:pt>
                <c:pt idx="108">
                  <c:v>2562.1064277702808</c:v>
                </c:pt>
                <c:pt idx="109">
                  <c:v>2126.0911152794833</c:v>
                </c:pt>
                <c:pt idx="110">
                  <c:v>1395.0660434726165</c:v>
                </c:pt>
                <c:pt idx="111">
                  <c:v>1262.9526697477311</c:v>
                </c:pt>
                <c:pt idx="112">
                  <c:v>1768.2051301456379</c:v>
                </c:pt>
                <c:pt idx="113">
                  <c:v>2055.335406629958</c:v>
                </c:pt>
                <c:pt idx="114">
                  <c:v>2408.176675324883</c:v>
                </c:pt>
                <c:pt idx="115">
                  <c:v>3165.8322605730446</c:v>
                </c:pt>
                <c:pt idx="116">
                  <c:v>3342.7185909684567</c:v>
                </c:pt>
                <c:pt idx="117">
                  <c:v>2898.6148326353727</c:v>
                </c:pt>
                <c:pt idx="118">
                  <c:v>3449.5674747178032</c:v>
                </c:pt>
                <c:pt idx="119">
                  <c:v>4756.1963417381312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22-4CC9-9459-30A043ECDBE2}"/>
            </c:ext>
          </c:extLst>
        </c:ser>
        <c:ser>
          <c:idx val="3"/>
          <c:order val="3"/>
          <c:tx>
            <c:strRef>
              <c:f>'y=ae^(bx )'!$V$5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'y=ae^(bx 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'y=ae^(bx )'!$V$6:$V$125</c:f>
              <c:numCache>
                <c:formatCode>General</c:formatCode>
                <c:ptCount val="120"/>
                <c:pt idx="0">
                  <c:v>195.49642341129092</c:v>
                </c:pt>
                <c:pt idx="1">
                  <c:v>205.1907744931566</c:v>
                </c:pt>
                <c:pt idx="2">
                  <c:v>210.47122232981462</c:v>
                </c:pt>
                <c:pt idx="3">
                  <c:v>215.962606626276</c:v>
                </c:pt>
                <c:pt idx="4">
                  <c:v>218.47220527003424</c:v>
                </c:pt>
                <c:pt idx="5">
                  <c:v>212.07308950746935</c:v>
                </c:pt>
                <c:pt idx="6">
                  <c:v>204.72078361917414</c:v>
                </c:pt>
                <c:pt idx="7">
                  <c:v>191.33960544411926</c:v>
                </c:pt>
                <c:pt idx="8">
                  <c:v>171.8965663902072</c:v>
                </c:pt>
                <c:pt idx="9">
                  <c:v>175.82732753344348</c:v>
                </c:pt>
                <c:pt idx="10">
                  <c:v>189.62414996960172</c:v>
                </c:pt>
                <c:pt idx="11">
                  <c:v>190.45328946190389</c:v>
                </c:pt>
                <c:pt idx="12">
                  <c:v>199.11583967831262</c:v>
                </c:pt>
                <c:pt idx="13">
                  <c:v>213.81845166725051</c:v>
                </c:pt>
                <c:pt idx="14">
                  <c:v>227.9984089112823</c:v>
                </c:pt>
                <c:pt idx="15">
                  <c:v>232.92288409603097</c:v>
                </c:pt>
                <c:pt idx="16">
                  <c:v>218.14889738407311</c:v>
                </c:pt>
                <c:pt idx="17">
                  <c:v>212.95035846160837</c:v>
                </c:pt>
                <c:pt idx="18">
                  <c:v>223.07365843921116</c:v>
                </c:pt>
                <c:pt idx="19">
                  <c:v>229.7599154679078</c:v>
                </c:pt>
                <c:pt idx="20">
                  <c:v>239.36108388020236</c:v>
                </c:pt>
                <c:pt idx="21">
                  <c:v>240.29819137455266</c:v>
                </c:pt>
                <c:pt idx="22">
                  <c:v>236.36978308013721</c:v>
                </c:pt>
                <c:pt idx="23">
                  <c:v>238.61403596530513</c:v>
                </c:pt>
                <c:pt idx="24">
                  <c:v>252.01336819772416</c:v>
                </c:pt>
                <c:pt idx="25">
                  <c:v>267.3769937590281</c:v>
                </c:pt>
                <c:pt idx="26">
                  <c:v>280.4057715114871</c:v>
                </c:pt>
                <c:pt idx="27">
                  <c:v>296.41733478299028</c:v>
                </c:pt>
                <c:pt idx="28">
                  <c:v>308.90753042525648</c:v>
                </c:pt>
                <c:pt idx="29">
                  <c:v>310.92474886516089</c:v>
                </c:pt>
                <c:pt idx="30">
                  <c:v>323.16674111570603</c:v>
                </c:pt>
                <c:pt idx="31">
                  <c:v>329.05572878249995</c:v>
                </c:pt>
                <c:pt idx="32">
                  <c:v>327.97627972490369</c:v>
                </c:pt>
                <c:pt idx="33">
                  <c:v>355.8937178688733</c:v>
                </c:pt>
                <c:pt idx="34">
                  <c:v>387.33357378979929</c:v>
                </c:pt>
                <c:pt idx="35">
                  <c:v>411.73370539663648</c:v>
                </c:pt>
                <c:pt idx="36">
                  <c:v>404.43154334118066</c:v>
                </c:pt>
                <c:pt idx="37">
                  <c:v>408.18992975772863</c:v>
                </c:pt>
                <c:pt idx="38">
                  <c:v>433.21510611050883</c:v>
                </c:pt>
                <c:pt idx="39">
                  <c:v>441.48472296839526</c:v>
                </c:pt>
                <c:pt idx="40">
                  <c:v>456.73883189195288</c:v>
                </c:pt>
                <c:pt idx="41">
                  <c:v>481.00470278511864</c:v>
                </c:pt>
                <c:pt idx="42">
                  <c:v>483.91442914849296</c:v>
                </c:pt>
                <c:pt idx="43">
                  <c:v>497.35232796153315</c:v>
                </c:pt>
                <c:pt idx="44">
                  <c:v>512.22100295884184</c:v>
                </c:pt>
                <c:pt idx="45">
                  <c:v>516.83268337152367</c:v>
                </c:pt>
                <c:pt idx="46">
                  <c:v>552.00513553174517</c:v>
                </c:pt>
                <c:pt idx="47">
                  <c:v>566.92278185291536</c:v>
                </c:pt>
                <c:pt idx="48">
                  <c:v>540.08933953941926</c:v>
                </c:pt>
                <c:pt idx="49">
                  <c:v>557.85953965429985</c:v>
                </c:pt>
                <c:pt idx="50">
                  <c:v>586.08701285259212</c:v>
                </c:pt>
                <c:pt idx="51">
                  <c:v>578.10130505825168</c:v>
                </c:pt>
                <c:pt idx="52">
                  <c:v>594.87095545023828</c:v>
                </c:pt>
                <c:pt idx="53">
                  <c:v>585.53581671591689</c:v>
                </c:pt>
                <c:pt idx="54">
                  <c:v>585.16999581570269</c:v>
                </c:pt>
                <c:pt idx="55">
                  <c:v>548.57602177301294</c:v>
                </c:pt>
                <c:pt idx="56">
                  <c:v>482.97972905695838</c:v>
                </c:pt>
                <c:pt idx="57">
                  <c:v>520.2036017286722</c:v>
                </c:pt>
                <c:pt idx="58">
                  <c:v>581.2969850030064</c:v>
                </c:pt>
                <c:pt idx="59">
                  <c:v>567.77484474880328</c:v>
                </c:pt>
                <c:pt idx="60">
                  <c:v>512.9486730909224</c:v>
                </c:pt>
                <c:pt idx="61">
                  <c:v>476.14275811945657</c:v>
                </c:pt>
                <c:pt idx="62">
                  <c:v>519.42961465243059</c:v>
                </c:pt>
                <c:pt idx="63">
                  <c:v>565.8509210704342</c:v>
                </c:pt>
                <c:pt idx="64">
                  <c:v>582.47561517859492</c:v>
                </c:pt>
                <c:pt idx="65">
                  <c:v>594.06610181193139</c:v>
                </c:pt>
                <c:pt idx="66">
                  <c:v>627.75434473764983</c:v>
                </c:pt>
                <c:pt idx="67">
                  <c:v>659.34938318764046</c:v>
                </c:pt>
                <c:pt idx="68">
                  <c:v>657.30286096146529</c:v>
                </c:pt>
                <c:pt idx="69">
                  <c:v>635.39148106490165</c:v>
                </c:pt>
                <c:pt idx="70">
                  <c:v>651.82814895473041</c:v>
                </c:pt>
                <c:pt idx="71">
                  <c:v>704.10516667433728</c:v>
                </c:pt>
                <c:pt idx="72">
                  <c:v>750.25098330179128</c:v>
                </c:pt>
                <c:pt idx="73">
                  <c:v>814.97689797523299</c:v>
                </c:pt>
                <c:pt idx="74">
                  <c:v>870.08803166862663</c:v>
                </c:pt>
                <c:pt idx="75">
                  <c:v>872.33834379130735</c:v>
                </c:pt>
                <c:pt idx="76">
                  <c:v>905.81773986402982</c:v>
                </c:pt>
                <c:pt idx="77">
                  <c:v>930.78282423059443</c:v>
                </c:pt>
                <c:pt idx="78">
                  <c:v>972.64343956173343</c:v>
                </c:pt>
                <c:pt idx="79">
                  <c:v>1005.378518180142</c:v>
                </c:pt>
                <c:pt idx="80">
                  <c:v>1037.7696103205615</c:v>
                </c:pt>
                <c:pt idx="81">
                  <c:v>1115.7233000705005</c:v>
                </c:pt>
                <c:pt idx="82">
                  <c:v>1173.6228413029012</c:v>
                </c:pt>
                <c:pt idx="83">
                  <c:v>1305.766803442722</c:v>
                </c:pt>
                <c:pt idx="84">
                  <c:v>1493.1439174172192</c:v>
                </c:pt>
                <c:pt idx="85">
                  <c:v>1517.4876503276023</c:v>
                </c:pt>
                <c:pt idx="86">
                  <c:v>1340.8515418659754</c:v>
                </c:pt>
                <c:pt idx="87">
                  <c:v>1271.7736189607886</c:v>
                </c:pt>
                <c:pt idx="88">
                  <c:v>1333.3948653352618</c:v>
                </c:pt>
                <c:pt idx="89">
                  <c:v>1420.2007536019823</c:v>
                </c:pt>
                <c:pt idx="90">
                  <c:v>1507.7620357593498</c:v>
                </c:pt>
                <c:pt idx="91">
                  <c:v>1740.3199252357813</c:v>
                </c:pt>
                <c:pt idx="92">
                  <c:v>1853.3663564616268</c:v>
                </c:pt>
                <c:pt idx="93">
                  <c:v>1638.4440336816963</c:v>
                </c:pt>
                <c:pt idx="94">
                  <c:v>1461.8534975382195</c:v>
                </c:pt>
                <c:pt idx="95">
                  <c:v>1286.1412551039821</c:v>
                </c:pt>
                <c:pt idx="96">
                  <c:v>1184.4722131670335</c:v>
                </c:pt>
                <c:pt idx="97">
                  <c:v>1471.2985317483274</c:v>
                </c:pt>
                <c:pt idx="98">
                  <c:v>1632.1433002532713</c:v>
                </c:pt>
                <c:pt idx="99">
                  <c:v>1831.7047781263818</c:v>
                </c:pt>
                <c:pt idx="100">
                  <c:v>1717.767414104429</c:v>
                </c:pt>
                <c:pt idx="101">
                  <c:v>1704.2324330153574</c:v>
                </c:pt>
                <c:pt idx="102">
                  <c:v>2049.4096127260923</c:v>
                </c:pt>
                <c:pt idx="103">
                  <c:v>1984.5814503165893</c:v>
                </c:pt>
                <c:pt idx="104">
                  <c:v>1955.0063006829805</c:v>
                </c:pt>
                <c:pt idx="105">
                  <c:v>2153.6807594971001</c:v>
                </c:pt>
                <c:pt idx="106">
                  <c:v>2432.8367010805687</c:v>
                </c:pt>
                <c:pt idx="107">
                  <c:v>2773.1845192956716</c:v>
                </c:pt>
                <c:pt idx="108">
                  <c:v>2969.648216699939</c:v>
                </c:pt>
                <c:pt idx="109">
                  <c:v>2429.670925554653</c:v>
                </c:pt>
                <c:pt idx="110">
                  <c:v>1548.6682695091877</c:v>
                </c:pt>
                <c:pt idx="111">
                  <c:v>1393.6605642864106</c:v>
                </c:pt>
                <c:pt idx="112">
                  <c:v>1993.9848486483852</c:v>
                </c:pt>
                <c:pt idx="113">
                  <c:v>2342.9505793702378</c:v>
                </c:pt>
                <c:pt idx="114">
                  <c:v>2777.9745880908395</c:v>
                </c:pt>
                <c:pt idx="115">
                  <c:v>3731.0181642268226</c:v>
                </c:pt>
                <c:pt idx="116">
                  <c:v>3956.7035895959261</c:v>
                </c:pt>
                <c:pt idx="117">
                  <c:v>3392.2434009275053</c:v>
                </c:pt>
                <c:pt idx="118">
                  <c:v>4093.5527847822236</c:v>
                </c:pt>
                <c:pt idx="119">
                  <c:v>5794.9366231377235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22-4CC9-9459-30A043ECD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76991"/>
        <c:axId val="625462847"/>
      </c:scatterChart>
      <c:valAx>
        <c:axId val="62547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462847"/>
        <c:crosses val="autoZero"/>
        <c:crossBetween val="midCat"/>
      </c:valAx>
      <c:valAx>
        <c:axId val="6254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476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608896459250478"/>
          <c:y val="1.8112367990073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'y=e^(b0+b1x)'!$C$5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'y=e^(b0+b1x)'!$B$6:$B$125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'y=e^(b0+b1x)'!$C$6:$C$125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AA-4996-94BA-B7B4C154DC87}"/>
            </c:ext>
          </c:extLst>
        </c:ser>
        <c:ser>
          <c:idx val="2"/>
          <c:order val="2"/>
          <c:tx>
            <c:strRef>
              <c:f>'y=e^(b0+b1x)'!$U$5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'y=e^(b0+b1x)'!$B$6:$B$125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'y=e^(b0+b1x)'!$U$6:$U$125</c:f>
              <c:numCache>
                <c:formatCode>General</c:formatCode>
                <c:ptCount val="120"/>
                <c:pt idx="0">
                  <c:v>171.58455081905876</c:v>
                </c:pt>
                <c:pt idx="1">
                  <c:v>180.72895922077672</c:v>
                </c:pt>
                <c:pt idx="2">
                  <c:v>185.71930612396548</c:v>
                </c:pt>
                <c:pt idx="3">
                  <c:v>190.91558991354114</c:v>
                </c:pt>
                <c:pt idx="4">
                  <c:v>193.29246075039902</c:v>
                </c:pt>
                <c:pt idx="5">
                  <c:v>187.23441334072217</c:v>
                </c:pt>
                <c:pt idx="6">
                  <c:v>180.28510192671106</c:v>
                </c:pt>
                <c:pt idx="7">
                  <c:v>167.6708775726128</c:v>
                </c:pt>
                <c:pt idx="8">
                  <c:v>149.43038627135994</c:v>
                </c:pt>
                <c:pt idx="9">
                  <c:v>153.10879184187758</c:v>
                </c:pt>
                <c:pt idx="10">
                  <c:v>166.05711514994186</c:v>
                </c:pt>
                <c:pt idx="11">
                  <c:v>166.83700265251375</c:v>
                </c:pt>
                <c:pt idx="12">
                  <c:v>174.99591492660429</c:v>
                </c:pt>
                <c:pt idx="13">
                  <c:v>188.8858836297623</c:v>
                </c:pt>
                <c:pt idx="14">
                  <c:v>202.32629589422518</c:v>
                </c:pt>
                <c:pt idx="15">
                  <c:v>207.00292751874559</c:v>
                </c:pt>
                <c:pt idx="16">
                  <c:v>192.98617885495761</c:v>
                </c:pt>
                <c:pt idx="17">
                  <c:v>188.06440684291775</c:v>
                </c:pt>
                <c:pt idx="18">
                  <c:v>197.65387875163665</c:v>
                </c:pt>
                <c:pt idx="19">
                  <c:v>203.99864641135986</c:v>
                </c:pt>
                <c:pt idx="20">
                  <c:v>213.12344558508124</c:v>
                </c:pt>
                <c:pt idx="21">
                  <c:v>214.01488455014618</c:v>
                </c:pt>
                <c:pt idx="22">
                  <c:v>210.2788796128404</c:v>
                </c:pt>
                <c:pt idx="23">
                  <c:v>212.41290561298203</c:v>
                </c:pt>
                <c:pt idx="24">
                  <c:v>225.17048868880994</c:v>
                </c:pt>
                <c:pt idx="25">
                  <c:v>239.82856903472097</c:v>
                </c:pt>
                <c:pt idx="26">
                  <c:v>252.27988949445435</c:v>
                </c:pt>
                <c:pt idx="27">
                  <c:v>267.60244964955871</c:v>
                </c:pt>
                <c:pt idx="28">
                  <c:v>279.5672627194653</c:v>
                </c:pt>
                <c:pt idx="29">
                  <c:v>281.50040990414715</c:v>
                </c:pt>
                <c:pt idx="30">
                  <c:v>293.23578567407696</c:v>
                </c:pt>
                <c:pt idx="31">
                  <c:v>298.88279120876882</c:v>
                </c:pt>
                <c:pt idx="32">
                  <c:v>297.8476324967225</c:v>
                </c:pt>
                <c:pt idx="33">
                  <c:v>324.62397653917759</c:v>
                </c:pt>
                <c:pt idx="34">
                  <c:v>354.76913186791916</c:v>
                </c:pt>
                <c:pt idx="35">
                  <c:v>378.13798637212022</c:v>
                </c:pt>
                <c:pt idx="36">
                  <c:v>371.14781038888742</c:v>
                </c:pt>
                <c:pt idx="37">
                  <c:v>374.74601710924554</c:v>
                </c:pt>
                <c:pt idx="38">
                  <c:v>398.68104920785009</c:v>
                </c:pt>
                <c:pt idx="39">
                  <c:v>406.58010819794578</c:v>
                </c:pt>
                <c:pt idx="40">
                  <c:v>421.13520113156608</c:v>
                </c:pt>
                <c:pt idx="41">
                  <c:v>444.24298972408633</c:v>
                </c:pt>
                <c:pt idx="42">
                  <c:v>447.00973532313878</c:v>
                </c:pt>
                <c:pt idx="43">
                  <c:v>459.77513711083367</c:v>
                </c:pt>
                <c:pt idx="44">
                  <c:v>473.87542545888454</c:v>
                </c:pt>
                <c:pt idx="45">
                  <c:v>478.24339958849964</c:v>
                </c:pt>
                <c:pt idx="46">
                  <c:v>511.46900780768829</c:v>
                </c:pt>
                <c:pt idx="47">
                  <c:v>525.51201141504635</c:v>
                </c:pt>
                <c:pt idx="48">
                  <c:v>500.23060565399658</c:v>
                </c:pt>
                <c:pt idx="49">
                  <c:v>516.98371932852103</c:v>
                </c:pt>
                <c:pt idx="50">
                  <c:v>543.50825405805699</c:v>
                </c:pt>
                <c:pt idx="51">
                  <c:v>536.01537167454057</c:v>
                </c:pt>
                <c:pt idx="52">
                  <c:v>551.73990997641295</c:v>
                </c:pt>
                <c:pt idx="53">
                  <c:v>542.99135711011832</c:v>
                </c:pt>
                <c:pt idx="54">
                  <c:v>542.64827686968829</c:v>
                </c:pt>
                <c:pt idx="55">
                  <c:v>508.23674765087623</c:v>
                </c:pt>
                <c:pt idx="56">
                  <c:v>446.12106558755158</c:v>
                </c:pt>
                <c:pt idx="57">
                  <c:v>481.43453032947889</c:v>
                </c:pt>
                <c:pt idx="58">
                  <c:v>539.01489094493195</c:v>
                </c:pt>
                <c:pt idx="59">
                  <c:v>526.31321101741071</c:v>
                </c:pt>
                <c:pt idx="60">
                  <c:v>474.5648136370931</c:v>
                </c:pt>
                <c:pt idx="61">
                  <c:v>439.6179256475088</c:v>
                </c:pt>
                <c:pt idx="62">
                  <c:v>480.70194786277477</c:v>
                </c:pt>
                <c:pt idx="63">
                  <c:v>524.50399473058212</c:v>
                </c:pt>
                <c:pt idx="64">
                  <c:v>540.12081800630438</c:v>
                </c:pt>
                <c:pt idx="65">
                  <c:v>550.986107764439</c:v>
                </c:pt>
                <c:pt idx="66">
                  <c:v>582.45986397771526</c:v>
                </c:pt>
                <c:pt idx="67">
                  <c:v>611.83255053725793</c:v>
                </c:pt>
                <c:pt idx="68">
                  <c:v>609.93424673733102</c:v>
                </c:pt>
                <c:pt idx="69">
                  <c:v>589.57273980314403</c:v>
                </c:pt>
                <c:pt idx="70">
                  <c:v>604.85313487448877</c:v>
                </c:pt>
                <c:pt idx="71">
                  <c:v>653.20014625760939</c:v>
                </c:pt>
                <c:pt idx="72">
                  <c:v>695.56390746214447</c:v>
                </c:pt>
                <c:pt idx="73">
                  <c:v>754.51278051118538</c:v>
                </c:pt>
                <c:pt idx="74">
                  <c:v>804.29657881199262</c:v>
                </c:pt>
                <c:pt idx="75">
                  <c:v>806.32178041687837</c:v>
                </c:pt>
                <c:pt idx="76">
                  <c:v>836.38456106630611</c:v>
                </c:pt>
                <c:pt idx="77">
                  <c:v>858.72183002942734</c:v>
                </c:pt>
                <c:pt idx="78">
                  <c:v>896.0295478820625</c:v>
                </c:pt>
                <c:pt idx="79">
                  <c:v>925.08195961678962</c:v>
                </c:pt>
                <c:pt idx="80">
                  <c:v>953.72850369141941</c:v>
                </c:pt>
                <c:pt idx="81">
                  <c:v>1022.2858160289642</c:v>
                </c:pt>
                <c:pt idx="82">
                  <c:v>1072.8795515801703</c:v>
                </c:pt>
                <c:pt idx="83">
                  <c:v>1187.4160112839236</c:v>
                </c:pt>
                <c:pt idx="84">
                  <c:v>1347.894396213534</c:v>
                </c:pt>
                <c:pt idx="85">
                  <c:v>1368.5960920906593</c:v>
                </c:pt>
                <c:pt idx="86">
                  <c:v>1217.6262405584325</c:v>
                </c:pt>
                <c:pt idx="87">
                  <c:v>1158.0687443053623</c:v>
                </c:pt>
                <c:pt idx="88">
                  <c:v>1211.2121588994621</c:v>
                </c:pt>
                <c:pt idx="89">
                  <c:v>1285.6688820356237</c:v>
                </c:pt>
                <c:pt idx="90">
                  <c:v>1360.3293209775456</c:v>
                </c:pt>
                <c:pt idx="91">
                  <c:v>1556.7119543300494</c:v>
                </c:pt>
                <c:pt idx="92">
                  <c:v>1651.2845738307715</c:v>
                </c:pt>
                <c:pt idx="93">
                  <c:v>1471.0037452234876</c:v>
                </c:pt>
                <c:pt idx="94">
                  <c:v>1321.2380268111795</c:v>
                </c:pt>
                <c:pt idx="95">
                  <c:v>1170.4821525538223</c:v>
                </c:pt>
                <c:pt idx="96">
                  <c:v>1082.3308512963297</c:v>
                </c:pt>
                <c:pt idx="97">
                  <c:v>1329.2899541652034</c:v>
                </c:pt>
                <c:pt idx="98">
                  <c:v>1465.6870952814256</c:v>
                </c:pt>
                <c:pt idx="99">
                  <c:v>1633.2042757911463</c:v>
                </c:pt>
                <c:pt idx="100">
                  <c:v>1537.7791609851611</c:v>
                </c:pt>
                <c:pt idx="101">
                  <c:v>1526.4056638743234</c:v>
                </c:pt>
                <c:pt idx="102">
                  <c:v>1814.0853383707549</c:v>
                </c:pt>
                <c:pt idx="103">
                  <c:v>1760.4099448461043</c:v>
                </c:pt>
                <c:pt idx="104">
                  <c:v>1735.8714166805339</c:v>
                </c:pt>
                <c:pt idx="105">
                  <c:v>1900.1067814124056</c:v>
                </c:pt>
                <c:pt idx="106">
                  <c:v>2128.6699320483317</c:v>
                </c:pt>
                <c:pt idx="107">
                  <c:v>2404.3185843963756</c:v>
                </c:pt>
                <c:pt idx="108">
                  <c:v>2562.1064277702808</c:v>
                </c:pt>
                <c:pt idx="109">
                  <c:v>2126.0911152794833</c:v>
                </c:pt>
                <c:pt idx="110">
                  <c:v>1395.0660434726165</c:v>
                </c:pt>
                <c:pt idx="111">
                  <c:v>1262.9526697477311</c:v>
                </c:pt>
                <c:pt idx="112">
                  <c:v>1768.2051301456379</c:v>
                </c:pt>
                <c:pt idx="113">
                  <c:v>2055.335406629958</c:v>
                </c:pt>
                <c:pt idx="114">
                  <c:v>2408.176675324883</c:v>
                </c:pt>
                <c:pt idx="115">
                  <c:v>3165.8322605730446</c:v>
                </c:pt>
                <c:pt idx="116">
                  <c:v>3342.7185909684567</c:v>
                </c:pt>
                <c:pt idx="117">
                  <c:v>2898.6148326353727</c:v>
                </c:pt>
                <c:pt idx="118">
                  <c:v>3449.5674747178032</c:v>
                </c:pt>
                <c:pt idx="119">
                  <c:v>4756.1963417381312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AA-4996-94BA-B7B4C154DC87}"/>
            </c:ext>
          </c:extLst>
        </c:ser>
        <c:ser>
          <c:idx val="3"/>
          <c:order val="3"/>
          <c:tx>
            <c:strRef>
              <c:f>'y=e^(b0+b1x)'!$V$5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'y=e^(b0+b1x)'!$B$6:$B$125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'y=e^(b0+b1x)'!$V$6:$V$125</c:f>
              <c:numCache>
                <c:formatCode>General</c:formatCode>
                <c:ptCount val="120"/>
                <c:pt idx="0">
                  <c:v>195.49642341129092</c:v>
                </c:pt>
                <c:pt idx="1">
                  <c:v>205.1907744931566</c:v>
                </c:pt>
                <c:pt idx="2">
                  <c:v>210.47122232981462</c:v>
                </c:pt>
                <c:pt idx="3">
                  <c:v>215.962606626276</c:v>
                </c:pt>
                <c:pt idx="4">
                  <c:v>218.47220527003424</c:v>
                </c:pt>
                <c:pt idx="5">
                  <c:v>212.07308950746935</c:v>
                </c:pt>
                <c:pt idx="6">
                  <c:v>204.72078361917414</c:v>
                </c:pt>
                <c:pt idx="7">
                  <c:v>191.33960544411926</c:v>
                </c:pt>
                <c:pt idx="8">
                  <c:v>171.8965663902072</c:v>
                </c:pt>
                <c:pt idx="9">
                  <c:v>175.82732753344348</c:v>
                </c:pt>
                <c:pt idx="10">
                  <c:v>189.62414996960172</c:v>
                </c:pt>
                <c:pt idx="11">
                  <c:v>190.45328946190389</c:v>
                </c:pt>
                <c:pt idx="12">
                  <c:v>199.11583967831262</c:v>
                </c:pt>
                <c:pt idx="13">
                  <c:v>213.81845166725051</c:v>
                </c:pt>
                <c:pt idx="14">
                  <c:v>227.9984089112823</c:v>
                </c:pt>
                <c:pt idx="15">
                  <c:v>232.92288409603097</c:v>
                </c:pt>
                <c:pt idx="16">
                  <c:v>218.14889738407311</c:v>
                </c:pt>
                <c:pt idx="17">
                  <c:v>212.95035846160837</c:v>
                </c:pt>
                <c:pt idx="18">
                  <c:v>223.07365843921116</c:v>
                </c:pt>
                <c:pt idx="19">
                  <c:v>229.7599154679078</c:v>
                </c:pt>
                <c:pt idx="20">
                  <c:v>239.36108388020236</c:v>
                </c:pt>
                <c:pt idx="21">
                  <c:v>240.29819137455266</c:v>
                </c:pt>
                <c:pt idx="22">
                  <c:v>236.36978308013721</c:v>
                </c:pt>
                <c:pt idx="23">
                  <c:v>238.61403596530513</c:v>
                </c:pt>
                <c:pt idx="24">
                  <c:v>252.01336819772416</c:v>
                </c:pt>
                <c:pt idx="25">
                  <c:v>267.3769937590281</c:v>
                </c:pt>
                <c:pt idx="26">
                  <c:v>280.4057715114871</c:v>
                </c:pt>
                <c:pt idx="27">
                  <c:v>296.41733478299028</c:v>
                </c:pt>
                <c:pt idx="28">
                  <c:v>308.90753042525648</c:v>
                </c:pt>
                <c:pt idx="29">
                  <c:v>310.92474886516089</c:v>
                </c:pt>
                <c:pt idx="30">
                  <c:v>323.16674111570603</c:v>
                </c:pt>
                <c:pt idx="31">
                  <c:v>329.05572878249995</c:v>
                </c:pt>
                <c:pt idx="32">
                  <c:v>327.97627972490369</c:v>
                </c:pt>
                <c:pt idx="33">
                  <c:v>355.8937178688733</c:v>
                </c:pt>
                <c:pt idx="34">
                  <c:v>387.33357378979929</c:v>
                </c:pt>
                <c:pt idx="35">
                  <c:v>411.73370539663648</c:v>
                </c:pt>
                <c:pt idx="36">
                  <c:v>404.43154334118066</c:v>
                </c:pt>
                <c:pt idx="37">
                  <c:v>408.18992975772863</c:v>
                </c:pt>
                <c:pt idx="38">
                  <c:v>433.21510611050883</c:v>
                </c:pt>
                <c:pt idx="39">
                  <c:v>441.48472296839526</c:v>
                </c:pt>
                <c:pt idx="40">
                  <c:v>456.73883189195288</c:v>
                </c:pt>
                <c:pt idx="41">
                  <c:v>481.00470278511864</c:v>
                </c:pt>
                <c:pt idx="42">
                  <c:v>483.91442914849296</c:v>
                </c:pt>
                <c:pt idx="43">
                  <c:v>497.35232796153315</c:v>
                </c:pt>
                <c:pt idx="44">
                  <c:v>512.22100295884184</c:v>
                </c:pt>
                <c:pt idx="45">
                  <c:v>516.83268337152367</c:v>
                </c:pt>
                <c:pt idx="46">
                  <c:v>552.00513553174517</c:v>
                </c:pt>
                <c:pt idx="47">
                  <c:v>566.92278185291536</c:v>
                </c:pt>
                <c:pt idx="48">
                  <c:v>540.08933953941926</c:v>
                </c:pt>
                <c:pt idx="49">
                  <c:v>557.85953965429985</c:v>
                </c:pt>
                <c:pt idx="50">
                  <c:v>586.08701285259212</c:v>
                </c:pt>
                <c:pt idx="51">
                  <c:v>578.10130505825168</c:v>
                </c:pt>
                <c:pt idx="52">
                  <c:v>594.87095545023828</c:v>
                </c:pt>
                <c:pt idx="53">
                  <c:v>585.53581671591689</c:v>
                </c:pt>
                <c:pt idx="54">
                  <c:v>585.16999581570269</c:v>
                </c:pt>
                <c:pt idx="55">
                  <c:v>548.57602177301294</c:v>
                </c:pt>
                <c:pt idx="56">
                  <c:v>482.97972905695838</c:v>
                </c:pt>
                <c:pt idx="57">
                  <c:v>520.2036017286722</c:v>
                </c:pt>
                <c:pt idx="58">
                  <c:v>581.2969850030064</c:v>
                </c:pt>
                <c:pt idx="59">
                  <c:v>567.77484474880328</c:v>
                </c:pt>
                <c:pt idx="60">
                  <c:v>512.9486730909224</c:v>
                </c:pt>
                <c:pt idx="61">
                  <c:v>476.14275811945657</c:v>
                </c:pt>
                <c:pt idx="62">
                  <c:v>519.42961465243059</c:v>
                </c:pt>
                <c:pt idx="63">
                  <c:v>565.8509210704342</c:v>
                </c:pt>
                <c:pt idx="64">
                  <c:v>582.47561517859492</c:v>
                </c:pt>
                <c:pt idx="65">
                  <c:v>594.06610181193139</c:v>
                </c:pt>
                <c:pt idx="66">
                  <c:v>627.75434473764983</c:v>
                </c:pt>
                <c:pt idx="67">
                  <c:v>659.34938318764046</c:v>
                </c:pt>
                <c:pt idx="68">
                  <c:v>657.30286096146529</c:v>
                </c:pt>
                <c:pt idx="69">
                  <c:v>635.39148106490165</c:v>
                </c:pt>
                <c:pt idx="70">
                  <c:v>651.82814895473041</c:v>
                </c:pt>
                <c:pt idx="71">
                  <c:v>704.10516667433728</c:v>
                </c:pt>
                <c:pt idx="72">
                  <c:v>750.25098330179128</c:v>
                </c:pt>
                <c:pt idx="73">
                  <c:v>814.97689797523299</c:v>
                </c:pt>
                <c:pt idx="74">
                  <c:v>870.08803166862663</c:v>
                </c:pt>
                <c:pt idx="75">
                  <c:v>872.33834379130735</c:v>
                </c:pt>
                <c:pt idx="76">
                  <c:v>905.81773986402982</c:v>
                </c:pt>
                <c:pt idx="77">
                  <c:v>930.78282423059443</c:v>
                </c:pt>
                <c:pt idx="78">
                  <c:v>972.64343956173343</c:v>
                </c:pt>
                <c:pt idx="79">
                  <c:v>1005.378518180142</c:v>
                </c:pt>
                <c:pt idx="80">
                  <c:v>1037.7696103205615</c:v>
                </c:pt>
                <c:pt idx="81">
                  <c:v>1115.7233000705005</c:v>
                </c:pt>
                <c:pt idx="82">
                  <c:v>1173.6228413029012</c:v>
                </c:pt>
                <c:pt idx="83">
                  <c:v>1305.766803442722</c:v>
                </c:pt>
                <c:pt idx="84">
                  <c:v>1493.1439174172192</c:v>
                </c:pt>
                <c:pt idx="85">
                  <c:v>1517.4876503276023</c:v>
                </c:pt>
                <c:pt idx="86">
                  <c:v>1340.8515418659754</c:v>
                </c:pt>
                <c:pt idx="87">
                  <c:v>1271.7736189607886</c:v>
                </c:pt>
                <c:pt idx="88">
                  <c:v>1333.3948653352618</c:v>
                </c:pt>
                <c:pt idx="89">
                  <c:v>1420.2007536019823</c:v>
                </c:pt>
                <c:pt idx="90">
                  <c:v>1507.7620357593498</c:v>
                </c:pt>
                <c:pt idx="91">
                  <c:v>1740.3199252357813</c:v>
                </c:pt>
                <c:pt idx="92">
                  <c:v>1853.3663564616268</c:v>
                </c:pt>
                <c:pt idx="93">
                  <c:v>1638.4440336816963</c:v>
                </c:pt>
                <c:pt idx="94">
                  <c:v>1461.8534975382195</c:v>
                </c:pt>
                <c:pt idx="95">
                  <c:v>1286.1412551039821</c:v>
                </c:pt>
                <c:pt idx="96">
                  <c:v>1184.4722131670335</c:v>
                </c:pt>
                <c:pt idx="97">
                  <c:v>1471.2985317483274</c:v>
                </c:pt>
                <c:pt idx="98">
                  <c:v>1632.1433002532713</c:v>
                </c:pt>
                <c:pt idx="99">
                  <c:v>1831.7047781263818</c:v>
                </c:pt>
                <c:pt idx="100">
                  <c:v>1717.767414104429</c:v>
                </c:pt>
                <c:pt idx="101">
                  <c:v>1704.2324330153574</c:v>
                </c:pt>
                <c:pt idx="102">
                  <c:v>2049.4096127260923</c:v>
                </c:pt>
                <c:pt idx="103">
                  <c:v>1984.5814503165893</c:v>
                </c:pt>
                <c:pt idx="104">
                  <c:v>1955.0063006829805</c:v>
                </c:pt>
                <c:pt idx="105">
                  <c:v>2153.6807594971001</c:v>
                </c:pt>
                <c:pt idx="106">
                  <c:v>2432.8367010805687</c:v>
                </c:pt>
                <c:pt idx="107">
                  <c:v>2773.1845192956716</c:v>
                </c:pt>
                <c:pt idx="108">
                  <c:v>2969.648216699939</c:v>
                </c:pt>
                <c:pt idx="109">
                  <c:v>2429.670925554653</c:v>
                </c:pt>
                <c:pt idx="110">
                  <c:v>1548.6682695091877</c:v>
                </c:pt>
                <c:pt idx="111">
                  <c:v>1393.6605642864106</c:v>
                </c:pt>
                <c:pt idx="112">
                  <c:v>1993.9848486483852</c:v>
                </c:pt>
                <c:pt idx="113">
                  <c:v>2342.9505793702378</c:v>
                </c:pt>
                <c:pt idx="114">
                  <c:v>2777.9745880908395</c:v>
                </c:pt>
                <c:pt idx="115">
                  <c:v>3731.0181642268226</c:v>
                </c:pt>
                <c:pt idx="116">
                  <c:v>3956.7035895959261</c:v>
                </c:pt>
                <c:pt idx="117">
                  <c:v>3392.2434009275053</c:v>
                </c:pt>
                <c:pt idx="118">
                  <c:v>4093.5527847822236</c:v>
                </c:pt>
                <c:pt idx="119">
                  <c:v>5794.9366231377235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AA-4996-94BA-B7B4C154D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scatterChart>
        <c:scatterStyle val="smoothMarker"/>
        <c:varyColors val="0"/>
        <c:ser>
          <c:idx val="1"/>
          <c:order val="1"/>
          <c:tx>
            <c:strRef>
              <c:f>'y=e^(b0+b1x)'!$T$5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'y=e^(b0+b1x)'!$B$6:$B$125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'y=e^(b0+b1x)'!$T$6:$T$125</c:f>
              <c:numCache>
                <c:formatCode>General</c:formatCode>
                <c:ptCount val="120"/>
                <c:pt idx="0">
                  <c:v>183.15066474834012</c:v>
                </c:pt>
                <c:pt idx="1">
                  <c:v>192.57184403711071</c:v>
                </c:pt>
                <c:pt idx="2">
                  <c:v>197.70829363017637</c:v>
                </c:pt>
                <c:pt idx="3">
                  <c:v>203.05326503979566</c:v>
                </c:pt>
                <c:pt idx="4">
                  <c:v>205.4970320034117</c:v>
                </c:pt>
                <c:pt idx="5">
                  <c:v>199.26710842305482</c:v>
                </c:pt>
                <c:pt idx="6">
                  <c:v>192.11482853048844</c:v>
                </c:pt>
                <c:pt idx="7">
                  <c:v>179.11471061644534</c:v>
                </c:pt>
                <c:pt idx="8">
                  <c:v>160.27030390689703</c:v>
                </c:pt>
                <c:pt idx="9">
                  <c:v>164.07531713037045</c:v>
                </c:pt>
                <c:pt idx="10">
                  <c:v>177.44982194049109</c:v>
                </c:pt>
                <c:pt idx="11">
                  <c:v>178.25446967505647</c:v>
                </c:pt>
                <c:pt idx="12">
                  <c:v>186.66670442498676</c:v>
                </c:pt>
                <c:pt idx="13">
                  <c:v>200.96588561125552</c:v>
                </c:pt>
                <c:pt idx="14">
                  <c:v>214.77912734899695</c:v>
                </c:pt>
                <c:pt idx="15">
                  <c:v>219.58077988291205</c:v>
                </c:pt>
                <c:pt idx="16">
                  <c:v>205.1821681520461</c:v>
                </c:pt>
                <c:pt idx="17">
                  <c:v>200.12092057321016</c:v>
                </c:pt>
                <c:pt idx="18">
                  <c:v>209.97946051418421</c:v>
                </c:pt>
                <c:pt idx="19">
                  <c:v>216.49644744208081</c:v>
                </c:pt>
                <c:pt idx="20">
                  <c:v>225.86159243113551</c:v>
                </c:pt>
                <c:pt idx="21">
                  <c:v>226.77607829009173</c:v>
                </c:pt>
                <c:pt idx="22">
                  <c:v>222.94298185953593</c:v>
                </c:pt>
                <c:pt idx="23">
                  <c:v>225.13262913098816</c:v>
                </c:pt>
                <c:pt idx="24">
                  <c:v>238.21413323561333</c:v>
                </c:pt>
                <c:pt idx="25">
                  <c:v>253.22843798837687</c:v>
                </c:pt>
                <c:pt idx="26">
                  <c:v>265.97130869799696</c:v>
                </c:pt>
                <c:pt idx="27">
                  <c:v>281.64162495363064</c:v>
                </c:pt>
                <c:pt idx="28">
                  <c:v>293.87145610694978</c:v>
                </c:pt>
                <c:pt idx="29">
                  <c:v>295.84699466935069</c:v>
                </c:pt>
                <c:pt idx="30">
                  <c:v>307.83770599911099</c:v>
                </c:pt>
                <c:pt idx="31">
                  <c:v>313.60659221666435</c:v>
                </c:pt>
                <c:pt idx="32">
                  <c:v>312.54912962788006</c:v>
                </c:pt>
                <c:pt idx="33">
                  <c:v>339.89944677787548</c:v>
                </c:pt>
                <c:pt idx="34">
                  <c:v>370.693938063068</c:v>
                </c:pt>
                <c:pt idx="35">
                  <c:v>394.57845136324397</c:v>
                </c:pt>
                <c:pt idx="36">
                  <c:v>387.43242218905431</c:v>
                </c:pt>
                <c:pt idx="37">
                  <c:v>391.11066260179035</c:v>
                </c:pt>
                <c:pt idx="38">
                  <c:v>415.58952469573603</c:v>
                </c:pt>
                <c:pt idx="39">
                  <c:v>423.67311270864269</c:v>
                </c:pt>
                <c:pt idx="40">
                  <c:v>438.57587693968543</c:v>
                </c:pt>
                <c:pt idx="41">
                  <c:v>462.25855020389474</c:v>
                </c:pt>
                <c:pt idx="42">
                  <c:v>465.09618456047951</c:v>
                </c:pt>
                <c:pt idx="43">
                  <c:v>478.19476657624159</c:v>
                </c:pt>
                <c:pt idx="44">
                  <c:v>492.67529439388142</c:v>
                </c:pt>
                <c:pt idx="45">
                  <c:v>497.16377534374334</c:v>
                </c:pt>
                <c:pt idx="46">
                  <c:v>531.35065538227218</c:v>
                </c:pt>
                <c:pt idx="47">
                  <c:v>545.82481750882221</c:v>
                </c:pt>
                <c:pt idx="48">
                  <c:v>519.77804630925948</c:v>
                </c:pt>
                <c:pt idx="49">
                  <c:v>537.03286647408879</c:v>
                </c:pt>
                <c:pt idx="50">
                  <c:v>564.39625183164912</c:v>
                </c:pt>
                <c:pt idx="51">
                  <c:v>556.66074578358382</c:v>
                </c:pt>
                <c:pt idx="52">
                  <c:v>572.89968354651512</c:v>
                </c:pt>
                <c:pt idx="53">
                  <c:v>563.86247237704799</c:v>
                </c:pt>
                <c:pt idx="54">
                  <c:v>563.5081986140342</c:v>
                </c:pt>
                <c:pt idx="55">
                  <c:v>528.02129989724119</c:v>
                </c:pt>
                <c:pt idx="56">
                  <c:v>464.1846953358945</c:v>
                </c:pt>
                <c:pt idx="57">
                  <c:v>500.44377973349475</c:v>
                </c:pt>
                <c:pt idx="58">
                  <c:v>559.75684987145371</c:v>
                </c:pt>
                <c:pt idx="59">
                  <c:v>546.65107854522205</c:v>
                </c:pt>
                <c:pt idx="60">
                  <c:v>493.38361489898284</c:v>
                </c:pt>
                <c:pt idx="61">
                  <c:v>457.51600150875493</c:v>
                </c:pt>
                <c:pt idx="62">
                  <c:v>499.69073189427269</c:v>
                </c:pt>
                <c:pt idx="63">
                  <c:v>544.78534169287445</c:v>
                </c:pt>
                <c:pt idx="64">
                  <c:v>560.89856992061232</c:v>
                </c:pt>
                <c:pt idx="65">
                  <c:v>572.12076451755274</c:v>
                </c:pt>
                <c:pt idx="66">
                  <c:v>604.68314863845126</c:v>
                </c:pt>
                <c:pt idx="67">
                  <c:v>635.14676635472358</c:v>
                </c:pt>
                <c:pt idx="68">
                  <c:v>633.17574604435379</c:v>
                </c:pt>
                <c:pt idx="69">
                  <c:v>612.05350774177555</c:v>
                </c:pt>
                <c:pt idx="70">
                  <c:v>627.90150445328914</c:v>
                </c:pt>
                <c:pt idx="71">
                  <c:v>678.17519701948368</c:v>
                </c:pt>
                <c:pt idx="72">
                  <c:v>722.39013387691693</c:v>
                </c:pt>
                <c:pt idx="73">
                  <c:v>784.16228253064662</c:v>
                </c:pt>
                <c:pt idx="74">
                  <c:v>836.54577109464674</c:v>
                </c:pt>
                <c:pt idx="75">
                  <c:v>838.6807536194674</c:v>
                </c:pt>
                <c:pt idx="76">
                  <c:v>870.40908357062199</c:v>
                </c:pt>
                <c:pt idx="77">
                  <c:v>894.02658248133469</c:v>
                </c:pt>
                <c:pt idx="78">
                  <c:v>933.55088849026015</c:v>
                </c:pt>
                <c:pt idx="79">
                  <c:v>964.39490342634531</c:v>
                </c:pt>
                <c:pt idx="80">
                  <c:v>994.86202944300601</c:v>
                </c:pt>
                <c:pt idx="81">
                  <c:v>1067.9831947531293</c:v>
                </c:pt>
                <c:pt idx="82">
                  <c:v>1122.1211822710156</c:v>
                </c:pt>
                <c:pt idx="83">
                  <c:v>1245.1860942890889</c:v>
                </c:pt>
                <c:pt idx="84">
                  <c:v>1418.6614532815761</c:v>
                </c:pt>
                <c:pt idx="85">
                  <c:v>1441.1202822922844</c:v>
                </c:pt>
                <c:pt idx="86">
                  <c:v>1277.7542886131298</c:v>
                </c:pt>
                <c:pt idx="87">
                  <c:v>1213.5902430188728</c:v>
                </c:pt>
                <c:pt idx="88">
                  <c:v>1270.8359742736982</c:v>
                </c:pt>
                <c:pt idx="89">
                  <c:v>1351.2616013006552</c:v>
                </c:pt>
                <c:pt idx="90">
                  <c:v>1432.1497499564207</c:v>
                </c:pt>
                <c:pt idx="91">
                  <c:v>1645.9577248439034</c:v>
                </c:pt>
                <c:pt idx="92">
                  <c:v>1749.4099788448752</c:v>
                </c:pt>
                <c:pt idx="93">
                  <c:v>1552.4681349016003</c:v>
                </c:pt>
                <c:pt idx="94">
                  <c:v>1389.7684809256607</c:v>
                </c:pt>
                <c:pt idx="95">
                  <c:v>1226.9496260084941</c:v>
                </c:pt>
                <c:pt idx="96">
                  <c:v>1132.2503339871105</c:v>
                </c:pt>
                <c:pt idx="97">
                  <c:v>1398.4928880159046</c:v>
                </c:pt>
                <c:pt idx="98">
                  <c:v>1546.6775270984112</c:v>
                </c:pt>
                <c:pt idx="99">
                  <c:v>1729.609226277161</c:v>
                </c:pt>
                <c:pt idx="100">
                  <c:v>1625.2836468841858</c:v>
                </c:pt>
                <c:pt idx="101">
                  <c:v>1612.8701244405763</c:v>
                </c:pt>
                <c:pt idx="102">
                  <c:v>1928.1607637234224</c:v>
                </c:pt>
                <c:pt idx="103">
                  <c:v>1869.1380156356643</c:v>
                </c:pt>
                <c:pt idx="104">
                  <c:v>1842.1833667650826</c:v>
                </c:pt>
                <c:pt idx="105">
                  <c:v>2022.9244711846907</c:v>
                </c:pt>
                <c:pt idx="106">
                  <c:v>2275.6771157556295</c:v>
                </c:pt>
                <c:pt idx="107">
                  <c:v>2582.1733244890652</c:v>
                </c:pt>
                <c:pt idx="108">
                  <c:v>2758.3608872342038</c:v>
                </c:pt>
                <c:pt idx="109">
                  <c:v>2272.8180234842002</c:v>
                </c:pt>
                <c:pt idx="110">
                  <c:v>1469.8620735959432</c:v>
                </c:pt>
                <c:pt idx="111">
                  <c:v>1326.6979047197035</c:v>
                </c:pt>
                <c:pt idx="112">
                  <c:v>1877.7045131789901</c:v>
                </c:pt>
                <c:pt idx="113">
                  <c:v>2194.4359826077916</c:v>
                </c:pt>
                <c:pt idx="114">
                  <c:v>2586.475131851379</c:v>
                </c:pt>
                <c:pt idx="115">
                  <c:v>3436.8266859260289</c:v>
                </c:pt>
                <c:pt idx="116">
                  <c:v>3636.7769587773637</c:v>
                </c:pt>
                <c:pt idx="117">
                  <c:v>3135.7307023783032</c:v>
                </c:pt>
                <c:pt idx="118">
                  <c:v>3757.7901142061201</c:v>
                </c:pt>
                <c:pt idx="119">
                  <c:v>5249.9387013156602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AA-4996-94BA-B7B4C154D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valAx>
        <c:axId val="47402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14847"/>
        <c:crosses val="autoZero"/>
        <c:crossBetween val="midCat"/>
      </c:valAx>
      <c:valAx>
        <c:axId val="47401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22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Прогноз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'y=e^(b0+b1x)'!$C$5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'y=e^(b0+b1x)'!$B$6:$B$125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'y=e^(b0+b1x)'!$C$6:$C$125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0F-4535-BB99-C9482F40E36A}"/>
            </c:ext>
          </c:extLst>
        </c:ser>
        <c:ser>
          <c:idx val="1"/>
          <c:order val="1"/>
          <c:tx>
            <c:strRef>
              <c:f>'y=e^(b0+b1x)'!$T$5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'y=e^(b0+b1x)'!$B$6:$B$125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'y=e^(b0+b1x)'!$T$6:$T$125</c:f>
              <c:numCache>
                <c:formatCode>General</c:formatCode>
                <c:ptCount val="120"/>
                <c:pt idx="0">
                  <c:v>183.15066474834012</c:v>
                </c:pt>
                <c:pt idx="1">
                  <c:v>192.57184403711071</c:v>
                </c:pt>
                <c:pt idx="2">
                  <c:v>197.70829363017637</c:v>
                </c:pt>
                <c:pt idx="3">
                  <c:v>203.05326503979566</c:v>
                </c:pt>
                <c:pt idx="4">
                  <c:v>205.4970320034117</c:v>
                </c:pt>
                <c:pt idx="5">
                  <c:v>199.26710842305482</c:v>
                </c:pt>
                <c:pt idx="6">
                  <c:v>192.11482853048844</c:v>
                </c:pt>
                <c:pt idx="7">
                  <c:v>179.11471061644534</c:v>
                </c:pt>
                <c:pt idx="8">
                  <c:v>160.27030390689703</c:v>
                </c:pt>
                <c:pt idx="9">
                  <c:v>164.07531713037045</c:v>
                </c:pt>
                <c:pt idx="10">
                  <c:v>177.44982194049109</c:v>
                </c:pt>
                <c:pt idx="11">
                  <c:v>178.25446967505647</c:v>
                </c:pt>
                <c:pt idx="12">
                  <c:v>186.66670442498676</c:v>
                </c:pt>
                <c:pt idx="13">
                  <c:v>200.96588561125552</c:v>
                </c:pt>
                <c:pt idx="14">
                  <c:v>214.77912734899695</c:v>
                </c:pt>
                <c:pt idx="15">
                  <c:v>219.58077988291205</c:v>
                </c:pt>
                <c:pt idx="16">
                  <c:v>205.1821681520461</c:v>
                </c:pt>
                <c:pt idx="17">
                  <c:v>200.12092057321016</c:v>
                </c:pt>
                <c:pt idx="18">
                  <c:v>209.97946051418421</c:v>
                </c:pt>
                <c:pt idx="19">
                  <c:v>216.49644744208081</c:v>
                </c:pt>
                <c:pt idx="20">
                  <c:v>225.86159243113551</c:v>
                </c:pt>
                <c:pt idx="21">
                  <c:v>226.77607829009173</c:v>
                </c:pt>
                <c:pt idx="22">
                  <c:v>222.94298185953593</c:v>
                </c:pt>
                <c:pt idx="23">
                  <c:v>225.13262913098816</c:v>
                </c:pt>
                <c:pt idx="24">
                  <c:v>238.21413323561333</c:v>
                </c:pt>
                <c:pt idx="25">
                  <c:v>253.22843798837687</c:v>
                </c:pt>
                <c:pt idx="26">
                  <c:v>265.97130869799696</c:v>
                </c:pt>
                <c:pt idx="27">
                  <c:v>281.64162495363064</c:v>
                </c:pt>
                <c:pt idx="28">
                  <c:v>293.87145610694978</c:v>
                </c:pt>
                <c:pt idx="29">
                  <c:v>295.84699466935069</c:v>
                </c:pt>
                <c:pt idx="30">
                  <c:v>307.83770599911099</c:v>
                </c:pt>
                <c:pt idx="31">
                  <c:v>313.60659221666435</c:v>
                </c:pt>
                <c:pt idx="32">
                  <c:v>312.54912962788006</c:v>
                </c:pt>
                <c:pt idx="33">
                  <c:v>339.89944677787548</c:v>
                </c:pt>
                <c:pt idx="34">
                  <c:v>370.693938063068</c:v>
                </c:pt>
                <c:pt idx="35">
                  <c:v>394.57845136324397</c:v>
                </c:pt>
                <c:pt idx="36">
                  <c:v>387.43242218905431</c:v>
                </c:pt>
                <c:pt idx="37">
                  <c:v>391.11066260179035</c:v>
                </c:pt>
                <c:pt idx="38">
                  <c:v>415.58952469573603</c:v>
                </c:pt>
                <c:pt idx="39">
                  <c:v>423.67311270864269</c:v>
                </c:pt>
                <c:pt idx="40">
                  <c:v>438.57587693968543</c:v>
                </c:pt>
                <c:pt idx="41">
                  <c:v>462.25855020389474</c:v>
                </c:pt>
                <c:pt idx="42">
                  <c:v>465.09618456047951</c:v>
                </c:pt>
                <c:pt idx="43">
                  <c:v>478.19476657624159</c:v>
                </c:pt>
                <c:pt idx="44">
                  <c:v>492.67529439388142</c:v>
                </c:pt>
                <c:pt idx="45">
                  <c:v>497.16377534374334</c:v>
                </c:pt>
                <c:pt idx="46">
                  <c:v>531.35065538227218</c:v>
                </c:pt>
                <c:pt idx="47">
                  <c:v>545.82481750882221</c:v>
                </c:pt>
                <c:pt idx="48">
                  <c:v>519.77804630925948</c:v>
                </c:pt>
                <c:pt idx="49">
                  <c:v>537.03286647408879</c:v>
                </c:pt>
                <c:pt idx="50">
                  <c:v>564.39625183164912</c:v>
                </c:pt>
                <c:pt idx="51">
                  <c:v>556.66074578358382</c:v>
                </c:pt>
                <c:pt idx="52">
                  <c:v>572.89968354651512</c:v>
                </c:pt>
                <c:pt idx="53">
                  <c:v>563.86247237704799</c:v>
                </c:pt>
                <c:pt idx="54">
                  <c:v>563.5081986140342</c:v>
                </c:pt>
                <c:pt idx="55">
                  <c:v>528.02129989724119</c:v>
                </c:pt>
                <c:pt idx="56">
                  <c:v>464.1846953358945</c:v>
                </c:pt>
                <c:pt idx="57">
                  <c:v>500.44377973349475</c:v>
                </c:pt>
                <c:pt idx="58">
                  <c:v>559.75684987145371</c:v>
                </c:pt>
                <c:pt idx="59">
                  <c:v>546.65107854522205</c:v>
                </c:pt>
                <c:pt idx="60">
                  <c:v>493.38361489898284</c:v>
                </c:pt>
                <c:pt idx="61">
                  <c:v>457.51600150875493</c:v>
                </c:pt>
                <c:pt idx="62">
                  <c:v>499.69073189427269</c:v>
                </c:pt>
                <c:pt idx="63">
                  <c:v>544.78534169287445</c:v>
                </c:pt>
                <c:pt idx="64">
                  <c:v>560.89856992061232</c:v>
                </c:pt>
                <c:pt idx="65">
                  <c:v>572.12076451755274</c:v>
                </c:pt>
                <c:pt idx="66">
                  <c:v>604.68314863845126</c:v>
                </c:pt>
                <c:pt idx="67">
                  <c:v>635.14676635472358</c:v>
                </c:pt>
                <c:pt idx="68">
                  <c:v>633.17574604435379</c:v>
                </c:pt>
                <c:pt idx="69">
                  <c:v>612.05350774177555</c:v>
                </c:pt>
                <c:pt idx="70">
                  <c:v>627.90150445328914</c:v>
                </c:pt>
                <c:pt idx="71">
                  <c:v>678.17519701948368</c:v>
                </c:pt>
                <c:pt idx="72">
                  <c:v>722.39013387691693</c:v>
                </c:pt>
                <c:pt idx="73">
                  <c:v>784.16228253064662</c:v>
                </c:pt>
                <c:pt idx="74">
                  <c:v>836.54577109464674</c:v>
                </c:pt>
                <c:pt idx="75">
                  <c:v>838.6807536194674</c:v>
                </c:pt>
                <c:pt idx="76">
                  <c:v>870.40908357062199</c:v>
                </c:pt>
                <c:pt idx="77">
                  <c:v>894.02658248133469</c:v>
                </c:pt>
                <c:pt idx="78">
                  <c:v>933.55088849026015</c:v>
                </c:pt>
                <c:pt idx="79">
                  <c:v>964.39490342634531</c:v>
                </c:pt>
                <c:pt idx="80">
                  <c:v>994.86202944300601</c:v>
                </c:pt>
                <c:pt idx="81">
                  <c:v>1067.9831947531293</c:v>
                </c:pt>
                <c:pt idx="82">
                  <c:v>1122.1211822710156</c:v>
                </c:pt>
                <c:pt idx="83">
                  <c:v>1245.1860942890889</c:v>
                </c:pt>
                <c:pt idx="84">
                  <c:v>1418.6614532815761</c:v>
                </c:pt>
                <c:pt idx="85">
                  <c:v>1441.1202822922844</c:v>
                </c:pt>
                <c:pt idx="86">
                  <c:v>1277.7542886131298</c:v>
                </c:pt>
                <c:pt idx="87">
                  <c:v>1213.5902430188728</c:v>
                </c:pt>
                <c:pt idx="88">
                  <c:v>1270.8359742736982</c:v>
                </c:pt>
                <c:pt idx="89">
                  <c:v>1351.2616013006552</c:v>
                </c:pt>
                <c:pt idx="90">
                  <c:v>1432.1497499564207</c:v>
                </c:pt>
                <c:pt idx="91">
                  <c:v>1645.9577248439034</c:v>
                </c:pt>
                <c:pt idx="92">
                  <c:v>1749.4099788448752</c:v>
                </c:pt>
                <c:pt idx="93">
                  <c:v>1552.4681349016003</c:v>
                </c:pt>
                <c:pt idx="94">
                  <c:v>1389.7684809256607</c:v>
                </c:pt>
                <c:pt idx="95">
                  <c:v>1226.9496260084941</c:v>
                </c:pt>
                <c:pt idx="96">
                  <c:v>1132.2503339871105</c:v>
                </c:pt>
                <c:pt idx="97">
                  <c:v>1398.4928880159046</c:v>
                </c:pt>
                <c:pt idx="98">
                  <c:v>1546.6775270984112</c:v>
                </c:pt>
                <c:pt idx="99">
                  <c:v>1729.609226277161</c:v>
                </c:pt>
                <c:pt idx="100">
                  <c:v>1625.2836468841858</c:v>
                </c:pt>
                <c:pt idx="101">
                  <c:v>1612.8701244405763</c:v>
                </c:pt>
                <c:pt idx="102">
                  <c:v>1928.1607637234224</c:v>
                </c:pt>
                <c:pt idx="103">
                  <c:v>1869.1380156356643</c:v>
                </c:pt>
                <c:pt idx="104">
                  <c:v>1842.1833667650826</c:v>
                </c:pt>
                <c:pt idx="105">
                  <c:v>2022.9244711846907</c:v>
                </c:pt>
                <c:pt idx="106">
                  <c:v>2275.6771157556295</c:v>
                </c:pt>
                <c:pt idx="107">
                  <c:v>2582.1733244890652</c:v>
                </c:pt>
                <c:pt idx="108">
                  <c:v>2758.3608872342038</c:v>
                </c:pt>
                <c:pt idx="109">
                  <c:v>2272.8180234842002</c:v>
                </c:pt>
                <c:pt idx="110">
                  <c:v>1469.8620735959432</c:v>
                </c:pt>
                <c:pt idx="111">
                  <c:v>1326.6979047197035</c:v>
                </c:pt>
                <c:pt idx="112">
                  <c:v>1877.7045131789901</c:v>
                </c:pt>
                <c:pt idx="113">
                  <c:v>2194.4359826077916</c:v>
                </c:pt>
                <c:pt idx="114">
                  <c:v>2586.475131851379</c:v>
                </c:pt>
                <c:pt idx="115">
                  <c:v>3436.8266859260289</c:v>
                </c:pt>
                <c:pt idx="116">
                  <c:v>3636.7769587773637</c:v>
                </c:pt>
                <c:pt idx="117">
                  <c:v>3135.7307023783032</c:v>
                </c:pt>
                <c:pt idx="118">
                  <c:v>3757.7901142061201</c:v>
                </c:pt>
                <c:pt idx="119">
                  <c:v>5249.9387013156602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0F-4535-BB99-C9482F40E36A}"/>
            </c:ext>
          </c:extLst>
        </c:ser>
        <c:ser>
          <c:idx val="2"/>
          <c:order val="2"/>
          <c:tx>
            <c:strRef>
              <c:f>'y=e^(b0+b1x)'!$U$5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'y=e^(b0+b1x)'!$B$6:$B$125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'y=e^(b0+b1x)'!$U$6:$U$125</c:f>
              <c:numCache>
                <c:formatCode>General</c:formatCode>
                <c:ptCount val="120"/>
                <c:pt idx="0">
                  <c:v>171.58455081905876</c:v>
                </c:pt>
                <c:pt idx="1">
                  <c:v>180.72895922077672</c:v>
                </c:pt>
                <c:pt idx="2">
                  <c:v>185.71930612396548</c:v>
                </c:pt>
                <c:pt idx="3">
                  <c:v>190.91558991354114</c:v>
                </c:pt>
                <c:pt idx="4">
                  <c:v>193.29246075039902</c:v>
                </c:pt>
                <c:pt idx="5">
                  <c:v>187.23441334072217</c:v>
                </c:pt>
                <c:pt idx="6">
                  <c:v>180.28510192671106</c:v>
                </c:pt>
                <c:pt idx="7">
                  <c:v>167.6708775726128</c:v>
                </c:pt>
                <c:pt idx="8">
                  <c:v>149.43038627135994</c:v>
                </c:pt>
                <c:pt idx="9">
                  <c:v>153.10879184187758</c:v>
                </c:pt>
                <c:pt idx="10">
                  <c:v>166.05711514994186</c:v>
                </c:pt>
                <c:pt idx="11">
                  <c:v>166.83700265251375</c:v>
                </c:pt>
                <c:pt idx="12">
                  <c:v>174.99591492660429</c:v>
                </c:pt>
                <c:pt idx="13">
                  <c:v>188.8858836297623</c:v>
                </c:pt>
                <c:pt idx="14">
                  <c:v>202.32629589422518</c:v>
                </c:pt>
                <c:pt idx="15">
                  <c:v>207.00292751874559</c:v>
                </c:pt>
                <c:pt idx="16">
                  <c:v>192.98617885495761</c:v>
                </c:pt>
                <c:pt idx="17">
                  <c:v>188.06440684291775</c:v>
                </c:pt>
                <c:pt idx="18">
                  <c:v>197.65387875163665</c:v>
                </c:pt>
                <c:pt idx="19">
                  <c:v>203.99864641135986</c:v>
                </c:pt>
                <c:pt idx="20">
                  <c:v>213.12344558508124</c:v>
                </c:pt>
                <c:pt idx="21">
                  <c:v>214.01488455014618</c:v>
                </c:pt>
                <c:pt idx="22">
                  <c:v>210.2788796128404</c:v>
                </c:pt>
                <c:pt idx="23">
                  <c:v>212.41290561298203</c:v>
                </c:pt>
                <c:pt idx="24">
                  <c:v>225.17048868880994</c:v>
                </c:pt>
                <c:pt idx="25">
                  <c:v>239.82856903472097</c:v>
                </c:pt>
                <c:pt idx="26">
                  <c:v>252.27988949445435</c:v>
                </c:pt>
                <c:pt idx="27">
                  <c:v>267.60244964955871</c:v>
                </c:pt>
                <c:pt idx="28">
                  <c:v>279.5672627194653</c:v>
                </c:pt>
                <c:pt idx="29">
                  <c:v>281.50040990414715</c:v>
                </c:pt>
                <c:pt idx="30">
                  <c:v>293.23578567407696</c:v>
                </c:pt>
                <c:pt idx="31">
                  <c:v>298.88279120876882</c:v>
                </c:pt>
                <c:pt idx="32">
                  <c:v>297.8476324967225</c:v>
                </c:pt>
                <c:pt idx="33">
                  <c:v>324.62397653917759</c:v>
                </c:pt>
                <c:pt idx="34">
                  <c:v>354.76913186791916</c:v>
                </c:pt>
                <c:pt idx="35">
                  <c:v>378.13798637212022</c:v>
                </c:pt>
                <c:pt idx="36">
                  <c:v>371.14781038888742</c:v>
                </c:pt>
                <c:pt idx="37">
                  <c:v>374.74601710924554</c:v>
                </c:pt>
                <c:pt idx="38">
                  <c:v>398.68104920785009</c:v>
                </c:pt>
                <c:pt idx="39">
                  <c:v>406.58010819794578</c:v>
                </c:pt>
                <c:pt idx="40">
                  <c:v>421.13520113156608</c:v>
                </c:pt>
                <c:pt idx="41">
                  <c:v>444.24298972408633</c:v>
                </c:pt>
                <c:pt idx="42">
                  <c:v>447.00973532313878</c:v>
                </c:pt>
                <c:pt idx="43">
                  <c:v>459.77513711083367</c:v>
                </c:pt>
                <c:pt idx="44">
                  <c:v>473.87542545888454</c:v>
                </c:pt>
                <c:pt idx="45">
                  <c:v>478.24339958849964</c:v>
                </c:pt>
                <c:pt idx="46">
                  <c:v>511.46900780768829</c:v>
                </c:pt>
                <c:pt idx="47">
                  <c:v>525.51201141504635</c:v>
                </c:pt>
                <c:pt idx="48">
                  <c:v>500.23060565399658</c:v>
                </c:pt>
                <c:pt idx="49">
                  <c:v>516.98371932852103</c:v>
                </c:pt>
                <c:pt idx="50">
                  <c:v>543.50825405805699</c:v>
                </c:pt>
                <c:pt idx="51">
                  <c:v>536.01537167454057</c:v>
                </c:pt>
                <c:pt idx="52">
                  <c:v>551.73990997641295</c:v>
                </c:pt>
                <c:pt idx="53">
                  <c:v>542.99135711011832</c:v>
                </c:pt>
                <c:pt idx="54">
                  <c:v>542.64827686968829</c:v>
                </c:pt>
                <c:pt idx="55">
                  <c:v>508.23674765087623</c:v>
                </c:pt>
                <c:pt idx="56">
                  <c:v>446.12106558755158</c:v>
                </c:pt>
                <c:pt idx="57">
                  <c:v>481.43453032947889</c:v>
                </c:pt>
                <c:pt idx="58">
                  <c:v>539.01489094493195</c:v>
                </c:pt>
                <c:pt idx="59">
                  <c:v>526.31321101741071</c:v>
                </c:pt>
                <c:pt idx="60">
                  <c:v>474.5648136370931</c:v>
                </c:pt>
                <c:pt idx="61">
                  <c:v>439.6179256475088</c:v>
                </c:pt>
                <c:pt idx="62">
                  <c:v>480.70194786277477</c:v>
                </c:pt>
                <c:pt idx="63">
                  <c:v>524.50399473058212</c:v>
                </c:pt>
                <c:pt idx="64">
                  <c:v>540.12081800630438</c:v>
                </c:pt>
                <c:pt idx="65">
                  <c:v>550.986107764439</c:v>
                </c:pt>
                <c:pt idx="66">
                  <c:v>582.45986397771526</c:v>
                </c:pt>
                <c:pt idx="67">
                  <c:v>611.83255053725793</c:v>
                </c:pt>
                <c:pt idx="68">
                  <c:v>609.93424673733102</c:v>
                </c:pt>
                <c:pt idx="69">
                  <c:v>589.57273980314403</c:v>
                </c:pt>
                <c:pt idx="70">
                  <c:v>604.85313487448877</c:v>
                </c:pt>
                <c:pt idx="71">
                  <c:v>653.20014625760939</c:v>
                </c:pt>
                <c:pt idx="72">
                  <c:v>695.56390746214447</c:v>
                </c:pt>
                <c:pt idx="73">
                  <c:v>754.51278051118538</c:v>
                </c:pt>
                <c:pt idx="74">
                  <c:v>804.29657881199262</c:v>
                </c:pt>
                <c:pt idx="75">
                  <c:v>806.32178041687837</c:v>
                </c:pt>
                <c:pt idx="76">
                  <c:v>836.38456106630611</c:v>
                </c:pt>
                <c:pt idx="77">
                  <c:v>858.72183002942734</c:v>
                </c:pt>
                <c:pt idx="78">
                  <c:v>896.0295478820625</c:v>
                </c:pt>
                <c:pt idx="79">
                  <c:v>925.08195961678962</c:v>
                </c:pt>
                <c:pt idx="80">
                  <c:v>953.72850369141941</c:v>
                </c:pt>
                <c:pt idx="81">
                  <c:v>1022.2858160289642</c:v>
                </c:pt>
                <c:pt idx="82">
                  <c:v>1072.8795515801703</c:v>
                </c:pt>
                <c:pt idx="83">
                  <c:v>1187.4160112839236</c:v>
                </c:pt>
                <c:pt idx="84">
                  <c:v>1347.894396213534</c:v>
                </c:pt>
                <c:pt idx="85">
                  <c:v>1368.5960920906593</c:v>
                </c:pt>
                <c:pt idx="86">
                  <c:v>1217.6262405584325</c:v>
                </c:pt>
                <c:pt idx="87">
                  <c:v>1158.0687443053623</c:v>
                </c:pt>
                <c:pt idx="88">
                  <c:v>1211.2121588994621</c:v>
                </c:pt>
                <c:pt idx="89">
                  <c:v>1285.6688820356237</c:v>
                </c:pt>
                <c:pt idx="90">
                  <c:v>1360.3293209775456</c:v>
                </c:pt>
                <c:pt idx="91">
                  <c:v>1556.7119543300494</c:v>
                </c:pt>
                <c:pt idx="92">
                  <c:v>1651.2845738307715</c:v>
                </c:pt>
                <c:pt idx="93">
                  <c:v>1471.0037452234876</c:v>
                </c:pt>
                <c:pt idx="94">
                  <c:v>1321.2380268111795</c:v>
                </c:pt>
                <c:pt idx="95">
                  <c:v>1170.4821525538223</c:v>
                </c:pt>
                <c:pt idx="96">
                  <c:v>1082.3308512963297</c:v>
                </c:pt>
                <c:pt idx="97">
                  <c:v>1329.2899541652034</c:v>
                </c:pt>
                <c:pt idx="98">
                  <c:v>1465.6870952814256</c:v>
                </c:pt>
                <c:pt idx="99">
                  <c:v>1633.2042757911463</c:v>
                </c:pt>
                <c:pt idx="100">
                  <c:v>1537.7791609851611</c:v>
                </c:pt>
                <c:pt idx="101">
                  <c:v>1526.4056638743234</c:v>
                </c:pt>
                <c:pt idx="102">
                  <c:v>1814.0853383707549</c:v>
                </c:pt>
                <c:pt idx="103">
                  <c:v>1760.4099448461043</c:v>
                </c:pt>
                <c:pt idx="104">
                  <c:v>1735.8714166805339</c:v>
                </c:pt>
                <c:pt idx="105">
                  <c:v>1900.1067814124056</c:v>
                </c:pt>
                <c:pt idx="106">
                  <c:v>2128.6699320483317</c:v>
                </c:pt>
                <c:pt idx="107">
                  <c:v>2404.3185843963756</c:v>
                </c:pt>
                <c:pt idx="108">
                  <c:v>2562.1064277702808</c:v>
                </c:pt>
                <c:pt idx="109">
                  <c:v>2126.0911152794833</c:v>
                </c:pt>
                <c:pt idx="110">
                  <c:v>1395.0660434726165</c:v>
                </c:pt>
                <c:pt idx="111">
                  <c:v>1262.9526697477311</c:v>
                </c:pt>
                <c:pt idx="112">
                  <c:v>1768.2051301456379</c:v>
                </c:pt>
                <c:pt idx="113">
                  <c:v>2055.335406629958</c:v>
                </c:pt>
                <c:pt idx="114">
                  <c:v>2408.176675324883</c:v>
                </c:pt>
                <c:pt idx="115">
                  <c:v>3165.8322605730446</c:v>
                </c:pt>
                <c:pt idx="116">
                  <c:v>3342.7185909684567</c:v>
                </c:pt>
                <c:pt idx="117">
                  <c:v>2898.6148326353727</c:v>
                </c:pt>
                <c:pt idx="118">
                  <c:v>3449.5674747178032</c:v>
                </c:pt>
                <c:pt idx="119">
                  <c:v>4756.1963417381312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0F-4535-BB99-C9482F40E36A}"/>
            </c:ext>
          </c:extLst>
        </c:ser>
        <c:ser>
          <c:idx val="3"/>
          <c:order val="3"/>
          <c:tx>
            <c:strRef>
              <c:f>'y=e^(b0+b1x)'!$V$5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'y=e^(b0+b1x)'!$B$6:$B$125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'y=e^(b0+b1x)'!$V$6:$V$125</c:f>
              <c:numCache>
                <c:formatCode>General</c:formatCode>
                <c:ptCount val="120"/>
                <c:pt idx="0">
                  <c:v>195.49642341129092</c:v>
                </c:pt>
                <c:pt idx="1">
                  <c:v>205.1907744931566</c:v>
                </c:pt>
                <c:pt idx="2">
                  <c:v>210.47122232981462</c:v>
                </c:pt>
                <c:pt idx="3">
                  <c:v>215.962606626276</c:v>
                </c:pt>
                <c:pt idx="4">
                  <c:v>218.47220527003424</c:v>
                </c:pt>
                <c:pt idx="5">
                  <c:v>212.07308950746935</c:v>
                </c:pt>
                <c:pt idx="6">
                  <c:v>204.72078361917414</c:v>
                </c:pt>
                <c:pt idx="7">
                  <c:v>191.33960544411926</c:v>
                </c:pt>
                <c:pt idx="8">
                  <c:v>171.8965663902072</c:v>
                </c:pt>
                <c:pt idx="9">
                  <c:v>175.82732753344348</c:v>
                </c:pt>
                <c:pt idx="10">
                  <c:v>189.62414996960172</c:v>
                </c:pt>
                <c:pt idx="11">
                  <c:v>190.45328946190389</c:v>
                </c:pt>
                <c:pt idx="12">
                  <c:v>199.11583967831262</c:v>
                </c:pt>
                <c:pt idx="13">
                  <c:v>213.81845166725051</c:v>
                </c:pt>
                <c:pt idx="14">
                  <c:v>227.9984089112823</c:v>
                </c:pt>
                <c:pt idx="15">
                  <c:v>232.92288409603097</c:v>
                </c:pt>
                <c:pt idx="16">
                  <c:v>218.14889738407311</c:v>
                </c:pt>
                <c:pt idx="17">
                  <c:v>212.95035846160837</c:v>
                </c:pt>
                <c:pt idx="18">
                  <c:v>223.07365843921116</c:v>
                </c:pt>
                <c:pt idx="19">
                  <c:v>229.7599154679078</c:v>
                </c:pt>
                <c:pt idx="20">
                  <c:v>239.36108388020236</c:v>
                </c:pt>
                <c:pt idx="21">
                  <c:v>240.29819137455266</c:v>
                </c:pt>
                <c:pt idx="22">
                  <c:v>236.36978308013721</c:v>
                </c:pt>
                <c:pt idx="23">
                  <c:v>238.61403596530513</c:v>
                </c:pt>
                <c:pt idx="24">
                  <c:v>252.01336819772416</c:v>
                </c:pt>
                <c:pt idx="25">
                  <c:v>267.3769937590281</c:v>
                </c:pt>
                <c:pt idx="26">
                  <c:v>280.4057715114871</c:v>
                </c:pt>
                <c:pt idx="27">
                  <c:v>296.41733478299028</c:v>
                </c:pt>
                <c:pt idx="28">
                  <c:v>308.90753042525648</c:v>
                </c:pt>
                <c:pt idx="29">
                  <c:v>310.92474886516089</c:v>
                </c:pt>
                <c:pt idx="30">
                  <c:v>323.16674111570603</c:v>
                </c:pt>
                <c:pt idx="31">
                  <c:v>329.05572878249995</c:v>
                </c:pt>
                <c:pt idx="32">
                  <c:v>327.97627972490369</c:v>
                </c:pt>
                <c:pt idx="33">
                  <c:v>355.8937178688733</c:v>
                </c:pt>
                <c:pt idx="34">
                  <c:v>387.33357378979929</c:v>
                </c:pt>
                <c:pt idx="35">
                  <c:v>411.73370539663648</c:v>
                </c:pt>
                <c:pt idx="36">
                  <c:v>404.43154334118066</c:v>
                </c:pt>
                <c:pt idx="37">
                  <c:v>408.18992975772863</c:v>
                </c:pt>
                <c:pt idx="38">
                  <c:v>433.21510611050883</c:v>
                </c:pt>
                <c:pt idx="39">
                  <c:v>441.48472296839526</c:v>
                </c:pt>
                <c:pt idx="40">
                  <c:v>456.73883189195288</c:v>
                </c:pt>
                <c:pt idx="41">
                  <c:v>481.00470278511864</c:v>
                </c:pt>
                <c:pt idx="42">
                  <c:v>483.91442914849296</c:v>
                </c:pt>
                <c:pt idx="43">
                  <c:v>497.35232796153315</c:v>
                </c:pt>
                <c:pt idx="44">
                  <c:v>512.22100295884184</c:v>
                </c:pt>
                <c:pt idx="45">
                  <c:v>516.83268337152367</c:v>
                </c:pt>
                <c:pt idx="46">
                  <c:v>552.00513553174517</c:v>
                </c:pt>
                <c:pt idx="47">
                  <c:v>566.92278185291536</c:v>
                </c:pt>
                <c:pt idx="48">
                  <c:v>540.08933953941926</c:v>
                </c:pt>
                <c:pt idx="49">
                  <c:v>557.85953965429985</c:v>
                </c:pt>
                <c:pt idx="50">
                  <c:v>586.08701285259212</c:v>
                </c:pt>
                <c:pt idx="51">
                  <c:v>578.10130505825168</c:v>
                </c:pt>
                <c:pt idx="52">
                  <c:v>594.87095545023828</c:v>
                </c:pt>
                <c:pt idx="53">
                  <c:v>585.53581671591689</c:v>
                </c:pt>
                <c:pt idx="54">
                  <c:v>585.16999581570269</c:v>
                </c:pt>
                <c:pt idx="55">
                  <c:v>548.57602177301294</c:v>
                </c:pt>
                <c:pt idx="56">
                  <c:v>482.97972905695838</c:v>
                </c:pt>
                <c:pt idx="57">
                  <c:v>520.2036017286722</c:v>
                </c:pt>
                <c:pt idx="58">
                  <c:v>581.2969850030064</c:v>
                </c:pt>
                <c:pt idx="59">
                  <c:v>567.77484474880328</c:v>
                </c:pt>
                <c:pt idx="60">
                  <c:v>512.9486730909224</c:v>
                </c:pt>
                <c:pt idx="61">
                  <c:v>476.14275811945657</c:v>
                </c:pt>
                <c:pt idx="62">
                  <c:v>519.42961465243059</c:v>
                </c:pt>
                <c:pt idx="63">
                  <c:v>565.8509210704342</c:v>
                </c:pt>
                <c:pt idx="64">
                  <c:v>582.47561517859492</c:v>
                </c:pt>
                <c:pt idx="65">
                  <c:v>594.06610181193139</c:v>
                </c:pt>
                <c:pt idx="66">
                  <c:v>627.75434473764983</c:v>
                </c:pt>
                <c:pt idx="67">
                  <c:v>659.34938318764046</c:v>
                </c:pt>
                <c:pt idx="68">
                  <c:v>657.30286096146529</c:v>
                </c:pt>
                <c:pt idx="69">
                  <c:v>635.39148106490165</c:v>
                </c:pt>
                <c:pt idx="70">
                  <c:v>651.82814895473041</c:v>
                </c:pt>
                <c:pt idx="71">
                  <c:v>704.10516667433728</c:v>
                </c:pt>
                <c:pt idx="72">
                  <c:v>750.25098330179128</c:v>
                </c:pt>
                <c:pt idx="73">
                  <c:v>814.97689797523299</c:v>
                </c:pt>
                <c:pt idx="74">
                  <c:v>870.08803166862663</c:v>
                </c:pt>
                <c:pt idx="75">
                  <c:v>872.33834379130735</c:v>
                </c:pt>
                <c:pt idx="76">
                  <c:v>905.81773986402982</c:v>
                </c:pt>
                <c:pt idx="77">
                  <c:v>930.78282423059443</c:v>
                </c:pt>
                <c:pt idx="78">
                  <c:v>972.64343956173343</c:v>
                </c:pt>
                <c:pt idx="79">
                  <c:v>1005.378518180142</c:v>
                </c:pt>
                <c:pt idx="80">
                  <c:v>1037.7696103205615</c:v>
                </c:pt>
                <c:pt idx="81">
                  <c:v>1115.7233000705005</c:v>
                </c:pt>
                <c:pt idx="82">
                  <c:v>1173.6228413029012</c:v>
                </c:pt>
                <c:pt idx="83">
                  <c:v>1305.766803442722</c:v>
                </c:pt>
                <c:pt idx="84">
                  <c:v>1493.1439174172192</c:v>
                </c:pt>
                <c:pt idx="85">
                  <c:v>1517.4876503276023</c:v>
                </c:pt>
                <c:pt idx="86">
                  <c:v>1340.8515418659754</c:v>
                </c:pt>
                <c:pt idx="87">
                  <c:v>1271.7736189607886</c:v>
                </c:pt>
                <c:pt idx="88">
                  <c:v>1333.3948653352618</c:v>
                </c:pt>
                <c:pt idx="89">
                  <c:v>1420.2007536019823</c:v>
                </c:pt>
                <c:pt idx="90">
                  <c:v>1507.7620357593498</c:v>
                </c:pt>
                <c:pt idx="91">
                  <c:v>1740.3199252357813</c:v>
                </c:pt>
                <c:pt idx="92">
                  <c:v>1853.3663564616268</c:v>
                </c:pt>
                <c:pt idx="93">
                  <c:v>1638.4440336816963</c:v>
                </c:pt>
                <c:pt idx="94">
                  <c:v>1461.8534975382195</c:v>
                </c:pt>
                <c:pt idx="95">
                  <c:v>1286.1412551039821</c:v>
                </c:pt>
                <c:pt idx="96">
                  <c:v>1184.4722131670335</c:v>
                </c:pt>
                <c:pt idx="97">
                  <c:v>1471.2985317483274</c:v>
                </c:pt>
                <c:pt idx="98">
                  <c:v>1632.1433002532713</c:v>
                </c:pt>
                <c:pt idx="99">
                  <c:v>1831.7047781263818</c:v>
                </c:pt>
                <c:pt idx="100">
                  <c:v>1717.767414104429</c:v>
                </c:pt>
                <c:pt idx="101">
                  <c:v>1704.2324330153574</c:v>
                </c:pt>
                <c:pt idx="102">
                  <c:v>2049.4096127260923</c:v>
                </c:pt>
                <c:pt idx="103">
                  <c:v>1984.5814503165893</c:v>
                </c:pt>
                <c:pt idx="104">
                  <c:v>1955.0063006829805</c:v>
                </c:pt>
                <c:pt idx="105">
                  <c:v>2153.6807594971001</c:v>
                </c:pt>
                <c:pt idx="106">
                  <c:v>2432.8367010805687</c:v>
                </c:pt>
                <c:pt idx="107">
                  <c:v>2773.1845192956716</c:v>
                </c:pt>
                <c:pt idx="108">
                  <c:v>2969.648216699939</c:v>
                </c:pt>
                <c:pt idx="109">
                  <c:v>2429.670925554653</c:v>
                </c:pt>
                <c:pt idx="110">
                  <c:v>1548.6682695091877</c:v>
                </c:pt>
                <c:pt idx="111">
                  <c:v>1393.6605642864106</c:v>
                </c:pt>
                <c:pt idx="112">
                  <c:v>1993.9848486483852</c:v>
                </c:pt>
                <c:pt idx="113">
                  <c:v>2342.9505793702378</c:v>
                </c:pt>
                <c:pt idx="114">
                  <c:v>2777.9745880908395</c:v>
                </c:pt>
                <c:pt idx="115">
                  <c:v>3731.0181642268226</c:v>
                </c:pt>
                <c:pt idx="116">
                  <c:v>3956.7035895959261</c:v>
                </c:pt>
                <c:pt idx="117">
                  <c:v>3392.2434009275053</c:v>
                </c:pt>
                <c:pt idx="118">
                  <c:v>4093.5527847822236</c:v>
                </c:pt>
                <c:pt idx="119">
                  <c:v>5794.9366231377235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0F-4535-BB99-C9482F40E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69087"/>
        <c:axId val="625459519"/>
      </c:scatterChart>
      <c:valAx>
        <c:axId val="625469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459519"/>
        <c:crosses val="autoZero"/>
        <c:crossBetween val="midCat"/>
      </c:valAx>
      <c:valAx>
        <c:axId val="62545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469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608896459250478"/>
          <c:y val="1.8112367990073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'y=10^(a+bx)'!$C$5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'y=10^(a+bx)'!$B$6:$B$125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'y=10^(a+bx)'!$C$6:$C$125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05-4E90-A8BC-F6944580C5C1}"/>
            </c:ext>
          </c:extLst>
        </c:ser>
        <c:ser>
          <c:idx val="2"/>
          <c:order val="2"/>
          <c:tx>
            <c:strRef>
              <c:f>'y=10^(a+bx)'!$U$5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'y=10^(a+bx)'!$B$6:$B$125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'y=10^(a+bx)'!$U$6:$U$125</c:f>
              <c:numCache>
                <c:formatCode>General</c:formatCode>
                <c:ptCount val="120"/>
                <c:pt idx="0">
                  <c:v>171.58455081905876</c:v>
                </c:pt>
                <c:pt idx="1">
                  <c:v>180.72895922077672</c:v>
                </c:pt>
                <c:pt idx="2">
                  <c:v>185.71930612396548</c:v>
                </c:pt>
                <c:pt idx="3">
                  <c:v>190.91558991354114</c:v>
                </c:pt>
                <c:pt idx="4">
                  <c:v>193.29246075039902</c:v>
                </c:pt>
                <c:pt idx="5">
                  <c:v>187.23441334072217</c:v>
                </c:pt>
                <c:pt idx="6">
                  <c:v>180.28510192671106</c:v>
                </c:pt>
                <c:pt idx="7">
                  <c:v>167.6708775726128</c:v>
                </c:pt>
                <c:pt idx="8">
                  <c:v>149.43038627135994</c:v>
                </c:pt>
                <c:pt idx="9">
                  <c:v>153.10879184187758</c:v>
                </c:pt>
                <c:pt idx="10">
                  <c:v>166.05711514994186</c:v>
                </c:pt>
                <c:pt idx="11">
                  <c:v>166.83700265251375</c:v>
                </c:pt>
                <c:pt idx="12">
                  <c:v>174.99591492660429</c:v>
                </c:pt>
                <c:pt idx="13">
                  <c:v>188.8858836297623</c:v>
                </c:pt>
                <c:pt idx="14">
                  <c:v>202.32629589422518</c:v>
                </c:pt>
                <c:pt idx="15">
                  <c:v>207.00292751874559</c:v>
                </c:pt>
                <c:pt idx="16">
                  <c:v>192.98617885495761</c:v>
                </c:pt>
                <c:pt idx="17">
                  <c:v>188.06440684291775</c:v>
                </c:pt>
                <c:pt idx="18">
                  <c:v>197.65387875163665</c:v>
                </c:pt>
                <c:pt idx="19">
                  <c:v>203.99864641135986</c:v>
                </c:pt>
                <c:pt idx="20">
                  <c:v>213.12344558508124</c:v>
                </c:pt>
                <c:pt idx="21">
                  <c:v>214.01488455014618</c:v>
                </c:pt>
                <c:pt idx="22">
                  <c:v>210.2788796128404</c:v>
                </c:pt>
                <c:pt idx="23">
                  <c:v>212.41290561298203</c:v>
                </c:pt>
                <c:pt idx="24">
                  <c:v>225.17048868880994</c:v>
                </c:pt>
                <c:pt idx="25">
                  <c:v>239.82856903472097</c:v>
                </c:pt>
                <c:pt idx="26">
                  <c:v>252.27988949445435</c:v>
                </c:pt>
                <c:pt idx="27">
                  <c:v>267.60244964955871</c:v>
                </c:pt>
                <c:pt idx="28">
                  <c:v>279.5672627194653</c:v>
                </c:pt>
                <c:pt idx="29">
                  <c:v>281.50040990414715</c:v>
                </c:pt>
                <c:pt idx="30">
                  <c:v>293.23578567407696</c:v>
                </c:pt>
                <c:pt idx="31">
                  <c:v>298.88279120876882</c:v>
                </c:pt>
                <c:pt idx="32">
                  <c:v>297.8476324967225</c:v>
                </c:pt>
                <c:pt idx="33">
                  <c:v>324.62397653917759</c:v>
                </c:pt>
                <c:pt idx="34">
                  <c:v>354.76913186791916</c:v>
                </c:pt>
                <c:pt idx="35">
                  <c:v>378.13798637212022</c:v>
                </c:pt>
                <c:pt idx="36">
                  <c:v>371.14781038888742</c:v>
                </c:pt>
                <c:pt idx="37">
                  <c:v>374.74601710924554</c:v>
                </c:pt>
                <c:pt idx="38">
                  <c:v>398.68104920785009</c:v>
                </c:pt>
                <c:pt idx="39">
                  <c:v>406.58010819794578</c:v>
                </c:pt>
                <c:pt idx="40">
                  <c:v>421.13520113156608</c:v>
                </c:pt>
                <c:pt idx="41">
                  <c:v>444.24298972408633</c:v>
                </c:pt>
                <c:pt idx="42">
                  <c:v>447.00973532313878</c:v>
                </c:pt>
                <c:pt idx="43">
                  <c:v>459.77513711083367</c:v>
                </c:pt>
                <c:pt idx="44">
                  <c:v>473.87542545888454</c:v>
                </c:pt>
                <c:pt idx="45">
                  <c:v>478.24339958849964</c:v>
                </c:pt>
                <c:pt idx="46">
                  <c:v>511.46900780768829</c:v>
                </c:pt>
                <c:pt idx="47">
                  <c:v>525.51201141504635</c:v>
                </c:pt>
                <c:pt idx="48">
                  <c:v>500.23060565399658</c:v>
                </c:pt>
                <c:pt idx="49">
                  <c:v>516.98371932852103</c:v>
                </c:pt>
                <c:pt idx="50">
                  <c:v>543.50825405805699</c:v>
                </c:pt>
                <c:pt idx="51">
                  <c:v>536.01537167454057</c:v>
                </c:pt>
                <c:pt idx="52">
                  <c:v>551.73990997641295</c:v>
                </c:pt>
                <c:pt idx="53">
                  <c:v>542.99135711011832</c:v>
                </c:pt>
                <c:pt idx="54">
                  <c:v>542.64827686968829</c:v>
                </c:pt>
                <c:pt idx="55">
                  <c:v>508.23674765087623</c:v>
                </c:pt>
                <c:pt idx="56">
                  <c:v>446.12106558755158</c:v>
                </c:pt>
                <c:pt idx="57">
                  <c:v>481.43453032947889</c:v>
                </c:pt>
                <c:pt idx="58">
                  <c:v>539.01489094493195</c:v>
                </c:pt>
                <c:pt idx="59">
                  <c:v>526.31321101741071</c:v>
                </c:pt>
                <c:pt idx="60">
                  <c:v>474.5648136370931</c:v>
                </c:pt>
                <c:pt idx="61">
                  <c:v>439.6179256475088</c:v>
                </c:pt>
                <c:pt idx="62">
                  <c:v>480.70194786277477</c:v>
                </c:pt>
                <c:pt idx="63">
                  <c:v>524.50399473058212</c:v>
                </c:pt>
                <c:pt idx="64">
                  <c:v>540.12081800630438</c:v>
                </c:pt>
                <c:pt idx="65">
                  <c:v>550.986107764439</c:v>
                </c:pt>
                <c:pt idx="66">
                  <c:v>582.45986397771526</c:v>
                </c:pt>
                <c:pt idx="67">
                  <c:v>611.83255053725793</c:v>
                </c:pt>
                <c:pt idx="68">
                  <c:v>609.93424673733102</c:v>
                </c:pt>
                <c:pt idx="69">
                  <c:v>589.57273980314403</c:v>
                </c:pt>
                <c:pt idx="70">
                  <c:v>604.85313487448877</c:v>
                </c:pt>
                <c:pt idx="71">
                  <c:v>653.20014625760939</c:v>
                </c:pt>
                <c:pt idx="72">
                  <c:v>695.56390746214447</c:v>
                </c:pt>
                <c:pt idx="73">
                  <c:v>754.51278051118538</c:v>
                </c:pt>
                <c:pt idx="74">
                  <c:v>804.29657881199262</c:v>
                </c:pt>
                <c:pt idx="75">
                  <c:v>806.32178041687837</c:v>
                </c:pt>
                <c:pt idx="76">
                  <c:v>836.38456106630611</c:v>
                </c:pt>
                <c:pt idx="77">
                  <c:v>858.72183002942734</c:v>
                </c:pt>
                <c:pt idx="78">
                  <c:v>896.0295478820625</c:v>
                </c:pt>
                <c:pt idx="79">
                  <c:v>925.08195961678962</c:v>
                </c:pt>
                <c:pt idx="80">
                  <c:v>953.72850369141941</c:v>
                </c:pt>
                <c:pt idx="81">
                  <c:v>1022.2858160289642</c:v>
                </c:pt>
                <c:pt idx="82">
                  <c:v>1072.8795515801703</c:v>
                </c:pt>
                <c:pt idx="83">
                  <c:v>1187.4160112839236</c:v>
                </c:pt>
                <c:pt idx="84">
                  <c:v>1347.894396213534</c:v>
                </c:pt>
                <c:pt idx="85">
                  <c:v>1368.5960920906593</c:v>
                </c:pt>
                <c:pt idx="86">
                  <c:v>1217.6262405584325</c:v>
                </c:pt>
                <c:pt idx="87">
                  <c:v>1158.0687443053623</c:v>
                </c:pt>
                <c:pt idx="88">
                  <c:v>1211.2121588994621</c:v>
                </c:pt>
                <c:pt idx="89">
                  <c:v>1285.6688820356237</c:v>
                </c:pt>
                <c:pt idx="90">
                  <c:v>1360.3293209775456</c:v>
                </c:pt>
                <c:pt idx="91">
                  <c:v>1556.7119543300494</c:v>
                </c:pt>
                <c:pt idx="92">
                  <c:v>1651.2845738307715</c:v>
                </c:pt>
                <c:pt idx="93">
                  <c:v>1471.0037452234876</c:v>
                </c:pt>
                <c:pt idx="94">
                  <c:v>1321.2380268111795</c:v>
                </c:pt>
                <c:pt idx="95">
                  <c:v>1170.4821525538223</c:v>
                </c:pt>
                <c:pt idx="96">
                  <c:v>1082.3308512963297</c:v>
                </c:pt>
                <c:pt idx="97">
                  <c:v>1329.2899541652034</c:v>
                </c:pt>
                <c:pt idx="98">
                  <c:v>1465.6870952814256</c:v>
                </c:pt>
                <c:pt idx="99">
                  <c:v>1633.2042757911463</c:v>
                </c:pt>
                <c:pt idx="100">
                  <c:v>1537.7791609851611</c:v>
                </c:pt>
                <c:pt idx="101">
                  <c:v>1526.4056638743234</c:v>
                </c:pt>
                <c:pt idx="102">
                  <c:v>1814.0853383707549</c:v>
                </c:pt>
                <c:pt idx="103">
                  <c:v>1760.4099448461043</c:v>
                </c:pt>
                <c:pt idx="104">
                  <c:v>1735.8714166805339</c:v>
                </c:pt>
                <c:pt idx="105">
                  <c:v>1900.1067814124056</c:v>
                </c:pt>
                <c:pt idx="106">
                  <c:v>2128.6699320483317</c:v>
                </c:pt>
                <c:pt idx="107">
                  <c:v>2404.3185843963756</c:v>
                </c:pt>
                <c:pt idx="108">
                  <c:v>2562.1064277702808</c:v>
                </c:pt>
                <c:pt idx="109">
                  <c:v>2126.0911152794833</c:v>
                </c:pt>
                <c:pt idx="110">
                  <c:v>1395.0660434726165</c:v>
                </c:pt>
                <c:pt idx="111">
                  <c:v>1262.9526697477311</c:v>
                </c:pt>
                <c:pt idx="112">
                  <c:v>1768.2051301456379</c:v>
                </c:pt>
                <c:pt idx="113">
                  <c:v>2055.335406629958</c:v>
                </c:pt>
                <c:pt idx="114">
                  <c:v>2408.176675324883</c:v>
                </c:pt>
                <c:pt idx="115">
                  <c:v>3165.8322605730446</c:v>
                </c:pt>
                <c:pt idx="116">
                  <c:v>3342.7185909684567</c:v>
                </c:pt>
                <c:pt idx="117">
                  <c:v>2898.6148326353727</c:v>
                </c:pt>
                <c:pt idx="118">
                  <c:v>3449.5674747178032</c:v>
                </c:pt>
                <c:pt idx="119">
                  <c:v>4756.1963417381312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05-4E90-A8BC-F6944580C5C1}"/>
            </c:ext>
          </c:extLst>
        </c:ser>
        <c:ser>
          <c:idx val="3"/>
          <c:order val="3"/>
          <c:tx>
            <c:strRef>
              <c:f>'y=10^(a+bx)'!$V$5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'y=10^(a+bx)'!$B$6:$B$125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'y=10^(a+bx)'!$V$6:$V$125</c:f>
              <c:numCache>
                <c:formatCode>General</c:formatCode>
                <c:ptCount val="120"/>
                <c:pt idx="0">
                  <c:v>195.49642341129092</c:v>
                </c:pt>
                <c:pt idx="1">
                  <c:v>205.1907744931566</c:v>
                </c:pt>
                <c:pt idx="2">
                  <c:v>210.47122232981462</c:v>
                </c:pt>
                <c:pt idx="3">
                  <c:v>215.962606626276</c:v>
                </c:pt>
                <c:pt idx="4">
                  <c:v>218.47220527003424</c:v>
                </c:pt>
                <c:pt idx="5">
                  <c:v>212.07308950746935</c:v>
                </c:pt>
                <c:pt idx="6">
                  <c:v>204.72078361917414</c:v>
                </c:pt>
                <c:pt idx="7">
                  <c:v>191.33960544411926</c:v>
                </c:pt>
                <c:pt idx="8">
                  <c:v>171.8965663902072</c:v>
                </c:pt>
                <c:pt idx="9">
                  <c:v>175.82732753344348</c:v>
                </c:pt>
                <c:pt idx="10">
                  <c:v>189.62414996960172</c:v>
                </c:pt>
                <c:pt idx="11">
                  <c:v>190.45328946190389</c:v>
                </c:pt>
                <c:pt idx="12">
                  <c:v>199.11583967831262</c:v>
                </c:pt>
                <c:pt idx="13">
                  <c:v>213.81845166725051</c:v>
                </c:pt>
                <c:pt idx="14">
                  <c:v>227.9984089112823</c:v>
                </c:pt>
                <c:pt idx="15">
                  <c:v>232.92288409603097</c:v>
                </c:pt>
                <c:pt idx="16">
                  <c:v>218.14889738407311</c:v>
                </c:pt>
                <c:pt idx="17">
                  <c:v>212.95035846160837</c:v>
                </c:pt>
                <c:pt idx="18">
                  <c:v>223.07365843921116</c:v>
                </c:pt>
                <c:pt idx="19">
                  <c:v>229.7599154679078</c:v>
                </c:pt>
                <c:pt idx="20">
                  <c:v>239.36108388020236</c:v>
                </c:pt>
                <c:pt idx="21">
                  <c:v>240.29819137455266</c:v>
                </c:pt>
                <c:pt idx="22">
                  <c:v>236.36978308013721</c:v>
                </c:pt>
                <c:pt idx="23">
                  <c:v>238.61403596530513</c:v>
                </c:pt>
                <c:pt idx="24">
                  <c:v>252.01336819772416</c:v>
                </c:pt>
                <c:pt idx="25">
                  <c:v>267.3769937590281</c:v>
                </c:pt>
                <c:pt idx="26">
                  <c:v>280.4057715114871</c:v>
                </c:pt>
                <c:pt idx="27">
                  <c:v>296.41733478299028</c:v>
                </c:pt>
                <c:pt idx="28">
                  <c:v>308.90753042525648</c:v>
                </c:pt>
                <c:pt idx="29">
                  <c:v>310.92474886516089</c:v>
                </c:pt>
                <c:pt idx="30">
                  <c:v>323.16674111570603</c:v>
                </c:pt>
                <c:pt idx="31">
                  <c:v>329.05572878249995</c:v>
                </c:pt>
                <c:pt idx="32">
                  <c:v>327.97627972490369</c:v>
                </c:pt>
                <c:pt idx="33">
                  <c:v>355.8937178688733</c:v>
                </c:pt>
                <c:pt idx="34">
                  <c:v>387.33357378979929</c:v>
                </c:pt>
                <c:pt idx="35">
                  <c:v>411.73370539663648</c:v>
                </c:pt>
                <c:pt idx="36">
                  <c:v>404.43154334118066</c:v>
                </c:pt>
                <c:pt idx="37">
                  <c:v>408.18992975772863</c:v>
                </c:pt>
                <c:pt idx="38">
                  <c:v>433.21510611050883</c:v>
                </c:pt>
                <c:pt idx="39">
                  <c:v>441.48472296839526</c:v>
                </c:pt>
                <c:pt idx="40">
                  <c:v>456.73883189195288</c:v>
                </c:pt>
                <c:pt idx="41">
                  <c:v>481.00470278511864</c:v>
                </c:pt>
                <c:pt idx="42">
                  <c:v>483.91442914849296</c:v>
                </c:pt>
                <c:pt idx="43">
                  <c:v>497.35232796153315</c:v>
                </c:pt>
                <c:pt idx="44">
                  <c:v>512.22100295884184</c:v>
                </c:pt>
                <c:pt idx="45">
                  <c:v>516.83268337152367</c:v>
                </c:pt>
                <c:pt idx="46">
                  <c:v>552.00513553174517</c:v>
                </c:pt>
                <c:pt idx="47">
                  <c:v>566.92278185291536</c:v>
                </c:pt>
                <c:pt idx="48">
                  <c:v>540.08933953941926</c:v>
                </c:pt>
                <c:pt idx="49">
                  <c:v>557.85953965429985</c:v>
                </c:pt>
                <c:pt idx="50">
                  <c:v>586.08701285259212</c:v>
                </c:pt>
                <c:pt idx="51">
                  <c:v>578.10130505825168</c:v>
                </c:pt>
                <c:pt idx="52">
                  <c:v>594.87095545023828</c:v>
                </c:pt>
                <c:pt idx="53">
                  <c:v>585.53581671591689</c:v>
                </c:pt>
                <c:pt idx="54">
                  <c:v>585.16999581570269</c:v>
                </c:pt>
                <c:pt idx="55">
                  <c:v>548.57602177301294</c:v>
                </c:pt>
                <c:pt idx="56">
                  <c:v>482.97972905695838</c:v>
                </c:pt>
                <c:pt idx="57">
                  <c:v>520.2036017286722</c:v>
                </c:pt>
                <c:pt idx="58">
                  <c:v>581.2969850030064</c:v>
                </c:pt>
                <c:pt idx="59">
                  <c:v>567.77484474880328</c:v>
                </c:pt>
                <c:pt idx="60">
                  <c:v>512.9486730909224</c:v>
                </c:pt>
                <c:pt idx="61">
                  <c:v>476.14275811945657</c:v>
                </c:pt>
                <c:pt idx="62">
                  <c:v>519.42961465243059</c:v>
                </c:pt>
                <c:pt idx="63">
                  <c:v>565.8509210704342</c:v>
                </c:pt>
                <c:pt idx="64">
                  <c:v>582.47561517859492</c:v>
                </c:pt>
                <c:pt idx="65">
                  <c:v>594.06610181193139</c:v>
                </c:pt>
                <c:pt idx="66">
                  <c:v>627.75434473764983</c:v>
                </c:pt>
                <c:pt idx="67">
                  <c:v>659.34938318764046</c:v>
                </c:pt>
                <c:pt idx="68">
                  <c:v>657.30286096146529</c:v>
                </c:pt>
                <c:pt idx="69">
                  <c:v>635.39148106490165</c:v>
                </c:pt>
                <c:pt idx="70">
                  <c:v>651.82814895473041</c:v>
                </c:pt>
                <c:pt idx="71">
                  <c:v>704.10516667433728</c:v>
                </c:pt>
                <c:pt idx="72">
                  <c:v>750.25098330179128</c:v>
                </c:pt>
                <c:pt idx="73">
                  <c:v>814.97689797523299</c:v>
                </c:pt>
                <c:pt idx="74">
                  <c:v>870.08803166862663</c:v>
                </c:pt>
                <c:pt idx="75">
                  <c:v>872.33834379130735</c:v>
                </c:pt>
                <c:pt idx="76">
                  <c:v>905.81773986402982</c:v>
                </c:pt>
                <c:pt idx="77">
                  <c:v>930.78282423059443</c:v>
                </c:pt>
                <c:pt idx="78">
                  <c:v>972.64343956173343</c:v>
                </c:pt>
                <c:pt idx="79">
                  <c:v>1005.378518180142</c:v>
                </c:pt>
                <c:pt idx="80">
                  <c:v>1037.7696103205615</c:v>
                </c:pt>
                <c:pt idx="81">
                  <c:v>1115.7233000705005</c:v>
                </c:pt>
                <c:pt idx="82">
                  <c:v>1173.6228413029012</c:v>
                </c:pt>
                <c:pt idx="83">
                  <c:v>1305.766803442722</c:v>
                </c:pt>
                <c:pt idx="84">
                  <c:v>1493.1439174172192</c:v>
                </c:pt>
                <c:pt idx="85">
                  <c:v>1517.4876503276023</c:v>
                </c:pt>
                <c:pt idx="86">
                  <c:v>1340.8515418659754</c:v>
                </c:pt>
                <c:pt idx="87">
                  <c:v>1271.7736189607886</c:v>
                </c:pt>
                <c:pt idx="88">
                  <c:v>1333.3948653352618</c:v>
                </c:pt>
                <c:pt idx="89">
                  <c:v>1420.2007536019823</c:v>
                </c:pt>
                <c:pt idx="90">
                  <c:v>1507.7620357593498</c:v>
                </c:pt>
                <c:pt idx="91">
                  <c:v>1740.3199252357813</c:v>
                </c:pt>
                <c:pt idx="92">
                  <c:v>1853.3663564616268</c:v>
                </c:pt>
                <c:pt idx="93">
                  <c:v>1638.4440336816963</c:v>
                </c:pt>
                <c:pt idx="94">
                  <c:v>1461.8534975382195</c:v>
                </c:pt>
                <c:pt idx="95">
                  <c:v>1286.1412551039821</c:v>
                </c:pt>
                <c:pt idx="96">
                  <c:v>1184.4722131670335</c:v>
                </c:pt>
                <c:pt idx="97">
                  <c:v>1471.2985317483274</c:v>
                </c:pt>
                <c:pt idx="98">
                  <c:v>1632.1433002532713</c:v>
                </c:pt>
                <c:pt idx="99">
                  <c:v>1831.7047781263818</c:v>
                </c:pt>
                <c:pt idx="100">
                  <c:v>1717.767414104429</c:v>
                </c:pt>
                <c:pt idx="101">
                  <c:v>1704.2324330153574</c:v>
                </c:pt>
                <c:pt idx="102">
                  <c:v>2049.4096127260923</c:v>
                </c:pt>
                <c:pt idx="103">
                  <c:v>1984.5814503165893</c:v>
                </c:pt>
                <c:pt idx="104">
                  <c:v>1955.0063006829805</c:v>
                </c:pt>
                <c:pt idx="105">
                  <c:v>2153.6807594971001</c:v>
                </c:pt>
                <c:pt idx="106">
                  <c:v>2432.8367010805687</c:v>
                </c:pt>
                <c:pt idx="107">
                  <c:v>2773.1845192956716</c:v>
                </c:pt>
                <c:pt idx="108">
                  <c:v>2969.648216699939</c:v>
                </c:pt>
                <c:pt idx="109">
                  <c:v>2429.670925554653</c:v>
                </c:pt>
                <c:pt idx="110">
                  <c:v>1548.6682695091877</c:v>
                </c:pt>
                <c:pt idx="111">
                  <c:v>1393.6605642864106</c:v>
                </c:pt>
                <c:pt idx="112">
                  <c:v>1993.9848486483852</c:v>
                </c:pt>
                <c:pt idx="113">
                  <c:v>2342.9505793702378</c:v>
                </c:pt>
                <c:pt idx="114">
                  <c:v>2777.9745880908395</c:v>
                </c:pt>
                <c:pt idx="115">
                  <c:v>3731.0181642268226</c:v>
                </c:pt>
                <c:pt idx="116">
                  <c:v>3956.7035895959261</c:v>
                </c:pt>
                <c:pt idx="117">
                  <c:v>3392.2434009275053</c:v>
                </c:pt>
                <c:pt idx="118">
                  <c:v>4093.5527847822236</c:v>
                </c:pt>
                <c:pt idx="119">
                  <c:v>5794.9366231377235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05-4E90-A8BC-F6944580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scatterChart>
        <c:scatterStyle val="smoothMarker"/>
        <c:varyColors val="0"/>
        <c:ser>
          <c:idx val="1"/>
          <c:order val="1"/>
          <c:tx>
            <c:strRef>
              <c:f>'y=10^(a+bx)'!$T$5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'y=10^(a+bx)'!$B$6:$B$125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'y=10^(a+bx)'!$T$6:$T$125</c:f>
              <c:numCache>
                <c:formatCode>General</c:formatCode>
                <c:ptCount val="120"/>
                <c:pt idx="0">
                  <c:v>183.15066474834029</c:v>
                </c:pt>
                <c:pt idx="1">
                  <c:v>192.57184403711071</c:v>
                </c:pt>
                <c:pt idx="2">
                  <c:v>197.70829363017654</c:v>
                </c:pt>
                <c:pt idx="3">
                  <c:v>203.05326503979566</c:v>
                </c:pt>
                <c:pt idx="4">
                  <c:v>205.4970320034117</c:v>
                </c:pt>
                <c:pt idx="5">
                  <c:v>199.26710842305482</c:v>
                </c:pt>
                <c:pt idx="6">
                  <c:v>192.11482853048861</c:v>
                </c:pt>
                <c:pt idx="7">
                  <c:v>179.11471061644534</c:v>
                </c:pt>
                <c:pt idx="8">
                  <c:v>160.27030390689703</c:v>
                </c:pt>
                <c:pt idx="9">
                  <c:v>164.07531713037059</c:v>
                </c:pt>
                <c:pt idx="10">
                  <c:v>177.44982194049126</c:v>
                </c:pt>
                <c:pt idx="11">
                  <c:v>178.25446967505647</c:v>
                </c:pt>
                <c:pt idx="12">
                  <c:v>186.66670442498676</c:v>
                </c:pt>
                <c:pt idx="13">
                  <c:v>200.96588561125552</c:v>
                </c:pt>
                <c:pt idx="14">
                  <c:v>214.77912734899695</c:v>
                </c:pt>
                <c:pt idx="15">
                  <c:v>219.58077988291205</c:v>
                </c:pt>
                <c:pt idx="16">
                  <c:v>205.1821681520463</c:v>
                </c:pt>
                <c:pt idx="17">
                  <c:v>200.12092057320999</c:v>
                </c:pt>
                <c:pt idx="18">
                  <c:v>209.97946051418441</c:v>
                </c:pt>
                <c:pt idx="19">
                  <c:v>216.49644744208098</c:v>
                </c:pt>
                <c:pt idx="20">
                  <c:v>225.8615924311357</c:v>
                </c:pt>
                <c:pt idx="21">
                  <c:v>226.77607829009173</c:v>
                </c:pt>
                <c:pt idx="22">
                  <c:v>222.94298185953593</c:v>
                </c:pt>
                <c:pt idx="23">
                  <c:v>225.13262913098816</c:v>
                </c:pt>
                <c:pt idx="24">
                  <c:v>238.21413323561333</c:v>
                </c:pt>
                <c:pt idx="25">
                  <c:v>253.22843798837687</c:v>
                </c:pt>
                <c:pt idx="26">
                  <c:v>265.97130869799673</c:v>
                </c:pt>
                <c:pt idx="27">
                  <c:v>281.64162495363087</c:v>
                </c:pt>
                <c:pt idx="28">
                  <c:v>293.87145610695001</c:v>
                </c:pt>
                <c:pt idx="29">
                  <c:v>295.84699466935069</c:v>
                </c:pt>
                <c:pt idx="30">
                  <c:v>307.83770599911099</c:v>
                </c:pt>
                <c:pt idx="31">
                  <c:v>313.60659221666464</c:v>
                </c:pt>
                <c:pt idx="32">
                  <c:v>312.54912962788006</c:v>
                </c:pt>
                <c:pt idx="33">
                  <c:v>339.89944677787577</c:v>
                </c:pt>
                <c:pt idx="34">
                  <c:v>370.69393806306834</c:v>
                </c:pt>
                <c:pt idx="35">
                  <c:v>394.57845136324397</c:v>
                </c:pt>
                <c:pt idx="36">
                  <c:v>387.43242218905431</c:v>
                </c:pt>
                <c:pt idx="37">
                  <c:v>391.11066260179035</c:v>
                </c:pt>
                <c:pt idx="38">
                  <c:v>415.58952469573603</c:v>
                </c:pt>
                <c:pt idx="39">
                  <c:v>423.67311270864269</c:v>
                </c:pt>
                <c:pt idx="40">
                  <c:v>438.57587693968583</c:v>
                </c:pt>
                <c:pt idx="41">
                  <c:v>462.25855020389514</c:v>
                </c:pt>
                <c:pt idx="42">
                  <c:v>465.09618456047951</c:v>
                </c:pt>
                <c:pt idx="43">
                  <c:v>478.19476657624119</c:v>
                </c:pt>
                <c:pt idx="44">
                  <c:v>492.67529439388142</c:v>
                </c:pt>
                <c:pt idx="45">
                  <c:v>497.16377534374334</c:v>
                </c:pt>
                <c:pt idx="46">
                  <c:v>531.35065538227218</c:v>
                </c:pt>
                <c:pt idx="47">
                  <c:v>545.82481750882278</c:v>
                </c:pt>
                <c:pt idx="48">
                  <c:v>519.77804630925948</c:v>
                </c:pt>
                <c:pt idx="49">
                  <c:v>537.03286647408879</c:v>
                </c:pt>
                <c:pt idx="50">
                  <c:v>564.39625183164912</c:v>
                </c:pt>
                <c:pt idx="51">
                  <c:v>556.66074578358382</c:v>
                </c:pt>
                <c:pt idx="52">
                  <c:v>572.89968354651467</c:v>
                </c:pt>
                <c:pt idx="53">
                  <c:v>563.86247237704799</c:v>
                </c:pt>
                <c:pt idx="54">
                  <c:v>563.5081986140342</c:v>
                </c:pt>
                <c:pt idx="55">
                  <c:v>528.02129989724165</c:v>
                </c:pt>
                <c:pt idx="56">
                  <c:v>464.18469533589496</c:v>
                </c:pt>
                <c:pt idx="57">
                  <c:v>500.44377973349515</c:v>
                </c:pt>
                <c:pt idx="58">
                  <c:v>559.75684987145428</c:v>
                </c:pt>
                <c:pt idx="59">
                  <c:v>546.6510785452225</c:v>
                </c:pt>
                <c:pt idx="60">
                  <c:v>493.3836148989833</c:v>
                </c:pt>
                <c:pt idx="61">
                  <c:v>457.51600150875532</c:v>
                </c:pt>
                <c:pt idx="62">
                  <c:v>499.69073189427314</c:v>
                </c:pt>
                <c:pt idx="63">
                  <c:v>544.78534169287445</c:v>
                </c:pt>
                <c:pt idx="64">
                  <c:v>560.89856992061289</c:v>
                </c:pt>
                <c:pt idx="65">
                  <c:v>572.12076451755274</c:v>
                </c:pt>
                <c:pt idx="66">
                  <c:v>604.68314863845069</c:v>
                </c:pt>
                <c:pt idx="67">
                  <c:v>635.14676635472415</c:v>
                </c:pt>
                <c:pt idx="68">
                  <c:v>633.17574604435379</c:v>
                </c:pt>
                <c:pt idx="69">
                  <c:v>612.053507741776</c:v>
                </c:pt>
                <c:pt idx="70">
                  <c:v>627.9015044532897</c:v>
                </c:pt>
                <c:pt idx="71">
                  <c:v>678.17519701948424</c:v>
                </c:pt>
                <c:pt idx="72">
                  <c:v>722.39013387691693</c:v>
                </c:pt>
                <c:pt idx="73">
                  <c:v>784.16228253064662</c:v>
                </c:pt>
                <c:pt idx="74">
                  <c:v>836.54577109464674</c:v>
                </c:pt>
                <c:pt idx="75">
                  <c:v>838.68075361946819</c:v>
                </c:pt>
                <c:pt idx="76">
                  <c:v>870.40908357062278</c:v>
                </c:pt>
                <c:pt idx="77">
                  <c:v>894.02658248133389</c:v>
                </c:pt>
                <c:pt idx="78">
                  <c:v>933.55088849026015</c:v>
                </c:pt>
                <c:pt idx="79">
                  <c:v>964.3949034263461</c:v>
                </c:pt>
                <c:pt idx="80">
                  <c:v>994.8620294430051</c:v>
                </c:pt>
                <c:pt idx="81">
                  <c:v>1067.9831947531302</c:v>
                </c:pt>
                <c:pt idx="82">
                  <c:v>1122.1211822710156</c:v>
                </c:pt>
                <c:pt idx="83">
                  <c:v>1245.1860942890901</c:v>
                </c:pt>
                <c:pt idx="84">
                  <c:v>1418.6614532815761</c:v>
                </c:pt>
                <c:pt idx="85">
                  <c:v>1441.1202822922844</c:v>
                </c:pt>
                <c:pt idx="86">
                  <c:v>1277.7542886131309</c:v>
                </c:pt>
                <c:pt idx="87">
                  <c:v>1213.5902430188739</c:v>
                </c:pt>
                <c:pt idx="88">
                  <c:v>1270.8359742736993</c:v>
                </c:pt>
                <c:pt idx="89">
                  <c:v>1351.2616013006552</c:v>
                </c:pt>
                <c:pt idx="90">
                  <c:v>1432.1497499564193</c:v>
                </c:pt>
                <c:pt idx="91">
                  <c:v>1645.9577248439018</c:v>
                </c:pt>
                <c:pt idx="92">
                  <c:v>1749.4099788448768</c:v>
                </c:pt>
                <c:pt idx="93">
                  <c:v>1552.4681349016003</c:v>
                </c:pt>
                <c:pt idx="94">
                  <c:v>1389.7684809256607</c:v>
                </c:pt>
                <c:pt idx="95">
                  <c:v>1226.9496260084952</c:v>
                </c:pt>
                <c:pt idx="96">
                  <c:v>1132.2503339871105</c:v>
                </c:pt>
                <c:pt idx="97">
                  <c:v>1398.4928880159057</c:v>
                </c:pt>
                <c:pt idx="98">
                  <c:v>1546.6775270984112</c:v>
                </c:pt>
                <c:pt idx="99">
                  <c:v>1729.6092262771595</c:v>
                </c:pt>
                <c:pt idx="100">
                  <c:v>1625.2836468841842</c:v>
                </c:pt>
                <c:pt idx="101">
                  <c:v>1612.8701244405763</c:v>
                </c:pt>
                <c:pt idx="102">
                  <c:v>1928.160763723424</c:v>
                </c:pt>
                <c:pt idx="103">
                  <c:v>1869.1380156356674</c:v>
                </c:pt>
                <c:pt idx="104">
                  <c:v>1842.1833667650826</c:v>
                </c:pt>
                <c:pt idx="105">
                  <c:v>2022.9244711846907</c:v>
                </c:pt>
                <c:pt idx="106">
                  <c:v>2275.6771157556295</c:v>
                </c:pt>
                <c:pt idx="107">
                  <c:v>2582.1733244890702</c:v>
                </c:pt>
                <c:pt idx="108">
                  <c:v>2758.3608872342065</c:v>
                </c:pt>
                <c:pt idx="109">
                  <c:v>2272.8180234842002</c:v>
                </c:pt>
                <c:pt idx="110">
                  <c:v>1469.8620735959432</c:v>
                </c:pt>
                <c:pt idx="111">
                  <c:v>1326.6979047197049</c:v>
                </c:pt>
                <c:pt idx="112">
                  <c:v>1877.7045131789901</c:v>
                </c:pt>
                <c:pt idx="113">
                  <c:v>2194.4359826077934</c:v>
                </c:pt>
                <c:pt idx="114">
                  <c:v>2586.475131851379</c:v>
                </c:pt>
                <c:pt idx="115">
                  <c:v>3436.8266859260352</c:v>
                </c:pt>
                <c:pt idx="116">
                  <c:v>3636.7769587773637</c:v>
                </c:pt>
                <c:pt idx="117">
                  <c:v>3135.7307023783032</c:v>
                </c:pt>
                <c:pt idx="118">
                  <c:v>3757.7901142061201</c:v>
                </c:pt>
                <c:pt idx="119">
                  <c:v>5249.9387013156602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05-4E90-A8BC-F6944580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valAx>
        <c:axId val="47402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14847"/>
        <c:crosses val="autoZero"/>
        <c:crossBetween val="midCat"/>
      </c:valAx>
      <c:valAx>
        <c:axId val="47401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22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 Прогноз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'y=10^(a+bx)'!$C$5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'y=10^(a+bx)'!$B$6:$B$125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'y=10^(a+bx)'!$C$6:$C$125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1-45E8-BB73-A3C7550DA2AA}"/>
            </c:ext>
          </c:extLst>
        </c:ser>
        <c:ser>
          <c:idx val="1"/>
          <c:order val="1"/>
          <c:tx>
            <c:strRef>
              <c:f>'y=10^(a+bx)'!$T$5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'y=10^(a+bx)'!$B$6:$B$125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'y=10^(a+bx)'!$T$6:$T$125</c:f>
              <c:numCache>
                <c:formatCode>General</c:formatCode>
                <c:ptCount val="120"/>
                <c:pt idx="0">
                  <c:v>183.15066474834029</c:v>
                </c:pt>
                <c:pt idx="1">
                  <c:v>192.57184403711071</c:v>
                </c:pt>
                <c:pt idx="2">
                  <c:v>197.70829363017654</c:v>
                </c:pt>
                <c:pt idx="3">
                  <c:v>203.05326503979566</c:v>
                </c:pt>
                <c:pt idx="4">
                  <c:v>205.4970320034117</c:v>
                </c:pt>
                <c:pt idx="5">
                  <c:v>199.26710842305482</c:v>
                </c:pt>
                <c:pt idx="6">
                  <c:v>192.11482853048861</c:v>
                </c:pt>
                <c:pt idx="7">
                  <c:v>179.11471061644534</c:v>
                </c:pt>
                <c:pt idx="8">
                  <c:v>160.27030390689703</c:v>
                </c:pt>
                <c:pt idx="9">
                  <c:v>164.07531713037059</c:v>
                </c:pt>
                <c:pt idx="10">
                  <c:v>177.44982194049126</c:v>
                </c:pt>
                <c:pt idx="11">
                  <c:v>178.25446967505647</c:v>
                </c:pt>
                <c:pt idx="12">
                  <c:v>186.66670442498676</c:v>
                </c:pt>
                <c:pt idx="13">
                  <c:v>200.96588561125552</c:v>
                </c:pt>
                <c:pt idx="14">
                  <c:v>214.77912734899695</c:v>
                </c:pt>
                <c:pt idx="15">
                  <c:v>219.58077988291205</c:v>
                </c:pt>
                <c:pt idx="16">
                  <c:v>205.1821681520463</c:v>
                </c:pt>
                <c:pt idx="17">
                  <c:v>200.12092057320999</c:v>
                </c:pt>
                <c:pt idx="18">
                  <c:v>209.97946051418441</c:v>
                </c:pt>
                <c:pt idx="19">
                  <c:v>216.49644744208098</c:v>
                </c:pt>
                <c:pt idx="20">
                  <c:v>225.8615924311357</c:v>
                </c:pt>
                <c:pt idx="21">
                  <c:v>226.77607829009173</c:v>
                </c:pt>
                <c:pt idx="22">
                  <c:v>222.94298185953593</c:v>
                </c:pt>
                <c:pt idx="23">
                  <c:v>225.13262913098816</c:v>
                </c:pt>
                <c:pt idx="24">
                  <c:v>238.21413323561333</c:v>
                </c:pt>
                <c:pt idx="25">
                  <c:v>253.22843798837687</c:v>
                </c:pt>
                <c:pt idx="26">
                  <c:v>265.97130869799673</c:v>
                </c:pt>
                <c:pt idx="27">
                  <c:v>281.64162495363087</c:v>
                </c:pt>
                <c:pt idx="28">
                  <c:v>293.87145610695001</c:v>
                </c:pt>
                <c:pt idx="29">
                  <c:v>295.84699466935069</c:v>
                </c:pt>
                <c:pt idx="30">
                  <c:v>307.83770599911099</c:v>
                </c:pt>
                <c:pt idx="31">
                  <c:v>313.60659221666464</c:v>
                </c:pt>
                <c:pt idx="32">
                  <c:v>312.54912962788006</c:v>
                </c:pt>
                <c:pt idx="33">
                  <c:v>339.89944677787577</c:v>
                </c:pt>
                <c:pt idx="34">
                  <c:v>370.69393806306834</c:v>
                </c:pt>
                <c:pt idx="35">
                  <c:v>394.57845136324397</c:v>
                </c:pt>
                <c:pt idx="36">
                  <c:v>387.43242218905431</c:v>
                </c:pt>
                <c:pt idx="37">
                  <c:v>391.11066260179035</c:v>
                </c:pt>
                <c:pt idx="38">
                  <c:v>415.58952469573603</c:v>
                </c:pt>
                <c:pt idx="39">
                  <c:v>423.67311270864269</c:v>
                </c:pt>
                <c:pt idx="40">
                  <c:v>438.57587693968583</c:v>
                </c:pt>
                <c:pt idx="41">
                  <c:v>462.25855020389514</c:v>
                </c:pt>
                <c:pt idx="42">
                  <c:v>465.09618456047951</c:v>
                </c:pt>
                <c:pt idx="43">
                  <c:v>478.19476657624119</c:v>
                </c:pt>
                <c:pt idx="44">
                  <c:v>492.67529439388142</c:v>
                </c:pt>
                <c:pt idx="45">
                  <c:v>497.16377534374334</c:v>
                </c:pt>
                <c:pt idx="46">
                  <c:v>531.35065538227218</c:v>
                </c:pt>
                <c:pt idx="47">
                  <c:v>545.82481750882278</c:v>
                </c:pt>
                <c:pt idx="48">
                  <c:v>519.77804630925948</c:v>
                </c:pt>
                <c:pt idx="49">
                  <c:v>537.03286647408879</c:v>
                </c:pt>
                <c:pt idx="50">
                  <c:v>564.39625183164912</c:v>
                </c:pt>
                <c:pt idx="51">
                  <c:v>556.66074578358382</c:v>
                </c:pt>
                <c:pt idx="52">
                  <c:v>572.89968354651467</c:v>
                </c:pt>
                <c:pt idx="53">
                  <c:v>563.86247237704799</c:v>
                </c:pt>
                <c:pt idx="54">
                  <c:v>563.5081986140342</c:v>
                </c:pt>
                <c:pt idx="55">
                  <c:v>528.02129989724165</c:v>
                </c:pt>
                <c:pt idx="56">
                  <c:v>464.18469533589496</c:v>
                </c:pt>
                <c:pt idx="57">
                  <c:v>500.44377973349515</c:v>
                </c:pt>
                <c:pt idx="58">
                  <c:v>559.75684987145428</c:v>
                </c:pt>
                <c:pt idx="59">
                  <c:v>546.6510785452225</c:v>
                </c:pt>
                <c:pt idx="60">
                  <c:v>493.3836148989833</c:v>
                </c:pt>
                <c:pt idx="61">
                  <c:v>457.51600150875532</c:v>
                </c:pt>
                <c:pt idx="62">
                  <c:v>499.69073189427314</c:v>
                </c:pt>
                <c:pt idx="63">
                  <c:v>544.78534169287445</c:v>
                </c:pt>
                <c:pt idx="64">
                  <c:v>560.89856992061289</c:v>
                </c:pt>
                <c:pt idx="65">
                  <c:v>572.12076451755274</c:v>
                </c:pt>
                <c:pt idx="66">
                  <c:v>604.68314863845069</c:v>
                </c:pt>
                <c:pt idx="67">
                  <c:v>635.14676635472415</c:v>
                </c:pt>
                <c:pt idx="68">
                  <c:v>633.17574604435379</c:v>
                </c:pt>
                <c:pt idx="69">
                  <c:v>612.053507741776</c:v>
                </c:pt>
                <c:pt idx="70">
                  <c:v>627.9015044532897</c:v>
                </c:pt>
                <c:pt idx="71">
                  <c:v>678.17519701948424</c:v>
                </c:pt>
                <c:pt idx="72">
                  <c:v>722.39013387691693</c:v>
                </c:pt>
                <c:pt idx="73">
                  <c:v>784.16228253064662</c:v>
                </c:pt>
                <c:pt idx="74">
                  <c:v>836.54577109464674</c:v>
                </c:pt>
                <c:pt idx="75">
                  <c:v>838.68075361946819</c:v>
                </c:pt>
                <c:pt idx="76">
                  <c:v>870.40908357062278</c:v>
                </c:pt>
                <c:pt idx="77">
                  <c:v>894.02658248133389</c:v>
                </c:pt>
                <c:pt idx="78">
                  <c:v>933.55088849026015</c:v>
                </c:pt>
                <c:pt idx="79">
                  <c:v>964.3949034263461</c:v>
                </c:pt>
                <c:pt idx="80">
                  <c:v>994.8620294430051</c:v>
                </c:pt>
                <c:pt idx="81">
                  <c:v>1067.9831947531302</c:v>
                </c:pt>
                <c:pt idx="82">
                  <c:v>1122.1211822710156</c:v>
                </c:pt>
                <c:pt idx="83">
                  <c:v>1245.1860942890901</c:v>
                </c:pt>
                <c:pt idx="84">
                  <c:v>1418.6614532815761</c:v>
                </c:pt>
                <c:pt idx="85">
                  <c:v>1441.1202822922844</c:v>
                </c:pt>
                <c:pt idx="86">
                  <c:v>1277.7542886131309</c:v>
                </c:pt>
                <c:pt idx="87">
                  <c:v>1213.5902430188739</c:v>
                </c:pt>
                <c:pt idx="88">
                  <c:v>1270.8359742736993</c:v>
                </c:pt>
                <c:pt idx="89">
                  <c:v>1351.2616013006552</c:v>
                </c:pt>
                <c:pt idx="90">
                  <c:v>1432.1497499564193</c:v>
                </c:pt>
                <c:pt idx="91">
                  <c:v>1645.9577248439018</c:v>
                </c:pt>
                <c:pt idx="92">
                  <c:v>1749.4099788448768</c:v>
                </c:pt>
                <c:pt idx="93">
                  <c:v>1552.4681349016003</c:v>
                </c:pt>
                <c:pt idx="94">
                  <c:v>1389.7684809256607</c:v>
                </c:pt>
                <c:pt idx="95">
                  <c:v>1226.9496260084952</c:v>
                </c:pt>
                <c:pt idx="96">
                  <c:v>1132.2503339871105</c:v>
                </c:pt>
                <c:pt idx="97">
                  <c:v>1398.4928880159057</c:v>
                </c:pt>
                <c:pt idx="98">
                  <c:v>1546.6775270984112</c:v>
                </c:pt>
                <c:pt idx="99">
                  <c:v>1729.6092262771595</c:v>
                </c:pt>
                <c:pt idx="100">
                  <c:v>1625.2836468841842</c:v>
                </c:pt>
                <c:pt idx="101">
                  <c:v>1612.8701244405763</c:v>
                </c:pt>
                <c:pt idx="102">
                  <c:v>1928.160763723424</c:v>
                </c:pt>
                <c:pt idx="103">
                  <c:v>1869.1380156356674</c:v>
                </c:pt>
                <c:pt idx="104">
                  <c:v>1842.1833667650826</c:v>
                </c:pt>
                <c:pt idx="105">
                  <c:v>2022.9244711846907</c:v>
                </c:pt>
                <c:pt idx="106">
                  <c:v>2275.6771157556295</c:v>
                </c:pt>
                <c:pt idx="107">
                  <c:v>2582.1733244890702</c:v>
                </c:pt>
                <c:pt idx="108">
                  <c:v>2758.3608872342065</c:v>
                </c:pt>
                <c:pt idx="109">
                  <c:v>2272.8180234842002</c:v>
                </c:pt>
                <c:pt idx="110">
                  <c:v>1469.8620735959432</c:v>
                </c:pt>
                <c:pt idx="111">
                  <c:v>1326.6979047197049</c:v>
                </c:pt>
                <c:pt idx="112">
                  <c:v>1877.7045131789901</c:v>
                </c:pt>
                <c:pt idx="113">
                  <c:v>2194.4359826077934</c:v>
                </c:pt>
                <c:pt idx="114">
                  <c:v>2586.475131851379</c:v>
                </c:pt>
                <c:pt idx="115">
                  <c:v>3436.8266859260352</c:v>
                </c:pt>
                <c:pt idx="116">
                  <c:v>3636.7769587773637</c:v>
                </c:pt>
                <c:pt idx="117">
                  <c:v>3135.7307023783032</c:v>
                </c:pt>
                <c:pt idx="118">
                  <c:v>3757.7901142061201</c:v>
                </c:pt>
                <c:pt idx="119">
                  <c:v>5249.9387013156602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51-45E8-BB73-A3C7550DA2AA}"/>
            </c:ext>
          </c:extLst>
        </c:ser>
        <c:ser>
          <c:idx val="2"/>
          <c:order val="2"/>
          <c:tx>
            <c:strRef>
              <c:f>'y=10^(a+bx)'!$U$5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'y=10^(a+bx)'!$B$6:$B$125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'y=10^(a+bx)'!$U$6:$U$125</c:f>
              <c:numCache>
                <c:formatCode>General</c:formatCode>
                <c:ptCount val="120"/>
                <c:pt idx="0">
                  <c:v>171.58455081905876</c:v>
                </c:pt>
                <c:pt idx="1">
                  <c:v>180.72895922077672</c:v>
                </c:pt>
                <c:pt idx="2">
                  <c:v>185.71930612396548</c:v>
                </c:pt>
                <c:pt idx="3">
                  <c:v>190.91558991354114</c:v>
                </c:pt>
                <c:pt idx="4">
                  <c:v>193.29246075039902</c:v>
                </c:pt>
                <c:pt idx="5">
                  <c:v>187.23441334072217</c:v>
                </c:pt>
                <c:pt idx="6">
                  <c:v>180.28510192671106</c:v>
                </c:pt>
                <c:pt idx="7">
                  <c:v>167.6708775726128</c:v>
                </c:pt>
                <c:pt idx="8">
                  <c:v>149.43038627135994</c:v>
                </c:pt>
                <c:pt idx="9">
                  <c:v>153.10879184187758</c:v>
                </c:pt>
                <c:pt idx="10">
                  <c:v>166.05711514994186</c:v>
                </c:pt>
                <c:pt idx="11">
                  <c:v>166.83700265251375</c:v>
                </c:pt>
                <c:pt idx="12">
                  <c:v>174.99591492660429</c:v>
                </c:pt>
                <c:pt idx="13">
                  <c:v>188.8858836297623</c:v>
                </c:pt>
                <c:pt idx="14">
                  <c:v>202.32629589422518</c:v>
                </c:pt>
                <c:pt idx="15">
                  <c:v>207.00292751874559</c:v>
                </c:pt>
                <c:pt idx="16">
                  <c:v>192.98617885495761</c:v>
                </c:pt>
                <c:pt idx="17">
                  <c:v>188.06440684291775</c:v>
                </c:pt>
                <c:pt idx="18">
                  <c:v>197.65387875163665</c:v>
                </c:pt>
                <c:pt idx="19">
                  <c:v>203.99864641135986</c:v>
                </c:pt>
                <c:pt idx="20">
                  <c:v>213.12344558508124</c:v>
                </c:pt>
                <c:pt idx="21">
                  <c:v>214.01488455014618</c:v>
                </c:pt>
                <c:pt idx="22">
                  <c:v>210.2788796128404</c:v>
                </c:pt>
                <c:pt idx="23">
                  <c:v>212.41290561298203</c:v>
                </c:pt>
                <c:pt idx="24">
                  <c:v>225.17048868880994</c:v>
                </c:pt>
                <c:pt idx="25">
                  <c:v>239.82856903472097</c:v>
                </c:pt>
                <c:pt idx="26">
                  <c:v>252.27988949445435</c:v>
                </c:pt>
                <c:pt idx="27">
                  <c:v>267.60244964955871</c:v>
                </c:pt>
                <c:pt idx="28">
                  <c:v>279.5672627194653</c:v>
                </c:pt>
                <c:pt idx="29">
                  <c:v>281.50040990414715</c:v>
                </c:pt>
                <c:pt idx="30">
                  <c:v>293.23578567407696</c:v>
                </c:pt>
                <c:pt idx="31">
                  <c:v>298.88279120876882</c:v>
                </c:pt>
                <c:pt idx="32">
                  <c:v>297.8476324967225</c:v>
                </c:pt>
                <c:pt idx="33">
                  <c:v>324.62397653917759</c:v>
                </c:pt>
                <c:pt idx="34">
                  <c:v>354.76913186791916</c:v>
                </c:pt>
                <c:pt idx="35">
                  <c:v>378.13798637212022</c:v>
                </c:pt>
                <c:pt idx="36">
                  <c:v>371.14781038888742</c:v>
                </c:pt>
                <c:pt idx="37">
                  <c:v>374.74601710924554</c:v>
                </c:pt>
                <c:pt idx="38">
                  <c:v>398.68104920785009</c:v>
                </c:pt>
                <c:pt idx="39">
                  <c:v>406.58010819794578</c:v>
                </c:pt>
                <c:pt idx="40">
                  <c:v>421.13520113156608</c:v>
                </c:pt>
                <c:pt idx="41">
                  <c:v>444.24298972408633</c:v>
                </c:pt>
                <c:pt idx="42">
                  <c:v>447.00973532313878</c:v>
                </c:pt>
                <c:pt idx="43">
                  <c:v>459.77513711083367</c:v>
                </c:pt>
                <c:pt idx="44">
                  <c:v>473.87542545888454</c:v>
                </c:pt>
                <c:pt idx="45">
                  <c:v>478.24339958849964</c:v>
                </c:pt>
                <c:pt idx="46">
                  <c:v>511.46900780768829</c:v>
                </c:pt>
                <c:pt idx="47">
                  <c:v>525.51201141504635</c:v>
                </c:pt>
                <c:pt idx="48">
                  <c:v>500.23060565399658</c:v>
                </c:pt>
                <c:pt idx="49">
                  <c:v>516.98371932852103</c:v>
                </c:pt>
                <c:pt idx="50">
                  <c:v>543.50825405805699</c:v>
                </c:pt>
                <c:pt idx="51">
                  <c:v>536.01537167454057</c:v>
                </c:pt>
                <c:pt idx="52">
                  <c:v>551.73990997641295</c:v>
                </c:pt>
                <c:pt idx="53">
                  <c:v>542.99135711011832</c:v>
                </c:pt>
                <c:pt idx="54">
                  <c:v>542.64827686968829</c:v>
                </c:pt>
                <c:pt idx="55">
                  <c:v>508.23674765087623</c:v>
                </c:pt>
                <c:pt idx="56">
                  <c:v>446.12106558755158</c:v>
                </c:pt>
                <c:pt idx="57">
                  <c:v>481.43453032947889</c:v>
                </c:pt>
                <c:pt idx="58">
                  <c:v>539.01489094493195</c:v>
                </c:pt>
                <c:pt idx="59">
                  <c:v>526.31321101741071</c:v>
                </c:pt>
                <c:pt idx="60">
                  <c:v>474.5648136370931</c:v>
                </c:pt>
                <c:pt idx="61">
                  <c:v>439.6179256475088</c:v>
                </c:pt>
                <c:pt idx="62">
                  <c:v>480.70194786277477</c:v>
                </c:pt>
                <c:pt idx="63">
                  <c:v>524.50399473058212</c:v>
                </c:pt>
                <c:pt idx="64">
                  <c:v>540.12081800630438</c:v>
                </c:pt>
                <c:pt idx="65">
                  <c:v>550.986107764439</c:v>
                </c:pt>
                <c:pt idx="66">
                  <c:v>582.45986397771526</c:v>
                </c:pt>
                <c:pt idx="67">
                  <c:v>611.83255053725793</c:v>
                </c:pt>
                <c:pt idx="68">
                  <c:v>609.93424673733102</c:v>
                </c:pt>
                <c:pt idx="69">
                  <c:v>589.57273980314403</c:v>
                </c:pt>
                <c:pt idx="70">
                  <c:v>604.85313487448877</c:v>
                </c:pt>
                <c:pt idx="71">
                  <c:v>653.20014625760939</c:v>
                </c:pt>
                <c:pt idx="72">
                  <c:v>695.56390746214447</c:v>
                </c:pt>
                <c:pt idx="73">
                  <c:v>754.51278051118538</c:v>
                </c:pt>
                <c:pt idx="74">
                  <c:v>804.29657881199262</c:v>
                </c:pt>
                <c:pt idx="75">
                  <c:v>806.32178041687837</c:v>
                </c:pt>
                <c:pt idx="76">
                  <c:v>836.38456106630611</c:v>
                </c:pt>
                <c:pt idx="77">
                  <c:v>858.72183002942734</c:v>
                </c:pt>
                <c:pt idx="78">
                  <c:v>896.0295478820625</c:v>
                </c:pt>
                <c:pt idx="79">
                  <c:v>925.08195961678962</c:v>
                </c:pt>
                <c:pt idx="80">
                  <c:v>953.72850369141941</c:v>
                </c:pt>
                <c:pt idx="81">
                  <c:v>1022.2858160289642</c:v>
                </c:pt>
                <c:pt idx="82">
                  <c:v>1072.8795515801703</c:v>
                </c:pt>
                <c:pt idx="83">
                  <c:v>1187.4160112839236</c:v>
                </c:pt>
                <c:pt idx="84">
                  <c:v>1347.894396213534</c:v>
                </c:pt>
                <c:pt idx="85">
                  <c:v>1368.5960920906593</c:v>
                </c:pt>
                <c:pt idx="86">
                  <c:v>1217.6262405584325</c:v>
                </c:pt>
                <c:pt idx="87">
                  <c:v>1158.0687443053623</c:v>
                </c:pt>
                <c:pt idx="88">
                  <c:v>1211.2121588994621</c:v>
                </c:pt>
                <c:pt idx="89">
                  <c:v>1285.6688820356237</c:v>
                </c:pt>
                <c:pt idx="90">
                  <c:v>1360.3293209775456</c:v>
                </c:pt>
                <c:pt idx="91">
                  <c:v>1556.7119543300494</c:v>
                </c:pt>
                <c:pt idx="92">
                  <c:v>1651.2845738307715</c:v>
                </c:pt>
                <c:pt idx="93">
                  <c:v>1471.0037452234876</c:v>
                </c:pt>
                <c:pt idx="94">
                  <c:v>1321.2380268111795</c:v>
                </c:pt>
                <c:pt idx="95">
                  <c:v>1170.4821525538223</c:v>
                </c:pt>
                <c:pt idx="96">
                  <c:v>1082.3308512963297</c:v>
                </c:pt>
                <c:pt idx="97">
                  <c:v>1329.2899541652034</c:v>
                </c:pt>
                <c:pt idx="98">
                  <c:v>1465.6870952814256</c:v>
                </c:pt>
                <c:pt idx="99">
                  <c:v>1633.2042757911463</c:v>
                </c:pt>
                <c:pt idx="100">
                  <c:v>1537.7791609851611</c:v>
                </c:pt>
                <c:pt idx="101">
                  <c:v>1526.4056638743234</c:v>
                </c:pt>
                <c:pt idx="102">
                  <c:v>1814.0853383707549</c:v>
                </c:pt>
                <c:pt idx="103">
                  <c:v>1760.4099448461043</c:v>
                </c:pt>
                <c:pt idx="104">
                  <c:v>1735.8714166805339</c:v>
                </c:pt>
                <c:pt idx="105">
                  <c:v>1900.1067814124056</c:v>
                </c:pt>
                <c:pt idx="106">
                  <c:v>2128.6699320483317</c:v>
                </c:pt>
                <c:pt idx="107">
                  <c:v>2404.3185843963756</c:v>
                </c:pt>
                <c:pt idx="108">
                  <c:v>2562.1064277702808</c:v>
                </c:pt>
                <c:pt idx="109">
                  <c:v>2126.0911152794833</c:v>
                </c:pt>
                <c:pt idx="110">
                  <c:v>1395.0660434726165</c:v>
                </c:pt>
                <c:pt idx="111">
                  <c:v>1262.9526697477311</c:v>
                </c:pt>
                <c:pt idx="112">
                  <c:v>1768.2051301456379</c:v>
                </c:pt>
                <c:pt idx="113">
                  <c:v>2055.335406629958</c:v>
                </c:pt>
                <c:pt idx="114">
                  <c:v>2408.176675324883</c:v>
                </c:pt>
                <c:pt idx="115">
                  <c:v>3165.8322605730446</c:v>
                </c:pt>
                <c:pt idx="116">
                  <c:v>3342.7185909684567</c:v>
                </c:pt>
                <c:pt idx="117">
                  <c:v>2898.6148326353727</c:v>
                </c:pt>
                <c:pt idx="118">
                  <c:v>3449.5674747178032</c:v>
                </c:pt>
                <c:pt idx="119">
                  <c:v>4756.1963417381312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51-45E8-BB73-A3C7550DA2AA}"/>
            </c:ext>
          </c:extLst>
        </c:ser>
        <c:ser>
          <c:idx val="3"/>
          <c:order val="3"/>
          <c:tx>
            <c:strRef>
              <c:f>'y=10^(a+bx)'!$V$5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'y=10^(a+bx)'!$B$6:$B$125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'y=10^(a+bx)'!$V$6:$V$125</c:f>
              <c:numCache>
                <c:formatCode>General</c:formatCode>
                <c:ptCount val="120"/>
                <c:pt idx="0">
                  <c:v>195.49642341129092</c:v>
                </c:pt>
                <c:pt idx="1">
                  <c:v>205.1907744931566</c:v>
                </c:pt>
                <c:pt idx="2">
                  <c:v>210.47122232981462</c:v>
                </c:pt>
                <c:pt idx="3">
                  <c:v>215.962606626276</c:v>
                </c:pt>
                <c:pt idx="4">
                  <c:v>218.47220527003424</c:v>
                </c:pt>
                <c:pt idx="5">
                  <c:v>212.07308950746935</c:v>
                </c:pt>
                <c:pt idx="6">
                  <c:v>204.72078361917414</c:v>
                </c:pt>
                <c:pt idx="7">
                  <c:v>191.33960544411926</c:v>
                </c:pt>
                <c:pt idx="8">
                  <c:v>171.8965663902072</c:v>
                </c:pt>
                <c:pt idx="9">
                  <c:v>175.82732753344348</c:v>
                </c:pt>
                <c:pt idx="10">
                  <c:v>189.62414996960172</c:v>
                </c:pt>
                <c:pt idx="11">
                  <c:v>190.45328946190389</c:v>
                </c:pt>
                <c:pt idx="12">
                  <c:v>199.11583967831262</c:v>
                </c:pt>
                <c:pt idx="13">
                  <c:v>213.81845166725051</c:v>
                </c:pt>
                <c:pt idx="14">
                  <c:v>227.9984089112823</c:v>
                </c:pt>
                <c:pt idx="15">
                  <c:v>232.92288409603097</c:v>
                </c:pt>
                <c:pt idx="16">
                  <c:v>218.14889738407311</c:v>
                </c:pt>
                <c:pt idx="17">
                  <c:v>212.95035846160837</c:v>
                </c:pt>
                <c:pt idx="18">
                  <c:v>223.07365843921116</c:v>
                </c:pt>
                <c:pt idx="19">
                  <c:v>229.7599154679078</c:v>
                </c:pt>
                <c:pt idx="20">
                  <c:v>239.36108388020236</c:v>
                </c:pt>
                <c:pt idx="21">
                  <c:v>240.29819137455266</c:v>
                </c:pt>
                <c:pt idx="22">
                  <c:v>236.36978308013721</c:v>
                </c:pt>
                <c:pt idx="23">
                  <c:v>238.61403596530513</c:v>
                </c:pt>
                <c:pt idx="24">
                  <c:v>252.01336819772416</c:v>
                </c:pt>
                <c:pt idx="25">
                  <c:v>267.3769937590281</c:v>
                </c:pt>
                <c:pt idx="26">
                  <c:v>280.4057715114871</c:v>
                </c:pt>
                <c:pt idx="27">
                  <c:v>296.41733478299028</c:v>
                </c:pt>
                <c:pt idx="28">
                  <c:v>308.90753042525648</c:v>
                </c:pt>
                <c:pt idx="29">
                  <c:v>310.92474886516089</c:v>
                </c:pt>
                <c:pt idx="30">
                  <c:v>323.16674111570603</c:v>
                </c:pt>
                <c:pt idx="31">
                  <c:v>329.05572878249995</c:v>
                </c:pt>
                <c:pt idx="32">
                  <c:v>327.97627972490369</c:v>
                </c:pt>
                <c:pt idx="33">
                  <c:v>355.8937178688733</c:v>
                </c:pt>
                <c:pt idx="34">
                  <c:v>387.33357378979929</c:v>
                </c:pt>
                <c:pt idx="35">
                  <c:v>411.73370539663648</c:v>
                </c:pt>
                <c:pt idx="36">
                  <c:v>404.43154334118066</c:v>
                </c:pt>
                <c:pt idx="37">
                  <c:v>408.18992975772863</c:v>
                </c:pt>
                <c:pt idx="38">
                  <c:v>433.21510611050883</c:v>
                </c:pt>
                <c:pt idx="39">
                  <c:v>441.48472296839526</c:v>
                </c:pt>
                <c:pt idx="40">
                  <c:v>456.73883189195288</c:v>
                </c:pt>
                <c:pt idx="41">
                  <c:v>481.00470278511864</c:v>
                </c:pt>
                <c:pt idx="42">
                  <c:v>483.91442914849296</c:v>
                </c:pt>
                <c:pt idx="43">
                  <c:v>497.35232796153315</c:v>
                </c:pt>
                <c:pt idx="44">
                  <c:v>512.22100295884184</c:v>
                </c:pt>
                <c:pt idx="45">
                  <c:v>516.83268337152367</c:v>
                </c:pt>
                <c:pt idx="46">
                  <c:v>552.00513553174517</c:v>
                </c:pt>
                <c:pt idx="47">
                  <c:v>566.92278185291536</c:v>
                </c:pt>
                <c:pt idx="48">
                  <c:v>540.08933953941926</c:v>
                </c:pt>
                <c:pt idx="49">
                  <c:v>557.85953965429985</c:v>
                </c:pt>
                <c:pt idx="50">
                  <c:v>586.08701285259212</c:v>
                </c:pt>
                <c:pt idx="51">
                  <c:v>578.10130505825168</c:v>
                </c:pt>
                <c:pt idx="52">
                  <c:v>594.87095545023828</c:v>
                </c:pt>
                <c:pt idx="53">
                  <c:v>585.53581671591689</c:v>
                </c:pt>
                <c:pt idx="54">
                  <c:v>585.16999581570269</c:v>
                </c:pt>
                <c:pt idx="55">
                  <c:v>548.57602177301294</c:v>
                </c:pt>
                <c:pt idx="56">
                  <c:v>482.97972905695838</c:v>
                </c:pt>
                <c:pt idx="57">
                  <c:v>520.2036017286722</c:v>
                </c:pt>
                <c:pt idx="58">
                  <c:v>581.2969850030064</c:v>
                </c:pt>
                <c:pt idx="59">
                  <c:v>567.77484474880328</c:v>
                </c:pt>
                <c:pt idx="60">
                  <c:v>512.9486730909224</c:v>
                </c:pt>
                <c:pt idx="61">
                  <c:v>476.14275811945657</c:v>
                </c:pt>
                <c:pt idx="62">
                  <c:v>519.42961465243059</c:v>
                </c:pt>
                <c:pt idx="63">
                  <c:v>565.8509210704342</c:v>
                </c:pt>
                <c:pt idx="64">
                  <c:v>582.47561517859492</c:v>
                </c:pt>
                <c:pt idx="65">
                  <c:v>594.06610181193139</c:v>
                </c:pt>
                <c:pt idx="66">
                  <c:v>627.75434473764983</c:v>
                </c:pt>
                <c:pt idx="67">
                  <c:v>659.34938318764046</c:v>
                </c:pt>
                <c:pt idx="68">
                  <c:v>657.30286096146529</c:v>
                </c:pt>
                <c:pt idx="69">
                  <c:v>635.39148106490165</c:v>
                </c:pt>
                <c:pt idx="70">
                  <c:v>651.82814895473041</c:v>
                </c:pt>
                <c:pt idx="71">
                  <c:v>704.10516667433728</c:v>
                </c:pt>
                <c:pt idx="72">
                  <c:v>750.25098330179128</c:v>
                </c:pt>
                <c:pt idx="73">
                  <c:v>814.97689797523299</c:v>
                </c:pt>
                <c:pt idx="74">
                  <c:v>870.08803166862663</c:v>
                </c:pt>
                <c:pt idx="75">
                  <c:v>872.33834379130735</c:v>
                </c:pt>
                <c:pt idx="76">
                  <c:v>905.81773986402982</c:v>
                </c:pt>
                <c:pt idx="77">
                  <c:v>930.78282423059443</c:v>
                </c:pt>
                <c:pt idx="78">
                  <c:v>972.64343956173343</c:v>
                </c:pt>
                <c:pt idx="79">
                  <c:v>1005.378518180142</c:v>
                </c:pt>
                <c:pt idx="80">
                  <c:v>1037.7696103205615</c:v>
                </c:pt>
                <c:pt idx="81">
                  <c:v>1115.7233000705005</c:v>
                </c:pt>
                <c:pt idx="82">
                  <c:v>1173.6228413029012</c:v>
                </c:pt>
                <c:pt idx="83">
                  <c:v>1305.766803442722</c:v>
                </c:pt>
                <c:pt idx="84">
                  <c:v>1493.1439174172192</c:v>
                </c:pt>
                <c:pt idx="85">
                  <c:v>1517.4876503276023</c:v>
                </c:pt>
                <c:pt idx="86">
                  <c:v>1340.8515418659754</c:v>
                </c:pt>
                <c:pt idx="87">
                  <c:v>1271.7736189607886</c:v>
                </c:pt>
                <c:pt idx="88">
                  <c:v>1333.3948653352618</c:v>
                </c:pt>
                <c:pt idx="89">
                  <c:v>1420.2007536019823</c:v>
                </c:pt>
                <c:pt idx="90">
                  <c:v>1507.7620357593498</c:v>
                </c:pt>
                <c:pt idx="91">
                  <c:v>1740.3199252357813</c:v>
                </c:pt>
                <c:pt idx="92">
                  <c:v>1853.3663564616268</c:v>
                </c:pt>
                <c:pt idx="93">
                  <c:v>1638.4440336816963</c:v>
                </c:pt>
                <c:pt idx="94">
                  <c:v>1461.8534975382195</c:v>
                </c:pt>
                <c:pt idx="95">
                  <c:v>1286.1412551039821</c:v>
                </c:pt>
                <c:pt idx="96">
                  <c:v>1184.4722131670335</c:v>
                </c:pt>
                <c:pt idx="97">
                  <c:v>1471.2985317483274</c:v>
                </c:pt>
                <c:pt idx="98">
                  <c:v>1632.1433002532713</c:v>
                </c:pt>
                <c:pt idx="99">
                  <c:v>1831.7047781263818</c:v>
                </c:pt>
                <c:pt idx="100">
                  <c:v>1717.767414104429</c:v>
                </c:pt>
                <c:pt idx="101">
                  <c:v>1704.2324330153574</c:v>
                </c:pt>
                <c:pt idx="102">
                  <c:v>2049.4096127260923</c:v>
                </c:pt>
                <c:pt idx="103">
                  <c:v>1984.5814503165893</c:v>
                </c:pt>
                <c:pt idx="104">
                  <c:v>1955.0063006829805</c:v>
                </c:pt>
                <c:pt idx="105">
                  <c:v>2153.6807594971001</c:v>
                </c:pt>
                <c:pt idx="106">
                  <c:v>2432.8367010805687</c:v>
                </c:pt>
                <c:pt idx="107">
                  <c:v>2773.1845192956716</c:v>
                </c:pt>
                <c:pt idx="108">
                  <c:v>2969.648216699939</c:v>
                </c:pt>
                <c:pt idx="109">
                  <c:v>2429.670925554653</c:v>
                </c:pt>
                <c:pt idx="110">
                  <c:v>1548.6682695091877</c:v>
                </c:pt>
                <c:pt idx="111">
                  <c:v>1393.6605642864106</c:v>
                </c:pt>
                <c:pt idx="112">
                  <c:v>1993.9848486483852</c:v>
                </c:pt>
                <c:pt idx="113">
                  <c:v>2342.9505793702378</c:v>
                </c:pt>
                <c:pt idx="114">
                  <c:v>2777.9745880908395</c:v>
                </c:pt>
                <c:pt idx="115">
                  <c:v>3731.0181642268226</c:v>
                </c:pt>
                <c:pt idx="116">
                  <c:v>3956.7035895959261</c:v>
                </c:pt>
                <c:pt idx="117">
                  <c:v>3392.2434009275053</c:v>
                </c:pt>
                <c:pt idx="118">
                  <c:v>4093.5527847822236</c:v>
                </c:pt>
                <c:pt idx="119">
                  <c:v>5794.9366231377235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51-45E8-BB73-A3C7550D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519007"/>
        <c:axId val="625515263"/>
      </c:scatterChart>
      <c:valAx>
        <c:axId val="62551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515263"/>
        <c:crosses val="autoZero"/>
        <c:crossBetween val="midCat"/>
      </c:valAx>
      <c:valAx>
        <c:axId val="62551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51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608896459250478"/>
          <c:y val="1.8112367990073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'y=ax^b'!$C$5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'y=ax^b'!$B$6:$B$125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'y=ax^b'!$C$6:$C$125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7-40D2-A252-691521978B02}"/>
            </c:ext>
          </c:extLst>
        </c:ser>
        <c:ser>
          <c:idx val="2"/>
          <c:order val="2"/>
          <c:tx>
            <c:strRef>
              <c:f>'y=ax^b'!$U$5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'y=ax^b'!$B$6:$B$125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'y=ax^b'!$U$6:$U$125</c:f>
              <c:numCache>
                <c:formatCode>General</c:formatCode>
                <c:ptCount val="120"/>
                <c:pt idx="0">
                  <c:v>143.11394673710993</c:v>
                </c:pt>
                <c:pt idx="1">
                  <c:v>155.48997154222249</c:v>
                </c:pt>
                <c:pt idx="2">
                  <c:v>162.26027322190939</c:v>
                </c:pt>
                <c:pt idx="3">
                  <c:v>169.31816554308904</c:v>
                </c:pt>
                <c:pt idx="4">
                  <c:v>172.54854796861656</c:v>
                </c:pt>
                <c:pt idx="5">
                  <c:v>164.31744894588124</c:v>
                </c:pt>
                <c:pt idx="6">
                  <c:v>154.88827099422386</c:v>
                </c:pt>
                <c:pt idx="7">
                  <c:v>137.83320165332893</c:v>
                </c:pt>
                <c:pt idx="8">
                  <c:v>113.41676052660245</c:v>
                </c:pt>
                <c:pt idx="9">
                  <c:v>118.30845896599824</c:v>
                </c:pt>
                <c:pt idx="10">
                  <c:v>135.65918715728083</c:v>
                </c:pt>
                <c:pt idx="11">
                  <c:v>136.70956154657233</c:v>
                </c:pt>
                <c:pt idx="12">
                  <c:v>147.72543236364271</c:v>
                </c:pt>
                <c:pt idx="13">
                  <c:v>166.56049741359581</c:v>
                </c:pt>
                <c:pt idx="14">
                  <c:v>184.83217634164055</c:v>
                </c:pt>
                <c:pt idx="15">
                  <c:v>191.19179634383266</c:v>
                </c:pt>
                <c:pt idx="16">
                  <c:v>172.13222894206945</c:v>
                </c:pt>
                <c:pt idx="17">
                  <c:v>165.44466850340208</c:v>
                </c:pt>
                <c:pt idx="18">
                  <c:v>178.478187556168</c:v>
                </c:pt>
                <c:pt idx="19">
                  <c:v>187.10645507847696</c:v>
                </c:pt>
                <c:pt idx="20">
                  <c:v>199.51216336277938</c:v>
                </c:pt>
                <c:pt idx="21">
                  <c:v>200.72357284107832</c:v>
                </c:pt>
                <c:pt idx="22">
                  <c:v>195.6457634329426</c:v>
                </c:pt>
                <c:pt idx="23">
                  <c:v>198.54649172819288</c:v>
                </c:pt>
                <c:pt idx="24">
                  <c:v>215.86889197368293</c:v>
                </c:pt>
                <c:pt idx="25">
                  <c:v>235.71036054753097</c:v>
                </c:pt>
                <c:pt idx="26">
                  <c:v>252.49261372989102</c:v>
                </c:pt>
                <c:pt idx="27">
                  <c:v>273.03267962181161</c:v>
                </c:pt>
                <c:pt idx="28">
                  <c:v>288.97382665188195</c:v>
                </c:pt>
                <c:pt idx="29">
                  <c:v>291.54079402272947</c:v>
                </c:pt>
                <c:pt idx="30">
                  <c:v>307.06979239911044</c:v>
                </c:pt>
                <c:pt idx="31">
                  <c:v>314.50820557712785</c:v>
                </c:pt>
                <c:pt idx="32">
                  <c:v>313.14635590372103</c:v>
                </c:pt>
                <c:pt idx="33">
                  <c:v>348.12034321220438</c:v>
                </c:pt>
                <c:pt idx="34">
                  <c:v>386.83850377589948</c:v>
                </c:pt>
                <c:pt idx="35">
                  <c:v>416.35781115473094</c:v>
                </c:pt>
                <c:pt idx="36">
                  <c:v>407.57375792686645</c:v>
                </c:pt>
                <c:pt idx="37">
                  <c:v>412.10026961763572</c:v>
                </c:pt>
                <c:pt idx="38">
                  <c:v>441.94521720697912</c:v>
                </c:pt>
                <c:pt idx="39">
                  <c:v>451.69341591210019</c:v>
                </c:pt>
                <c:pt idx="40">
                  <c:v>469.52440169440104</c:v>
                </c:pt>
                <c:pt idx="41">
                  <c:v>497.48473179436058</c:v>
                </c:pt>
                <c:pt idx="42">
                  <c:v>500.80399530784598</c:v>
                </c:pt>
                <c:pt idx="43">
                  <c:v>516.04027874164933</c:v>
                </c:pt>
                <c:pt idx="44">
                  <c:v>532.72102596784043</c:v>
                </c:pt>
                <c:pt idx="45">
                  <c:v>537.85690479578011</c:v>
                </c:pt>
                <c:pt idx="46">
                  <c:v>576.44272511003942</c:v>
                </c:pt>
                <c:pt idx="47">
                  <c:v>592.49925326409959</c:v>
                </c:pt>
                <c:pt idx="48">
                  <c:v>563.48573857356075</c:v>
                </c:pt>
                <c:pt idx="49">
                  <c:v>582.76580707525284</c:v>
                </c:pt>
                <c:pt idx="50">
                  <c:v>612.86113821870561</c:v>
                </c:pt>
                <c:pt idx="51">
                  <c:v>604.41238470209908</c:v>
                </c:pt>
                <c:pt idx="52">
                  <c:v>622.09547719787531</c:v>
                </c:pt>
                <c:pt idx="53">
                  <c:v>612.27962557829289</c:v>
                </c:pt>
                <c:pt idx="54">
                  <c:v>611.89354974089269</c:v>
                </c:pt>
                <c:pt idx="55">
                  <c:v>572.72599781796316</c:v>
                </c:pt>
                <c:pt idx="56">
                  <c:v>499.73851996675756</c:v>
                </c:pt>
                <c:pt idx="57">
                  <c:v>541.59968626802322</c:v>
                </c:pt>
                <c:pt idx="58">
                  <c:v>607.79951368754007</c:v>
                </c:pt>
                <c:pt idx="59">
                  <c:v>593.41087881508224</c:v>
                </c:pt>
                <c:pt idx="60">
                  <c:v>533.53259671105207</c:v>
                </c:pt>
                <c:pt idx="61">
                  <c:v>491.92248119445378</c:v>
                </c:pt>
                <c:pt idx="62">
                  <c:v>540.74116003288088</c:v>
                </c:pt>
                <c:pt idx="63">
                  <c:v>591.35162589277923</c:v>
                </c:pt>
                <c:pt idx="64">
                  <c:v>609.0466805199535</c:v>
                </c:pt>
                <c:pt idx="65">
                  <c:v>621.25191132144607</c:v>
                </c:pt>
                <c:pt idx="66">
                  <c:v>656.12555199975884</c:v>
                </c:pt>
                <c:pt idx="67">
                  <c:v>688.04097444285651</c:v>
                </c:pt>
                <c:pt idx="68">
                  <c:v>685.99634800842966</c:v>
                </c:pt>
                <c:pt idx="69">
                  <c:v>663.90925016686117</c:v>
                </c:pt>
                <c:pt idx="70">
                  <c:v>680.51143313912416</c:v>
                </c:pt>
                <c:pt idx="71">
                  <c:v>731.99492736105697</c:v>
                </c:pt>
                <c:pt idx="72">
                  <c:v>775.85132529899988</c:v>
                </c:pt>
                <c:pt idx="73">
                  <c:v>835.03469088836061</c:v>
                </c:pt>
                <c:pt idx="74">
                  <c:v>883.44256950754414</c:v>
                </c:pt>
                <c:pt idx="75">
                  <c:v>885.38260420570555</c:v>
                </c:pt>
                <c:pt idx="76">
                  <c:v>913.92129894562595</c:v>
                </c:pt>
                <c:pt idx="77">
                  <c:v>934.81755096477616</c:v>
                </c:pt>
                <c:pt idx="78">
                  <c:v>969.1521450705452</c:v>
                </c:pt>
                <c:pt idx="79">
                  <c:v>995.41535533419551</c:v>
                </c:pt>
                <c:pt idx="80">
                  <c:v>1020.9200355867662</c:v>
                </c:pt>
                <c:pt idx="81">
                  <c:v>1080.4534421042251</c:v>
                </c:pt>
                <c:pt idx="82">
                  <c:v>1123.100030020639</c:v>
                </c:pt>
                <c:pt idx="83">
                  <c:v>1215.9350399414329</c:v>
                </c:pt>
                <c:pt idx="84">
                  <c:v>1338.2721288424589</c:v>
                </c:pt>
                <c:pt idx="85">
                  <c:v>1353.4586464367255</c:v>
                </c:pt>
                <c:pt idx="86">
                  <c:v>1239.6209789500494</c:v>
                </c:pt>
                <c:pt idx="87">
                  <c:v>1192.6153204059583</c:v>
                </c:pt>
                <c:pt idx="88">
                  <c:v>1234.6187136967899</c:v>
                </c:pt>
                <c:pt idx="89">
                  <c:v>1291.8319880822669</c:v>
                </c:pt>
                <c:pt idx="90">
                  <c:v>1347.409650993862</c:v>
                </c:pt>
                <c:pt idx="91">
                  <c:v>1485.9103672768638</c:v>
                </c:pt>
                <c:pt idx="92">
                  <c:v>1549.0469758549903</c:v>
                </c:pt>
                <c:pt idx="93">
                  <c:v>1426.7572555921954</c:v>
                </c:pt>
                <c:pt idx="94">
                  <c:v>1318.5257315497404</c:v>
                </c:pt>
                <c:pt idx="95">
                  <c:v>1202.5171126654029</c:v>
                </c:pt>
                <c:pt idx="96">
                  <c:v>1130.951181830801</c:v>
                </c:pt>
                <c:pt idx="97">
                  <c:v>1324.5134276890656</c:v>
                </c:pt>
                <c:pt idx="98">
                  <c:v>1423.023964875332</c:v>
                </c:pt>
                <c:pt idx="99">
                  <c:v>1537.1418799943333</c:v>
                </c:pt>
                <c:pt idx="100">
                  <c:v>1473.0069956118625</c:v>
                </c:pt>
                <c:pt idx="101">
                  <c:v>1465.2117081438155</c:v>
                </c:pt>
                <c:pt idx="102">
                  <c:v>1652.9617557130505</c:v>
                </c:pt>
                <c:pt idx="103">
                  <c:v>1619.3321390438439</c:v>
                </c:pt>
                <c:pt idx="104">
                  <c:v>1603.7556697141217</c:v>
                </c:pt>
                <c:pt idx="105">
                  <c:v>1705.6434068945589</c:v>
                </c:pt>
                <c:pt idx="106">
                  <c:v>1838.9792427852506</c:v>
                </c:pt>
                <c:pt idx="107">
                  <c:v>1988.5601674593347</c:v>
                </c:pt>
                <c:pt idx="108">
                  <c:v>2069.3947261015778</c:v>
                </c:pt>
                <c:pt idx="109">
                  <c:v>1837.5248359384764</c:v>
                </c:pt>
                <c:pt idx="110">
                  <c:v>1372.6915409085232</c:v>
                </c:pt>
                <c:pt idx="111">
                  <c:v>1274.5719134396395</c:v>
                </c:pt>
                <c:pt idx="112">
                  <c:v>1624.253468630779</c:v>
                </c:pt>
                <c:pt idx="113">
                  <c:v>1797.1907292158403</c:v>
                </c:pt>
                <c:pt idx="114">
                  <c:v>1990.5758931400132</c:v>
                </c:pt>
                <c:pt idx="115">
                  <c:v>2352.2304225894231</c:v>
                </c:pt>
                <c:pt idx="116">
                  <c:v>2428.3527843208694</c:v>
                </c:pt>
                <c:pt idx="117">
                  <c:v>2231.7685759273872</c:v>
                </c:pt>
                <c:pt idx="118">
                  <c:v>2473.0550313776962</c:v>
                </c:pt>
                <c:pt idx="119">
                  <c:v>2956.8255621260882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C7-40D2-A252-691521978B02}"/>
            </c:ext>
          </c:extLst>
        </c:ser>
        <c:ser>
          <c:idx val="3"/>
          <c:order val="3"/>
          <c:tx>
            <c:strRef>
              <c:f>'y=ax^b'!$V$5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'y=ax^b'!$B$6:$B$125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'y=ax^b'!$V$6:$V$125</c:f>
              <c:numCache>
                <c:formatCode>General</c:formatCode>
                <c:ptCount val="120"/>
                <c:pt idx="0">
                  <c:v>167.03790447969632</c:v>
                </c:pt>
                <c:pt idx="1">
                  <c:v>180.72657550054231</c:v>
                </c:pt>
                <c:pt idx="2">
                  <c:v>188.18742372737316</c:v>
                </c:pt>
                <c:pt idx="3">
                  <c:v>195.94575489026019</c:v>
                </c:pt>
                <c:pt idx="4">
                  <c:v>199.49037465122021</c:v>
                </c:pt>
                <c:pt idx="5">
                  <c:v>190.45076300613351</c:v>
                </c:pt>
                <c:pt idx="6">
                  <c:v>180.06258862240509</c:v>
                </c:pt>
                <c:pt idx="7">
                  <c:v>161.17601876802414</c:v>
                </c:pt>
                <c:pt idx="8">
                  <c:v>133.89003563901824</c:v>
                </c:pt>
                <c:pt idx="9">
                  <c:v>139.38230109632511</c:v>
                </c:pt>
                <c:pt idx="10">
                  <c:v>158.75891141996513</c:v>
                </c:pt>
                <c:pt idx="11">
                  <c:v>159.92702064179798</c:v>
                </c:pt>
                <c:pt idx="12">
                  <c:v>172.14638342976326</c:v>
                </c:pt>
                <c:pt idx="13">
                  <c:v>192.91670973353609</c:v>
                </c:pt>
                <c:pt idx="14">
                  <c:v>212.93439367386193</c:v>
                </c:pt>
                <c:pt idx="15">
                  <c:v>219.87440804917014</c:v>
                </c:pt>
                <c:pt idx="16">
                  <c:v>199.03377657840329</c:v>
                </c:pt>
                <c:pt idx="17">
                  <c:v>191.69024258569942</c:v>
                </c:pt>
                <c:pt idx="18">
                  <c:v>205.98683954901975</c:v>
                </c:pt>
                <c:pt idx="19">
                  <c:v>215.41777028514562</c:v>
                </c:pt>
                <c:pt idx="20">
                  <c:v>228.9344336282555</c:v>
                </c:pt>
                <c:pt idx="21">
                  <c:v>230.25174354794083</c:v>
                </c:pt>
                <c:pt idx="22">
                  <c:v>224.72702414204363</c:v>
                </c:pt>
                <c:pt idx="23">
                  <c:v>227.88402347039849</c:v>
                </c:pt>
                <c:pt idx="24">
                  <c:v>246.68484561251884</c:v>
                </c:pt>
                <c:pt idx="25">
                  <c:v>268.1204381460484</c:v>
                </c:pt>
                <c:pt idx="26">
                  <c:v>286.17874291662037</c:v>
                </c:pt>
                <c:pt idx="27">
                  <c:v>308.20308448517716</c:v>
                </c:pt>
                <c:pt idx="28">
                  <c:v>325.24566343152298</c:v>
                </c:pt>
                <c:pt idx="29">
                  <c:v>327.9863355778777</c:v>
                </c:pt>
                <c:pt idx="30">
                  <c:v>344.54685793374358</c:v>
                </c:pt>
                <c:pt idx="31">
                  <c:v>352.46865397938222</c:v>
                </c:pt>
                <c:pt idx="32">
                  <c:v>351.01878301036243</c:v>
                </c:pt>
                <c:pt idx="33">
                  <c:v>388.19602988481103</c:v>
                </c:pt>
                <c:pt idx="34">
                  <c:v>429.2578095291434</c:v>
                </c:pt>
                <c:pt idx="35">
                  <c:v>460.53769442808522</c:v>
                </c:pt>
                <c:pt idx="36">
                  <c:v>451.23008461639051</c:v>
                </c:pt>
                <c:pt idx="37">
                  <c:v>456.02633782128765</c:v>
                </c:pt>
                <c:pt idx="38">
                  <c:v>487.65720148545665</c:v>
                </c:pt>
                <c:pt idx="39">
                  <c:v>497.99445599207701</c:v>
                </c:pt>
                <c:pt idx="40">
                  <c:v>516.91491260373834</c:v>
                </c:pt>
                <c:pt idx="41">
                  <c:v>546.6260873219486</c:v>
                </c:pt>
                <c:pt idx="42">
                  <c:v>550.15741975046103</c:v>
                </c:pt>
                <c:pt idx="43">
                  <c:v>566.38056268883543</c:v>
                </c:pt>
                <c:pt idx="44">
                  <c:v>584.16958680025471</c:v>
                </c:pt>
                <c:pt idx="45">
                  <c:v>589.65311874031966</c:v>
                </c:pt>
                <c:pt idx="46">
                  <c:v>630.96045952107227</c:v>
                </c:pt>
                <c:pt idx="47">
                  <c:v>648.21267542958049</c:v>
                </c:pt>
                <c:pt idx="48">
                  <c:v>617.06678161204275</c:v>
                </c:pt>
                <c:pt idx="49">
                  <c:v>637.74966115748919</c:v>
                </c:pt>
                <c:pt idx="50">
                  <c:v>670.15033124208787</c:v>
                </c:pt>
                <c:pt idx="51">
                  <c:v>661.03938545658229</c:v>
                </c:pt>
                <c:pt idx="52">
                  <c:v>680.12245877456326</c:v>
                </c:pt>
                <c:pt idx="53">
                  <c:v>669.52285239441755</c:v>
                </c:pt>
                <c:pt idx="54">
                  <c:v>669.10629083781839</c:v>
                </c:pt>
                <c:pt idx="55">
                  <c:v>626.97254175018531</c:v>
                </c:pt>
                <c:pt idx="56">
                  <c:v>549.02376251062151</c:v>
                </c:pt>
                <c:pt idx="57">
                  <c:v>593.65126873509143</c:v>
                </c:pt>
                <c:pt idx="58">
                  <c:v>664.6905398888465</c:v>
                </c:pt>
                <c:pt idx="59">
                  <c:v>649.19339710408872</c:v>
                </c:pt>
                <c:pt idx="60">
                  <c:v>585.03588439932264</c:v>
                </c:pt>
                <c:pt idx="61">
                  <c:v>540.71063460590494</c:v>
                </c:pt>
                <c:pt idx="62">
                  <c:v>592.73401285537136</c:v>
                </c:pt>
                <c:pt idx="63">
                  <c:v>646.97825284121086</c:v>
                </c:pt>
                <c:pt idx="64">
                  <c:v>666.03540938687922</c:v>
                </c:pt>
                <c:pt idx="65">
                  <c:v>679.21087623413371</c:v>
                </c:pt>
                <c:pt idx="66">
                  <c:v>717.00461389499389</c:v>
                </c:pt>
                <c:pt idx="67">
                  <c:v>751.79785554931243</c:v>
                </c:pt>
                <c:pt idx="68">
                  <c:v>749.56269742912684</c:v>
                </c:pt>
                <c:pt idx="69">
                  <c:v>725.47147766454782</c:v>
                </c:pt>
                <c:pt idx="70">
                  <c:v>743.57089779271746</c:v>
                </c:pt>
                <c:pt idx="71">
                  <c:v>800.06097684773658</c:v>
                </c:pt>
                <c:pt idx="72">
                  <c:v>848.63948225896809</c:v>
                </c:pt>
                <c:pt idx="73">
                  <c:v>914.89445989689773</c:v>
                </c:pt>
                <c:pt idx="74">
                  <c:v>969.69820910492263</c:v>
                </c:pt>
                <c:pt idx="75">
                  <c:v>971.90613663699492</c:v>
                </c:pt>
                <c:pt idx="76">
                  <c:v>1004.4887499155454</c:v>
                </c:pt>
                <c:pt idx="77">
                  <c:v>1028.4682983492351</c:v>
                </c:pt>
                <c:pt idx="78">
                  <c:v>1068.0926818025134</c:v>
                </c:pt>
                <c:pt idx="79">
                  <c:v>1098.5886932431297</c:v>
                </c:pt>
                <c:pt idx="80">
                  <c:v>1128.3573938126374</c:v>
                </c:pt>
                <c:pt idx="81">
                  <c:v>1198.4246727169814</c:v>
                </c:pt>
                <c:pt idx="82">
                  <c:v>1249.1084649449151</c:v>
                </c:pt>
                <c:pt idx="83">
                  <c:v>1360.8165420068092</c:v>
                </c:pt>
                <c:pt idx="84">
                  <c:v>1510.7932605446185</c:v>
                </c:pt>
                <c:pt idx="85">
                  <c:v>1529.6227963465308</c:v>
                </c:pt>
                <c:pt idx="86">
                  <c:v>1389.6125537940591</c:v>
                </c:pt>
                <c:pt idx="87">
                  <c:v>1332.5815589256576</c:v>
                </c:pt>
                <c:pt idx="88">
                  <c:v>1383.5212774076763</c:v>
                </c:pt>
                <c:pt idx="89">
                  <c:v>1453.4998611309868</c:v>
                </c:pt>
                <c:pt idx="90">
                  <c:v>1522.1172399979055</c:v>
                </c:pt>
                <c:pt idx="91">
                  <c:v>1695.7543640015735</c:v>
                </c:pt>
                <c:pt idx="92">
                  <c:v>1776.114940991172</c:v>
                </c:pt>
                <c:pt idx="93">
                  <c:v>1621.1423185825656</c:v>
                </c:pt>
                <c:pt idx="94">
                  <c:v>1486.3789023580855</c:v>
                </c:pt>
                <c:pt idx="95">
                  <c:v>1344.556304389047</c:v>
                </c:pt>
                <c:pt idx="96">
                  <c:v>1258.4832358934</c:v>
                </c:pt>
                <c:pt idx="97">
                  <c:v>1493.7737983903257</c:v>
                </c:pt>
                <c:pt idx="98">
                  <c:v>1616.4557644670272</c:v>
                </c:pt>
                <c:pt idx="99">
                  <c:v>1760.9056980166449</c:v>
                </c:pt>
                <c:pt idx="100">
                  <c:v>1679.4223362615794</c:v>
                </c:pt>
                <c:pt idx="101">
                  <c:v>1669.57090441848</c:v>
                </c:pt>
                <c:pt idx="102">
                  <c:v>1909.9604125557653</c:v>
                </c:pt>
                <c:pt idx="103">
                  <c:v>1866.4323940038475</c:v>
                </c:pt>
                <c:pt idx="104">
                  <c:v>1846.3395281839739</c:v>
                </c:pt>
                <c:pt idx="105">
                  <c:v>1978.5488919232998</c:v>
                </c:pt>
                <c:pt idx="106">
                  <c:v>2154.2807875914491</c:v>
                </c:pt>
                <c:pt idx="107">
                  <c:v>2354.9535362667743</c:v>
                </c:pt>
                <c:pt idx="108">
                  <c:v>2464.904320275225</c:v>
                </c:pt>
                <c:pt idx="109">
                  <c:v>2152.3477096017696</c:v>
                </c:pt>
                <c:pt idx="110">
                  <c:v>1553.5349705616422</c:v>
                </c:pt>
                <c:pt idx="111">
                  <c:v>1432.3176309321777</c:v>
                </c:pt>
                <c:pt idx="112">
                  <c:v>1872.7896836270081</c:v>
                </c:pt>
                <c:pt idx="113">
                  <c:v>2098.8802315598768</c:v>
                </c:pt>
                <c:pt idx="114">
                  <c:v>2357.6826278097096</c:v>
                </c:pt>
                <c:pt idx="115">
                  <c:v>2857.6222328264357</c:v>
                </c:pt>
                <c:pt idx="116">
                  <c:v>2965.3849409646973</c:v>
                </c:pt>
                <c:pt idx="117">
                  <c:v>2688.8632841501094</c:v>
                </c:pt>
                <c:pt idx="118">
                  <c:v>3029.0665679571571</c:v>
                </c:pt>
                <c:pt idx="119">
                  <c:v>3736.5497246716964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C7-40D2-A252-691521978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scatterChart>
        <c:scatterStyle val="smoothMarker"/>
        <c:varyColors val="0"/>
        <c:ser>
          <c:idx val="1"/>
          <c:order val="1"/>
          <c:tx>
            <c:strRef>
              <c:f>'y=ax^b'!$T$5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'y=ax^b'!$B$6:$B$125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'y=ax^b'!$T$6:$T$125</c:f>
              <c:numCache>
                <c:formatCode>General</c:formatCode>
                <c:ptCount val="120"/>
                <c:pt idx="0">
                  <c:v>154.61388606715025</c:v>
                </c:pt>
                <c:pt idx="1">
                  <c:v>167.63403616659312</c:v>
                </c:pt>
                <c:pt idx="2">
                  <c:v>174.74364878567349</c:v>
                </c:pt>
                <c:pt idx="3">
                  <c:v>182.14602868021754</c:v>
                </c:pt>
                <c:pt idx="4">
                  <c:v>185.53106068737753</c:v>
                </c:pt>
                <c:pt idx="5">
                  <c:v>176.90218632612903</c:v>
                </c:pt>
                <c:pt idx="6">
                  <c:v>167.00174556713031</c:v>
                </c:pt>
                <c:pt idx="7">
                  <c:v>149.04833677882419</c:v>
                </c:pt>
                <c:pt idx="8">
                  <c:v>123.22894996294011</c:v>
                </c:pt>
                <c:pt idx="9">
                  <c:v>128.41380474793584</c:v>
                </c:pt>
                <c:pt idx="10">
                  <c:v>146.75525502416335</c:v>
                </c:pt>
                <c:pt idx="11">
                  <c:v>147.86329115568145</c:v>
                </c:pt>
                <c:pt idx="12">
                  <c:v>159.46911588768276</c:v>
                </c:pt>
                <c:pt idx="13">
                  <c:v>179.25485525533767</c:v>
                </c:pt>
                <c:pt idx="14">
                  <c:v>198.38630850118551</c:v>
                </c:pt>
                <c:pt idx="15">
                  <c:v>205.03215124696345</c:v>
                </c:pt>
                <c:pt idx="16">
                  <c:v>185.09491510357171</c:v>
                </c:pt>
                <c:pt idx="17">
                  <c:v>178.08461090146946</c:v>
                </c:pt>
                <c:pt idx="18">
                  <c:v>191.73981793861242</c:v>
                </c:pt>
                <c:pt idx="19">
                  <c:v>200.7636803781084</c:v>
                </c:pt>
                <c:pt idx="20">
                  <c:v>213.71758028156196</c:v>
                </c:pt>
                <c:pt idx="21">
                  <c:v>214.98128434315018</c:v>
                </c:pt>
                <c:pt idx="22">
                  <c:v>209.68283239760822</c:v>
                </c:pt>
                <c:pt idx="23">
                  <c:v>212.71006882832978</c:v>
                </c:pt>
                <c:pt idx="24">
                  <c:v>230.76304792811499</c:v>
                </c:pt>
                <c:pt idx="25">
                  <c:v>251.39364579393617</c:v>
                </c:pt>
                <c:pt idx="26">
                  <c:v>268.80851696505454</c:v>
                </c:pt>
                <c:pt idx="27">
                  <c:v>290.08535644650442</c:v>
                </c:pt>
                <c:pt idx="28">
                  <c:v>306.57378225108761</c:v>
                </c:pt>
                <c:pt idx="29">
                  <c:v>309.22709568047219</c:v>
                </c:pt>
                <c:pt idx="30">
                  <c:v>325.26901502829998</c:v>
                </c:pt>
                <c:pt idx="31">
                  <c:v>332.94786962111817</c:v>
                </c:pt>
                <c:pt idx="32">
                  <c:v>331.54223374021899</c:v>
                </c:pt>
                <c:pt idx="33">
                  <c:v>367.6124795992589</c:v>
                </c:pt>
                <c:pt idx="34">
                  <c:v>407.4965628963929</c:v>
                </c:pt>
                <c:pt idx="35">
                  <c:v>437.89092980595507</c:v>
                </c:pt>
                <c:pt idx="36">
                  <c:v>428.84675733501842</c:v>
                </c:pt>
                <c:pt idx="37">
                  <c:v>433.50729724987991</c:v>
                </c:pt>
                <c:pt idx="38">
                  <c:v>464.2389124503004</c:v>
                </c:pt>
                <c:pt idx="39">
                  <c:v>474.27926049148437</c:v>
                </c:pt>
                <c:pt idx="40">
                  <c:v>492.65014469416718</c:v>
                </c:pt>
                <c:pt idx="41">
                  <c:v>521.47687623053844</c:v>
                </c:pt>
                <c:pt idx="42">
                  <c:v>524.9009752889458</c:v>
                </c:pt>
                <c:pt idx="43">
                  <c:v>540.62480838729448</c:v>
                </c:pt>
                <c:pt idx="44">
                  <c:v>557.85250884032166</c:v>
                </c:pt>
                <c:pt idx="45">
                  <c:v>563.1598364131155</c:v>
                </c:pt>
                <c:pt idx="46">
                  <c:v>603.08587010724227</c:v>
                </c:pt>
                <c:pt idx="47">
                  <c:v>619.73020432148587</c:v>
                </c:pt>
                <c:pt idx="48">
                  <c:v>589.66798385690913</c:v>
                </c:pt>
                <c:pt idx="49">
                  <c:v>609.63816809351215</c:v>
                </c:pt>
                <c:pt idx="50">
                  <c:v>640.86589453852866</c:v>
                </c:pt>
                <c:pt idx="51">
                  <c:v>632.09207505380334</c:v>
                </c:pt>
                <c:pt idx="52">
                  <c:v>650.46222453295024</c:v>
                </c:pt>
                <c:pt idx="53">
                  <c:v>640.26182252275873</c:v>
                </c:pt>
                <c:pt idx="54">
                  <c:v>639.86078443260988</c:v>
                </c:pt>
                <c:pt idx="55">
                  <c:v>599.23574207346769</c:v>
                </c:pt>
                <c:pt idx="56">
                  <c:v>523.80179696488119</c:v>
                </c:pt>
                <c:pt idx="57">
                  <c:v>567.02851859455836</c:v>
                </c:pt>
                <c:pt idx="58">
                  <c:v>635.60883167019426</c:v>
                </c:pt>
                <c:pt idx="59">
                  <c:v>620.67578033663119</c:v>
                </c:pt>
                <c:pt idx="60">
                  <c:v>558.69107257295377</c:v>
                </c:pt>
                <c:pt idx="61">
                  <c:v>515.73997031795432</c:v>
                </c:pt>
                <c:pt idx="62">
                  <c:v>566.14104046814884</c:v>
                </c:pt>
                <c:pt idx="63">
                  <c:v>618.53992735709448</c:v>
                </c:pt>
                <c:pt idx="64">
                  <c:v>636.90396073177874</c:v>
                </c:pt>
                <c:pt idx="65">
                  <c:v>649.58529466942969</c:v>
                </c:pt>
                <c:pt idx="66">
                  <c:v>685.88996790901297</c:v>
                </c:pt>
                <c:pt idx="67">
                  <c:v>719.2132709538937</c:v>
                </c:pt>
                <c:pt idx="68">
                  <c:v>717.07550023671047</c:v>
                </c:pt>
                <c:pt idx="69">
                  <c:v>694.00808695123635</c:v>
                </c:pt>
                <c:pt idx="70">
                  <c:v>711.34274249300336</c:v>
                </c:pt>
                <c:pt idx="71">
                  <c:v>765.27157051080587</c:v>
                </c:pt>
                <c:pt idx="72">
                  <c:v>811.42964390739235</c:v>
                </c:pt>
                <c:pt idx="73">
                  <c:v>874.05298038247065</c:v>
                </c:pt>
                <c:pt idx="74">
                  <c:v>925.56613891094605</c:v>
                </c:pt>
                <c:pt idx="75">
                  <c:v>927.63612817697481</c:v>
                </c:pt>
                <c:pt idx="76">
                  <c:v>958.13551395357604</c:v>
                </c:pt>
                <c:pt idx="77">
                  <c:v>980.52547947911205</c:v>
                </c:pt>
                <c:pt idx="78">
                  <c:v>1017.4204213121816</c:v>
                </c:pt>
                <c:pt idx="79">
                  <c:v>1045.7303928119998</c:v>
                </c:pt>
                <c:pt idx="80">
                  <c:v>1073.2952392728614</c:v>
                </c:pt>
                <c:pt idx="81">
                  <c:v>1137.9112719099376</c:v>
                </c:pt>
                <c:pt idx="82">
                  <c:v>1184.4297169856338</c:v>
                </c:pt>
                <c:pt idx="83">
                  <c:v>1286.3376369981609</c:v>
                </c:pt>
                <c:pt idx="84">
                  <c:v>1421.9186028144811</c:v>
                </c:pt>
                <c:pt idx="85">
                  <c:v>1438.8471772575206</c:v>
                </c:pt>
                <c:pt idx="86">
                  <c:v>1312.4758566524072</c:v>
                </c:pt>
                <c:pt idx="87">
                  <c:v>1260.6574407289218</c:v>
                </c:pt>
                <c:pt idx="88">
                  <c:v>1306.9511314066815</c:v>
                </c:pt>
                <c:pt idx="89">
                  <c:v>1370.2837718086505</c:v>
                </c:pt>
                <c:pt idx="90">
                  <c:v>1432.1017628357695</c:v>
                </c:pt>
                <c:pt idx="91">
                  <c:v>1587.3685740321694</c:v>
                </c:pt>
                <c:pt idx="92">
                  <c:v>1658.6999361286657</c:v>
                </c:pt>
                <c:pt idx="93">
                  <c:v>1520.8473182358673</c:v>
                </c:pt>
                <c:pt idx="94">
                  <c:v>1399.9388663765983</c:v>
                </c:pt>
                <c:pt idx="95">
                  <c:v>1271.5549398158073</c:v>
                </c:pt>
                <c:pt idx="96">
                  <c:v>1193.0142928514695</c:v>
                </c:pt>
                <c:pt idx="97">
                  <c:v>1406.5999622842614</c:v>
                </c:pt>
                <c:pt idx="98">
                  <c:v>1516.659253424267</c:v>
                </c:pt>
                <c:pt idx="99">
                  <c:v>1645.2239650400304</c:v>
                </c:pt>
                <c:pt idx="100">
                  <c:v>1572.8321111613038</c:v>
                </c:pt>
                <c:pt idx="101">
                  <c:v>1564.0571718227618</c:v>
                </c:pt>
                <c:pt idx="102">
                  <c:v>1776.820620344271</c:v>
                </c:pt>
                <c:pt idx="103">
                  <c:v>1738.4976160360336</c:v>
                </c:pt>
                <c:pt idx="104">
                  <c:v>1720.7781630827212</c:v>
                </c:pt>
                <c:pt idx="105">
                  <c:v>1837.0353487964003</c:v>
                </c:pt>
                <c:pt idx="106">
                  <c:v>1990.3963553804394</c:v>
                </c:pt>
                <c:pt idx="107">
                  <c:v>2164.0163581723705</c:v>
                </c:pt>
                <c:pt idx="108">
                  <c:v>2258.5083574613013</c:v>
                </c:pt>
                <c:pt idx="109">
                  <c:v>1988.7162623080617</c:v>
                </c:pt>
                <c:pt idx="110">
                  <c:v>1460.3165111014591</c:v>
                </c:pt>
                <c:pt idx="111">
                  <c:v>1351.1446345638046</c:v>
                </c:pt>
                <c:pt idx="112">
                  <c:v>1744.1000945034971</c:v>
                </c:pt>
                <c:pt idx="113">
                  <c:v>1942.1864209940834</c:v>
                </c:pt>
                <c:pt idx="114">
                  <c:v>2166.3670516773022</c:v>
                </c:pt>
                <c:pt idx="115">
                  <c:v>2592.6407295115646</c:v>
                </c:pt>
                <c:pt idx="116">
                  <c:v>2683.4680504851926</c:v>
                </c:pt>
                <c:pt idx="117">
                  <c:v>2449.6776486981157</c:v>
                </c:pt>
                <c:pt idx="118">
                  <c:v>2736.9779531929771</c:v>
                </c:pt>
                <c:pt idx="119">
                  <c:v>3323.9021856944705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C7-40D2-A252-691521978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22335"/>
        <c:axId val="474014847"/>
      </c:scatterChart>
      <c:valAx>
        <c:axId val="47402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14847"/>
        <c:crosses val="autoZero"/>
        <c:crossBetween val="midCat"/>
      </c:valAx>
      <c:valAx>
        <c:axId val="47401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22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Прогноз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'y=ax^b'!$C$5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'y=ax^b'!$B$6:$B$125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'y=ax^b'!$C$6:$C$125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E1-41D1-BBCE-4E66F5CBD3D6}"/>
            </c:ext>
          </c:extLst>
        </c:ser>
        <c:ser>
          <c:idx val="1"/>
          <c:order val="1"/>
          <c:tx>
            <c:strRef>
              <c:f>'y=ax^b'!$T$5</c:f>
              <c:strCache>
                <c:ptCount val="1"/>
                <c:pt idx="0">
                  <c:v>Y^(нел)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'y=ax^b'!$B$6:$B$125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'y=ax^b'!$T$6:$T$125</c:f>
              <c:numCache>
                <c:formatCode>General</c:formatCode>
                <c:ptCount val="120"/>
                <c:pt idx="0">
                  <c:v>154.61388606715025</c:v>
                </c:pt>
                <c:pt idx="1">
                  <c:v>167.63403616659312</c:v>
                </c:pt>
                <c:pt idx="2">
                  <c:v>174.74364878567349</c:v>
                </c:pt>
                <c:pt idx="3">
                  <c:v>182.14602868021754</c:v>
                </c:pt>
                <c:pt idx="4">
                  <c:v>185.53106068737753</c:v>
                </c:pt>
                <c:pt idx="5">
                  <c:v>176.90218632612903</c:v>
                </c:pt>
                <c:pt idx="6">
                  <c:v>167.00174556713031</c:v>
                </c:pt>
                <c:pt idx="7">
                  <c:v>149.04833677882419</c:v>
                </c:pt>
                <c:pt idx="8">
                  <c:v>123.22894996294011</c:v>
                </c:pt>
                <c:pt idx="9">
                  <c:v>128.41380474793584</c:v>
                </c:pt>
                <c:pt idx="10">
                  <c:v>146.75525502416335</c:v>
                </c:pt>
                <c:pt idx="11">
                  <c:v>147.86329115568145</c:v>
                </c:pt>
                <c:pt idx="12">
                  <c:v>159.46911588768276</c:v>
                </c:pt>
                <c:pt idx="13">
                  <c:v>179.25485525533767</c:v>
                </c:pt>
                <c:pt idx="14">
                  <c:v>198.38630850118551</c:v>
                </c:pt>
                <c:pt idx="15">
                  <c:v>205.03215124696345</c:v>
                </c:pt>
                <c:pt idx="16">
                  <c:v>185.09491510357171</c:v>
                </c:pt>
                <c:pt idx="17">
                  <c:v>178.08461090146946</c:v>
                </c:pt>
                <c:pt idx="18">
                  <c:v>191.73981793861242</c:v>
                </c:pt>
                <c:pt idx="19">
                  <c:v>200.7636803781084</c:v>
                </c:pt>
                <c:pt idx="20">
                  <c:v>213.71758028156196</c:v>
                </c:pt>
                <c:pt idx="21">
                  <c:v>214.98128434315018</c:v>
                </c:pt>
                <c:pt idx="22">
                  <c:v>209.68283239760822</c:v>
                </c:pt>
                <c:pt idx="23">
                  <c:v>212.71006882832978</c:v>
                </c:pt>
                <c:pt idx="24">
                  <c:v>230.76304792811499</c:v>
                </c:pt>
                <c:pt idx="25">
                  <c:v>251.39364579393617</c:v>
                </c:pt>
                <c:pt idx="26">
                  <c:v>268.80851696505454</c:v>
                </c:pt>
                <c:pt idx="27">
                  <c:v>290.08535644650442</c:v>
                </c:pt>
                <c:pt idx="28">
                  <c:v>306.57378225108761</c:v>
                </c:pt>
                <c:pt idx="29">
                  <c:v>309.22709568047219</c:v>
                </c:pt>
                <c:pt idx="30">
                  <c:v>325.26901502829998</c:v>
                </c:pt>
                <c:pt idx="31">
                  <c:v>332.94786962111817</c:v>
                </c:pt>
                <c:pt idx="32">
                  <c:v>331.54223374021899</c:v>
                </c:pt>
                <c:pt idx="33">
                  <c:v>367.6124795992589</c:v>
                </c:pt>
                <c:pt idx="34">
                  <c:v>407.4965628963929</c:v>
                </c:pt>
                <c:pt idx="35">
                  <c:v>437.89092980595507</c:v>
                </c:pt>
                <c:pt idx="36">
                  <c:v>428.84675733501842</c:v>
                </c:pt>
                <c:pt idx="37">
                  <c:v>433.50729724987991</c:v>
                </c:pt>
                <c:pt idx="38">
                  <c:v>464.2389124503004</c:v>
                </c:pt>
                <c:pt idx="39">
                  <c:v>474.27926049148437</c:v>
                </c:pt>
                <c:pt idx="40">
                  <c:v>492.65014469416718</c:v>
                </c:pt>
                <c:pt idx="41">
                  <c:v>521.47687623053844</c:v>
                </c:pt>
                <c:pt idx="42">
                  <c:v>524.9009752889458</c:v>
                </c:pt>
                <c:pt idx="43">
                  <c:v>540.62480838729448</c:v>
                </c:pt>
                <c:pt idx="44">
                  <c:v>557.85250884032166</c:v>
                </c:pt>
                <c:pt idx="45">
                  <c:v>563.1598364131155</c:v>
                </c:pt>
                <c:pt idx="46">
                  <c:v>603.08587010724227</c:v>
                </c:pt>
                <c:pt idx="47">
                  <c:v>619.73020432148587</c:v>
                </c:pt>
                <c:pt idx="48">
                  <c:v>589.66798385690913</c:v>
                </c:pt>
                <c:pt idx="49">
                  <c:v>609.63816809351215</c:v>
                </c:pt>
                <c:pt idx="50">
                  <c:v>640.86589453852866</c:v>
                </c:pt>
                <c:pt idx="51">
                  <c:v>632.09207505380334</c:v>
                </c:pt>
                <c:pt idx="52">
                  <c:v>650.46222453295024</c:v>
                </c:pt>
                <c:pt idx="53">
                  <c:v>640.26182252275873</c:v>
                </c:pt>
                <c:pt idx="54">
                  <c:v>639.86078443260988</c:v>
                </c:pt>
                <c:pt idx="55">
                  <c:v>599.23574207346769</c:v>
                </c:pt>
                <c:pt idx="56">
                  <c:v>523.80179696488119</c:v>
                </c:pt>
                <c:pt idx="57">
                  <c:v>567.02851859455836</c:v>
                </c:pt>
                <c:pt idx="58">
                  <c:v>635.60883167019426</c:v>
                </c:pt>
                <c:pt idx="59">
                  <c:v>620.67578033663119</c:v>
                </c:pt>
                <c:pt idx="60">
                  <c:v>558.69107257295377</c:v>
                </c:pt>
                <c:pt idx="61">
                  <c:v>515.73997031795432</c:v>
                </c:pt>
                <c:pt idx="62">
                  <c:v>566.14104046814884</c:v>
                </c:pt>
                <c:pt idx="63">
                  <c:v>618.53992735709448</c:v>
                </c:pt>
                <c:pt idx="64">
                  <c:v>636.90396073177874</c:v>
                </c:pt>
                <c:pt idx="65">
                  <c:v>649.58529466942969</c:v>
                </c:pt>
                <c:pt idx="66">
                  <c:v>685.88996790901297</c:v>
                </c:pt>
                <c:pt idx="67">
                  <c:v>719.2132709538937</c:v>
                </c:pt>
                <c:pt idx="68">
                  <c:v>717.07550023671047</c:v>
                </c:pt>
                <c:pt idx="69">
                  <c:v>694.00808695123635</c:v>
                </c:pt>
                <c:pt idx="70">
                  <c:v>711.34274249300336</c:v>
                </c:pt>
                <c:pt idx="71">
                  <c:v>765.27157051080587</c:v>
                </c:pt>
                <c:pt idx="72">
                  <c:v>811.42964390739235</c:v>
                </c:pt>
                <c:pt idx="73">
                  <c:v>874.05298038247065</c:v>
                </c:pt>
                <c:pt idx="74">
                  <c:v>925.56613891094605</c:v>
                </c:pt>
                <c:pt idx="75">
                  <c:v>927.63612817697481</c:v>
                </c:pt>
                <c:pt idx="76">
                  <c:v>958.13551395357604</c:v>
                </c:pt>
                <c:pt idx="77">
                  <c:v>980.52547947911205</c:v>
                </c:pt>
                <c:pt idx="78">
                  <c:v>1017.4204213121816</c:v>
                </c:pt>
                <c:pt idx="79">
                  <c:v>1045.7303928119998</c:v>
                </c:pt>
                <c:pt idx="80">
                  <c:v>1073.2952392728614</c:v>
                </c:pt>
                <c:pt idx="81">
                  <c:v>1137.9112719099376</c:v>
                </c:pt>
                <c:pt idx="82">
                  <c:v>1184.4297169856338</c:v>
                </c:pt>
                <c:pt idx="83">
                  <c:v>1286.3376369981609</c:v>
                </c:pt>
                <c:pt idx="84">
                  <c:v>1421.9186028144811</c:v>
                </c:pt>
                <c:pt idx="85">
                  <c:v>1438.8471772575206</c:v>
                </c:pt>
                <c:pt idx="86">
                  <c:v>1312.4758566524072</c:v>
                </c:pt>
                <c:pt idx="87">
                  <c:v>1260.6574407289218</c:v>
                </c:pt>
                <c:pt idx="88">
                  <c:v>1306.9511314066815</c:v>
                </c:pt>
                <c:pt idx="89">
                  <c:v>1370.2837718086505</c:v>
                </c:pt>
                <c:pt idx="90">
                  <c:v>1432.1017628357695</c:v>
                </c:pt>
                <c:pt idx="91">
                  <c:v>1587.3685740321694</c:v>
                </c:pt>
                <c:pt idx="92">
                  <c:v>1658.6999361286657</c:v>
                </c:pt>
                <c:pt idx="93">
                  <c:v>1520.8473182358673</c:v>
                </c:pt>
                <c:pt idx="94">
                  <c:v>1399.9388663765983</c:v>
                </c:pt>
                <c:pt idx="95">
                  <c:v>1271.5549398158073</c:v>
                </c:pt>
                <c:pt idx="96">
                  <c:v>1193.0142928514695</c:v>
                </c:pt>
                <c:pt idx="97">
                  <c:v>1406.5999622842614</c:v>
                </c:pt>
                <c:pt idx="98">
                  <c:v>1516.659253424267</c:v>
                </c:pt>
                <c:pt idx="99">
                  <c:v>1645.2239650400304</c:v>
                </c:pt>
                <c:pt idx="100">
                  <c:v>1572.8321111613038</c:v>
                </c:pt>
                <c:pt idx="101">
                  <c:v>1564.0571718227618</c:v>
                </c:pt>
                <c:pt idx="102">
                  <c:v>1776.820620344271</c:v>
                </c:pt>
                <c:pt idx="103">
                  <c:v>1738.4976160360336</c:v>
                </c:pt>
                <c:pt idx="104">
                  <c:v>1720.7781630827212</c:v>
                </c:pt>
                <c:pt idx="105">
                  <c:v>1837.0353487964003</c:v>
                </c:pt>
                <c:pt idx="106">
                  <c:v>1990.3963553804394</c:v>
                </c:pt>
                <c:pt idx="107">
                  <c:v>2164.0163581723705</c:v>
                </c:pt>
                <c:pt idx="108">
                  <c:v>2258.5083574613013</c:v>
                </c:pt>
                <c:pt idx="109">
                  <c:v>1988.7162623080617</c:v>
                </c:pt>
                <c:pt idx="110">
                  <c:v>1460.3165111014591</c:v>
                </c:pt>
                <c:pt idx="111">
                  <c:v>1351.1446345638046</c:v>
                </c:pt>
                <c:pt idx="112">
                  <c:v>1744.1000945034971</c:v>
                </c:pt>
                <c:pt idx="113">
                  <c:v>1942.1864209940834</c:v>
                </c:pt>
                <c:pt idx="114">
                  <c:v>2166.3670516773022</c:v>
                </c:pt>
                <c:pt idx="115">
                  <c:v>2592.6407295115646</c:v>
                </c:pt>
                <c:pt idx="116">
                  <c:v>2683.4680504851926</c:v>
                </c:pt>
                <c:pt idx="117">
                  <c:v>2449.6776486981157</c:v>
                </c:pt>
                <c:pt idx="118">
                  <c:v>2736.9779531929771</c:v>
                </c:pt>
                <c:pt idx="119">
                  <c:v>3323.9021856944705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E1-41D1-BBCE-4E66F5CBD3D6}"/>
            </c:ext>
          </c:extLst>
        </c:ser>
        <c:ser>
          <c:idx val="2"/>
          <c:order val="2"/>
          <c:tx>
            <c:strRef>
              <c:f>'y=ax^b'!$U$5</c:f>
              <c:strCache>
                <c:ptCount val="1"/>
                <c:pt idx="0">
                  <c:v>exp(y-d_y)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'y=ax^b'!$B$6:$B$125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'y=ax^b'!$U$6:$U$125</c:f>
              <c:numCache>
                <c:formatCode>General</c:formatCode>
                <c:ptCount val="120"/>
                <c:pt idx="0">
                  <c:v>143.11394673710993</c:v>
                </c:pt>
                <c:pt idx="1">
                  <c:v>155.48997154222249</c:v>
                </c:pt>
                <c:pt idx="2">
                  <c:v>162.26027322190939</c:v>
                </c:pt>
                <c:pt idx="3">
                  <c:v>169.31816554308904</c:v>
                </c:pt>
                <c:pt idx="4">
                  <c:v>172.54854796861656</c:v>
                </c:pt>
                <c:pt idx="5">
                  <c:v>164.31744894588124</c:v>
                </c:pt>
                <c:pt idx="6">
                  <c:v>154.88827099422386</c:v>
                </c:pt>
                <c:pt idx="7">
                  <c:v>137.83320165332893</c:v>
                </c:pt>
                <c:pt idx="8">
                  <c:v>113.41676052660245</c:v>
                </c:pt>
                <c:pt idx="9">
                  <c:v>118.30845896599824</c:v>
                </c:pt>
                <c:pt idx="10">
                  <c:v>135.65918715728083</c:v>
                </c:pt>
                <c:pt idx="11">
                  <c:v>136.70956154657233</c:v>
                </c:pt>
                <c:pt idx="12">
                  <c:v>147.72543236364271</c:v>
                </c:pt>
                <c:pt idx="13">
                  <c:v>166.56049741359581</c:v>
                </c:pt>
                <c:pt idx="14">
                  <c:v>184.83217634164055</c:v>
                </c:pt>
                <c:pt idx="15">
                  <c:v>191.19179634383266</c:v>
                </c:pt>
                <c:pt idx="16">
                  <c:v>172.13222894206945</c:v>
                </c:pt>
                <c:pt idx="17">
                  <c:v>165.44466850340208</c:v>
                </c:pt>
                <c:pt idx="18">
                  <c:v>178.478187556168</c:v>
                </c:pt>
                <c:pt idx="19">
                  <c:v>187.10645507847696</c:v>
                </c:pt>
                <c:pt idx="20">
                  <c:v>199.51216336277938</c:v>
                </c:pt>
                <c:pt idx="21">
                  <c:v>200.72357284107832</c:v>
                </c:pt>
                <c:pt idx="22">
                  <c:v>195.6457634329426</c:v>
                </c:pt>
                <c:pt idx="23">
                  <c:v>198.54649172819288</c:v>
                </c:pt>
                <c:pt idx="24">
                  <c:v>215.86889197368293</c:v>
                </c:pt>
                <c:pt idx="25">
                  <c:v>235.71036054753097</c:v>
                </c:pt>
                <c:pt idx="26">
                  <c:v>252.49261372989102</c:v>
                </c:pt>
                <c:pt idx="27">
                  <c:v>273.03267962181161</c:v>
                </c:pt>
                <c:pt idx="28">
                  <c:v>288.97382665188195</c:v>
                </c:pt>
                <c:pt idx="29">
                  <c:v>291.54079402272947</c:v>
                </c:pt>
                <c:pt idx="30">
                  <c:v>307.06979239911044</c:v>
                </c:pt>
                <c:pt idx="31">
                  <c:v>314.50820557712785</c:v>
                </c:pt>
                <c:pt idx="32">
                  <c:v>313.14635590372103</c:v>
                </c:pt>
                <c:pt idx="33">
                  <c:v>348.12034321220438</c:v>
                </c:pt>
                <c:pt idx="34">
                  <c:v>386.83850377589948</c:v>
                </c:pt>
                <c:pt idx="35">
                  <c:v>416.35781115473094</c:v>
                </c:pt>
                <c:pt idx="36">
                  <c:v>407.57375792686645</c:v>
                </c:pt>
                <c:pt idx="37">
                  <c:v>412.10026961763572</c:v>
                </c:pt>
                <c:pt idx="38">
                  <c:v>441.94521720697912</c:v>
                </c:pt>
                <c:pt idx="39">
                  <c:v>451.69341591210019</c:v>
                </c:pt>
                <c:pt idx="40">
                  <c:v>469.52440169440104</c:v>
                </c:pt>
                <c:pt idx="41">
                  <c:v>497.48473179436058</c:v>
                </c:pt>
                <c:pt idx="42">
                  <c:v>500.80399530784598</c:v>
                </c:pt>
                <c:pt idx="43">
                  <c:v>516.04027874164933</c:v>
                </c:pt>
                <c:pt idx="44">
                  <c:v>532.72102596784043</c:v>
                </c:pt>
                <c:pt idx="45">
                  <c:v>537.85690479578011</c:v>
                </c:pt>
                <c:pt idx="46">
                  <c:v>576.44272511003942</c:v>
                </c:pt>
                <c:pt idx="47">
                  <c:v>592.49925326409959</c:v>
                </c:pt>
                <c:pt idx="48">
                  <c:v>563.48573857356075</c:v>
                </c:pt>
                <c:pt idx="49">
                  <c:v>582.76580707525284</c:v>
                </c:pt>
                <c:pt idx="50">
                  <c:v>612.86113821870561</c:v>
                </c:pt>
                <c:pt idx="51">
                  <c:v>604.41238470209908</c:v>
                </c:pt>
                <c:pt idx="52">
                  <c:v>622.09547719787531</c:v>
                </c:pt>
                <c:pt idx="53">
                  <c:v>612.27962557829289</c:v>
                </c:pt>
                <c:pt idx="54">
                  <c:v>611.89354974089269</c:v>
                </c:pt>
                <c:pt idx="55">
                  <c:v>572.72599781796316</c:v>
                </c:pt>
                <c:pt idx="56">
                  <c:v>499.73851996675756</c:v>
                </c:pt>
                <c:pt idx="57">
                  <c:v>541.59968626802322</c:v>
                </c:pt>
                <c:pt idx="58">
                  <c:v>607.79951368754007</c:v>
                </c:pt>
                <c:pt idx="59">
                  <c:v>593.41087881508224</c:v>
                </c:pt>
                <c:pt idx="60">
                  <c:v>533.53259671105207</c:v>
                </c:pt>
                <c:pt idx="61">
                  <c:v>491.92248119445378</c:v>
                </c:pt>
                <c:pt idx="62">
                  <c:v>540.74116003288088</c:v>
                </c:pt>
                <c:pt idx="63">
                  <c:v>591.35162589277923</c:v>
                </c:pt>
                <c:pt idx="64">
                  <c:v>609.0466805199535</c:v>
                </c:pt>
                <c:pt idx="65">
                  <c:v>621.25191132144607</c:v>
                </c:pt>
                <c:pt idx="66">
                  <c:v>656.12555199975884</c:v>
                </c:pt>
                <c:pt idx="67">
                  <c:v>688.04097444285651</c:v>
                </c:pt>
                <c:pt idx="68">
                  <c:v>685.99634800842966</c:v>
                </c:pt>
                <c:pt idx="69">
                  <c:v>663.90925016686117</c:v>
                </c:pt>
                <c:pt idx="70">
                  <c:v>680.51143313912416</c:v>
                </c:pt>
                <c:pt idx="71">
                  <c:v>731.99492736105697</c:v>
                </c:pt>
                <c:pt idx="72">
                  <c:v>775.85132529899988</c:v>
                </c:pt>
                <c:pt idx="73">
                  <c:v>835.03469088836061</c:v>
                </c:pt>
                <c:pt idx="74">
                  <c:v>883.44256950754414</c:v>
                </c:pt>
                <c:pt idx="75">
                  <c:v>885.38260420570555</c:v>
                </c:pt>
                <c:pt idx="76">
                  <c:v>913.92129894562595</c:v>
                </c:pt>
                <c:pt idx="77">
                  <c:v>934.81755096477616</c:v>
                </c:pt>
                <c:pt idx="78">
                  <c:v>969.1521450705452</c:v>
                </c:pt>
                <c:pt idx="79">
                  <c:v>995.41535533419551</c:v>
                </c:pt>
                <c:pt idx="80">
                  <c:v>1020.9200355867662</c:v>
                </c:pt>
                <c:pt idx="81">
                  <c:v>1080.4534421042251</c:v>
                </c:pt>
                <c:pt idx="82">
                  <c:v>1123.100030020639</c:v>
                </c:pt>
                <c:pt idx="83">
                  <c:v>1215.9350399414329</c:v>
                </c:pt>
                <c:pt idx="84">
                  <c:v>1338.2721288424589</c:v>
                </c:pt>
                <c:pt idx="85">
                  <c:v>1353.4586464367255</c:v>
                </c:pt>
                <c:pt idx="86">
                  <c:v>1239.6209789500494</c:v>
                </c:pt>
                <c:pt idx="87">
                  <c:v>1192.6153204059583</c:v>
                </c:pt>
                <c:pt idx="88">
                  <c:v>1234.6187136967899</c:v>
                </c:pt>
                <c:pt idx="89">
                  <c:v>1291.8319880822669</c:v>
                </c:pt>
                <c:pt idx="90">
                  <c:v>1347.409650993862</c:v>
                </c:pt>
                <c:pt idx="91">
                  <c:v>1485.9103672768638</c:v>
                </c:pt>
                <c:pt idx="92">
                  <c:v>1549.0469758549903</c:v>
                </c:pt>
                <c:pt idx="93">
                  <c:v>1426.7572555921954</c:v>
                </c:pt>
                <c:pt idx="94">
                  <c:v>1318.5257315497404</c:v>
                </c:pt>
                <c:pt idx="95">
                  <c:v>1202.5171126654029</c:v>
                </c:pt>
                <c:pt idx="96">
                  <c:v>1130.951181830801</c:v>
                </c:pt>
                <c:pt idx="97">
                  <c:v>1324.5134276890656</c:v>
                </c:pt>
                <c:pt idx="98">
                  <c:v>1423.023964875332</c:v>
                </c:pt>
                <c:pt idx="99">
                  <c:v>1537.1418799943333</c:v>
                </c:pt>
                <c:pt idx="100">
                  <c:v>1473.0069956118625</c:v>
                </c:pt>
                <c:pt idx="101">
                  <c:v>1465.2117081438155</c:v>
                </c:pt>
                <c:pt idx="102">
                  <c:v>1652.9617557130505</c:v>
                </c:pt>
                <c:pt idx="103">
                  <c:v>1619.3321390438439</c:v>
                </c:pt>
                <c:pt idx="104">
                  <c:v>1603.7556697141217</c:v>
                </c:pt>
                <c:pt idx="105">
                  <c:v>1705.6434068945589</c:v>
                </c:pt>
                <c:pt idx="106">
                  <c:v>1838.9792427852506</c:v>
                </c:pt>
                <c:pt idx="107">
                  <c:v>1988.5601674593347</c:v>
                </c:pt>
                <c:pt idx="108">
                  <c:v>2069.3947261015778</c:v>
                </c:pt>
                <c:pt idx="109">
                  <c:v>1837.5248359384764</c:v>
                </c:pt>
                <c:pt idx="110">
                  <c:v>1372.6915409085232</c:v>
                </c:pt>
                <c:pt idx="111">
                  <c:v>1274.5719134396395</c:v>
                </c:pt>
                <c:pt idx="112">
                  <c:v>1624.253468630779</c:v>
                </c:pt>
                <c:pt idx="113">
                  <c:v>1797.1907292158403</c:v>
                </c:pt>
                <c:pt idx="114">
                  <c:v>1990.5758931400132</c:v>
                </c:pt>
                <c:pt idx="115">
                  <c:v>2352.2304225894231</c:v>
                </c:pt>
                <c:pt idx="116">
                  <c:v>2428.3527843208694</c:v>
                </c:pt>
                <c:pt idx="117">
                  <c:v>2231.7685759273872</c:v>
                </c:pt>
                <c:pt idx="118">
                  <c:v>2473.0550313776962</c:v>
                </c:pt>
                <c:pt idx="119">
                  <c:v>2956.8255621260882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E1-41D1-BBCE-4E66F5CBD3D6}"/>
            </c:ext>
          </c:extLst>
        </c:ser>
        <c:ser>
          <c:idx val="3"/>
          <c:order val="3"/>
          <c:tx>
            <c:strRef>
              <c:f>'y=ax^b'!$V$5</c:f>
              <c:strCache>
                <c:ptCount val="1"/>
                <c:pt idx="0">
                  <c:v>exp(y+d_y)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'y=ax^b'!$B$6:$B$125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'y=ax^b'!$V$6:$V$125</c:f>
              <c:numCache>
                <c:formatCode>General</c:formatCode>
                <c:ptCount val="120"/>
                <c:pt idx="0">
                  <c:v>167.03790447969632</c:v>
                </c:pt>
                <c:pt idx="1">
                  <c:v>180.72657550054231</c:v>
                </c:pt>
                <c:pt idx="2">
                  <c:v>188.18742372737316</c:v>
                </c:pt>
                <c:pt idx="3">
                  <c:v>195.94575489026019</c:v>
                </c:pt>
                <c:pt idx="4">
                  <c:v>199.49037465122021</c:v>
                </c:pt>
                <c:pt idx="5">
                  <c:v>190.45076300613351</c:v>
                </c:pt>
                <c:pt idx="6">
                  <c:v>180.06258862240509</c:v>
                </c:pt>
                <c:pt idx="7">
                  <c:v>161.17601876802414</c:v>
                </c:pt>
                <c:pt idx="8">
                  <c:v>133.89003563901824</c:v>
                </c:pt>
                <c:pt idx="9">
                  <c:v>139.38230109632511</c:v>
                </c:pt>
                <c:pt idx="10">
                  <c:v>158.75891141996513</c:v>
                </c:pt>
                <c:pt idx="11">
                  <c:v>159.92702064179798</c:v>
                </c:pt>
                <c:pt idx="12">
                  <c:v>172.14638342976326</c:v>
                </c:pt>
                <c:pt idx="13">
                  <c:v>192.91670973353609</c:v>
                </c:pt>
                <c:pt idx="14">
                  <c:v>212.93439367386193</c:v>
                </c:pt>
                <c:pt idx="15">
                  <c:v>219.87440804917014</c:v>
                </c:pt>
                <c:pt idx="16">
                  <c:v>199.03377657840329</c:v>
                </c:pt>
                <c:pt idx="17">
                  <c:v>191.69024258569942</c:v>
                </c:pt>
                <c:pt idx="18">
                  <c:v>205.98683954901975</c:v>
                </c:pt>
                <c:pt idx="19">
                  <c:v>215.41777028514562</c:v>
                </c:pt>
                <c:pt idx="20">
                  <c:v>228.9344336282555</c:v>
                </c:pt>
                <c:pt idx="21">
                  <c:v>230.25174354794083</c:v>
                </c:pt>
                <c:pt idx="22">
                  <c:v>224.72702414204363</c:v>
                </c:pt>
                <c:pt idx="23">
                  <c:v>227.88402347039849</c:v>
                </c:pt>
                <c:pt idx="24">
                  <c:v>246.68484561251884</c:v>
                </c:pt>
                <c:pt idx="25">
                  <c:v>268.1204381460484</c:v>
                </c:pt>
                <c:pt idx="26">
                  <c:v>286.17874291662037</c:v>
                </c:pt>
                <c:pt idx="27">
                  <c:v>308.20308448517716</c:v>
                </c:pt>
                <c:pt idx="28">
                  <c:v>325.24566343152298</c:v>
                </c:pt>
                <c:pt idx="29">
                  <c:v>327.9863355778777</c:v>
                </c:pt>
                <c:pt idx="30">
                  <c:v>344.54685793374358</c:v>
                </c:pt>
                <c:pt idx="31">
                  <c:v>352.46865397938222</c:v>
                </c:pt>
                <c:pt idx="32">
                  <c:v>351.01878301036243</c:v>
                </c:pt>
                <c:pt idx="33">
                  <c:v>388.19602988481103</c:v>
                </c:pt>
                <c:pt idx="34">
                  <c:v>429.2578095291434</c:v>
                </c:pt>
                <c:pt idx="35">
                  <c:v>460.53769442808522</c:v>
                </c:pt>
                <c:pt idx="36">
                  <c:v>451.23008461639051</c:v>
                </c:pt>
                <c:pt idx="37">
                  <c:v>456.02633782128765</c:v>
                </c:pt>
                <c:pt idx="38">
                  <c:v>487.65720148545665</c:v>
                </c:pt>
                <c:pt idx="39">
                  <c:v>497.99445599207701</c:v>
                </c:pt>
                <c:pt idx="40">
                  <c:v>516.91491260373834</c:v>
                </c:pt>
                <c:pt idx="41">
                  <c:v>546.6260873219486</c:v>
                </c:pt>
                <c:pt idx="42">
                  <c:v>550.15741975046103</c:v>
                </c:pt>
                <c:pt idx="43">
                  <c:v>566.38056268883543</c:v>
                </c:pt>
                <c:pt idx="44">
                  <c:v>584.16958680025471</c:v>
                </c:pt>
                <c:pt idx="45">
                  <c:v>589.65311874031966</c:v>
                </c:pt>
                <c:pt idx="46">
                  <c:v>630.96045952107227</c:v>
                </c:pt>
                <c:pt idx="47">
                  <c:v>648.21267542958049</c:v>
                </c:pt>
                <c:pt idx="48">
                  <c:v>617.06678161204275</c:v>
                </c:pt>
                <c:pt idx="49">
                  <c:v>637.74966115748919</c:v>
                </c:pt>
                <c:pt idx="50">
                  <c:v>670.15033124208787</c:v>
                </c:pt>
                <c:pt idx="51">
                  <c:v>661.03938545658229</c:v>
                </c:pt>
                <c:pt idx="52">
                  <c:v>680.12245877456326</c:v>
                </c:pt>
                <c:pt idx="53">
                  <c:v>669.52285239441755</c:v>
                </c:pt>
                <c:pt idx="54">
                  <c:v>669.10629083781839</c:v>
                </c:pt>
                <c:pt idx="55">
                  <c:v>626.97254175018531</c:v>
                </c:pt>
                <c:pt idx="56">
                  <c:v>549.02376251062151</c:v>
                </c:pt>
                <c:pt idx="57">
                  <c:v>593.65126873509143</c:v>
                </c:pt>
                <c:pt idx="58">
                  <c:v>664.6905398888465</c:v>
                </c:pt>
                <c:pt idx="59">
                  <c:v>649.19339710408872</c:v>
                </c:pt>
                <c:pt idx="60">
                  <c:v>585.03588439932264</c:v>
                </c:pt>
                <c:pt idx="61">
                  <c:v>540.71063460590494</c:v>
                </c:pt>
                <c:pt idx="62">
                  <c:v>592.73401285537136</c:v>
                </c:pt>
                <c:pt idx="63">
                  <c:v>646.97825284121086</c:v>
                </c:pt>
                <c:pt idx="64">
                  <c:v>666.03540938687922</c:v>
                </c:pt>
                <c:pt idx="65">
                  <c:v>679.21087623413371</c:v>
                </c:pt>
                <c:pt idx="66">
                  <c:v>717.00461389499389</c:v>
                </c:pt>
                <c:pt idx="67">
                  <c:v>751.79785554931243</c:v>
                </c:pt>
                <c:pt idx="68">
                  <c:v>749.56269742912684</c:v>
                </c:pt>
                <c:pt idx="69">
                  <c:v>725.47147766454782</c:v>
                </c:pt>
                <c:pt idx="70">
                  <c:v>743.57089779271746</c:v>
                </c:pt>
                <c:pt idx="71">
                  <c:v>800.06097684773658</c:v>
                </c:pt>
                <c:pt idx="72">
                  <c:v>848.63948225896809</c:v>
                </c:pt>
                <c:pt idx="73">
                  <c:v>914.89445989689773</c:v>
                </c:pt>
                <c:pt idx="74">
                  <c:v>969.69820910492263</c:v>
                </c:pt>
                <c:pt idx="75">
                  <c:v>971.90613663699492</c:v>
                </c:pt>
                <c:pt idx="76">
                  <c:v>1004.4887499155454</c:v>
                </c:pt>
                <c:pt idx="77">
                  <c:v>1028.4682983492351</c:v>
                </c:pt>
                <c:pt idx="78">
                  <c:v>1068.0926818025134</c:v>
                </c:pt>
                <c:pt idx="79">
                  <c:v>1098.5886932431297</c:v>
                </c:pt>
                <c:pt idx="80">
                  <c:v>1128.3573938126374</c:v>
                </c:pt>
                <c:pt idx="81">
                  <c:v>1198.4246727169814</c:v>
                </c:pt>
                <c:pt idx="82">
                  <c:v>1249.1084649449151</c:v>
                </c:pt>
                <c:pt idx="83">
                  <c:v>1360.8165420068092</c:v>
                </c:pt>
                <c:pt idx="84">
                  <c:v>1510.7932605446185</c:v>
                </c:pt>
                <c:pt idx="85">
                  <c:v>1529.6227963465308</c:v>
                </c:pt>
                <c:pt idx="86">
                  <c:v>1389.6125537940591</c:v>
                </c:pt>
                <c:pt idx="87">
                  <c:v>1332.5815589256576</c:v>
                </c:pt>
                <c:pt idx="88">
                  <c:v>1383.5212774076763</c:v>
                </c:pt>
                <c:pt idx="89">
                  <c:v>1453.4998611309868</c:v>
                </c:pt>
                <c:pt idx="90">
                  <c:v>1522.1172399979055</c:v>
                </c:pt>
                <c:pt idx="91">
                  <c:v>1695.7543640015735</c:v>
                </c:pt>
                <c:pt idx="92">
                  <c:v>1776.114940991172</c:v>
                </c:pt>
                <c:pt idx="93">
                  <c:v>1621.1423185825656</c:v>
                </c:pt>
                <c:pt idx="94">
                  <c:v>1486.3789023580855</c:v>
                </c:pt>
                <c:pt idx="95">
                  <c:v>1344.556304389047</c:v>
                </c:pt>
                <c:pt idx="96">
                  <c:v>1258.4832358934</c:v>
                </c:pt>
                <c:pt idx="97">
                  <c:v>1493.7737983903257</c:v>
                </c:pt>
                <c:pt idx="98">
                  <c:v>1616.4557644670272</c:v>
                </c:pt>
                <c:pt idx="99">
                  <c:v>1760.9056980166449</c:v>
                </c:pt>
                <c:pt idx="100">
                  <c:v>1679.4223362615794</c:v>
                </c:pt>
                <c:pt idx="101">
                  <c:v>1669.57090441848</c:v>
                </c:pt>
                <c:pt idx="102">
                  <c:v>1909.9604125557653</c:v>
                </c:pt>
                <c:pt idx="103">
                  <c:v>1866.4323940038475</c:v>
                </c:pt>
                <c:pt idx="104">
                  <c:v>1846.3395281839739</c:v>
                </c:pt>
                <c:pt idx="105">
                  <c:v>1978.5488919232998</c:v>
                </c:pt>
                <c:pt idx="106">
                  <c:v>2154.2807875914491</c:v>
                </c:pt>
                <c:pt idx="107">
                  <c:v>2354.9535362667743</c:v>
                </c:pt>
                <c:pt idx="108">
                  <c:v>2464.904320275225</c:v>
                </c:pt>
                <c:pt idx="109">
                  <c:v>2152.3477096017696</c:v>
                </c:pt>
                <c:pt idx="110">
                  <c:v>1553.5349705616422</c:v>
                </c:pt>
                <c:pt idx="111">
                  <c:v>1432.3176309321777</c:v>
                </c:pt>
                <c:pt idx="112">
                  <c:v>1872.7896836270081</c:v>
                </c:pt>
                <c:pt idx="113">
                  <c:v>2098.8802315598768</c:v>
                </c:pt>
                <c:pt idx="114">
                  <c:v>2357.6826278097096</c:v>
                </c:pt>
                <c:pt idx="115">
                  <c:v>2857.6222328264357</c:v>
                </c:pt>
                <c:pt idx="116">
                  <c:v>2965.3849409646973</c:v>
                </c:pt>
                <c:pt idx="117">
                  <c:v>2688.8632841501094</c:v>
                </c:pt>
                <c:pt idx="118">
                  <c:v>3029.0665679571571</c:v>
                </c:pt>
                <c:pt idx="119">
                  <c:v>3736.5497246716964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E1-41D1-BBCE-4E66F5CBD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40383"/>
        <c:axId val="625446207"/>
      </c:scatterChart>
      <c:valAx>
        <c:axId val="62544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446207"/>
        <c:crosses val="autoZero"/>
        <c:crossBetween val="midCat"/>
      </c:valAx>
      <c:valAx>
        <c:axId val="62544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440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425603141663213E-2"/>
          <c:y val="1.392220086996704E-2"/>
          <c:w val="0.91941875162053432"/>
          <c:h val="0.89686615821851934"/>
        </c:manualLayout>
      </c:layout>
      <c:scatterChart>
        <c:scatterStyle val="lineMarker"/>
        <c:varyColors val="0"/>
        <c:ser>
          <c:idx val="0"/>
          <c:order val="0"/>
          <c:tx>
            <c:strRef>
              <c:f>Зворотна!$I$5</c:f>
              <c:strCache>
                <c:ptCount val="1"/>
                <c:pt idx="0">
                  <c:v>y1=y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Зворотна!$H$6:$H$125</c:f>
              <c:numCache>
                <c:formatCode>General</c:formatCode>
                <c:ptCount val="120"/>
                <c:pt idx="0">
                  <c:v>7.8624388021670405E-4</c:v>
                </c:pt>
                <c:pt idx="1">
                  <c:v>7.644208024514559E-4</c:v>
                </c:pt>
                <c:pt idx="2">
                  <c:v>7.5344608221224445E-4</c:v>
                </c:pt>
                <c:pt idx="3">
                  <c:v>7.4264136214996436E-4</c:v>
                </c:pt>
                <c:pt idx="4">
                  <c:v>7.3789576666807876E-4</c:v>
                </c:pt>
                <c:pt idx="5">
                  <c:v>7.5023258166578182E-4</c:v>
                </c:pt>
                <c:pt idx="6">
                  <c:v>7.6542717202256649E-4</c:v>
                </c:pt>
                <c:pt idx="7">
                  <c:v>7.9634319808659468E-4</c:v>
                </c:pt>
                <c:pt idx="8">
                  <c:v>8.5086829699394025E-4</c:v>
                </c:pt>
                <c:pt idx="9">
                  <c:v>8.38746741096717E-4</c:v>
                </c:pt>
                <c:pt idx="10">
                  <c:v>8.0065334562021823E-4</c:v>
                </c:pt>
                <c:pt idx="11">
                  <c:v>7.9855939565599897E-4</c:v>
                </c:pt>
                <c:pt idx="12">
                  <c:v>7.7782573795101681E-4</c:v>
                </c:pt>
                <c:pt idx="13">
                  <c:v>7.4678973622118838E-4</c:v>
                </c:pt>
                <c:pt idx="14">
                  <c:v>7.2088438225774573E-4</c:v>
                </c:pt>
                <c:pt idx="15">
                  <c:v>7.1266186205599057E-4</c:v>
                </c:pt>
                <c:pt idx="16">
                  <c:v>7.3850063827557801E-4</c:v>
                </c:pt>
                <c:pt idx="17">
                  <c:v>7.4849458213180884E-4</c:v>
                </c:pt>
                <c:pt idx="18">
                  <c:v>7.2948774332602586E-4</c:v>
                </c:pt>
                <c:pt idx="19">
                  <c:v>7.1790088314522649E-4</c:v>
                </c:pt>
                <c:pt idx="20">
                  <c:v>7.024420192740657E-4</c:v>
                </c:pt>
                <c:pt idx="21">
                  <c:v>7.0100171722357765E-4</c:v>
                </c:pt>
                <c:pt idx="22">
                  <c:v>7.0711856131934437E-4</c:v>
                </c:pt>
                <c:pt idx="23">
                  <c:v>7.0359857782843727E-4</c:v>
                </c:pt>
                <c:pt idx="24">
                  <c:v>6.8392437527285287E-4</c:v>
                </c:pt>
                <c:pt idx="25">
                  <c:v>6.6383650175099373E-4</c:v>
                </c:pt>
                <c:pt idx="26">
                  <c:v>6.4853576942046159E-4</c:v>
                </c:pt>
                <c:pt idx="27">
                  <c:v>6.3156232730717616E-4</c:v>
                </c:pt>
                <c:pt idx="28">
                  <c:v>6.1952302173553251E-4</c:v>
                </c:pt>
                <c:pt idx="29">
                  <c:v>6.176671349129155E-4</c:v>
                </c:pt>
                <c:pt idx="30">
                  <c:v>6.0688633763454603E-4</c:v>
                </c:pt>
                <c:pt idx="31">
                  <c:v>6.0197628543619372E-4</c:v>
                </c:pt>
                <c:pt idx="32">
                  <c:v>6.0286360211002257E-4</c:v>
                </c:pt>
                <c:pt idx="33">
                  <c:v>5.8157285146488952E-4</c:v>
                </c:pt>
                <c:pt idx="34">
                  <c:v>5.6108693604145607E-4</c:v>
                </c:pt>
                <c:pt idx="35">
                  <c:v>5.472090917135828E-4</c:v>
                </c:pt>
                <c:pt idx="36">
                  <c:v>5.5119955545998383E-4</c:v>
                </c:pt>
                <c:pt idx="37">
                  <c:v>5.4912921758815689E-4</c:v>
                </c:pt>
                <c:pt idx="38">
                  <c:v>5.3619015160138474E-4</c:v>
                </c:pt>
                <c:pt idx="39">
                  <c:v>5.3221073597679153E-4</c:v>
                </c:pt>
                <c:pt idx="40">
                  <c:v>5.2521560638331508E-4</c:v>
                </c:pt>
                <c:pt idx="41">
                  <c:v>5.1491980455523674E-4</c:v>
                </c:pt>
                <c:pt idx="42">
                  <c:v>5.1374788268025511E-4</c:v>
                </c:pt>
                <c:pt idx="43">
                  <c:v>5.0849568608175844E-4</c:v>
                </c:pt>
                <c:pt idx="44">
                  <c:v>5.0297256977350862E-4</c:v>
                </c:pt>
                <c:pt idx="45">
                  <c:v>5.0131721222842324E-4</c:v>
                </c:pt>
                <c:pt idx="46">
                  <c:v>4.8950381206233433E-4</c:v>
                </c:pt>
                <c:pt idx="47">
                  <c:v>4.8488610836650156E-4</c:v>
                </c:pt>
                <c:pt idx="48">
                  <c:v>4.9335331084024415E-4</c:v>
                </c:pt>
                <c:pt idx="49">
                  <c:v>4.8766570967375371E-4</c:v>
                </c:pt>
                <c:pt idx="50">
                  <c:v>4.7925774021972365E-4</c:v>
                </c:pt>
                <c:pt idx="51">
                  <c:v>4.815633596573387E-4</c:v>
                </c:pt>
                <c:pt idx="52">
                  <c:v>4.7678421148231328E-4</c:v>
                </c:pt>
                <c:pt idx="53">
                  <c:v>4.7941511356145502E-4</c:v>
                </c:pt>
                <c:pt idx="54">
                  <c:v>4.7951970293808109E-4</c:v>
                </c:pt>
                <c:pt idx="55">
                  <c:v>4.9059648644941942E-4</c:v>
                </c:pt>
                <c:pt idx="56">
                  <c:v>5.1412295830735675E-4</c:v>
                </c:pt>
                <c:pt idx="57">
                  <c:v>5.0012376425259924E-4</c:v>
                </c:pt>
                <c:pt idx="58">
                  <c:v>4.8063406145133623E-4</c:v>
                </c:pt>
                <c:pt idx="59">
                  <c:v>4.8462880137921908E-4</c:v>
                </c:pt>
                <c:pt idx="60">
                  <c:v>5.0270961222485876E-4</c:v>
                </c:pt>
                <c:pt idx="61">
                  <c:v>5.169067373197952E-4</c:v>
                </c:pt>
                <c:pt idx="62">
                  <c:v>5.0039656978591762E-4</c:v>
                </c:pt>
                <c:pt idx="63">
                  <c:v>4.8521075602025624E-4</c:v>
                </c:pt>
                <c:pt idx="64">
                  <c:v>4.8029357006937448E-4</c:v>
                </c:pt>
                <c:pt idx="65">
                  <c:v>4.770081990802343E-4</c:v>
                </c:pt>
                <c:pt idx="66">
                  <c:v>4.6806178250584108E-4</c:v>
                </c:pt>
                <c:pt idx="67">
                  <c:v>4.6039457371561488E-4</c:v>
                </c:pt>
                <c:pt idx="68">
                  <c:v>4.6087195935905337E-4</c:v>
                </c:pt>
                <c:pt idx="69">
                  <c:v>4.6614831191917132E-4</c:v>
                </c:pt>
                <c:pt idx="70">
                  <c:v>4.6216166973452391E-4</c:v>
                </c:pt>
                <c:pt idx="71">
                  <c:v>4.5055192610948412E-4</c:v>
                </c:pt>
                <c:pt idx="72">
                  <c:v>4.4145820678129092E-4</c:v>
                </c:pt>
                <c:pt idx="73">
                  <c:v>4.3017876254205454E-4</c:v>
                </c:pt>
                <c:pt idx="74">
                  <c:v>4.2168739504018884E-4</c:v>
                </c:pt>
                <c:pt idx="75">
                  <c:v>4.2135955529016444E-4</c:v>
                </c:pt>
                <c:pt idx="76">
                  <c:v>4.1664062237456185E-4</c:v>
                </c:pt>
                <c:pt idx="77">
                  <c:v>4.133034260526708E-4</c:v>
                </c:pt>
                <c:pt idx="78">
                  <c:v>4.0802254399305293E-4</c:v>
                </c:pt>
                <c:pt idx="79">
                  <c:v>4.041424602172266E-4</c:v>
                </c:pt>
                <c:pt idx="80">
                  <c:v>4.0049821745963016E-4</c:v>
                </c:pt>
                <c:pt idx="81">
                  <c:v>3.9242925781910213E-4</c:v>
                </c:pt>
                <c:pt idx="82">
                  <c:v>3.8699315622668803E-4</c:v>
                </c:pt>
                <c:pt idx="83">
                  <c:v>3.7603101558717091E-4</c:v>
                </c:pt>
                <c:pt idx="84">
                  <c:v>3.6313853114777143E-4</c:v>
                </c:pt>
                <c:pt idx="85">
                  <c:v>3.6164533974993767E-4</c:v>
                </c:pt>
                <c:pt idx="86">
                  <c:v>3.7340671406571011E-4</c:v>
                </c:pt>
                <c:pt idx="87">
                  <c:v>3.7868029915743634E-4</c:v>
                </c:pt>
                <c:pt idx="88">
                  <c:v>3.7395549688497959E-4</c:v>
                </c:pt>
                <c:pt idx="89">
                  <c:v>3.678451767195434E-4</c:v>
                </c:pt>
                <c:pt idx="90">
                  <c:v>3.6223746905086082E-4</c:v>
                </c:pt>
                <c:pt idx="91">
                  <c:v>3.4948599701716985E-4</c:v>
                </c:pt>
                <c:pt idx="92">
                  <c:v>3.4417839803999452E-4</c:v>
                </c:pt>
                <c:pt idx="93">
                  <c:v>3.547338325111287E-4</c:v>
                </c:pt>
                <c:pt idx="94">
                  <c:v>3.6511341335402307E-4</c:v>
                </c:pt>
                <c:pt idx="95">
                  <c:v>3.7754725721358203E-4</c:v>
                </c:pt>
                <c:pt idx="96">
                  <c:v>3.8602138890974779E-4</c:v>
                </c:pt>
                <c:pt idx="97">
                  <c:v>3.6451052229954922E-4</c:v>
                </c:pt>
                <c:pt idx="98">
                  <c:v>3.5507455590728091E-4</c:v>
                </c:pt>
                <c:pt idx="99">
                  <c:v>3.4515727323359446E-4</c:v>
                </c:pt>
                <c:pt idx="100">
                  <c:v>3.5060715553579254E-4</c:v>
                </c:pt>
                <c:pt idx="101">
                  <c:v>3.5129072755817135E-4</c:v>
                </c:pt>
                <c:pt idx="102">
                  <c:v>3.3603337296625745E-4</c:v>
                </c:pt>
                <c:pt idx="103">
                  <c:v>3.3859395308116698E-4</c:v>
                </c:pt>
                <c:pt idx="104">
                  <c:v>3.3980376332667884E-4</c:v>
                </c:pt>
                <c:pt idx="105">
                  <c:v>3.3215694415611376E-4</c:v>
                </c:pt>
                <c:pt idx="106">
                  <c:v>3.2301306843478213E-4</c:v>
                </c:pt>
                <c:pt idx="107">
                  <c:v>3.1374369338370241E-4</c:v>
                </c:pt>
                <c:pt idx="108">
                  <c:v>3.0910993617318445E-4</c:v>
                </c:pt>
                <c:pt idx="109">
                  <c:v>3.231080469740353E-4</c:v>
                </c:pt>
                <c:pt idx="110">
                  <c:v>3.5978534448640002E-4</c:v>
                </c:pt>
                <c:pt idx="111">
                  <c:v>3.6965091947034401E-4</c:v>
                </c:pt>
                <c:pt idx="112">
                  <c:v>3.3821489334095621E-4</c:v>
                </c:pt>
                <c:pt idx="113">
                  <c:v>3.2578224028180291E-4</c:v>
                </c:pt>
                <c:pt idx="114">
                  <c:v>3.1362512823639491E-4</c:v>
                </c:pt>
                <c:pt idx="115">
                  <c:v>2.9461285361596229E-4</c:v>
                </c:pt>
                <c:pt idx="116">
                  <c:v>2.9110217353983561E-4</c:v>
                </c:pt>
                <c:pt idx="117">
                  <c:v>3.0048844044422733E-4</c:v>
                </c:pt>
                <c:pt idx="118">
                  <c:v>2.891080075676808E-4</c:v>
                </c:pt>
                <c:pt idx="119">
                  <c:v>2.7019942744916953E-4</c:v>
                </c:pt>
              </c:numCache>
            </c:numRef>
          </c:xVal>
          <c:yVal>
            <c:numRef>
              <c:f>Зворотна!$I$6:$I$125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DF-4C11-978E-7FC69AFE4BDA}"/>
            </c:ext>
          </c:extLst>
        </c:ser>
        <c:ser>
          <c:idx val="2"/>
          <c:order val="2"/>
          <c:tx>
            <c:strRef>
              <c:f>Зворотна!$R$5</c:f>
              <c:strCache>
                <c:ptCount val="1"/>
                <c:pt idx="0">
                  <c:v>y1^-d_y1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Зворотна!$H$6:$H$125</c:f>
              <c:numCache>
                <c:formatCode>General</c:formatCode>
                <c:ptCount val="120"/>
                <c:pt idx="0">
                  <c:v>7.8624388021670405E-4</c:v>
                </c:pt>
                <c:pt idx="1">
                  <c:v>7.644208024514559E-4</c:v>
                </c:pt>
                <c:pt idx="2">
                  <c:v>7.5344608221224445E-4</c:v>
                </c:pt>
                <c:pt idx="3">
                  <c:v>7.4264136214996436E-4</c:v>
                </c:pt>
                <c:pt idx="4">
                  <c:v>7.3789576666807876E-4</c:v>
                </c:pt>
                <c:pt idx="5">
                  <c:v>7.5023258166578182E-4</c:v>
                </c:pt>
                <c:pt idx="6">
                  <c:v>7.6542717202256649E-4</c:v>
                </c:pt>
                <c:pt idx="7">
                  <c:v>7.9634319808659468E-4</c:v>
                </c:pt>
                <c:pt idx="8">
                  <c:v>8.5086829699394025E-4</c:v>
                </c:pt>
                <c:pt idx="9">
                  <c:v>8.38746741096717E-4</c:v>
                </c:pt>
                <c:pt idx="10">
                  <c:v>8.0065334562021823E-4</c:v>
                </c:pt>
                <c:pt idx="11">
                  <c:v>7.9855939565599897E-4</c:v>
                </c:pt>
                <c:pt idx="12">
                  <c:v>7.7782573795101681E-4</c:v>
                </c:pt>
                <c:pt idx="13">
                  <c:v>7.4678973622118838E-4</c:v>
                </c:pt>
                <c:pt idx="14">
                  <c:v>7.2088438225774573E-4</c:v>
                </c:pt>
                <c:pt idx="15">
                  <c:v>7.1266186205599057E-4</c:v>
                </c:pt>
                <c:pt idx="16">
                  <c:v>7.3850063827557801E-4</c:v>
                </c:pt>
                <c:pt idx="17">
                  <c:v>7.4849458213180884E-4</c:v>
                </c:pt>
                <c:pt idx="18">
                  <c:v>7.2948774332602586E-4</c:v>
                </c:pt>
                <c:pt idx="19">
                  <c:v>7.1790088314522649E-4</c:v>
                </c:pt>
                <c:pt idx="20">
                  <c:v>7.024420192740657E-4</c:v>
                </c:pt>
                <c:pt idx="21">
                  <c:v>7.0100171722357765E-4</c:v>
                </c:pt>
                <c:pt idx="22">
                  <c:v>7.0711856131934437E-4</c:v>
                </c:pt>
                <c:pt idx="23">
                  <c:v>7.0359857782843727E-4</c:v>
                </c:pt>
                <c:pt idx="24">
                  <c:v>6.8392437527285287E-4</c:v>
                </c:pt>
                <c:pt idx="25">
                  <c:v>6.6383650175099373E-4</c:v>
                </c:pt>
                <c:pt idx="26">
                  <c:v>6.4853576942046159E-4</c:v>
                </c:pt>
                <c:pt idx="27">
                  <c:v>6.3156232730717616E-4</c:v>
                </c:pt>
                <c:pt idx="28">
                  <c:v>6.1952302173553251E-4</c:v>
                </c:pt>
                <c:pt idx="29">
                  <c:v>6.176671349129155E-4</c:v>
                </c:pt>
                <c:pt idx="30">
                  <c:v>6.0688633763454603E-4</c:v>
                </c:pt>
                <c:pt idx="31">
                  <c:v>6.0197628543619372E-4</c:v>
                </c:pt>
                <c:pt idx="32">
                  <c:v>6.0286360211002257E-4</c:v>
                </c:pt>
                <c:pt idx="33">
                  <c:v>5.8157285146488952E-4</c:v>
                </c:pt>
                <c:pt idx="34">
                  <c:v>5.6108693604145607E-4</c:v>
                </c:pt>
                <c:pt idx="35">
                  <c:v>5.472090917135828E-4</c:v>
                </c:pt>
                <c:pt idx="36">
                  <c:v>5.5119955545998383E-4</c:v>
                </c:pt>
                <c:pt idx="37">
                  <c:v>5.4912921758815689E-4</c:v>
                </c:pt>
                <c:pt idx="38">
                  <c:v>5.3619015160138474E-4</c:v>
                </c:pt>
                <c:pt idx="39">
                  <c:v>5.3221073597679153E-4</c:v>
                </c:pt>
                <c:pt idx="40">
                  <c:v>5.2521560638331508E-4</c:v>
                </c:pt>
                <c:pt idx="41">
                  <c:v>5.1491980455523674E-4</c:v>
                </c:pt>
                <c:pt idx="42">
                  <c:v>5.1374788268025511E-4</c:v>
                </c:pt>
                <c:pt idx="43">
                  <c:v>5.0849568608175844E-4</c:v>
                </c:pt>
                <c:pt idx="44">
                  <c:v>5.0297256977350862E-4</c:v>
                </c:pt>
                <c:pt idx="45">
                  <c:v>5.0131721222842324E-4</c:v>
                </c:pt>
                <c:pt idx="46">
                  <c:v>4.8950381206233433E-4</c:v>
                </c:pt>
                <c:pt idx="47">
                  <c:v>4.8488610836650156E-4</c:v>
                </c:pt>
                <c:pt idx="48">
                  <c:v>4.9335331084024415E-4</c:v>
                </c:pt>
                <c:pt idx="49">
                  <c:v>4.8766570967375371E-4</c:v>
                </c:pt>
                <c:pt idx="50">
                  <c:v>4.7925774021972365E-4</c:v>
                </c:pt>
                <c:pt idx="51">
                  <c:v>4.815633596573387E-4</c:v>
                </c:pt>
                <c:pt idx="52">
                  <c:v>4.7678421148231328E-4</c:v>
                </c:pt>
                <c:pt idx="53">
                  <c:v>4.7941511356145502E-4</c:v>
                </c:pt>
                <c:pt idx="54">
                  <c:v>4.7951970293808109E-4</c:v>
                </c:pt>
                <c:pt idx="55">
                  <c:v>4.9059648644941942E-4</c:v>
                </c:pt>
                <c:pt idx="56">
                  <c:v>5.1412295830735675E-4</c:v>
                </c:pt>
                <c:pt idx="57">
                  <c:v>5.0012376425259924E-4</c:v>
                </c:pt>
                <c:pt idx="58">
                  <c:v>4.8063406145133623E-4</c:v>
                </c:pt>
                <c:pt idx="59">
                  <c:v>4.8462880137921908E-4</c:v>
                </c:pt>
                <c:pt idx="60">
                  <c:v>5.0270961222485876E-4</c:v>
                </c:pt>
                <c:pt idx="61">
                  <c:v>5.169067373197952E-4</c:v>
                </c:pt>
                <c:pt idx="62">
                  <c:v>5.0039656978591762E-4</c:v>
                </c:pt>
                <c:pt idx="63">
                  <c:v>4.8521075602025624E-4</c:v>
                </c:pt>
                <c:pt idx="64">
                  <c:v>4.8029357006937448E-4</c:v>
                </c:pt>
                <c:pt idx="65">
                  <c:v>4.770081990802343E-4</c:v>
                </c:pt>
                <c:pt idx="66">
                  <c:v>4.6806178250584108E-4</c:v>
                </c:pt>
                <c:pt idx="67">
                  <c:v>4.6039457371561488E-4</c:v>
                </c:pt>
                <c:pt idx="68">
                  <c:v>4.6087195935905337E-4</c:v>
                </c:pt>
                <c:pt idx="69">
                  <c:v>4.6614831191917132E-4</c:v>
                </c:pt>
                <c:pt idx="70">
                  <c:v>4.6216166973452391E-4</c:v>
                </c:pt>
                <c:pt idx="71">
                  <c:v>4.5055192610948412E-4</c:v>
                </c:pt>
                <c:pt idx="72">
                  <c:v>4.4145820678129092E-4</c:v>
                </c:pt>
                <c:pt idx="73">
                  <c:v>4.3017876254205454E-4</c:v>
                </c:pt>
                <c:pt idx="74">
                  <c:v>4.2168739504018884E-4</c:v>
                </c:pt>
                <c:pt idx="75">
                  <c:v>4.2135955529016444E-4</c:v>
                </c:pt>
                <c:pt idx="76">
                  <c:v>4.1664062237456185E-4</c:v>
                </c:pt>
                <c:pt idx="77">
                  <c:v>4.133034260526708E-4</c:v>
                </c:pt>
                <c:pt idx="78">
                  <c:v>4.0802254399305293E-4</c:v>
                </c:pt>
                <c:pt idx="79">
                  <c:v>4.041424602172266E-4</c:v>
                </c:pt>
                <c:pt idx="80">
                  <c:v>4.0049821745963016E-4</c:v>
                </c:pt>
                <c:pt idx="81">
                  <c:v>3.9242925781910213E-4</c:v>
                </c:pt>
                <c:pt idx="82">
                  <c:v>3.8699315622668803E-4</c:v>
                </c:pt>
                <c:pt idx="83">
                  <c:v>3.7603101558717091E-4</c:v>
                </c:pt>
                <c:pt idx="84">
                  <c:v>3.6313853114777143E-4</c:v>
                </c:pt>
                <c:pt idx="85">
                  <c:v>3.6164533974993767E-4</c:v>
                </c:pt>
                <c:pt idx="86">
                  <c:v>3.7340671406571011E-4</c:v>
                </c:pt>
                <c:pt idx="87">
                  <c:v>3.7868029915743634E-4</c:v>
                </c:pt>
                <c:pt idx="88">
                  <c:v>3.7395549688497959E-4</c:v>
                </c:pt>
                <c:pt idx="89">
                  <c:v>3.678451767195434E-4</c:v>
                </c:pt>
                <c:pt idx="90">
                  <c:v>3.6223746905086082E-4</c:v>
                </c:pt>
                <c:pt idx="91">
                  <c:v>3.4948599701716985E-4</c:v>
                </c:pt>
                <c:pt idx="92">
                  <c:v>3.4417839803999452E-4</c:v>
                </c:pt>
                <c:pt idx="93">
                  <c:v>3.547338325111287E-4</c:v>
                </c:pt>
                <c:pt idx="94">
                  <c:v>3.6511341335402307E-4</c:v>
                </c:pt>
                <c:pt idx="95">
                  <c:v>3.7754725721358203E-4</c:v>
                </c:pt>
                <c:pt idx="96">
                  <c:v>3.8602138890974779E-4</c:v>
                </c:pt>
                <c:pt idx="97">
                  <c:v>3.6451052229954922E-4</c:v>
                </c:pt>
                <c:pt idx="98">
                  <c:v>3.5507455590728091E-4</c:v>
                </c:pt>
                <c:pt idx="99">
                  <c:v>3.4515727323359446E-4</c:v>
                </c:pt>
                <c:pt idx="100">
                  <c:v>3.5060715553579254E-4</c:v>
                </c:pt>
                <c:pt idx="101">
                  <c:v>3.5129072755817135E-4</c:v>
                </c:pt>
                <c:pt idx="102">
                  <c:v>3.3603337296625745E-4</c:v>
                </c:pt>
                <c:pt idx="103">
                  <c:v>3.3859395308116698E-4</c:v>
                </c:pt>
                <c:pt idx="104">
                  <c:v>3.3980376332667884E-4</c:v>
                </c:pt>
                <c:pt idx="105">
                  <c:v>3.3215694415611376E-4</c:v>
                </c:pt>
                <c:pt idx="106">
                  <c:v>3.2301306843478213E-4</c:v>
                </c:pt>
                <c:pt idx="107">
                  <c:v>3.1374369338370241E-4</c:v>
                </c:pt>
                <c:pt idx="108">
                  <c:v>3.0910993617318445E-4</c:v>
                </c:pt>
                <c:pt idx="109">
                  <c:v>3.231080469740353E-4</c:v>
                </c:pt>
                <c:pt idx="110">
                  <c:v>3.5978534448640002E-4</c:v>
                </c:pt>
                <c:pt idx="111">
                  <c:v>3.6965091947034401E-4</c:v>
                </c:pt>
                <c:pt idx="112">
                  <c:v>3.3821489334095621E-4</c:v>
                </c:pt>
                <c:pt idx="113">
                  <c:v>3.2578224028180291E-4</c:v>
                </c:pt>
                <c:pt idx="114">
                  <c:v>3.1362512823639491E-4</c:v>
                </c:pt>
                <c:pt idx="115">
                  <c:v>2.9461285361596229E-4</c:v>
                </c:pt>
                <c:pt idx="116">
                  <c:v>2.9110217353983561E-4</c:v>
                </c:pt>
                <c:pt idx="117">
                  <c:v>3.0048844044422733E-4</c:v>
                </c:pt>
                <c:pt idx="118">
                  <c:v>2.891080075676808E-4</c:v>
                </c:pt>
                <c:pt idx="119">
                  <c:v>2.7019942744916953E-4</c:v>
                </c:pt>
              </c:numCache>
            </c:numRef>
          </c:xVal>
          <c:yVal>
            <c:numRef>
              <c:f>Зворотна!$R$6:$R$125</c:f>
              <c:numCache>
                <c:formatCode>General</c:formatCode>
                <c:ptCount val="120"/>
                <c:pt idx="0">
                  <c:v>-440.52367177974116</c:v>
                </c:pt>
                <c:pt idx="1">
                  <c:v>-342.36509459511052</c:v>
                </c:pt>
                <c:pt idx="2">
                  <c:v>-292.93456235715877</c:v>
                </c:pt>
                <c:pt idx="3">
                  <c:v>-244.22520963371369</c:v>
                </c:pt>
                <c:pt idx="4">
                  <c:v>-222.81728446265768</c:v>
                </c:pt>
                <c:pt idx="5">
                  <c:v>-278.45223523455019</c:v>
                </c:pt>
                <c:pt idx="6">
                  <c:v>-346.89555438682419</c:v>
                </c:pt>
                <c:pt idx="7">
                  <c:v>-485.89072711980407</c:v>
                </c:pt>
                <c:pt idx="8">
                  <c:v>-730.20942193260203</c:v>
                </c:pt>
                <c:pt idx="9">
                  <c:v>-675.98099153781448</c:v>
                </c:pt>
                <c:pt idx="10">
                  <c:v>-505.24116264930103</c:v>
                </c:pt>
                <c:pt idx="11">
                  <c:v>-495.84118718248072</c:v>
                </c:pt>
                <c:pt idx="12">
                  <c:v>-402.6803058761891</c:v>
                </c:pt>
                <c:pt idx="13">
                  <c:v>-262.93196947682327</c:v>
                </c:pt>
                <c:pt idx="14">
                  <c:v>-146.00628084017669</c:v>
                </c:pt>
                <c:pt idx="15">
                  <c:v>-108.83978145673302</c:v>
                </c:pt>
                <c:pt idx="16">
                  <c:v>-225.54640749911769</c:v>
                </c:pt>
                <c:pt idx="17">
                  <c:v>-270.61793717211668</c:v>
                </c:pt>
                <c:pt idx="18">
                  <c:v>-184.8666076507869</c:v>
                </c:pt>
                <c:pt idx="19">
                  <c:v>-132.52358297599852</c:v>
                </c:pt>
                <c:pt idx="20">
                  <c:v>-62.609503989947456</c:v>
                </c:pt>
                <c:pt idx="21">
                  <c:v>-56.09102540444303</c:v>
                </c:pt>
                <c:pt idx="22">
                  <c:v>-83.769103665032162</c:v>
                </c:pt>
                <c:pt idx="23">
                  <c:v>-67.843262194665698</c:v>
                </c:pt>
                <c:pt idx="24">
                  <c:v>21.255501177927499</c:v>
                </c:pt>
                <c:pt idx="25">
                  <c:v>112.36963544855178</c:v>
                </c:pt>
                <c:pt idx="26">
                  <c:v>181.85808108480785</c:v>
                </c:pt>
                <c:pt idx="27">
                  <c:v>259.01868223866188</c:v>
                </c:pt>
                <c:pt idx="28">
                  <c:v>313.78662646671069</c:v>
                </c:pt>
                <c:pt idx="29">
                  <c:v>322.23132808664087</c:v>
                </c:pt>
                <c:pt idx="30">
                  <c:v>371.2938202728019</c:v>
                </c:pt>
                <c:pt idx="31">
                  <c:v>393.64155955370842</c:v>
                </c:pt>
                <c:pt idx="32">
                  <c:v>389.60295949613027</c:v>
                </c:pt>
                <c:pt idx="33">
                  <c:v>486.49452822437775</c:v>
                </c:pt>
                <c:pt idx="34">
                  <c:v>579.62568683766858</c:v>
                </c:pt>
                <c:pt idx="35">
                  <c:v>642.58975667928041</c:v>
                </c:pt>
                <c:pt idx="36">
                  <c:v>624.49943662837313</c:v>
                </c:pt>
                <c:pt idx="37">
                  <c:v>633.88672742369909</c:v>
                </c:pt>
                <c:pt idx="38">
                  <c:v>692.46510525092469</c:v>
                </c:pt>
                <c:pt idx="39">
                  <c:v>710.44389131466642</c:v>
                </c:pt>
                <c:pt idx="40">
                  <c:v>741.99584087493758</c:v>
                </c:pt>
                <c:pt idx="41">
                  <c:v>788.29354514784256</c:v>
                </c:pt>
                <c:pt idx="42">
                  <c:v>793.55107352540074</c:v>
                </c:pt>
                <c:pt idx="43">
                  <c:v>817.07885993552168</c:v>
                </c:pt>
                <c:pt idx="44">
                  <c:v>841.75345397094509</c:v>
                </c:pt>
                <c:pt idx="45">
                  <c:v>849.13428997969845</c:v>
                </c:pt>
                <c:pt idx="46">
                  <c:v>901.58787291762212</c:v>
                </c:pt>
                <c:pt idx="47">
                  <c:v>921.97435104984322</c:v>
                </c:pt>
                <c:pt idx="48">
                  <c:v>884.54029161092535</c:v>
                </c:pt>
                <c:pt idx="49">
                  <c:v>909.71134468361231</c:v>
                </c:pt>
                <c:pt idx="50">
                  <c:v>946.72185963561765</c:v>
                </c:pt>
                <c:pt idx="51">
                  <c:v>936.59822844388839</c:v>
                </c:pt>
                <c:pt idx="52">
                  <c:v>957.56018514846846</c:v>
                </c:pt>
                <c:pt idx="53">
                  <c:v>946.03149321947069</c:v>
                </c:pt>
                <c:pt idx="54">
                  <c:v>945.57262770438774</c:v>
                </c:pt>
                <c:pt idx="55">
                  <c:v>896.75364380888072</c:v>
                </c:pt>
                <c:pt idx="56">
                  <c:v>791.8686890302065</c:v>
                </c:pt>
                <c:pt idx="57">
                  <c:v>854.45120426470896</c:v>
                </c:pt>
                <c:pt idx="58">
                  <c:v>940.68103046232341</c:v>
                </c:pt>
                <c:pt idx="59">
                  <c:v>923.10819441014598</c:v>
                </c:pt>
                <c:pt idx="60">
                  <c:v>842.92638140110228</c:v>
                </c:pt>
                <c:pt idx="61">
                  <c:v>779.37357313789551</c:v>
                </c:pt>
                <c:pt idx="62">
                  <c:v>853.23616086419668</c:v>
                </c:pt>
                <c:pt idx="63">
                  <c:v>920.54343728498213</c:v>
                </c:pt>
                <c:pt idx="64">
                  <c:v>942.17614970616057</c:v>
                </c:pt>
                <c:pt idx="65">
                  <c:v>956.57971823281719</c:v>
                </c:pt>
                <c:pt idx="66">
                  <c:v>995.57944606579542</c:v>
                </c:pt>
                <c:pt idx="67">
                  <c:v>1028.7168566983285</c:v>
                </c:pt>
                <c:pt idx="68">
                  <c:v>1026.6619075432097</c:v>
                </c:pt>
                <c:pt idx="69">
                  <c:v>1003.8753841934877</c:v>
                </c:pt>
                <c:pt idx="70">
                  <c:v>1021.1045818204789</c:v>
                </c:pt>
                <c:pt idx="71">
                  <c:v>1070.8208550881459</c:v>
                </c:pt>
                <c:pt idx="72">
                  <c:v>1109.2372454618946</c:v>
                </c:pt>
                <c:pt idx="73">
                  <c:v>1156.17064267055</c:v>
                </c:pt>
                <c:pt idx="74">
                  <c:v>1190.9337853514373</c:v>
                </c:pt>
                <c:pt idx="75">
                  <c:v>1192.2656362494499</c:v>
                </c:pt>
                <c:pt idx="76">
                  <c:v>1211.3488950105434</c:v>
                </c:pt>
                <c:pt idx="77">
                  <c:v>1224.7440757057711</c:v>
                </c:pt>
                <c:pt idx="78">
                  <c:v>1245.76690343774</c:v>
                </c:pt>
                <c:pt idx="79">
                  <c:v>1261.0744104312096</c:v>
                </c:pt>
                <c:pt idx="80">
                  <c:v>1275.3423027150202</c:v>
                </c:pt>
                <c:pt idx="81">
                  <c:v>1306.5495346310086</c:v>
                </c:pt>
                <c:pt idx="82">
                  <c:v>1327.2694039861012</c:v>
                </c:pt>
                <c:pt idx="83">
                  <c:v>1368.2868664133082</c:v>
                </c:pt>
                <c:pt idx="84">
                  <c:v>1415.1820956240661</c:v>
                </c:pt>
                <c:pt idx="85">
                  <c:v>1420.5173339557825</c:v>
                </c:pt>
                <c:pt idx="86">
                  <c:v>1377.95181786846</c:v>
                </c:pt>
                <c:pt idx="87">
                  <c:v>1358.4689110470479</c:v>
                </c:pt>
                <c:pt idx="88">
                  <c:v>1375.9357181044934</c:v>
                </c:pt>
                <c:pt idx="89">
                  <c:v>1398.2335192352093</c:v>
                </c:pt>
                <c:pt idx="90">
                  <c:v>1418.4040473422808</c:v>
                </c:pt>
                <c:pt idx="91">
                  <c:v>1463.2016737345568</c:v>
                </c:pt>
                <c:pt idx="92">
                  <c:v>1481.3998528489547</c:v>
                </c:pt>
                <c:pt idx="93">
                  <c:v>1444.9473709339509</c:v>
                </c:pt>
                <c:pt idx="94">
                  <c:v>1408.0948067041636</c:v>
                </c:pt>
                <c:pt idx="95">
                  <c:v>1362.6753134615669</c:v>
                </c:pt>
                <c:pt idx="96">
                  <c:v>1330.9470815279019</c:v>
                </c:pt>
                <c:pt idx="97">
                  <c:v>1410.2621384610052</c:v>
                </c:pt>
                <c:pt idx="98">
                  <c:v>1443.7533164407157</c:v>
                </c:pt>
                <c:pt idx="99">
                  <c:v>1478.0637658954961</c:v>
                </c:pt>
                <c:pt idx="100">
                  <c:v>1459.3234339916187</c:v>
                </c:pt>
                <c:pt idx="101">
                  <c:v>1456.9530718720339</c:v>
                </c:pt>
                <c:pt idx="102">
                  <c:v>1508.7988694582871</c:v>
                </c:pt>
                <c:pt idx="103">
                  <c:v>1500.2551794978983</c:v>
                </c:pt>
                <c:pt idx="104">
                  <c:v>1496.1960942065809</c:v>
                </c:pt>
                <c:pt idx="105">
                  <c:v>1521.6091868980363</c:v>
                </c:pt>
                <c:pt idx="106">
                  <c:v>1551.2218464884143</c:v>
                </c:pt>
                <c:pt idx="107">
                  <c:v>1580.3414676083198</c:v>
                </c:pt>
                <c:pt idx="108">
                  <c:v>1594.5443390449018</c:v>
                </c:pt>
                <c:pt idx="109">
                  <c:v>1550.9187123418612</c:v>
                </c:pt>
                <c:pt idx="110">
                  <c:v>1427.1348555731838</c:v>
                </c:pt>
                <c:pt idx="111">
                  <c:v>1391.6784412048337</c:v>
                </c:pt>
                <c:pt idx="112">
                  <c:v>1501.5240292212136</c:v>
                </c:pt>
                <c:pt idx="113">
                  <c:v>1542.3449408347885</c:v>
                </c:pt>
                <c:pt idx="114">
                  <c:v>1580.7078757283434</c:v>
                </c:pt>
                <c:pt idx="115">
                  <c:v>1637.3624245847334</c:v>
                </c:pt>
                <c:pt idx="116">
                  <c:v>1647.3433169405935</c:v>
                </c:pt>
                <c:pt idx="117">
                  <c:v>1620.312579378799</c:v>
                </c:pt>
                <c:pt idx="118">
                  <c:v>1652.9419855028318</c:v>
                </c:pt>
                <c:pt idx="119">
                  <c:v>1703.3042359000028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DF-4C11-978E-7FC69AFE4BDA}"/>
            </c:ext>
          </c:extLst>
        </c:ser>
        <c:ser>
          <c:idx val="3"/>
          <c:order val="3"/>
          <c:tx>
            <c:strRef>
              <c:f>Зворотна!$S$5</c:f>
              <c:strCache>
                <c:ptCount val="1"/>
                <c:pt idx="0">
                  <c:v>y1^+d_y1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Зворотна!$H$6:$H$125</c:f>
              <c:numCache>
                <c:formatCode>General</c:formatCode>
                <c:ptCount val="120"/>
                <c:pt idx="0">
                  <c:v>7.8624388021670405E-4</c:v>
                </c:pt>
                <c:pt idx="1">
                  <c:v>7.644208024514559E-4</c:v>
                </c:pt>
                <c:pt idx="2">
                  <c:v>7.5344608221224445E-4</c:v>
                </c:pt>
                <c:pt idx="3">
                  <c:v>7.4264136214996436E-4</c:v>
                </c:pt>
                <c:pt idx="4">
                  <c:v>7.3789576666807876E-4</c:v>
                </c:pt>
                <c:pt idx="5">
                  <c:v>7.5023258166578182E-4</c:v>
                </c:pt>
                <c:pt idx="6">
                  <c:v>7.6542717202256649E-4</c:v>
                </c:pt>
                <c:pt idx="7">
                  <c:v>7.9634319808659468E-4</c:v>
                </c:pt>
                <c:pt idx="8">
                  <c:v>8.5086829699394025E-4</c:v>
                </c:pt>
                <c:pt idx="9">
                  <c:v>8.38746741096717E-4</c:v>
                </c:pt>
                <c:pt idx="10">
                  <c:v>8.0065334562021823E-4</c:v>
                </c:pt>
                <c:pt idx="11">
                  <c:v>7.9855939565599897E-4</c:v>
                </c:pt>
                <c:pt idx="12">
                  <c:v>7.7782573795101681E-4</c:v>
                </c:pt>
                <c:pt idx="13">
                  <c:v>7.4678973622118838E-4</c:v>
                </c:pt>
                <c:pt idx="14">
                  <c:v>7.2088438225774573E-4</c:v>
                </c:pt>
                <c:pt idx="15">
                  <c:v>7.1266186205599057E-4</c:v>
                </c:pt>
                <c:pt idx="16">
                  <c:v>7.3850063827557801E-4</c:v>
                </c:pt>
                <c:pt idx="17">
                  <c:v>7.4849458213180884E-4</c:v>
                </c:pt>
                <c:pt idx="18">
                  <c:v>7.2948774332602586E-4</c:v>
                </c:pt>
                <c:pt idx="19">
                  <c:v>7.1790088314522649E-4</c:v>
                </c:pt>
                <c:pt idx="20">
                  <c:v>7.024420192740657E-4</c:v>
                </c:pt>
                <c:pt idx="21">
                  <c:v>7.0100171722357765E-4</c:v>
                </c:pt>
                <c:pt idx="22">
                  <c:v>7.0711856131934437E-4</c:v>
                </c:pt>
                <c:pt idx="23">
                  <c:v>7.0359857782843727E-4</c:v>
                </c:pt>
                <c:pt idx="24">
                  <c:v>6.8392437527285287E-4</c:v>
                </c:pt>
                <c:pt idx="25">
                  <c:v>6.6383650175099373E-4</c:v>
                </c:pt>
                <c:pt idx="26">
                  <c:v>6.4853576942046159E-4</c:v>
                </c:pt>
                <c:pt idx="27">
                  <c:v>6.3156232730717616E-4</c:v>
                </c:pt>
                <c:pt idx="28">
                  <c:v>6.1952302173553251E-4</c:v>
                </c:pt>
                <c:pt idx="29">
                  <c:v>6.176671349129155E-4</c:v>
                </c:pt>
                <c:pt idx="30">
                  <c:v>6.0688633763454603E-4</c:v>
                </c:pt>
                <c:pt idx="31">
                  <c:v>6.0197628543619372E-4</c:v>
                </c:pt>
                <c:pt idx="32">
                  <c:v>6.0286360211002257E-4</c:v>
                </c:pt>
                <c:pt idx="33">
                  <c:v>5.8157285146488952E-4</c:v>
                </c:pt>
                <c:pt idx="34">
                  <c:v>5.6108693604145607E-4</c:v>
                </c:pt>
                <c:pt idx="35">
                  <c:v>5.472090917135828E-4</c:v>
                </c:pt>
                <c:pt idx="36">
                  <c:v>5.5119955545998383E-4</c:v>
                </c:pt>
                <c:pt idx="37">
                  <c:v>5.4912921758815689E-4</c:v>
                </c:pt>
                <c:pt idx="38">
                  <c:v>5.3619015160138474E-4</c:v>
                </c:pt>
                <c:pt idx="39">
                  <c:v>5.3221073597679153E-4</c:v>
                </c:pt>
                <c:pt idx="40">
                  <c:v>5.2521560638331508E-4</c:v>
                </c:pt>
                <c:pt idx="41">
                  <c:v>5.1491980455523674E-4</c:v>
                </c:pt>
                <c:pt idx="42">
                  <c:v>5.1374788268025511E-4</c:v>
                </c:pt>
                <c:pt idx="43">
                  <c:v>5.0849568608175844E-4</c:v>
                </c:pt>
                <c:pt idx="44">
                  <c:v>5.0297256977350862E-4</c:v>
                </c:pt>
                <c:pt idx="45">
                  <c:v>5.0131721222842324E-4</c:v>
                </c:pt>
                <c:pt idx="46">
                  <c:v>4.8950381206233433E-4</c:v>
                </c:pt>
                <c:pt idx="47">
                  <c:v>4.8488610836650156E-4</c:v>
                </c:pt>
                <c:pt idx="48">
                  <c:v>4.9335331084024415E-4</c:v>
                </c:pt>
                <c:pt idx="49">
                  <c:v>4.8766570967375371E-4</c:v>
                </c:pt>
                <c:pt idx="50">
                  <c:v>4.7925774021972365E-4</c:v>
                </c:pt>
                <c:pt idx="51">
                  <c:v>4.815633596573387E-4</c:v>
                </c:pt>
                <c:pt idx="52">
                  <c:v>4.7678421148231328E-4</c:v>
                </c:pt>
                <c:pt idx="53">
                  <c:v>4.7941511356145502E-4</c:v>
                </c:pt>
                <c:pt idx="54">
                  <c:v>4.7951970293808109E-4</c:v>
                </c:pt>
                <c:pt idx="55">
                  <c:v>4.9059648644941942E-4</c:v>
                </c:pt>
                <c:pt idx="56">
                  <c:v>5.1412295830735675E-4</c:v>
                </c:pt>
                <c:pt idx="57">
                  <c:v>5.0012376425259924E-4</c:v>
                </c:pt>
                <c:pt idx="58">
                  <c:v>4.8063406145133623E-4</c:v>
                </c:pt>
                <c:pt idx="59">
                  <c:v>4.8462880137921908E-4</c:v>
                </c:pt>
                <c:pt idx="60">
                  <c:v>5.0270961222485876E-4</c:v>
                </c:pt>
                <c:pt idx="61">
                  <c:v>5.169067373197952E-4</c:v>
                </c:pt>
                <c:pt idx="62">
                  <c:v>5.0039656978591762E-4</c:v>
                </c:pt>
                <c:pt idx="63">
                  <c:v>4.8521075602025624E-4</c:v>
                </c:pt>
                <c:pt idx="64">
                  <c:v>4.8029357006937448E-4</c:v>
                </c:pt>
                <c:pt idx="65">
                  <c:v>4.770081990802343E-4</c:v>
                </c:pt>
                <c:pt idx="66">
                  <c:v>4.6806178250584108E-4</c:v>
                </c:pt>
                <c:pt idx="67">
                  <c:v>4.6039457371561488E-4</c:v>
                </c:pt>
                <c:pt idx="68">
                  <c:v>4.6087195935905337E-4</c:v>
                </c:pt>
                <c:pt idx="69">
                  <c:v>4.6614831191917132E-4</c:v>
                </c:pt>
                <c:pt idx="70">
                  <c:v>4.6216166973452391E-4</c:v>
                </c:pt>
                <c:pt idx="71">
                  <c:v>4.5055192610948412E-4</c:v>
                </c:pt>
                <c:pt idx="72">
                  <c:v>4.4145820678129092E-4</c:v>
                </c:pt>
                <c:pt idx="73">
                  <c:v>4.3017876254205454E-4</c:v>
                </c:pt>
                <c:pt idx="74">
                  <c:v>4.2168739504018884E-4</c:v>
                </c:pt>
                <c:pt idx="75">
                  <c:v>4.2135955529016444E-4</c:v>
                </c:pt>
                <c:pt idx="76">
                  <c:v>4.1664062237456185E-4</c:v>
                </c:pt>
                <c:pt idx="77">
                  <c:v>4.133034260526708E-4</c:v>
                </c:pt>
                <c:pt idx="78">
                  <c:v>4.0802254399305293E-4</c:v>
                </c:pt>
                <c:pt idx="79">
                  <c:v>4.041424602172266E-4</c:v>
                </c:pt>
                <c:pt idx="80">
                  <c:v>4.0049821745963016E-4</c:v>
                </c:pt>
                <c:pt idx="81">
                  <c:v>3.9242925781910213E-4</c:v>
                </c:pt>
                <c:pt idx="82">
                  <c:v>3.8699315622668803E-4</c:v>
                </c:pt>
                <c:pt idx="83">
                  <c:v>3.7603101558717091E-4</c:v>
                </c:pt>
                <c:pt idx="84">
                  <c:v>3.6313853114777143E-4</c:v>
                </c:pt>
                <c:pt idx="85">
                  <c:v>3.6164533974993767E-4</c:v>
                </c:pt>
                <c:pt idx="86">
                  <c:v>3.7340671406571011E-4</c:v>
                </c:pt>
                <c:pt idx="87">
                  <c:v>3.7868029915743634E-4</c:v>
                </c:pt>
                <c:pt idx="88">
                  <c:v>3.7395549688497959E-4</c:v>
                </c:pt>
                <c:pt idx="89">
                  <c:v>3.678451767195434E-4</c:v>
                </c:pt>
                <c:pt idx="90">
                  <c:v>3.6223746905086082E-4</c:v>
                </c:pt>
                <c:pt idx="91">
                  <c:v>3.4948599701716985E-4</c:v>
                </c:pt>
                <c:pt idx="92">
                  <c:v>3.4417839803999452E-4</c:v>
                </c:pt>
                <c:pt idx="93">
                  <c:v>3.547338325111287E-4</c:v>
                </c:pt>
                <c:pt idx="94">
                  <c:v>3.6511341335402307E-4</c:v>
                </c:pt>
                <c:pt idx="95">
                  <c:v>3.7754725721358203E-4</c:v>
                </c:pt>
                <c:pt idx="96">
                  <c:v>3.8602138890974779E-4</c:v>
                </c:pt>
                <c:pt idx="97">
                  <c:v>3.6451052229954922E-4</c:v>
                </c:pt>
                <c:pt idx="98">
                  <c:v>3.5507455590728091E-4</c:v>
                </c:pt>
                <c:pt idx="99">
                  <c:v>3.4515727323359446E-4</c:v>
                </c:pt>
                <c:pt idx="100">
                  <c:v>3.5060715553579254E-4</c:v>
                </c:pt>
                <c:pt idx="101">
                  <c:v>3.5129072755817135E-4</c:v>
                </c:pt>
                <c:pt idx="102">
                  <c:v>3.3603337296625745E-4</c:v>
                </c:pt>
                <c:pt idx="103">
                  <c:v>3.3859395308116698E-4</c:v>
                </c:pt>
                <c:pt idx="104">
                  <c:v>3.3980376332667884E-4</c:v>
                </c:pt>
                <c:pt idx="105">
                  <c:v>3.3215694415611376E-4</c:v>
                </c:pt>
                <c:pt idx="106">
                  <c:v>3.2301306843478213E-4</c:v>
                </c:pt>
                <c:pt idx="107">
                  <c:v>3.1374369338370241E-4</c:v>
                </c:pt>
                <c:pt idx="108">
                  <c:v>3.0910993617318445E-4</c:v>
                </c:pt>
                <c:pt idx="109">
                  <c:v>3.231080469740353E-4</c:v>
                </c:pt>
                <c:pt idx="110">
                  <c:v>3.5978534448640002E-4</c:v>
                </c:pt>
                <c:pt idx="111">
                  <c:v>3.6965091947034401E-4</c:v>
                </c:pt>
                <c:pt idx="112">
                  <c:v>3.3821489334095621E-4</c:v>
                </c:pt>
                <c:pt idx="113">
                  <c:v>3.2578224028180291E-4</c:v>
                </c:pt>
                <c:pt idx="114">
                  <c:v>3.1362512823639491E-4</c:v>
                </c:pt>
                <c:pt idx="115">
                  <c:v>2.9461285361596229E-4</c:v>
                </c:pt>
                <c:pt idx="116">
                  <c:v>2.9110217353983561E-4</c:v>
                </c:pt>
                <c:pt idx="117">
                  <c:v>3.0048844044422733E-4</c:v>
                </c:pt>
                <c:pt idx="118">
                  <c:v>2.891080075676808E-4</c:v>
                </c:pt>
                <c:pt idx="119">
                  <c:v>2.7019942744916953E-4</c:v>
                </c:pt>
              </c:numCache>
            </c:numRef>
          </c:xVal>
          <c:yVal>
            <c:numRef>
              <c:f>Зворотна!$S$6:$S$125</c:f>
              <c:numCache>
                <c:formatCode>General</c:formatCode>
                <c:ptCount val="120"/>
                <c:pt idx="0">
                  <c:v>-132.93350966309339</c:v>
                </c:pt>
                <c:pt idx="1">
                  <c:v>-43.083743080601209</c:v>
                </c:pt>
                <c:pt idx="2">
                  <c:v>2.0342112733531508</c:v>
                </c:pt>
                <c:pt idx="3">
                  <c:v>46.40877391823085</c:v>
                </c:pt>
                <c:pt idx="4">
                  <c:v>65.884703734799388</c:v>
                </c:pt>
                <c:pt idx="5">
                  <c:v>15.236563733258606</c:v>
                </c:pt>
                <c:pt idx="6">
                  <c:v>-47.223273760324474</c:v>
                </c:pt>
                <c:pt idx="7">
                  <c:v>-174.57324806316498</c:v>
                </c:pt>
                <c:pt idx="8">
                  <c:v>-399.99459860881666</c:v>
                </c:pt>
                <c:pt idx="9">
                  <c:v>-349.79442032464715</c:v>
                </c:pt>
                <c:pt idx="10">
                  <c:v>-192.35523298807971</c:v>
                </c:pt>
                <c:pt idx="11">
                  <c:v>-183.71558686994587</c:v>
                </c:pt>
                <c:pt idx="12">
                  <c:v>-98.253604468368167</c:v>
                </c:pt>
                <c:pt idx="13">
                  <c:v>29.376810431522699</c:v>
                </c:pt>
                <c:pt idx="14">
                  <c:v>135.62874805636372</c:v>
                </c:pt>
                <c:pt idx="15">
                  <c:v>169.30021302208536</c:v>
                </c:pt>
                <c:pt idx="16">
                  <c:v>63.402787781204921</c:v>
                </c:pt>
                <c:pt idx="17">
                  <c:v>22.375333052302551</c:v>
                </c:pt>
                <c:pt idx="18">
                  <c:v>100.37012232153288</c:v>
                </c:pt>
                <c:pt idx="19">
                  <c:v>147.84924076912006</c:v>
                </c:pt>
                <c:pt idx="20">
                  <c:v>211.11506537882187</c:v>
                </c:pt>
                <c:pt idx="21">
                  <c:v>217.00495585791589</c:v>
                </c:pt>
                <c:pt idx="22">
                  <c:v>191.98571342444029</c:v>
                </c:pt>
                <c:pt idx="23">
                  <c:v>206.38493761767663</c:v>
                </c:pt>
                <c:pt idx="24">
                  <c:v>286.78170907310891</c:v>
                </c:pt>
                <c:pt idx="25">
                  <c:v>368.72693294042449</c:v>
                </c:pt>
                <c:pt idx="26">
                  <c:v>431.05606935340359</c:v>
                </c:pt>
                <c:pt idx="27">
                  <c:v>500.12363885784396</c:v>
                </c:pt>
                <c:pt idx="28">
                  <c:v>549.07570722286187</c:v>
                </c:pt>
                <c:pt idx="29">
                  <c:v>556.619685636648</c:v>
                </c:pt>
                <c:pt idx="30">
                  <c:v>600.43501126329011</c:v>
                </c:pt>
                <c:pt idx="31">
                  <c:v>620.38794063932141</c:v>
                </c:pt>
                <c:pt idx="32">
                  <c:v>616.78220473118267</c:v>
                </c:pt>
                <c:pt idx="33">
                  <c:v>703.31291994514618</c:v>
                </c:pt>
                <c:pt idx="34">
                  <c:v>786.67029657624607</c:v>
                </c:pt>
                <c:pt idx="35">
                  <c:v>843.26546375922737</c:v>
                </c:pt>
                <c:pt idx="36">
                  <c:v>826.97747622703491</c:v>
                </c:pt>
                <c:pt idx="37">
                  <c:v>835.4263861045747</c:v>
                </c:pt>
                <c:pt idx="38">
                  <c:v>888.31956110938847</c:v>
                </c:pt>
                <c:pt idx="39">
                  <c:v>904.62390177913539</c:v>
                </c:pt>
                <c:pt idx="40">
                  <c:v>933.33580424986349</c:v>
                </c:pt>
                <c:pt idx="41">
                  <c:v>975.73762578509184</c:v>
                </c:pt>
                <c:pt idx="42">
                  <c:v>980.57634016072677</c:v>
                </c:pt>
                <c:pt idx="43">
                  <c:v>1002.2968360618727</c:v>
                </c:pt>
                <c:pt idx="44">
                  <c:v>1025.204529030935</c:v>
                </c:pt>
                <c:pt idx="45">
                  <c:v>1032.0847900929855</c:v>
                </c:pt>
                <c:pt idx="46">
                  <c:v>1081.4050185017575</c:v>
                </c:pt>
                <c:pt idx="47">
                  <c:v>1100.8005928004429</c:v>
                </c:pt>
                <c:pt idx="48">
                  <c:v>1065.2887217636769</c:v>
                </c:pt>
                <c:pt idx="49">
                  <c:v>1089.117011809431</c:v>
                </c:pt>
                <c:pt idx="50">
                  <c:v>1124.5421280044695</c:v>
                </c:pt>
                <c:pt idx="51">
                  <c:v>1114.8025805700577</c:v>
                </c:pt>
                <c:pt idx="52">
                  <c:v>1135.0135391925282</c:v>
                </c:pt>
                <c:pt idx="53">
                  <c:v>1123.8767048454572</c:v>
                </c:pt>
                <c:pt idx="54">
                  <c:v>1123.4345207612751</c:v>
                </c:pt>
                <c:pt idx="55">
                  <c:v>1076.8257311485925</c:v>
                </c:pt>
                <c:pt idx="56">
                  <c:v>979.0274046653426</c:v>
                </c:pt>
                <c:pt idx="57">
                  <c:v>1037.0495684143318</c:v>
                </c:pt>
                <c:pt idx="58">
                  <c:v>1118.7257902817598</c:v>
                </c:pt>
                <c:pt idx="59">
                  <c:v>1101.8834789518551</c:v>
                </c:pt>
                <c:pt idx="60">
                  <c:v>1026.2970113534498</c:v>
                </c:pt>
                <c:pt idx="61">
                  <c:v>967.53994178612641</c:v>
                </c:pt>
                <c:pt idx="62">
                  <c:v>1035.9143605330848</c:v>
                </c:pt>
                <c:pt idx="63">
                  <c:v>1099.4346294086135</c:v>
                </c:pt>
                <c:pt idx="64">
                  <c:v>1120.1640437490607</c:v>
                </c:pt>
                <c:pt idx="65">
                  <c:v>1134.0643269968048</c:v>
                </c:pt>
                <c:pt idx="66">
                  <c:v>1172.1390146470949</c:v>
                </c:pt>
                <c:pt idx="67">
                  <c:v>1205.0554962049039</c:v>
                </c:pt>
                <c:pt idx="68">
                  <c:v>1202.9977127231989</c:v>
                </c:pt>
                <c:pt idx="69">
                  <c:v>1180.3278473531373</c:v>
                </c:pt>
                <c:pt idx="70">
                  <c:v>1197.4440341119025</c:v>
                </c:pt>
                <c:pt idx="71">
                  <c:v>1247.7470474904349</c:v>
                </c:pt>
                <c:pt idx="72">
                  <c:v>1287.6741028931226</c:v>
                </c:pt>
                <c:pt idx="73">
                  <c:v>1337.9144248474636</c:v>
                </c:pt>
                <c:pt idx="74">
                  <c:v>1376.3053971597417</c:v>
                </c:pt>
                <c:pt idx="75">
                  <c:v>1377.7979236976776</c:v>
                </c:pt>
                <c:pt idx="76">
                  <c:v>1399.3688188260694</c:v>
                </c:pt>
                <c:pt idx="77">
                  <c:v>1414.7239711523184</c:v>
                </c:pt>
                <c:pt idx="78">
                  <c:v>1439.1965543031961</c:v>
                </c:pt>
                <c:pt idx="79">
                  <c:v>1457.3164186556903</c:v>
                </c:pt>
                <c:pt idx="80">
                  <c:v>1474.4441000169545</c:v>
                </c:pt>
                <c:pt idx="81">
                  <c:v>1512.7518904208341</c:v>
                </c:pt>
                <c:pt idx="82">
                  <c:v>1538.864666210191</c:v>
                </c:pt>
                <c:pt idx="83">
                  <c:v>1592.2873156658213</c:v>
                </c:pt>
                <c:pt idx="84">
                  <c:v>1656.4623338586996</c:v>
                </c:pt>
                <c:pt idx="85">
                  <c:v>1663.9911124476896</c:v>
                </c:pt>
                <c:pt idx="86">
                  <c:v>1605.2310259174558</c:v>
                </c:pt>
                <c:pt idx="87">
                  <c:v>1579.2813860799677</c:v>
                </c:pt>
                <c:pt idx="88">
                  <c:v>1602.519298101437</c:v>
                </c:pt>
                <c:pt idx="89">
                  <c:v>1632.8626132490076</c:v>
                </c:pt>
                <c:pt idx="90">
                  <c:v>1661.0031365188458</c:v>
                </c:pt>
                <c:pt idx="91">
                  <c:v>1726.0609193147604</c:v>
                </c:pt>
                <c:pt idx="92">
                  <c:v>1753.5883204238753</c:v>
                </c:pt>
                <c:pt idx="93">
                  <c:v>1699.1045112250499</c:v>
                </c:pt>
                <c:pt idx="94">
                  <c:v>1646.5357837259003</c:v>
                </c:pt>
                <c:pt idx="95">
                  <c:v>1584.8362713066426</c:v>
                </c:pt>
                <c:pt idx="96">
                  <c:v>1543.5588767105023</c:v>
                </c:pt>
                <c:pt idx="97">
                  <c:v>1649.5624282652957</c:v>
                </c:pt>
                <c:pt idx="98">
                  <c:v>1697.3631941780116</c:v>
                </c:pt>
                <c:pt idx="99">
                  <c:v>1748.4912841541509</c:v>
                </c:pt>
                <c:pt idx="100">
                  <c:v>1720.2802485019054</c:v>
                </c:pt>
                <c:pt idx="101">
                  <c:v>1716.761558437584</c:v>
                </c:pt>
                <c:pt idx="102">
                  <c:v>1796.359638655834</c:v>
                </c:pt>
                <c:pt idx="103">
                  <c:v>1782.8436342107991</c:v>
                </c:pt>
                <c:pt idx="104">
                  <c:v>1776.4800640463684</c:v>
                </c:pt>
                <c:pt idx="105">
                  <c:v>1816.9452046091617</c:v>
                </c:pt>
                <c:pt idx="106">
                  <c:v>1866.1080939341421</c:v>
                </c:pt>
                <c:pt idx="107">
                  <c:v>1916.8452129980142</c:v>
                </c:pt>
                <c:pt idx="108">
                  <c:v>1942.5626968816041</c:v>
                </c:pt>
                <c:pt idx="109">
                  <c:v>1865.5929769590846</c:v>
                </c:pt>
                <c:pt idx="110">
                  <c:v>1673.3976655586143</c:v>
                </c:pt>
                <c:pt idx="111">
                  <c:v>1623.8610082349715</c:v>
                </c:pt>
                <c:pt idx="112">
                  <c:v>1784.8404280741695</c:v>
                </c:pt>
                <c:pt idx="113">
                  <c:v>1851.1282632389659</c:v>
                </c:pt>
                <c:pt idx="114">
                  <c:v>1917.5002573611632</c:v>
                </c:pt>
                <c:pt idx="115">
                  <c:v>2024.6386574684327</c:v>
                </c:pt>
                <c:pt idx="116">
                  <c:v>2044.9026807797786</c:v>
                </c:pt>
                <c:pt idx="117">
                  <c:v>1991.0696412962925</c:v>
                </c:pt>
                <c:pt idx="118">
                  <c:v>2056.4839831480667</c:v>
                </c:pt>
                <c:pt idx="119">
                  <c:v>2169.0213415645676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DF-4C11-978E-7FC69AFE4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519007"/>
        <c:axId val="625533567"/>
      </c:scatterChart>
      <c:scatterChart>
        <c:scatterStyle val="smoothMarker"/>
        <c:varyColors val="0"/>
        <c:ser>
          <c:idx val="1"/>
          <c:order val="1"/>
          <c:tx>
            <c:strRef>
              <c:f>Зворотна!$Q$5</c:f>
              <c:strCache>
                <c:ptCount val="1"/>
                <c:pt idx="0">
                  <c:v>y1^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Зворотна!$H$6:$H$125</c:f>
              <c:numCache>
                <c:formatCode>General</c:formatCode>
                <c:ptCount val="120"/>
                <c:pt idx="0">
                  <c:v>7.8624388021670405E-4</c:v>
                </c:pt>
                <c:pt idx="1">
                  <c:v>7.644208024514559E-4</c:v>
                </c:pt>
                <c:pt idx="2">
                  <c:v>7.5344608221224445E-4</c:v>
                </c:pt>
                <c:pt idx="3">
                  <c:v>7.4264136214996436E-4</c:v>
                </c:pt>
                <c:pt idx="4">
                  <c:v>7.3789576666807876E-4</c:v>
                </c:pt>
                <c:pt idx="5">
                  <c:v>7.5023258166578182E-4</c:v>
                </c:pt>
                <c:pt idx="6">
                  <c:v>7.6542717202256649E-4</c:v>
                </c:pt>
                <c:pt idx="7">
                  <c:v>7.9634319808659468E-4</c:v>
                </c:pt>
                <c:pt idx="8">
                  <c:v>8.5086829699394025E-4</c:v>
                </c:pt>
                <c:pt idx="9">
                  <c:v>8.38746741096717E-4</c:v>
                </c:pt>
                <c:pt idx="10">
                  <c:v>8.0065334562021823E-4</c:v>
                </c:pt>
                <c:pt idx="11">
                  <c:v>7.9855939565599897E-4</c:v>
                </c:pt>
                <c:pt idx="12">
                  <c:v>7.7782573795101681E-4</c:v>
                </c:pt>
                <c:pt idx="13">
                  <c:v>7.4678973622118838E-4</c:v>
                </c:pt>
                <c:pt idx="14">
                  <c:v>7.2088438225774573E-4</c:v>
                </c:pt>
                <c:pt idx="15">
                  <c:v>7.1266186205599057E-4</c:v>
                </c:pt>
                <c:pt idx="16">
                  <c:v>7.3850063827557801E-4</c:v>
                </c:pt>
                <c:pt idx="17">
                  <c:v>7.4849458213180884E-4</c:v>
                </c:pt>
                <c:pt idx="18">
                  <c:v>7.2948774332602586E-4</c:v>
                </c:pt>
                <c:pt idx="19">
                  <c:v>7.1790088314522649E-4</c:v>
                </c:pt>
                <c:pt idx="20">
                  <c:v>7.024420192740657E-4</c:v>
                </c:pt>
                <c:pt idx="21">
                  <c:v>7.0100171722357765E-4</c:v>
                </c:pt>
                <c:pt idx="22">
                  <c:v>7.0711856131934437E-4</c:v>
                </c:pt>
                <c:pt idx="23">
                  <c:v>7.0359857782843727E-4</c:v>
                </c:pt>
                <c:pt idx="24">
                  <c:v>6.8392437527285287E-4</c:v>
                </c:pt>
                <c:pt idx="25">
                  <c:v>6.6383650175099373E-4</c:v>
                </c:pt>
                <c:pt idx="26">
                  <c:v>6.4853576942046159E-4</c:v>
                </c:pt>
                <c:pt idx="27">
                  <c:v>6.3156232730717616E-4</c:v>
                </c:pt>
                <c:pt idx="28">
                  <c:v>6.1952302173553251E-4</c:v>
                </c:pt>
                <c:pt idx="29">
                  <c:v>6.176671349129155E-4</c:v>
                </c:pt>
                <c:pt idx="30">
                  <c:v>6.0688633763454603E-4</c:v>
                </c:pt>
                <c:pt idx="31">
                  <c:v>6.0197628543619372E-4</c:v>
                </c:pt>
                <c:pt idx="32">
                  <c:v>6.0286360211002257E-4</c:v>
                </c:pt>
                <c:pt idx="33">
                  <c:v>5.8157285146488952E-4</c:v>
                </c:pt>
                <c:pt idx="34">
                  <c:v>5.6108693604145607E-4</c:v>
                </c:pt>
                <c:pt idx="35">
                  <c:v>5.472090917135828E-4</c:v>
                </c:pt>
                <c:pt idx="36">
                  <c:v>5.5119955545998383E-4</c:v>
                </c:pt>
                <c:pt idx="37">
                  <c:v>5.4912921758815689E-4</c:v>
                </c:pt>
                <c:pt idx="38">
                  <c:v>5.3619015160138474E-4</c:v>
                </c:pt>
                <c:pt idx="39">
                  <c:v>5.3221073597679153E-4</c:v>
                </c:pt>
                <c:pt idx="40">
                  <c:v>5.2521560638331508E-4</c:v>
                </c:pt>
                <c:pt idx="41">
                  <c:v>5.1491980455523674E-4</c:v>
                </c:pt>
                <c:pt idx="42">
                  <c:v>5.1374788268025511E-4</c:v>
                </c:pt>
                <c:pt idx="43">
                  <c:v>5.0849568608175844E-4</c:v>
                </c:pt>
                <c:pt idx="44">
                  <c:v>5.0297256977350862E-4</c:v>
                </c:pt>
                <c:pt idx="45">
                  <c:v>5.0131721222842324E-4</c:v>
                </c:pt>
                <c:pt idx="46">
                  <c:v>4.8950381206233433E-4</c:v>
                </c:pt>
                <c:pt idx="47">
                  <c:v>4.8488610836650156E-4</c:v>
                </c:pt>
                <c:pt idx="48">
                  <c:v>4.9335331084024415E-4</c:v>
                </c:pt>
                <c:pt idx="49">
                  <c:v>4.8766570967375371E-4</c:v>
                </c:pt>
                <c:pt idx="50">
                  <c:v>4.7925774021972365E-4</c:v>
                </c:pt>
                <c:pt idx="51">
                  <c:v>4.815633596573387E-4</c:v>
                </c:pt>
                <c:pt idx="52">
                  <c:v>4.7678421148231328E-4</c:v>
                </c:pt>
                <c:pt idx="53">
                  <c:v>4.7941511356145502E-4</c:v>
                </c:pt>
                <c:pt idx="54">
                  <c:v>4.7951970293808109E-4</c:v>
                </c:pt>
                <c:pt idx="55">
                  <c:v>4.9059648644941942E-4</c:v>
                </c:pt>
                <c:pt idx="56">
                  <c:v>5.1412295830735675E-4</c:v>
                </c:pt>
                <c:pt idx="57">
                  <c:v>5.0012376425259924E-4</c:v>
                </c:pt>
                <c:pt idx="58">
                  <c:v>4.8063406145133623E-4</c:v>
                </c:pt>
                <c:pt idx="59">
                  <c:v>4.8462880137921908E-4</c:v>
                </c:pt>
                <c:pt idx="60">
                  <c:v>5.0270961222485876E-4</c:v>
                </c:pt>
                <c:pt idx="61">
                  <c:v>5.169067373197952E-4</c:v>
                </c:pt>
                <c:pt idx="62">
                  <c:v>5.0039656978591762E-4</c:v>
                </c:pt>
                <c:pt idx="63">
                  <c:v>4.8521075602025624E-4</c:v>
                </c:pt>
                <c:pt idx="64">
                  <c:v>4.8029357006937448E-4</c:v>
                </c:pt>
                <c:pt idx="65">
                  <c:v>4.770081990802343E-4</c:v>
                </c:pt>
                <c:pt idx="66">
                  <c:v>4.6806178250584108E-4</c:v>
                </c:pt>
                <c:pt idx="67">
                  <c:v>4.6039457371561488E-4</c:v>
                </c:pt>
                <c:pt idx="68">
                  <c:v>4.6087195935905337E-4</c:v>
                </c:pt>
                <c:pt idx="69">
                  <c:v>4.6614831191917132E-4</c:v>
                </c:pt>
                <c:pt idx="70">
                  <c:v>4.6216166973452391E-4</c:v>
                </c:pt>
                <c:pt idx="71">
                  <c:v>4.5055192610948412E-4</c:v>
                </c:pt>
                <c:pt idx="72">
                  <c:v>4.4145820678129092E-4</c:v>
                </c:pt>
                <c:pt idx="73">
                  <c:v>4.3017876254205454E-4</c:v>
                </c:pt>
                <c:pt idx="74">
                  <c:v>4.2168739504018884E-4</c:v>
                </c:pt>
                <c:pt idx="75">
                  <c:v>4.2135955529016444E-4</c:v>
                </c:pt>
                <c:pt idx="76">
                  <c:v>4.1664062237456185E-4</c:v>
                </c:pt>
                <c:pt idx="77">
                  <c:v>4.133034260526708E-4</c:v>
                </c:pt>
                <c:pt idx="78">
                  <c:v>4.0802254399305293E-4</c:v>
                </c:pt>
                <c:pt idx="79">
                  <c:v>4.041424602172266E-4</c:v>
                </c:pt>
                <c:pt idx="80">
                  <c:v>4.0049821745963016E-4</c:v>
                </c:pt>
                <c:pt idx="81">
                  <c:v>3.9242925781910213E-4</c:v>
                </c:pt>
                <c:pt idx="82">
                  <c:v>3.8699315622668803E-4</c:v>
                </c:pt>
                <c:pt idx="83">
                  <c:v>3.7603101558717091E-4</c:v>
                </c:pt>
                <c:pt idx="84">
                  <c:v>3.6313853114777143E-4</c:v>
                </c:pt>
                <c:pt idx="85">
                  <c:v>3.6164533974993767E-4</c:v>
                </c:pt>
                <c:pt idx="86">
                  <c:v>3.7340671406571011E-4</c:v>
                </c:pt>
                <c:pt idx="87">
                  <c:v>3.7868029915743634E-4</c:v>
                </c:pt>
                <c:pt idx="88">
                  <c:v>3.7395549688497959E-4</c:v>
                </c:pt>
                <c:pt idx="89">
                  <c:v>3.678451767195434E-4</c:v>
                </c:pt>
                <c:pt idx="90">
                  <c:v>3.6223746905086082E-4</c:v>
                </c:pt>
                <c:pt idx="91">
                  <c:v>3.4948599701716985E-4</c:v>
                </c:pt>
                <c:pt idx="92">
                  <c:v>3.4417839803999452E-4</c:v>
                </c:pt>
                <c:pt idx="93">
                  <c:v>3.547338325111287E-4</c:v>
                </c:pt>
                <c:pt idx="94">
                  <c:v>3.6511341335402307E-4</c:v>
                </c:pt>
                <c:pt idx="95">
                  <c:v>3.7754725721358203E-4</c:v>
                </c:pt>
                <c:pt idx="96">
                  <c:v>3.8602138890974779E-4</c:v>
                </c:pt>
                <c:pt idx="97">
                  <c:v>3.6451052229954922E-4</c:v>
                </c:pt>
                <c:pt idx="98">
                  <c:v>3.5507455590728091E-4</c:v>
                </c:pt>
                <c:pt idx="99">
                  <c:v>3.4515727323359446E-4</c:v>
                </c:pt>
                <c:pt idx="100">
                  <c:v>3.5060715553579254E-4</c:v>
                </c:pt>
                <c:pt idx="101">
                  <c:v>3.5129072755817135E-4</c:v>
                </c:pt>
                <c:pt idx="102">
                  <c:v>3.3603337296625745E-4</c:v>
                </c:pt>
                <c:pt idx="103">
                  <c:v>3.3859395308116698E-4</c:v>
                </c:pt>
                <c:pt idx="104">
                  <c:v>3.3980376332667884E-4</c:v>
                </c:pt>
                <c:pt idx="105">
                  <c:v>3.3215694415611376E-4</c:v>
                </c:pt>
                <c:pt idx="106">
                  <c:v>3.2301306843478213E-4</c:v>
                </c:pt>
                <c:pt idx="107">
                  <c:v>3.1374369338370241E-4</c:v>
                </c:pt>
                <c:pt idx="108">
                  <c:v>3.0910993617318445E-4</c:v>
                </c:pt>
                <c:pt idx="109">
                  <c:v>3.231080469740353E-4</c:v>
                </c:pt>
                <c:pt idx="110">
                  <c:v>3.5978534448640002E-4</c:v>
                </c:pt>
                <c:pt idx="111">
                  <c:v>3.6965091947034401E-4</c:v>
                </c:pt>
                <c:pt idx="112">
                  <c:v>3.3821489334095621E-4</c:v>
                </c:pt>
                <c:pt idx="113">
                  <c:v>3.2578224028180291E-4</c:v>
                </c:pt>
                <c:pt idx="114">
                  <c:v>3.1362512823639491E-4</c:v>
                </c:pt>
                <c:pt idx="115">
                  <c:v>2.9461285361596229E-4</c:v>
                </c:pt>
                <c:pt idx="116">
                  <c:v>2.9110217353983561E-4</c:v>
                </c:pt>
                <c:pt idx="117">
                  <c:v>3.0048844044422733E-4</c:v>
                </c:pt>
                <c:pt idx="118">
                  <c:v>2.891080075676808E-4</c:v>
                </c:pt>
                <c:pt idx="119">
                  <c:v>2.7019942744916953E-4</c:v>
                </c:pt>
              </c:numCache>
            </c:numRef>
          </c:xVal>
          <c:yVal>
            <c:numRef>
              <c:f>Зворотна!$Q$6:$Q$125</c:f>
              <c:numCache>
                <c:formatCode>General</c:formatCode>
                <c:ptCount val="120"/>
                <c:pt idx="0">
                  <c:v>-286.72859072141728</c:v>
                </c:pt>
                <c:pt idx="1">
                  <c:v>-192.72441883785586</c:v>
                </c:pt>
                <c:pt idx="2">
                  <c:v>-145.45017554190281</c:v>
                </c:pt>
                <c:pt idx="3">
                  <c:v>-98.90821785774142</c:v>
                </c:pt>
                <c:pt idx="4">
                  <c:v>-78.466290363929147</c:v>
                </c:pt>
                <c:pt idx="5">
                  <c:v>-131.60783575064579</c:v>
                </c:pt>
                <c:pt idx="6">
                  <c:v>-197.05941407357432</c:v>
                </c:pt>
                <c:pt idx="7">
                  <c:v>-330.23198759148454</c:v>
                </c:pt>
                <c:pt idx="8">
                  <c:v>-565.10201027070934</c:v>
                </c:pt>
                <c:pt idx="9">
                  <c:v>-512.88770593123081</c:v>
                </c:pt>
                <c:pt idx="10">
                  <c:v>-348.79819781869037</c:v>
                </c:pt>
                <c:pt idx="11">
                  <c:v>-339.7783870262133</c:v>
                </c:pt>
                <c:pt idx="12">
                  <c:v>-250.46695517227863</c:v>
                </c:pt>
                <c:pt idx="13">
                  <c:v>-116.77757952265029</c:v>
                </c:pt>
                <c:pt idx="14">
                  <c:v>-5.1887663919064835</c:v>
                </c:pt>
                <c:pt idx="15">
                  <c:v>30.230215782676169</c:v>
                </c:pt>
                <c:pt idx="16">
                  <c:v>-81.071809858956385</c:v>
                </c:pt>
                <c:pt idx="17">
                  <c:v>-124.12130205990707</c:v>
                </c:pt>
                <c:pt idx="18">
                  <c:v>-42.248242664627014</c:v>
                </c:pt>
                <c:pt idx="19">
                  <c:v>7.662828896560768</c:v>
                </c:pt>
                <c:pt idx="20">
                  <c:v>74.252780694437206</c:v>
                </c:pt>
                <c:pt idx="21">
                  <c:v>80.456965226736429</c:v>
                </c:pt>
                <c:pt idx="22">
                  <c:v>54.108304879704065</c:v>
                </c:pt>
                <c:pt idx="23">
                  <c:v>69.270837711505465</c:v>
                </c:pt>
                <c:pt idx="24">
                  <c:v>154.01860512551821</c:v>
                </c:pt>
                <c:pt idx="25">
                  <c:v>240.54828419448813</c:v>
                </c:pt>
                <c:pt idx="26">
                  <c:v>306.45707521910572</c:v>
                </c:pt>
                <c:pt idx="27">
                  <c:v>379.57116054825292</c:v>
                </c:pt>
                <c:pt idx="28">
                  <c:v>431.43116684478628</c:v>
                </c:pt>
                <c:pt idx="29">
                  <c:v>439.42550686164441</c:v>
                </c:pt>
                <c:pt idx="30">
                  <c:v>485.864415768046</c:v>
                </c:pt>
                <c:pt idx="31">
                  <c:v>507.01475009651494</c:v>
                </c:pt>
                <c:pt idx="32">
                  <c:v>503.1925821136565</c:v>
                </c:pt>
                <c:pt idx="33">
                  <c:v>594.90372408476196</c:v>
                </c:pt>
                <c:pt idx="34">
                  <c:v>683.14799170695733</c:v>
                </c:pt>
                <c:pt idx="35">
                  <c:v>742.92761021925389</c:v>
                </c:pt>
                <c:pt idx="36">
                  <c:v>725.73845642770402</c:v>
                </c:pt>
                <c:pt idx="37">
                  <c:v>734.65655676413689</c:v>
                </c:pt>
                <c:pt idx="38">
                  <c:v>790.39233318015658</c:v>
                </c:pt>
                <c:pt idx="39">
                  <c:v>807.53389654690091</c:v>
                </c:pt>
                <c:pt idx="40">
                  <c:v>837.66582256240054</c:v>
                </c:pt>
                <c:pt idx="41">
                  <c:v>882.0155854664672</c:v>
                </c:pt>
                <c:pt idx="42">
                  <c:v>887.06370684306376</c:v>
                </c:pt>
                <c:pt idx="43">
                  <c:v>909.68784799869718</c:v>
                </c:pt>
                <c:pt idx="44">
                  <c:v>933.47899150094008</c:v>
                </c:pt>
                <c:pt idx="45">
                  <c:v>940.60954003634197</c:v>
                </c:pt>
                <c:pt idx="46">
                  <c:v>991.49644570968985</c:v>
                </c:pt>
                <c:pt idx="47">
                  <c:v>1011.387471925143</c:v>
                </c:pt>
                <c:pt idx="48">
                  <c:v>974.91450668730113</c:v>
                </c:pt>
                <c:pt idx="49">
                  <c:v>999.41417824652171</c:v>
                </c:pt>
                <c:pt idx="50">
                  <c:v>1035.6319938200436</c:v>
                </c:pt>
                <c:pt idx="51">
                  <c:v>1025.700404506973</c:v>
                </c:pt>
                <c:pt idx="52">
                  <c:v>1046.2868621704984</c:v>
                </c:pt>
                <c:pt idx="53">
                  <c:v>1034.954099032464</c:v>
                </c:pt>
                <c:pt idx="54">
                  <c:v>1034.5035742328314</c:v>
                </c:pt>
                <c:pt idx="55">
                  <c:v>986.7896874787366</c:v>
                </c:pt>
                <c:pt idx="56">
                  <c:v>885.44804684777455</c:v>
                </c:pt>
                <c:pt idx="57">
                  <c:v>945.75038633952045</c:v>
                </c:pt>
                <c:pt idx="58">
                  <c:v>1029.7034103720416</c:v>
                </c:pt>
                <c:pt idx="59">
                  <c:v>1012.4958366810006</c:v>
                </c:pt>
                <c:pt idx="60">
                  <c:v>934.61169637727608</c:v>
                </c:pt>
                <c:pt idx="61">
                  <c:v>873.45675746201096</c:v>
                </c:pt>
                <c:pt idx="62">
                  <c:v>944.5752606986407</c:v>
                </c:pt>
                <c:pt idx="63">
                  <c:v>1009.9890333467979</c:v>
                </c:pt>
                <c:pt idx="64">
                  <c:v>1031.1700967276106</c:v>
                </c:pt>
                <c:pt idx="65">
                  <c:v>1045.322022614811</c:v>
                </c:pt>
                <c:pt idx="66">
                  <c:v>1083.8592303564451</c:v>
                </c:pt>
                <c:pt idx="67">
                  <c:v>1116.8861764516162</c:v>
                </c:pt>
                <c:pt idx="68">
                  <c:v>1114.8298101332043</c:v>
                </c:pt>
                <c:pt idx="69">
                  <c:v>1092.1016157733125</c:v>
                </c:pt>
                <c:pt idx="70">
                  <c:v>1109.2743079661907</c:v>
                </c:pt>
                <c:pt idx="71">
                  <c:v>1159.2839512892904</c:v>
                </c:pt>
                <c:pt idx="72">
                  <c:v>1198.4556741775086</c:v>
                </c:pt>
                <c:pt idx="73">
                  <c:v>1247.0425337590068</c:v>
                </c:pt>
                <c:pt idx="74">
                  <c:v>1283.6195912555895</c:v>
                </c:pt>
                <c:pt idx="75">
                  <c:v>1285.0317799735637</c:v>
                </c:pt>
                <c:pt idx="76">
                  <c:v>1305.3588569183064</c:v>
                </c:pt>
                <c:pt idx="77">
                  <c:v>1319.7340234290448</c:v>
                </c:pt>
                <c:pt idx="78">
                  <c:v>1342.481728870468</c:v>
                </c:pt>
                <c:pt idx="79">
                  <c:v>1359.1954145434499</c:v>
                </c:pt>
                <c:pt idx="80">
                  <c:v>1374.8932013659874</c:v>
                </c:pt>
                <c:pt idx="81">
                  <c:v>1409.6507125259213</c:v>
                </c:pt>
                <c:pt idx="82">
                  <c:v>1433.0670350981461</c:v>
                </c:pt>
                <c:pt idx="83">
                  <c:v>1480.2870910395648</c:v>
                </c:pt>
                <c:pt idx="84">
                  <c:v>1535.8222147413828</c:v>
                </c:pt>
                <c:pt idx="85">
                  <c:v>1542.2542232017361</c:v>
                </c:pt>
                <c:pt idx="86">
                  <c:v>1491.5914218929579</c:v>
                </c:pt>
                <c:pt idx="87">
                  <c:v>1468.8751485635078</c:v>
                </c:pt>
                <c:pt idx="88">
                  <c:v>1489.2275081029652</c:v>
                </c:pt>
                <c:pt idx="89">
                  <c:v>1515.5480662421085</c:v>
                </c:pt>
                <c:pt idx="90">
                  <c:v>1539.7035919305633</c:v>
                </c:pt>
                <c:pt idx="91">
                  <c:v>1594.6312965246586</c:v>
                </c:pt>
                <c:pt idx="92">
                  <c:v>1617.494086636415</c:v>
                </c:pt>
                <c:pt idx="93">
                  <c:v>1572.0259410795004</c:v>
                </c:pt>
                <c:pt idx="94">
                  <c:v>1527.3152952150319</c:v>
                </c:pt>
                <c:pt idx="95">
                  <c:v>1473.7557923841048</c:v>
                </c:pt>
                <c:pt idx="96">
                  <c:v>1437.2529791192021</c:v>
                </c:pt>
                <c:pt idx="97">
                  <c:v>1529.9122833631504</c:v>
                </c:pt>
                <c:pt idx="98">
                  <c:v>1570.5582553093636</c:v>
                </c:pt>
                <c:pt idx="99">
                  <c:v>1613.2775250248235</c:v>
                </c:pt>
                <c:pt idx="100">
                  <c:v>1589.801841246762</c:v>
                </c:pt>
                <c:pt idx="101">
                  <c:v>1586.8573151548089</c:v>
                </c:pt>
                <c:pt idx="102">
                  <c:v>1652.5792540570606</c:v>
                </c:pt>
                <c:pt idx="103">
                  <c:v>1641.5494068543487</c:v>
                </c:pt>
                <c:pt idx="104">
                  <c:v>1636.3380791264747</c:v>
                </c:pt>
                <c:pt idx="105">
                  <c:v>1669.277195753599</c:v>
                </c:pt>
                <c:pt idx="106">
                  <c:v>1708.6649702112782</c:v>
                </c:pt>
                <c:pt idx="107">
                  <c:v>1748.593340303167</c:v>
                </c:pt>
                <c:pt idx="108">
                  <c:v>1768.5535179632529</c:v>
                </c:pt>
                <c:pt idx="109">
                  <c:v>1708.2558446504729</c:v>
                </c:pt>
                <c:pt idx="110">
                  <c:v>1550.2662605658991</c:v>
                </c:pt>
                <c:pt idx="111">
                  <c:v>1507.7697247199026</c:v>
                </c:pt>
                <c:pt idx="112">
                  <c:v>1643.1822286476915</c:v>
                </c:pt>
                <c:pt idx="113">
                  <c:v>1696.7366020368772</c:v>
                </c:pt>
                <c:pt idx="114">
                  <c:v>1749.1040665447533</c:v>
                </c:pt>
                <c:pt idx="115">
                  <c:v>1831.0005410265831</c:v>
                </c:pt>
                <c:pt idx="116">
                  <c:v>1846.122998860186</c:v>
                </c:pt>
                <c:pt idx="117">
                  <c:v>1805.6911103375458</c:v>
                </c:pt>
                <c:pt idx="118">
                  <c:v>1854.7129843254493</c:v>
                </c:pt>
                <c:pt idx="119">
                  <c:v>1936.1627887322852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DF-4C11-978E-7FC69AFE4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519007"/>
        <c:axId val="625533567"/>
      </c:scatterChart>
      <c:valAx>
        <c:axId val="62551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533567"/>
        <c:crosses val="autoZero"/>
        <c:crossBetween val="midCat"/>
      </c:valAx>
      <c:valAx>
        <c:axId val="62553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51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Прогноз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Зворотна!$I$5</c:f>
              <c:strCache>
                <c:ptCount val="1"/>
                <c:pt idx="0">
                  <c:v>y1=y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Зворотна!$H$6:$H$125</c:f>
              <c:numCache>
                <c:formatCode>General</c:formatCode>
                <c:ptCount val="120"/>
                <c:pt idx="0">
                  <c:v>7.8624388021670405E-4</c:v>
                </c:pt>
                <c:pt idx="1">
                  <c:v>7.644208024514559E-4</c:v>
                </c:pt>
                <c:pt idx="2">
                  <c:v>7.5344608221224445E-4</c:v>
                </c:pt>
                <c:pt idx="3">
                  <c:v>7.4264136214996436E-4</c:v>
                </c:pt>
                <c:pt idx="4">
                  <c:v>7.3789576666807876E-4</c:v>
                </c:pt>
                <c:pt idx="5">
                  <c:v>7.5023258166578182E-4</c:v>
                </c:pt>
                <c:pt idx="6">
                  <c:v>7.6542717202256649E-4</c:v>
                </c:pt>
                <c:pt idx="7">
                  <c:v>7.9634319808659468E-4</c:v>
                </c:pt>
                <c:pt idx="8">
                  <c:v>8.5086829699394025E-4</c:v>
                </c:pt>
                <c:pt idx="9">
                  <c:v>8.38746741096717E-4</c:v>
                </c:pt>
                <c:pt idx="10">
                  <c:v>8.0065334562021823E-4</c:v>
                </c:pt>
                <c:pt idx="11">
                  <c:v>7.9855939565599897E-4</c:v>
                </c:pt>
                <c:pt idx="12">
                  <c:v>7.7782573795101681E-4</c:v>
                </c:pt>
                <c:pt idx="13">
                  <c:v>7.4678973622118838E-4</c:v>
                </c:pt>
                <c:pt idx="14">
                  <c:v>7.2088438225774573E-4</c:v>
                </c:pt>
                <c:pt idx="15">
                  <c:v>7.1266186205599057E-4</c:v>
                </c:pt>
                <c:pt idx="16">
                  <c:v>7.3850063827557801E-4</c:v>
                </c:pt>
                <c:pt idx="17">
                  <c:v>7.4849458213180884E-4</c:v>
                </c:pt>
                <c:pt idx="18">
                  <c:v>7.2948774332602586E-4</c:v>
                </c:pt>
                <c:pt idx="19">
                  <c:v>7.1790088314522649E-4</c:v>
                </c:pt>
                <c:pt idx="20">
                  <c:v>7.024420192740657E-4</c:v>
                </c:pt>
                <c:pt idx="21">
                  <c:v>7.0100171722357765E-4</c:v>
                </c:pt>
                <c:pt idx="22">
                  <c:v>7.0711856131934437E-4</c:v>
                </c:pt>
                <c:pt idx="23">
                  <c:v>7.0359857782843727E-4</c:v>
                </c:pt>
                <c:pt idx="24">
                  <c:v>6.8392437527285287E-4</c:v>
                </c:pt>
                <c:pt idx="25">
                  <c:v>6.6383650175099373E-4</c:v>
                </c:pt>
                <c:pt idx="26">
                  <c:v>6.4853576942046159E-4</c:v>
                </c:pt>
                <c:pt idx="27">
                  <c:v>6.3156232730717616E-4</c:v>
                </c:pt>
                <c:pt idx="28">
                  <c:v>6.1952302173553251E-4</c:v>
                </c:pt>
                <c:pt idx="29">
                  <c:v>6.176671349129155E-4</c:v>
                </c:pt>
                <c:pt idx="30">
                  <c:v>6.0688633763454603E-4</c:v>
                </c:pt>
                <c:pt idx="31">
                  <c:v>6.0197628543619372E-4</c:v>
                </c:pt>
                <c:pt idx="32">
                  <c:v>6.0286360211002257E-4</c:v>
                </c:pt>
                <c:pt idx="33">
                  <c:v>5.8157285146488952E-4</c:v>
                </c:pt>
                <c:pt idx="34">
                  <c:v>5.6108693604145607E-4</c:v>
                </c:pt>
                <c:pt idx="35">
                  <c:v>5.472090917135828E-4</c:v>
                </c:pt>
                <c:pt idx="36">
                  <c:v>5.5119955545998383E-4</c:v>
                </c:pt>
                <c:pt idx="37">
                  <c:v>5.4912921758815689E-4</c:v>
                </c:pt>
                <c:pt idx="38">
                  <c:v>5.3619015160138474E-4</c:v>
                </c:pt>
                <c:pt idx="39">
                  <c:v>5.3221073597679153E-4</c:v>
                </c:pt>
                <c:pt idx="40">
                  <c:v>5.2521560638331508E-4</c:v>
                </c:pt>
                <c:pt idx="41">
                  <c:v>5.1491980455523674E-4</c:v>
                </c:pt>
                <c:pt idx="42">
                  <c:v>5.1374788268025511E-4</c:v>
                </c:pt>
                <c:pt idx="43">
                  <c:v>5.0849568608175844E-4</c:v>
                </c:pt>
                <c:pt idx="44">
                  <c:v>5.0297256977350862E-4</c:v>
                </c:pt>
                <c:pt idx="45">
                  <c:v>5.0131721222842324E-4</c:v>
                </c:pt>
                <c:pt idx="46">
                  <c:v>4.8950381206233433E-4</c:v>
                </c:pt>
                <c:pt idx="47">
                  <c:v>4.8488610836650156E-4</c:v>
                </c:pt>
                <c:pt idx="48">
                  <c:v>4.9335331084024415E-4</c:v>
                </c:pt>
                <c:pt idx="49">
                  <c:v>4.8766570967375371E-4</c:v>
                </c:pt>
                <c:pt idx="50">
                  <c:v>4.7925774021972365E-4</c:v>
                </c:pt>
                <c:pt idx="51">
                  <c:v>4.815633596573387E-4</c:v>
                </c:pt>
                <c:pt idx="52">
                  <c:v>4.7678421148231328E-4</c:v>
                </c:pt>
                <c:pt idx="53">
                  <c:v>4.7941511356145502E-4</c:v>
                </c:pt>
                <c:pt idx="54">
                  <c:v>4.7951970293808109E-4</c:v>
                </c:pt>
                <c:pt idx="55">
                  <c:v>4.9059648644941942E-4</c:v>
                </c:pt>
                <c:pt idx="56">
                  <c:v>5.1412295830735675E-4</c:v>
                </c:pt>
                <c:pt idx="57">
                  <c:v>5.0012376425259924E-4</c:v>
                </c:pt>
                <c:pt idx="58">
                  <c:v>4.8063406145133623E-4</c:v>
                </c:pt>
                <c:pt idx="59">
                  <c:v>4.8462880137921908E-4</c:v>
                </c:pt>
                <c:pt idx="60">
                  <c:v>5.0270961222485876E-4</c:v>
                </c:pt>
                <c:pt idx="61">
                  <c:v>5.169067373197952E-4</c:v>
                </c:pt>
                <c:pt idx="62">
                  <c:v>5.0039656978591762E-4</c:v>
                </c:pt>
                <c:pt idx="63">
                  <c:v>4.8521075602025624E-4</c:v>
                </c:pt>
                <c:pt idx="64">
                  <c:v>4.8029357006937448E-4</c:v>
                </c:pt>
                <c:pt idx="65">
                  <c:v>4.770081990802343E-4</c:v>
                </c:pt>
                <c:pt idx="66">
                  <c:v>4.6806178250584108E-4</c:v>
                </c:pt>
                <c:pt idx="67">
                  <c:v>4.6039457371561488E-4</c:v>
                </c:pt>
                <c:pt idx="68">
                  <c:v>4.6087195935905337E-4</c:v>
                </c:pt>
                <c:pt idx="69">
                  <c:v>4.6614831191917132E-4</c:v>
                </c:pt>
                <c:pt idx="70">
                  <c:v>4.6216166973452391E-4</c:v>
                </c:pt>
                <c:pt idx="71">
                  <c:v>4.5055192610948412E-4</c:v>
                </c:pt>
                <c:pt idx="72">
                  <c:v>4.4145820678129092E-4</c:v>
                </c:pt>
                <c:pt idx="73">
                  <c:v>4.3017876254205454E-4</c:v>
                </c:pt>
                <c:pt idx="74">
                  <c:v>4.2168739504018884E-4</c:v>
                </c:pt>
                <c:pt idx="75">
                  <c:v>4.2135955529016444E-4</c:v>
                </c:pt>
                <c:pt idx="76">
                  <c:v>4.1664062237456185E-4</c:v>
                </c:pt>
                <c:pt idx="77">
                  <c:v>4.133034260526708E-4</c:v>
                </c:pt>
                <c:pt idx="78">
                  <c:v>4.0802254399305293E-4</c:v>
                </c:pt>
                <c:pt idx="79">
                  <c:v>4.041424602172266E-4</c:v>
                </c:pt>
                <c:pt idx="80">
                  <c:v>4.0049821745963016E-4</c:v>
                </c:pt>
                <c:pt idx="81">
                  <c:v>3.9242925781910213E-4</c:v>
                </c:pt>
                <c:pt idx="82">
                  <c:v>3.8699315622668803E-4</c:v>
                </c:pt>
                <c:pt idx="83">
                  <c:v>3.7603101558717091E-4</c:v>
                </c:pt>
                <c:pt idx="84">
                  <c:v>3.6313853114777143E-4</c:v>
                </c:pt>
                <c:pt idx="85">
                  <c:v>3.6164533974993767E-4</c:v>
                </c:pt>
                <c:pt idx="86">
                  <c:v>3.7340671406571011E-4</c:v>
                </c:pt>
                <c:pt idx="87">
                  <c:v>3.7868029915743634E-4</c:v>
                </c:pt>
                <c:pt idx="88">
                  <c:v>3.7395549688497959E-4</c:v>
                </c:pt>
                <c:pt idx="89">
                  <c:v>3.678451767195434E-4</c:v>
                </c:pt>
                <c:pt idx="90">
                  <c:v>3.6223746905086082E-4</c:v>
                </c:pt>
                <c:pt idx="91">
                  <c:v>3.4948599701716985E-4</c:v>
                </c:pt>
                <c:pt idx="92">
                  <c:v>3.4417839803999452E-4</c:v>
                </c:pt>
                <c:pt idx="93">
                  <c:v>3.547338325111287E-4</c:v>
                </c:pt>
                <c:pt idx="94">
                  <c:v>3.6511341335402307E-4</c:v>
                </c:pt>
                <c:pt idx="95">
                  <c:v>3.7754725721358203E-4</c:v>
                </c:pt>
                <c:pt idx="96">
                  <c:v>3.8602138890974779E-4</c:v>
                </c:pt>
                <c:pt idx="97">
                  <c:v>3.6451052229954922E-4</c:v>
                </c:pt>
                <c:pt idx="98">
                  <c:v>3.5507455590728091E-4</c:v>
                </c:pt>
                <c:pt idx="99">
                  <c:v>3.4515727323359446E-4</c:v>
                </c:pt>
                <c:pt idx="100">
                  <c:v>3.5060715553579254E-4</c:v>
                </c:pt>
                <c:pt idx="101">
                  <c:v>3.5129072755817135E-4</c:v>
                </c:pt>
                <c:pt idx="102">
                  <c:v>3.3603337296625745E-4</c:v>
                </c:pt>
                <c:pt idx="103">
                  <c:v>3.3859395308116698E-4</c:v>
                </c:pt>
                <c:pt idx="104">
                  <c:v>3.3980376332667884E-4</c:v>
                </c:pt>
                <c:pt idx="105">
                  <c:v>3.3215694415611376E-4</c:v>
                </c:pt>
                <c:pt idx="106">
                  <c:v>3.2301306843478213E-4</c:v>
                </c:pt>
                <c:pt idx="107">
                  <c:v>3.1374369338370241E-4</c:v>
                </c:pt>
                <c:pt idx="108">
                  <c:v>3.0910993617318445E-4</c:v>
                </c:pt>
                <c:pt idx="109">
                  <c:v>3.231080469740353E-4</c:v>
                </c:pt>
                <c:pt idx="110">
                  <c:v>3.5978534448640002E-4</c:v>
                </c:pt>
                <c:pt idx="111">
                  <c:v>3.6965091947034401E-4</c:v>
                </c:pt>
                <c:pt idx="112">
                  <c:v>3.3821489334095621E-4</c:v>
                </c:pt>
                <c:pt idx="113">
                  <c:v>3.2578224028180291E-4</c:v>
                </c:pt>
                <c:pt idx="114">
                  <c:v>3.1362512823639491E-4</c:v>
                </c:pt>
                <c:pt idx="115">
                  <c:v>2.9461285361596229E-4</c:v>
                </c:pt>
                <c:pt idx="116">
                  <c:v>2.9110217353983561E-4</c:v>
                </c:pt>
                <c:pt idx="117">
                  <c:v>3.0048844044422733E-4</c:v>
                </c:pt>
                <c:pt idx="118">
                  <c:v>2.891080075676808E-4</c:v>
                </c:pt>
                <c:pt idx="119">
                  <c:v>2.7019942744916953E-4</c:v>
                </c:pt>
              </c:numCache>
            </c:numRef>
          </c:xVal>
          <c:yVal>
            <c:numRef>
              <c:f>Зворотна!$I$6:$I$125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A-4ED6-AA84-71D83FB6D3AE}"/>
            </c:ext>
          </c:extLst>
        </c:ser>
        <c:ser>
          <c:idx val="1"/>
          <c:order val="1"/>
          <c:tx>
            <c:strRef>
              <c:f>Зворотна!$Q$5</c:f>
              <c:strCache>
                <c:ptCount val="1"/>
                <c:pt idx="0">
                  <c:v>y1^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Зворотна!$H$6:$H$125</c:f>
              <c:numCache>
                <c:formatCode>General</c:formatCode>
                <c:ptCount val="120"/>
                <c:pt idx="0">
                  <c:v>7.8624388021670405E-4</c:v>
                </c:pt>
                <c:pt idx="1">
                  <c:v>7.644208024514559E-4</c:v>
                </c:pt>
                <c:pt idx="2">
                  <c:v>7.5344608221224445E-4</c:v>
                </c:pt>
                <c:pt idx="3">
                  <c:v>7.4264136214996436E-4</c:v>
                </c:pt>
                <c:pt idx="4">
                  <c:v>7.3789576666807876E-4</c:v>
                </c:pt>
                <c:pt idx="5">
                  <c:v>7.5023258166578182E-4</c:v>
                </c:pt>
                <c:pt idx="6">
                  <c:v>7.6542717202256649E-4</c:v>
                </c:pt>
                <c:pt idx="7">
                  <c:v>7.9634319808659468E-4</c:v>
                </c:pt>
                <c:pt idx="8">
                  <c:v>8.5086829699394025E-4</c:v>
                </c:pt>
                <c:pt idx="9">
                  <c:v>8.38746741096717E-4</c:v>
                </c:pt>
                <c:pt idx="10">
                  <c:v>8.0065334562021823E-4</c:v>
                </c:pt>
                <c:pt idx="11">
                  <c:v>7.9855939565599897E-4</c:v>
                </c:pt>
                <c:pt idx="12">
                  <c:v>7.7782573795101681E-4</c:v>
                </c:pt>
                <c:pt idx="13">
                  <c:v>7.4678973622118838E-4</c:v>
                </c:pt>
                <c:pt idx="14">
                  <c:v>7.2088438225774573E-4</c:v>
                </c:pt>
                <c:pt idx="15">
                  <c:v>7.1266186205599057E-4</c:v>
                </c:pt>
                <c:pt idx="16">
                  <c:v>7.3850063827557801E-4</c:v>
                </c:pt>
                <c:pt idx="17">
                  <c:v>7.4849458213180884E-4</c:v>
                </c:pt>
                <c:pt idx="18">
                  <c:v>7.2948774332602586E-4</c:v>
                </c:pt>
                <c:pt idx="19">
                  <c:v>7.1790088314522649E-4</c:v>
                </c:pt>
                <c:pt idx="20">
                  <c:v>7.024420192740657E-4</c:v>
                </c:pt>
                <c:pt idx="21">
                  <c:v>7.0100171722357765E-4</c:v>
                </c:pt>
                <c:pt idx="22">
                  <c:v>7.0711856131934437E-4</c:v>
                </c:pt>
                <c:pt idx="23">
                  <c:v>7.0359857782843727E-4</c:v>
                </c:pt>
                <c:pt idx="24">
                  <c:v>6.8392437527285287E-4</c:v>
                </c:pt>
                <c:pt idx="25">
                  <c:v>6.6383650175099373E-4</c:v>
                </c:pt>
                <c:pt idx="26">
                  <c:v>6.4853576942046159E-4</c:v>
                </c:pt>
                <c:pt idx="27">
                  <c:v>6.3156232730717616E-4</c:v>
                </c:pt>
                <c:pt idx="28">
                  <c:v>6.1952302173553251E-4</c:v>
                </c:pt>
                <c:pt idx="29">
                  <c:v>6.176671349129155E-4</c:v>
                </c:pt>
                <c:pt idx="30">
                  <c:v>6.0688633763454603E-4</c:v>
                </c:pt>
                <c:pt idx="31">
                  <c:v>6.0197628543619372E-4</c:v>
                </c:pt>
                <c:pt idx="32">
                  <c:v>6.0286360211002257E-4</c:v>
                </c:pt>
                <c:pt idx="33">
                  <c:v>5.8157285146488952E-4</c:v>
                </c:pt>
                <c:pt idx="34">
                  <c:v>5.6108693604145607E-4</c:v>
                </c:pt>
                <c:pt idx="35">
                  <c:v>5.472090917135828E-4</c:v>
                </c:pt>
                <c:pt idx="36">
                  <c:v>5.5119955545998383E-4</c:v>
                </c:pt>
                <c:pt idx="37">
                  <c:v>5.4912921758815689E-4</c:v>
                </c:pt>
                <c:pt idx="38">
                  <c:v>5.3619015160138474E-4</c:v>
                </c:pt>
                <c:pt idx="39">
                  <c:v>5.3221073597679153E-4</c:v>
                </c:pt>
                <c:pt idx="40">
                  <c:v>5.2521560638331508E-4</c:v>
                </c:pt>
                <c:pt idx="41">
                  <c:v>5.1491980455523674E-4</c:v>
                </c:pt>
                <c:pt idx="42">
                  <c:v>5.1374788268025511E-4</c:v>
                </c:pt>
                <c:pt idx="43">
                  <c:v>5.0849568608175844E-4</c:v>
                </c:pt>
                <c:pt idx="44">
                  <c:v>5.0297256977350862E-4</c:v>
                </c:pt>
                <c:pt idx="45">
                  <c:v>5.0131721222842324E-4</c:v>
                </c:pt>
                <c:pt idx="46">
                  <c:v>4.8950381206233433E-4</c:v>
                </c:pt>
                <c:pt idx="47">
                  <c:v>4.8488610836650156E-4</c:v>
                </c:pt>
                <c:pt idx="48">
                  <c:v>4.9335331084024415E-4</c:v>
                </c:pt>
                <c:pt idx="49">
                  <c:v>4.8766570967375371E-4</c:v>
                </c:pt>
                <c:pt idx="50">
                  <c:v>4.7925774021972365E-4</c:v>
                </c:pt>
                <c:pt idx="51">
                  <c:v>4.815633596573387E-4</c:v>
                </c:pt>
                <c:pt idx="52">
                  <c:v>4.7678421148231328E-4</c:v>
                </c:pt>
                <c:pt idx="53">
                  <c:v>4.7941511356145502E-4</c:v>
                </c:pt>
                <c:pt idx="54">
                  <c:v>4.7951970293808109E-4</c:v>
                </c:pt>
                <c:pt idx="55">
                  <c:v>4.9059648644941942E-4</c:v>
                </c:pt>
                <c:pt idx="56">
                  <c:v>5.1412295830735675E-4</c:v>
                </c:pt>
                <c:pt idx="57">
                  <c:v>5.0012376425259924E-4</c:v>
                </c:pt>
                <c:pt idx="58">
                  <c:v>4.8063406145133623E-4</c:v>
                </c:pt>
                <c:pt idx="59">
                  <c:v>4.8462880137921908E-4</c:v>
                </c:pt>
                <c:pt idx="60">
                  <c:v>5.0270961222485876E-4</c:v>
                </c:pt>
                <c:pt idx="61">
                  <c:v>5.169067373197952E-4</c:v>
                </c:pt>
                <c:pt idx="62">
                  <c:v>5.0039656978591762E-4</c:v>
                </c:pt>
                <c:pt idx="63">
                  <c:v>4.8521075602025624E-4</c:v>
                </c:pt>
                <c:pt idx="64">
                  <c:v>4.8029357006937448E-4</c:v>
                </c:pt>
                <c:pt idx="65">
                  <c:v>4.770081990802343E-4</c:v>
                </c:pt>
                <c:pt idx="66">
                  <c:v>4.6806178250584108E-4</c:v>
                </c:pt>
                <c:pt idx="67">
                  <c:v>4.6039457371561488E-4</c:v>
                </c:pt>
                <c:pt idx="68">
                  <c:v>4.6087195935905337E-4</c:v>
                </c:pt>
                <c:pt idx="69">
                  <c:v>4.6614831191917132E-4</c:v>
                </c:pt>
                <c:pt idx="70">
                  <c:v>4.6216166973452391E-4</c:v>
                </c:pt>
                <c:pt idx="71">
                  <c:v>4.5055192610948412E-4</c:v>
                </c:pt>
                <c:pt idx="72">
                  <c:v>4.4145820678129092E-4</c:v>
                </c:pt>
                <c:pt idx="73">
                  <c:v>4.3017876254205454E-4</c:v>
                </c:pt>
                <c:pt idx="74">
                  <c:v>4.2168739504018884E-4</c:v>
                </c:pt>
                <c:pt idx="75">
                  <c:v>4.2135955529016444E-4</c:v>
                </c:pt>
                <c:pt idx="76">
                  <c:v>4.1664062237456185E-4</c:v>
                </c:pt>
                <c:pt idx="77">
                  <c:v>4.133034260526708E-4</c:v>
                </c:pt>
                <c:pt idx="78">
                  <c:v>4.0802254399305293E-4</c:v>
                </c:pt>
                <c:pt idx="79">
                  <c:v>4.041424602172266E-4</c:v>
                </c:pt>
                <c:pt idx="80">
                  <c:v>4.0049821745963016E-4</c:v>
                </c:pt>
                <c:pt idx="81">
                  <c:v>3.9242925781910213E-4</c:v>
                </c:pt>
                <c:pt idx="82">
                  <c:v>3.8699315622668803E-4</c:v>
                </c:pt>
                <c:pt idx="83">
                  <c:v>3.7603101558717091E-4</c:v>
                </c:pt>
                <c:pt idx="84">
                  <c:v>3.6313853114777143E-4</c:v>
                </c:pt>
                <c:pt idx="85">
                  <c:v>3.6164533974993767E-4</c:v>
                </c:pt>
                <c:pt idx="86">
                  <c:v>3.7340671406571011E-4</c:v>
                </c:pt>
                <c:pt idx="87">
                  <c:v>3.7868029915743634E-4</c:v>
                </c:pt>
                <c:pt idx="88">
                  <c:v>3.7395549688497959E-4</c:v>
                </c:pt>
                <c:pt idx="89">
                  <c:v>3.678451767195434E-4</c:v>
                </c:pt>
                <c:pt idx="90">
                  <c:v>3.6223746905086082E-4</c:v>
                </c:pt>
                <c:pt idx="91">
                  <c:v>3.4948599701716985E-4</c:v>
                </c:pt>
                <c:pt idx="92">
                  <c:v>3.4417839803999452E-4</c:v>
                </c:pt>
                <c:pt idx="93">
                  <c:v>3.547338325111287E-4</c:v>
                </c:pt>
                <c:pt idx="94">
                  <c:v>3.6511341335402307E-4</c:v>
                </c:pt>
                <c:pt idx="95">
                  <c:v>3.7754725721358203E-4</c:v>
                </c:pt>
                <c:pt idx="96">
                  <c:v>3.8602138890974779E-4</c:v>
                </c:pt>
                <c:pt idx="97">
                  <c:v>3.6451052229954922E-4</c:v>
                </c:pt>
                <c:pt idx="98">
                  <c:v>3.5507455590728091E-4</c:v>
                </c:pt>
                <c:pt idx="99">
                  <c:v>3.4515727323359446E-4</c:v>
                </c:pt>
                <c:pt idx="100">
                  <c:v>3.5060715553579254E-4</c:v>
                </c:pt>
                <c:pt idx="101">
                  <c:v>3.5129072755817135E-4</c:v>
                </c:pt>
                <c:pt idx="102">
                  <c:v>3.3603337296625745E-4</c:v>
                </c:pt>
                <c:pt idx="103">
                  <c:v>3.3859395308116698E-4</c:v>
                </c:pt>
                <c:pt idx="104">
                  <c:v>3.3980376332667884E-4</c:v>
                </c:pt>
                <c:pt idx="105">
                  <c:v>3.3215694415611376E-4</c:v>
                </c:pt>
                <c:pt idx="106">
                  <c:v>3.2301306843478213E-4</c:v>
                </c:pt>
                <c:pt idx="107">
                  <c:v>3.1374369338370241E-4</c:v>
                </c:pt>
                <c:pt idx="108">
                  <c:v>3.0910993617318445E-4</c:v>
                </c:pt>
                <c:pt idx="109">
                  <c:v>3.231080469740353E-4</c:v>
                </c:pt>
                <c:pt idx="110">
                  <c:v>3.5978534448640002E-4</c:v>
                </c:pt>
                <c:pt idx="111">
                  <c:v>3.6965091947034401E-4</c:v>
                </c:pt>
                <c:pt idx="112">
                  <c:v>3.3821489334095621E-4</c:v>
                </c:pt>
                <c:pt idx="113">
                  <c:v>3.2578224028180291E-4</c:v>
                </c:pt>
                <c:pt idx="114">
                  <c:v>3.1362512823639491E-4</c:v>
                </c:pt>
                <c:pt idx="115">
                  <c:v>2.9461285361596229E-4</c:v>
                </c:pt>
                <c:pt idx="116">
                  <c:v>2.9110217353983561E-4</c:v>
                </c:pt>
                <c:pt idx="117">
                  <c:v>3.0048844044422733E-4</c:v>
                </c:pt>
                <c:pt idx="118">
                  <c:v>2.891080075676808E-4</c:v>
                </c:pt>
                <c:pt idx="119">
                  <c:v>2.7019942744916953E-4</c:v>
                </c:pt>
              </c:numCache>
            </c:numRef>
          </c:xVal>
          <c:yVal>
            <c:numRef>
              <c:f>Зворотна!$Q$6:$Q$125</c:f>
              <c:numCache>
                <c:formatCode>General</c:formatCode>
                <c:ptCount val="120"/>
                <c:pt idx="0">
                  <c:v>-286.72859072141728</c:v>
                </c:pt>
                <c:pt idx="1">
                  <c:v>-192.72441883785586</c:v>
                </c:pt>
                <c:pt idx="2">
                  <c:v>-145.45017554190281</c:v>
                </c:pt>
                <c:pt idx="3">
                  <c:v>-98.90821785774142</c:v>
                </c:pt>
                <c:pt idx="4">
                  <c:v>-78.466290363929147</c:v>
                </c:pt>
                <c:pt idx="5">
                  <c:v>-131.60783575064579</c:v>
                </c:pt>
                <c:pt idx="6">
                  <c:v>-197.05941407357432</c:v>
                </c:pt>
                <c:pt idx="7">
                  <c:v>-330.23198759148454</c:v>
                </c:pt>
                <c:pt idx="8">
                  <c:v>-565.10201027070934</c:v>
                </c:pt>
                <c:pt idx="9">
                  <c:v>-512.88770593123081</c:v>
                </c:pt>
                <c:pt idx="10">
                  <c:v>-348.79819781869037</c:v>
                </c:pt>
                <c:pt idx="11">
                  <c:v>-339.7783870262133</c:v>
                </c:pt>
                <c:pt idx="12">
                  <c:v>-250.46695517227863</c:v>
                </c:pt>
                <c:pt idx="13">
                  <c:v>-116.77757952265029</c:v>
                </c:pt>
                <c:pt idx="14">
                  <c:v>-5.1887663919064835</c:v>
                </c:pt>
                <c:pt idx="15">
                  <c:v>30.230215782676169</c:v>
                </c:pt>
                <c:pt idx="16">
                  <c:v>-81.071809858956385</c:v>
                </c:pt>
                <c:pt idx="17">
                  <c:v>-124.12130205990707</c:v>
                </c:pt>
                <c:pt idx="18">
                  <c:v>-42.248242664627014</c:v>
                </c:pt>
                <c:pt idx="19">
                  <c:v>7.662828896560768</c:v>
                </c:pt>
                <c:pt idx="20">
                  <c:v>74.252780694437206</c:v>
                </c:pt>
                <c:pt idx="21">
                  <c:v>80.456965226736429</c:v>
                </c:pt>
                <c:pt idx="22">
                  <c:v>54.108304879704065</c:v>
                </c:pt>
                <c:pt idx="23">
                  <c:v>69.270837711505465</c:v>
                </c:pt>
                <c:pt idx="24">
                  <c:v>154.01860512551821</c:v>
                </c:pt>
                <c:pt idx="25">
                  <c:v>240.54828419448813</c:v>
                </c:pt>
                <c:pt idx="26">
                  <c:v>306.45707521910572</c:v>
                </c:pt>
                <c:pt idx="27">
                  <c:v>379.57116054825292</c:v>
                </c:pt>
                <c:pt idx="28">
                  <c:v>431.43116684478628</c:v>
                </c:pt>
                <c:pt idx="29">
                  <c:v>439.42550686164441</c:v>
                </c:pt>
                <c:pt idx="30">
                  <c:v>485.864415768046</c:v>
                </c:pt>
                <c:pt idx="31">
                  <c:v>507.01475009651494</c:v>
                </c:pt>
                <c:pt idx="32">
                  <c:v>503.1925821136565</c:v>
                </c:pt>
                <c:pt idx="33">
                  <c:v>594.90372408476196</c:v>
                </c:pt>
                <c:pt idx="34">
                  <c:v>683.14799170695733</c:v>
                </c:pt>
                <c:pt idx="35">
                  <c:v>742.92761021925389</c:v>
                </c:pt>
                <c:pt idx="36">
                  <c:v>725.73845642770402</c:v>
                </c:pt>
                <c:pt idx="37">
                  <c:v>734.65655676413689</c:v>
                </c:pt>
                <c:pt idx="38">
                  <c:v>790.39233318015658</c:v>
                </c:pt>
                <c:pt idx="39">
                  <c:v>807.53389654690091</c:v>
                </c:pt>
                <c:pt idx="40">
                  <c:v>837.66582256240054</c:v>
                </c:pt>
                <c:pt idx="41">
                  <c:v>882.0155854664672</c:v>
                </c:pt>
                <c:pt idx="42">
                  <c:v>887.06370684306376</c:v>
                </c:pt>
                <c:pt idx="43">
                  <c:v>909.68784799869718</c:v>
                </c:pt>
                <c:pt idx="44">
                  <c:v>933.47899150094008</c:v>
                </c:pt>
                <c:pt idx="45">
                  <c:v>940.60954003634197</c:v>
                </c:pt>
                <c:pt idx="46">
                  <c:v>991.49644570968985</c:v>
                </c:pt>
                <c:pt idx="47">
                  <c:v>1011.387471925143</c:v>
                </c:pt>
                <c:pt idx="48">
                  <c:v>974.91450668730113</c:v>
                </c:pt>
                <c:pt idx="49">
                  <c:v>999.41417824652171</c:v>
                </c:pt>
                <c:pt idx="50">
                  <c:v>1035.6319938200436</c:v>
                </c:pt>
                <c:pt idx="51">
                  <c:v>1025.700404506973</c:v>
                </c:pt>
                <c:pt idx="52">
                  <c:v>1046.2868621704984</c:v>
                </c:pt>
                <c:pt idx="53">
                  <c:v>1034.954099032464</c:v>
                </c:pt>
                <c:pt idx="54">
                  <c:v>1034.5035742328314</c:v>
                </c:pt>
                <c:pt idx="55">
                  <c:v>986.7896874787366</c:v>
                </c:pt>
                <c:pt idx="56">
                  <c:v>885.44804684777455</c:v>
                </c:pt>
                <c:pt idx="57">
                  <c:v>945.75038633952045</c:v>
                </c:pt>
                <c:pt idx="58">
                  <c:v>1029.7034103720416</c:v>
                </c:pt>
                <c:pt idx="59">
                  <c:v>1012.4958366810006</c:v>
                </c:pt>
                <c:pt idx="60">
                  <c:v>934.61169637727608</c:v>
                </c:pt>
                <c:pt idx="61">
                  <c:v>873.45675746201096</c:v>
                </c:pt>
                <c:pt idx="62">
                  <c:v>944.5752606986407</c:v>
                </c:pt>
                <c:pt idx="63">
                  <c:v>1009.9890333467979</c:v>
                </c:pt>
                <c:pt idx="64">
                  <c:v>1031.1700967276106</c:v>
                </c:pt>
                <c:pt idx="65">
                  <c:v>1045.322022614811</c:v>
                </c:pt>
                <c:pt idx="66">
                  <c:v>1083.8592303564451</c:v>
                </c:pt>
                <c:pt idx="67">
                  <c:v>1116.8861764516162</c:v>
                </c:pt>
                <c:pt idx="68">
                  <c:v>1114.8298101332043</c:v>
                </c:pt>
                <c:pt idx="69">
                  <c:v>1092.1016157733125</c:v>
                </c:pt>
                <c:pt idx="70">
                  <c:v>1109.2743079661907</c:v>
                </c:pt>
                <c:pt idx="71">
                  <c:v>1159.2839512892904</c:v>
                </c:pt>
                <c:pt idx="72">
                  <c:v>1198.4556741775086</c:v>
                </c:pt>
                <c:pt idx="73">
                  <c:v>1247.0425337590068</c:v>
                </c:pt>
                <c:pt idx="74">
                  <c:v>1283.6195912555895</c:v>
                </c:pt>
                <c:pt idx="75">
                  <c:v>1285.0317799735637</c:v>
                </c:pt>
                <c:pt idx="76">
                  <c:v>1305.3588569183064</c:v>
                </c:pt>
                <c:pt idx="77">
                  <c:v>1319.7340234290448</c:v>
                </c:pt>
                <c:pt idx="78">
                  <c:v>1342.481728870468</c:v>
                </c:pt>
                <c:pt idx="79">
                  <c:v>1359.1954145434499</c:v>
                </c:pt>
                <c:pt idx="80">
                  <c:v>1374.8932013659874</c:v>
                </c:pt>
                <c:pt idx="81">
                  <c:v>1409.6507125259213</c:v>
                </c:pt>
                <c:pt idx="82">
                  <c:v>1433.0670350981461</c:v>
                </c:pt>
                <c:pt idx="83">
                  <c:v>1480.2870910395648</c:v>
                </c:pt>
                <c:pt idx="84">
                  <c:v>1535.8222147413828</c:v>
                </c:pt>
                <c:pt idx="85">
                  <c:v>1542.2542232017361</c:v>
                </c:pt>
                <c:pt idx="86">
                  <c:v>1491.5914218929579</c:v>
                </c:pt>
                <c:pt idx="87">
                  <c:v>1468.8751485635078</c:v>
                </c:pt>
                <c:pt idx="88">
                  <c:v>1489.2275081029652</c:v>
                </c:pt>
                <c:pt idx="89">
                  <c:v>1515.5480662421085</c:v>
                </c:pt>
                <c:pt idx="90">
                  <c:v>1539.7035919305633</c:v>
                </c:pt>
                <c:pt idx="91">
                  <c:v>1594.6312965246586</c:v>
                </c:pt>
                <c:pt idx="92">
                  <c:v>1617.494086636415</c:v>
                </c:pt>
                <c:pt idx="93">
                  <c:v>1572.0259410795004</c:v>
                </c:pt>
                <c:pt idx="94">
                  <c:v>1527.3152952150319</c:v>
                </c:pt>
                <c:pt idx="95">
                  <c:v>1473.7557923841048</c:v>
                </c:pt>
                <c:pt idx="96">
                  <c:v>1437.2529791192021</c:v>
                </c:pt>
                <c:pt idx="97">
                  <c:v>1529.9122833631504</c:v>
                </c:pt>
                <c:pt idx="98">
                  <c:v>1570.5582553093636</c:v>
                </c:pt>
                <c:pt idx="99">
                  <c:v>1613.2775250248235</c:v>
                </c:pt>
                <c:pt idx="100">
                  <c:v>1589.801841246762</c:v>
                </c:pt>
                <c:pt idx="101">
                  <c:v>1586.8573151548089</c:v>
                </c:pt>
                <c:pt idx="102">
                  <c:v>1652.5792540570606</c:v>
                </c:pt>
                <c:pt idx="103">
                  <c:v>1641.5494068543487</c:v>
                </c:pt>
                <c:pt idx="104">
                  <c:v>1636.3380791264747</c:v>
                </c:pt>
                <c:pt idx="105">
                  <c:v>1669.277195753599</c:v>
                </c:pt>
                <c:pt idx="106">
                  <c:v>1708.6649702112782</c:v>
                </c:pt>
                <c:pt idx="107">
                  <c:v>1748.593340303167</c:v>
                </c:pt>
                <c:pt idx="108">
                  <c:v>1768.5535179632529</c:v>
                </c:pt>
                <c:pt idx="109">
                  <c:v>1708.2558446504729</c:v>
                </c:pt>
                <c:pt idx="110">
                  <c:v>1550.2662605658991</c:v>
                </c:pt>
                <c:pt idx="111">
                  <c:v>1507.7697247199026</c:v>
                </c:pt>
                <c:pt idx="112">
                  <c:v>1643.1822286476915</c:v>
                </c:pt>
                <c:pt idx="113">
                  <c:v>1696.7366020368772</c:v>
                </c:pt>
                <c:pt idx="114">
                  <c:v>1749.1040665447533</c:v>
                </c:pt>
                <c:pt idx="115">
                  <c:v>1831.0005410265831</c:v>
                </c:pt>
                <c:pt idx="116">
                  <c:v>1846.122998860186</c:v>
                </c:pt>
                <c:pt idx="117">
                  <c:v>1805.6911103375458</c:v>
                </c:pt>
                <c:pt idx="118">
                  <c:v>1854.7129843254493</c:v>
                </c:pt>
                <c:pt idx="119">
                  <c:v>1936.1627887322852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0A-4ED6-AA84-71D83FB6D3AE}"/>
            </c:ext>
          </c:extLst>
        </c:ser>
        <c:ser>
          <c:idx val="2"/>
          <c:order val="2"/>
          <c:tx>
            <c:strRef>
              <c:f>Зворотна!$R$5</c:f>
              <c:strCache>
                <c:ptCount val="1"/>
                <c:pt idx="0">
                  <c:v>y1^-d_y1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Зворотна!$H$6:$H$125</c:f>
              <c:numCache>
                <c:formatCode>General</c:formatCode>
                <c:ptCount val="120"/>
                <c:pt idx="0">
                  <c:v>7.8624388021670405E-4</c:v>
                </c:pt>
                <c:pt idx="1">
                  <c:v>7.644208024514559E-4</c:v>
                </c:pt>
                <c:pt idx="2">
                  <c:v>7.5344608221224445E-4</c:v>
                </c:pt>
                <c:pt idx="3">
                  <c:v>7.4264136214996436E-4</c:v>
                </c:pt>
                <c:pt idx="4">
                  <c:v>7.3789576666807876E-4</c:v>
                </c:pt>
                <c:pt idx="5">
                  <c:v>7.5023258166578182E-4</c:v>
                </c:pt>
                <c:pt idx="6">
                  <c:v>7.6542717202256649E-4</c:v>
                </c:pt>
                <c:pt idx="7">
                  <c:v>7.9634319808659468E-4</c:v>
                </c:pt>
                <c:pt idx="8">
                  <c:v>8.5086829699394025E-4</c:v>
                </c:pt>
                <c:pt idx="9">
                  <c:v>8.38746741096717E-4</c:v>
                </c:pt>
                <c:pt idx="10">
                  <c:v>8.0065334562021823E-4</c:v>
                </c:pt>
                <c:pt idx="11">
                  <c:v>7.9855939565599897E-4</c:v>
                </c:pt>
                <c:pt idx="12">
                  <c:v>7.7782573795101681E-4</c:v>
                </c:pt>
                <c:pt idx="13">
                  <c:v>7.4678973622118838E-4</c:v>
                </c:pt>
                <c:pt idx="14">
                  <c:v>7.2088438225774573E-4</c:v>
                </c:pt>
                <c:pt idx="15">
                  <c:v>7.1266186205599057E-4</c:v>
                </c:pt>
                <c:pt idx="16">
                  <c:v>7.3850063827557801E-4</c:v>
                </c:pt>
                <c:pt idx="17">
                  <c:v>7.4849458213180884E-4</c:v>
                </c:pt>
                <c:pt idx="18">
                  <c:v>7.2948774332602586E-4</c:v>
                </c:pt>
                <c:pt idx="19">
                  <c:v>7.1790088314522649E-4</c:v>
                </c:pt>
                <c:pt idx="20">
                  <c:v>7.024420192740657E-4</c:v>
                </c:pt>
                <c:pt idx="21">
                  <c:v>7.0100171722357765E-4</c:v>
                </c:pt>
                <c:pt idx="22">
                  <c:v>7.0711856131934437E-4</c:v>
                </c:pt>
                <c:pt idx="23">
                  <c:v>7.0359857782843727E-4</c:v>
                </c:pt>
                <c:pt idx="24">
                  <c:v>6.8392437527285287E-4</c:v>
                </c:pt>
                <c:pt idx="25">
                  <c:v>6.6383650175099373E-4</c:v>
                </c:pt>
                <c:pt idx="26">
                  <c:v>6.4853576942046159E-4</c:v>
                </c:pt>
                <c:pt idx="27">
                  <c:v>6.3156232730717616E-4</c:v>
                </c:pt>
                <c:pt idx="28">
                  <c:v>6.1952302173553251E-4</c:v>
                </c:pt>
                <c:pt idx="29">
                  <c:v>6.176671349129155E-4</c:v>
                </c:pt>
                <c:pt idx="30">
                  <c:v>6.0688633763454603E-4</c:v>
                </c:pt>
                <c:pt idx="31">
                  <c:v>6.0197628543619372E-4</c:v>
                </c:pt>
                <c:pt idx="32">
                  <c:v>6.0286360211002257E-4</c:v>
                </c:pt>
                <c:pt idx="33">
                  <c:v>5.8157285146488952E-4</c:v>
                </c:pt>
                <c:pt idx="34">
                  <c:v>5.6108693604145607E-4</c:v>
                </c:pt>
                <c:pt idx="35">
                  <c:v>5.472090917135828E-4</c:v>
                </c:pt>
                <c:pt idx="36">
                  <c:v>5.5119955545998383E-4</c:v>
                </c:pt>
                <c:pt idx="37">
                  <c:v>5.4912921758815689E-4</c:v>
                </c:pt>
                <c:pt idx="38">
                  <c:v>5.3619015160138474E-4</c:v>
                </c:pt>
                <c:pt idx="39">
                  <c:v>5.3221073597679153E-4</c:v>
                </c:pt>
                <c:pt idx="40">
                  <c:v>5.2521560638331508E-4</c:v>
                </c:pt>
                <c:pt idx="41">
                  <c:v>5.1491980455523674E-4</c:v>
                </c:pt>
                <c:pt idx="42">
                  <c:v>5.1374788268025511E-4</c:v>
                </c:pt>
                <c:pt idx="43">
                  <c:v>5.0849568608175844E-4</c:v>
                </c:pt>
                <c:pt idx="44">
                  <c:v>5.0297256977350862E-4</c:v>
                </c:pt>
                <c:pt idx="45">
                  <c:v>5.0131721222842324E-4</c:v>
                </c:pt>
                <c:pt idx="46">
                  <c:v>4.8950381206233433E-4</c:v>
                </c:pt>
                <c:pt idx="47">
                  <c:v>4.8488610836650156E-4</c:v>
                </c:pt>
                <c:pt idx="48">
                  <c:v>4.9335331084024415E-4</c:v>
                </c:pt>
                <c:pt idx="49">
                  <c:v>4.8766570967375371E-4</c:v>
                </c:pt>
                <c:pt idx="50">
                  <c:v>4.7925774021972365E-4</c:v>
                </c:pt>
                <c:pt idx="51">
                  <c:v>4.815633596573387E-4</c:v>
                </c:pt>
                <c:pt idx="52">
                  <c:v>4.7678421148231328E-4</c:v>
                </c:pt>
                <c:pt idx="53">
                  <c:v>4.7941511356145502E-4</c:v>
                </c:pt>
                <c:pt idx="54">
                  <c:v>4.7951970293808109E-4</c:v>
                </c:pt>
                <c:pt idx="55">
                  <c:v>4.9059648644941942E-4</c:v>
                </c:pt>
                <c:pt idx="56">
                  <c:v>5.1412295830735675E-4</c:v>
                </c:pt>
                <c:pt idx="57">
                  <c:v>5.0012376425259924E-4</c:v>
                </c:pt>
                <c:pt idx="58">
                  <c:v>4.8063406145133623E-4</c:v>
                </c:pt>
                <c:pt idx="59">
                  <c:v>4.8462880137921908E-4</c:v>
                </c:pt>
                <c:pt idx="60">
                  <c:v>5.0270961222485876E-4</c:v>
                </c:pt>
                <c:pt idx="61">
                  <c:v>5.169067373197952E-4</c:v>
                </c:pt>
                <c:pt idx="62">
                  <c:v>5.0039656978591762E-4</c:v>
                </c:pt>
                <c:pt idx="63">
                  <c:v>4.8521075602025624E-4</c:v>
                </c:pt>
                <c:pt idx="64">
                  <c:v>4.8029357006937448E-4</c:v>
                </c:pt>
                <c:pt idx="65">
                  <c:v>4.770081990802343E-4</c:v>
                </c:pt>
                <c:pt idx="66">
                  <c:v>4.6806178250584108E-4</c:v>
                </c:pt>
                <c:pt idx="67">
                  <c:v>4.6039457371561488E-4</c:v>
                </c:pt>
                <c:pt idx="68">
                  <c:v>4.6087195935905337E-4</c:v>
                </c:pt>
                <c:pt idx="69">
                  <c:v>4.6614831191917132E-4</c:v>
                </c:pt>
                <c:pt idx="70">
                  <c:v>4.6216166973452391E-4</c:v>
                </c:pt>
                <c:pt idx="71">
                  <c:v>4.5055192610948412E-4</c:v>
                </c:pt>
                <c:pt idx="72">
                  <c:v>4.4145820678129092E-4</c:v>
                </c:pt>
                <c:pt idx="73">
                  <c:v>4.3017876254205454E-4</c:v>
                </c:pt>
                <c:pt idx="74">
                  <c:v>4.2168739504018884E-4</c:v>
                </c:pt>
                <c:pt idx="75">
                  <c:v>4.2135955529016444E-4</c:v>
                </c:pt>
                <c:pt idx="76">
                  <c:v>4.1664062237456185E-4</c:v>
                </c:pt>
                <c:pt idx="77">
                  <c:v>4.133034260526708E-4</c:v>
                </c:pt>
                <c:pt idx="78">
                  <c:v>4.0802254399305293E-4</c:v>
                </c:pt>
                <c:pt idx="79">
                  <c:v>4.041424602172266E-4</c:v>
                </c:pt>
                <c:pt idx="80">
                  <c:v>4.0049821745963016E-4</c:v>
                </c:pt>
                <c:pt idx="81">
                  <c:v>3.9242925781910213E-4</c:v>
                </c:pt>
                <c:pt idx="82">
                  <c:v>3.8699315622668803E-4</c:v>
                </c:pt>
                <c:pt idx="83">
                  <c:v>3.7603101558717091E-4</c:v>
                </c:pt>
                <c:pt idx="84">
                  <c:v>3.6313853114777143E-4</c:v>
                </c:pt>
                <c:pt idx="85">
                  <c:v>3.6164533974993767E-4</c:v>
                </c:pt>
                <c:pt idx="86">
                  <c:v>3.7340671406571011E-4</c:v>
                </c:pt>
                <c:pt idx="87">
                  <c:v>3.7868029915743634E-4</c:v>
                </c:pt>
                <c:pt idx="88">
                  <c:v>3.7395549688497959E-4</c:v>
                </c:pt>
                <c:pt idx="89">
                  <c:v>3.678451767195434E-4</c:v>
                </c:pt>
                <c:pt idx="90">
                  <c:v>3.6223746905086082E-4</c:v>
                </c:pt>
                <c:pt idx="91">
                  <c:v>3.4948599701716985E-4</c:v>
                </c:pt>
                <c:pt idx="92">
                  <c:v>3.4417839803999452E-4</c:v>
                </c:pt>
                <c:pt idx="93">
                  <c:v>3.547338325111287E-4</c:v>
                </c:pt>
                <c:pt idx="94">
                  <c:v>3.6511341335402307E-4</c:v>
                </c:pt>
                <c:pt idx="95">
                  <c:v>3.7754725721358203E-4</c:v>
                </c:pt>
                <c:pt idx="96">
                  <c:v>3.8602138890974779E-4</c:v>
                </c:pt>
                <c:pt idx="97">
                  <c:v>3.6451052229954922E-4</c:v>
                </c:pt>
                <c:pt idx="98">
                  <c:v>3.5507455590728091E-4</c:v>
                </c:pt>
                <c:pt idx="99">
                  <c:v>3.4515727323359446E-4</c:v>
                </c:pt>
                <c:pt idx="100">
                  <c:v>3.5060715553579254E-4</c:v>
                </c:pt>
                <c:pt idx="101">
                  <c:v>3.5129072755817135E-4</c:v>
                </c:pt>
                <c:pt idx="102">
                  <c:v>3.3603337296625745E-4</c:v>
                </c:pt>
                <c:pt idx="103">
                  <c:v>3.3859395308116698E-4</c:v>
                </c:pt>
                <c:pt idx="104">
                  <c:v>3.3980376332667884E-4</c:v>
                </c:pt>
                <c:pt idx="105">
                  <c:v>3.3215694415611376E-4</c:v>
                </c:pt>
                <c:pt idx="106">
                  <c:v>3.2301306843478213E-4</c:v>
                </c:pt>
                <c:pt idx="107">
                  <c:v>3.1374369338370241E-4</c:v>
                </c:pt>
                <c:pt idx="108">
                  <c:v>3.0910993617318445E-4</c:v>
                </c:pt>
                <c:pt idx="109">
                  <c:v>3.231080469740353E-4</c:v>
                </c:pt>
                <c:pt idx="110">
                  <c:v>3.5978534448640002E-4</c:v>
                </c:pt>
                <c:pt idx="111">
                  <c:v>3.6965091947034401E-4</c:v>
                </c:pt>
                <c:pt idx="112">
                  <c:v>3.3821489334095621E-4</c:v>
                </c:pt>
                <c:pt idx="113">
                  <c:v>3.2578224028180291E-4</c:v>
                </c:pt>
                <c:pt idx="114">
                  <c:v>3.1362512823639491E-4</c:v>
                </c:pt>
                <c:pt idx="115">
                  <c:v>2.9461285361596229E-4</c:v>
                </c:pt>
                <c:pt idx="116">
                  <c:v>2.9110217353983561E-4</c:v>
                </c:pt>
                <c:pt idx="117">
                  <c:v>3.0048844044422733E-4</c:v>
                </c:pt>
                <c:pt idx="118">
                  <c:v>2.891080075676808E-4</c:v>
                </c:pt>
                <c:pt idx="119">
                  <c:v>2.7019942744916953E-4</c:v>
                </c:pt>
              </c:numCache>
            </c:numRef>
          </c:xVal>
          <c:yVal>
            <c:numRef>
              <c:f>Зворотна!$R$6:$R$125</c:f>
              <c:numCache>
                <c:formatCode>General</c:formatCode>
                <c:ptCount val="120"/>
                <c:pt idx="0">
                  <c:v>-440.52367177974116</c:v>
                </c:pt>
                <c:pt idx="1">
                  <c:v>-342.36509459511052</c:v>
                </c:pt>
                <c:pt idx="2">
                  <c:v>-292.93456235715877</c:v>
                </c:pt>
                <c:pt idx="3">
                  <c:v>-244.22520963371369</c:v>
                </c:pt>
                <c:pt idx="4">
                  <c:v>-222.81728446265768</c:v>
                </c:pt>
                <c:pt idx="5">
                  <c:v>-278.45223523455019</c:v>
                </c:pt>
                <c:pt idx="6">
                  <c:v>-346.89555438682419</c:v>
                </c:pt>
                <c:pt idx="7">
                  <c:v>-485.89072711980407</c:v>
                </c:pt>
                <c:pt idx="8">
                  <c:v>-730.20942193260203</c:v>
                </c:pt>
                <c:pt idx="9">
                  <c:v>-675.98099153781448</c:v>
                </c:pt>
                <c:pt idx="10">
                  <c:v>-505.24116264930103</c:v>
                </c:pt>
                <c:pt idx="11">
                  <c:v>-495.84118718248072</c:v>
                </c:pt>
                <c:pt idx="12">
                  <c:v>-402.6803058761891</c:v>
                </c:pt>
                <c:pt idx="13">
                  <c:v>-262.93196947682327</c:v>
                </c:pt>
                <c:pt idx="14">
                  <c:v>-146.00628084017669</c:v>
                </c:pt>
                <c:pt idx="15">
                  <c:v>-108.83978145673302</c:v>
                </c:pt>
                <c:pt idx="16">
                  <c:v>-225.54640749911769</c:v>
                </c:pt>
                <c:pt idx="17">
                  <c:v>-270.61793717211668</c:v>
                </c:pt>
                <c:pt idx="18">
                  <c:v>-184.8666076507869</c:v>
                </c:pt>
                <c:pt idx="19">
                  <c:v>-132.52358297599852</c:v>
                </c:pt>
                <c:pt idx="20">
                  <c:v>-62.609503989947456</c:v>
                </c:pt>
                <c:pt idx="21">
                  <c:v>-56.09102540444303</c:v>
                </c:pt>
                <c:pt idx="22">
                  <c:v>-83.769103665032162</c:v>
                </c:pt>
                <c:pt idx="23">
                  <c:v>-67.843262194665698</c:v>
                </c:pt>
                <c:pt idx="24">
                  <c:v>21.255501177927499</c:v>
                </c:pt>
                <c:pt idx="25">
                  <c:v>112.36963544855178</c:v>
                </c:pt>
                <c:pt idx="26">
                  <c:v>181.85808108480785</c:v>
                </c:pt>
                <c:pt idx="27">
                  <c:v>259.01868223866188</c:v>
                </c:pt>
                <c:pt idx="28">
                  <c:v>313.78662646671069</c:v>
                </c:pt>
                <c:pt idx="29">
                  <c:v>322.23132808664087</c:v>
                </c:pt>
                <c:pt idx="30">
                  <c:v>371.2938202728019</c:v>
                </c:pt>
                <c:pt idx="31">
                  <c:v>393.64155955370842</c:v>
                </c:pt>
                <c:pt idx="32">
                  <c:v>389.60295949613027</c:v>
                </c:pt>
                <c:pt idx="33">
                  <c:v>486.49452822437775</c:v>
                </c:pt>
                <c:pt idx="34">
                  <c:v>579.62568683766858</c:v>
                </c:pt>
                <c:pt idx="35">
                  <c:v>642.58975667928041</c:v>
                </c:pt>
                <c:pt idx="36">
                  <c:v>624.49943662837313</c:v>
                </c:pt>
                <c:pt idx="37">
                  <c:v>633.88672742369909</c:v>
                </c:pt>
                <c:pt idx="38">
                  <c:v>692.46510525092469</c:v>
                </c:pt>
                <c:pt idx="39">
                  <c:v>710.44389131466642</c:v>
                </c:pt>
                <c:pt idx="40">
                  <c:v>741.99584087493758</c:v>
                </c:pt>
                <c:pt idx="41">
                  <c:v>788.29354514784256</c:v>
                </c:pt>
                <c:pt idx="42">
                  <c:v>793.55107352540074</c:v>
                </c:pt>
                <c:pt idx="43">
                  <c:v>817.07885993552168</c:v>
                </c:pt>
                <c:pt idx="44">
                  <c:v>841.75345397094509</c:v>
                </c:pt>
                <c:pt idx="45">
                  <c:v>849.13428997969845</c:v>
                </c:pt>
                <c:pt idx="46">
                  <c:v>901.58787291762212</c:v>
                </c:pt>
                <c:pt idx="47">
                  <c:v>921.97435104984322</c:v>
                </c:pt>
                <c:pt idx="48">
                  <c:v>884.54029161092535</c:v>
                </c:pt>
                <c:pt idx="49">
                  <c:v>909.71134468361231</c:v>
                </c:pt>
                <c:pt idx="50">
                  <c:v>946.72185963561765</c:v>
                </c:pt>
                <c:pt idx="51">
                  <c:v>936.59822844388839</c:v>
                </c:pt>
                <c:pt idx="52">
                  <c:v>957.56018514846846</c:v>
                </c:pt>
                <c:pt idx="53">
                  <c:v>946.03149321947069</c:v>
                </c:pt>
                <c:pt idx="54">
                  <c:v>945.57262770438774</c:v>
                </c:pt>
                <c:pt idx="55">
                  <c:v>896.75364380888072</c:v>
                </c:pt>
                <c:pt idx="56">
                  <c:v>791.8686890302065</c:v>
                </c:pt>
                <c:pt idx="57">
                  <c:v>854.45120426470896</c:v>
                </c:pt>
                <c:pt idx="58">
                  <c:v>940.68103046232341</c:v>
                </c:pt>
                <c:pt idx="59">
                  <c:v>923.10819441014598</c:v>
                </c:pt>
                <c:pt idx="60">
                  <c:v>842.92638140110228</c:v>
                </c:pt>
                <c:pt idx="61">
                  <c:v>779.37357313789551</c:v>
                </c:pt>
                <c:pt idx="62">
                  <c:v>853.23616086419668</c:v>
                </c:pt>
                <c:pt idx="63">
                  <c:v>920.54343728498213</c:v>
                </c:pt>
                <c:pt idx="64">
                  <c:v>942.17614970616057</c:v>
                </c:pt>
                <c:pt idx="65">
                  <c:v>956.57971823281719</c:v>
                </c:pt>
                <c:pt idx="66">
                  <c:v>995.57944606579542</c:v>
                </c:pt>
                <c:pt idx="67">
                  <c:v>1028.7168566983285</c:v>
                </c:pt>
                <c:pt idx="68">
                  <c:v>1026.6619075432097</c:v>
                </c:pt>
                <c:pt idx="69">
                  <c:v>1003.8753841934877</c:v>
                </c:pt>
                <c:pt idx="70">
                  <c:v>1021.1045818204789</c:v>
                </c:pt>
                <c:pt idx="71">
                  <c:v>1070.8208550881459</c:v>
                </c:pt>
                <c:pt idx="72">
                  <c:v>1109.2372454618946</c:v>
                </c:pt>
                <c:pt idx="73">
                  <c:v>1156.17064267055</c:v>
                </c:pt>
                <c:pt idx="74">
                  <c:v>1190.9337853514373</c:v>
                </c:pt>
                <c:pt idx="75">
                  <c:v>1192.2656362494499</c:v>
                </c:pt>
                <c:pt idx="76">
                  <c:v>1211.3488950105434</c:v>
                </c:pt>
                <c:pt idx="77">
                  <c:v>1224.7440757057711</c:v>
                </c:pt>
                <c:pt idx="78">
                  <c:v>1245.76690343774</c:v>
                </c:pt>
                <c:pt idx="79">
                  <c:v>1261.0744104312096</c:v>
                </c:pt>
                <c:pt idx="80">
                  <c:v>1275.3423027150202</c:v>
                </c:pt>
                <c:pt idx="81">
                  <c:v>1306.5495346310086</c:v>
                </c:pt>
                <c:pt idx="82">
                  <c:v>1327.2694039861012</c:v>
                </c:pt>
                <c:pt idx="83">
                  <c:v>1368.2868664133082</c:v>
                </c:pt>
                <c:pt idx="84">
                  <c:v>1415.1820956240661</c:v>
                </c:pt>
                <c:pt idx="85">
                  <c:v>1420.5173339557825</c:v>
                </c:pt>
                <c:pt idx="86">
                  <c:v>1377.95181786846</c:v>
                </c:pt>
                <c:pt idx="87">
                  <c:v>1358.4689110470479</c:v>
                </c:pt>
                <c:pt idx="88">
                  <c:v>1375.9357181044934</c:v>
                </c:pt>
                <c:pt idx="89">
                  <c:v>1398.2335192352093</c:v>
                </c:pt>
                <c:pt idx="90">
                  <c:v>1418.4040473422808</c:v>
                </c:pt>
                <c:pt idx="91">
                  <c:v>1463.2016737345568</c:v>
                </c:pt>
                <c:pt idx="92">
                  <c:v>1481.3998528489547</c:v>
                </c:pt>
                <c:pt idx="93">
                  <c:v>1444.9473709339509</c:v>
                </c:pt>
                <c:pt idx="94">
                  <c:v>1408.0948067041636</c:v>
                </c:pt>
                <c:pt idx="95">
                  <c:v>1362.6753134615669</c:v>
                </c:pt>
                <c:pt idx="96">
                  <c:v>1330.9470815279019</c:v>
                </c:pt>
                <c:pt idx="97">
                  <c:v>1410.2621384610052</c:v>
                </c:pt>
                <c:pt idx="98">
                  <c:v>1443.7533164407157</c:v>
                </c:pt>
                <c:pt idx="99">
                  <c:v>1478.0637658954961</c:v>
                </c:pt>
                <c:pt idx="100">
                  <c:v>1459.3234339916187</c:v>
                </c:pt>
                <c:pt idx="101">
                  <c:v>1456.9530718720339</c:v>
                </c:pt>
                <c:pt idx="102">
                  <c:v>1508.7988694582871</c:v>
                </c:pt>
                <c:pt idx="103">
                  <c:v>1500.2551794978983</c:v>
                </c:pt>
                <c:pt idx="104">
                  <c:v>1496.1960942065809</c:v>
                </c:pt>
                <c:pt idx="105">
                  <c:v>1521.6091868980363</c:v>
                </c:pt>
                <c:pt idx="106">
                  <c:v>1551.2218464884143</c:v>
                </c:pt>
                <c:pt idx="107">
                  <c:v>1580.3414676083198</c:v>
                </c:pt>
                <c:pt idx="108">
                  <c:v>1594.5443390449018</c:v>
                </c:pt>
                <c:pt idx="109">
                  <c:v>1550.9187123418612</c:v>
                </c:pt>
                <c:pt idx="110">
                  <c:v>1427.1348555731838</c:v>
                </c:pt>
                <c:pt idx="111">
                  <c:v>1391.6784412048337</c:v>
                </c:pt>
                <c:pt idx="112">
                  <c:v>1501.5240292212136</c:v>
                </c:pt>
                <c:pt idx="113">
                  <c:v>1542.3449408347885</c:v>
                </c:pt>
                <c:pt idx="114">
                  <c:v>1580.7078757283434</c:v>
                </c:pt>
                <c:pt idx="115">
                  <c:v>1637.3624245847334</c:v>
                </c:pt>
                <c:pt idx="116">
                  <c:v>1647.3433169405935</c:v>
                </c:pt>
                <c:pt idx="117">
                  <c:v>1620.312579378799</c:v>
                </c:pt>
                <c:pt idx="118">
                  <c:v>1652.9419855028318</c:v>
                </c:pt>
                <c:pt idx="119">
                  <c:v>1703.3042359000028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0A-4ED6-AA84-71D83FB6D3AE}"/>
            </c:ext>
          </c:extLst>
        </c:ser>
        <c:ser>
          <c:idx val="3"/>
          <c:order val="3"/>
          <c:tx>
            <c:strRef>
              <c:f>Зворотна!$S$5</c:f>
              <c:strCache>
                <c:ptCount val="1"/>
                <c:pt idx="0">
                  <c:v>y1^+d_y1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Зворотна!$H$6:$H$125</c:f>
              <c:numCache>
                <c:formatCode>General</c:formatCode>
                <c:ptCount val="120"/>
                <c:pt idx="0">
                  <c:v>7.8624388021670405E-4</c:v>
                </c:pt>
                <c:pt idx="1">
                  <c:v>7.644208024514559E-4</c:v>
                </c:pt>
                <c:pt idx="2">
                  <c:v>7.5344608221224445E-4</c:v>
                </c:pt>
                <c:pt idx="3">
                  <c:v>7.4264136214996436E-4</c:v>
                </c:pt>
                <c:pt idx="4">
                  <c:v>7.3789576666807876E-4</c:v>
                </c:pt>
                <c:pt idx="5">
                  <c:v>7.5023258166578182E-4</c:v>
                </c:pt>
                <c:pt idx="6">
                  <c:v>7.6542717202256649E-4</c:v>
                </c:pt>
                <c:pt idx="7">
                  <c:v>7.9634319808659468E-4</c:v>
                </c:pt>
                <c:pt idx="8">
                  <c:v>8.5086829699394025E-4</c:v>
                </c:pt>
                <c:pt idx="9">
                  <c:v>8.38746741096717E-4</c:v>
                </c:pt>
                <c:pt idx="10">
                  <c:v>8.0065334562021823E-4</c:v>
                </c:pt>
                <c:pt idx="11">
                  <c:v>7.9855939565599897E-4</c:v>
                </c:pt>
                <c:pt idx="12">
                  <c:v>7.7782573795101681E-4</c:v>
                </c:pt>
                <c:pt idx="13">
                  <c:v>7.4678973622118838E-4</c:v>
                </c:pt>
                <c:pt idx="14">
                  <c:v>7.2088438225774573E-4</c:v>
                </c:pt>
                <c:pt idx="15">
                  <c:v>7.1266186205599057E-4</c:v>
                </c:pt>
                <c:pt idx="16">
                  <c:v>7.3850063827557801E-4</c:v>
                </c:pt>
                <c:pt idx="17">
                  <c:v>7.4849458213180884E-4</c:v>
                </c:pt>
                <c:pt idx="18">
                  <c:v>7.2948774332602586E-4</c:v>
                </c:pt>
                <c:pt idx="19">
                  <c:v>7.1790088314522649E-4</c:v>
                </c:pt>
                <c:pt idx="20">
                  <c:v>7.024420192740657E-4</c:v>
                </c:pt>
                <c:pt idx="21">
                  <c:v>7.0100171722357765E-4</c:v>
                </c:pt>
                <c:pt idx="22">
                  <c:v>7.0711856131934437E-4</c:v>
                </c:pt>
                <c:pt idx="23">
                  <c:v>7.0359857782843727E-4</c:v>
                </c:pt>
                <c:pt idx="24">
                  <c:v>6.8392437527285287E-4</c:v>
                </c:pt>
                <c:pt idx="25">
                  <c:v>6.6383650175099373E-4</c:v>
                </c:pt>
                <c:pt idx="26">
                  <c:v>6.4853576942046159E-4</c:v>
                </c:pt>
                <c:pt idx="27">
                  <c:v>6.3156232730717616E-4</c:v>
                </c:pt>
                <c:pt idx="28">
                  <c:v>6.1952302173553251E-4</c:v>
                </c:pt>
                <c:pt idx="29">
                  <c:v>6.176671349129155E-4</c:v>
                </c:pt>
                <c:pt idx="30">
                  <c:v>6.0688633763454603E-4</c:v>
                </c:pt>
                <c:pt idx="31">
                  <c:v>6.0197628543619372E-4</c:v>
                </c:pt>
                <c:pt idx="32">
                  <c:v>6.0286360211002257E-4</c:v>
                </c:pt>
                <c:pt idx="33">
                  <c:v>5.8157285146488952E-4</c:v>
                </c:pt>
                <c:pt idx="34">
                  <c:v>5.6108693604145607E-4</c:v>
                </c:pt>
                <c:pt idx="35">
                  <c:v>5.472090917135828E-4</c:v>
                </c:pt>
                <c:pt idx="36">
                  <c:v>5.5119955545998383E-4</c:v>
                </c:pt>
                <c:pt idx="37">
                  <c:v>5.4912921758815689E-4</c:v>
                </c:pt>
                <c:pt idx="38">
                  <c:v>5.3619015160138474E-4</c:v>
                </c:pt>
                <c:pt idx="39">
                  <c:v>5.3221073597679153E-4</c:v>
                </c:pt>
                <c:pt idx="40">
                  <c:v>5.2521560638331508E-4</c:v>
                </c:pt>
                <c:pt idx="41">
                  <c:v>5.1491980455523674E-4</c:v>
                </c:pt>
                <c:pt idx="42">
                  <c:v>5.1374788268025511E-4</c:v>
                </c:pt>
                <c:pt idx="43">
                  <c:v>5.0849568608175844E-4</c:v>
                </c:pt>
                <c:pt idx="44">
                  <c:v>5.0297256977350862E-4</c:v>
                </c:pt>
                <c:pt idx="45">
                  <c:v>5.0131721222842324E-4</c:v>
                </c:pt>
                <c:pt idx="46">
                  <c:v>4.8950381206233433E-4</c:v>
                </c:pt>
                <c:pt idx="47">
                  <c:v>4.8488610836650156E-4</c:v>
                </c:pt>
                <c:pt idx="48">
                  <c:v>4.9335331084024415E-4</c:v>
                </c:pt>
                <c:pt idx="49">
                  <c:v>4.8766570967375371E-4</c:v>
                </c:pt>
                <c:pt idx="50">
                  <c:v>4.7925774021972365E-4</c:v>
                </c:pt>
                <c:pt idx="51">
                  <c:v>4.815633596573387E-4</c:v>
                </c:pt>
                <c:pt idx="52">
                  <c:v>4.7678421148231328E-4</c:v>
                </c:pt>
                <c:pt idx="53">
                  <c:v>4.7941511356145502E-4</c:v>
                </c:pt>
                <c:pt idx="54">
                  <c:v>4.7951970293808109E-4</c:v>
                </c:pt>
                <c:pt idx="55">
                  <c:v>4.9059648644941942E-4</c:v>
                </c:pt>
                <c:pt idx="56">
                  <c:v>5.1412295830735675E-4</c:v>
                </c:pt>
                <c:pt idx="57">
                  <c:v>5.0012376425259924E-4</c:v>
                </c:pt>
                <c:pt idx="58">
                  <c:v>4.8063406145133623E-4</c:v>
                </c:pt>
                <c:pt idx="59">
                  <c:v>4.8462880137921908E-4</c:v>
                </c:pt>
                <c:pt idx="60">
                  <c:v>5.0270961222485876E-4</c:v>
                </c:pt>
                <c:pt idx="61">
                  <c:v>5.169067373197952E-4</c:v>
                </c:pt>
                <c:pt idx="62">
                  <c:v>5.0039656978591762E-4</c:v>
                </c:pt>
                <c:pt idx="63">
                  <c:v>4.8521075602025624E-4</c:v>
                </c:pt>
                <c:pt idx="64">
                  <c:v>4.8029357006937448E-4</c:v>
                </c:pt>
                <c:pt idx="65">
                  <c:v>4.770081990802343E-4</c:v>
                </c:pt>
                <c:pt idx="66">
                  <c:v>4.6806178250584108E-4</c:v>
                </c:pt>
                <c:pt idx="67">
                  <c:v>4.6039457371561488E-4</c:v>
                </c:pt>
                <c:pt idx="68">
                  <c:v>4.6087195935905337E-4</c:v>
                </c:pt>
                <c:pt idx="69">
                  <c:v>4.6614831191917132E-4</c:v>
                </c:pt>
                <c:pt idx="70">
                  <c:v>4.6216166973452391E-4</c:v>
                </c:pt>
                <c:pt idx="71">
                  <c:v>4.5055192610948412E-4</c:v>
                </c:pt>
                <c:pt idx="72">
                  <c:v>4.4145820678129092E-4</c:v>
                </c:pt>
                <c:pt idx="73">
                  <c:v>4.3017876254205454E-4</c:v>
                </c:pt>
                <c:pt idx="74">
                  <c:v>4.2168739504018884E-4</c:v>
                </c:pt>
                <c:pt idx="75">
                  <c:v>4.2135955529016444E-4</c:v>
                </c:pt>
                <c:pt idx="76">
                  <c:v>4.1664062237456185E-4</c:v>
                </c:pt>
                <c:pt idx="77">
                  <c:v>4.133034260526708E-4</c:v>
                </c:pt>
                <c:pt idx="78">
                  <c:v>4.0802254399305293E-4</c:v>
                </c:pt>
                <c:pt idx="79">
                  <c:v>4.041424602172266E-4</c:v>
                </c:pt>
                <c:pt idx="80">
                  <c:v>4.0049821745963016E-4</c:v>
                </c:pt>
                <c:pt idx="81">
                  <c:v>3.9242925781910213E-4</c:v>
                </c:pt>
                <c:pt idx="82">
                  <c:v>3.8699315622668803E-4</c:v>
                </c:pt>
                <c:pt idx="83">
                  <c:v>3.7603101558717091E-4</c:v>
                </c:pt>
                <c:pt idx="84">
                  <c:v>3.6313853114777143E-4</c:v>
                </c:pt>
                <c:pt idx="85">
                  <c:v>3.6164533974993767E-4</c:v>
                </c:pt>
                <c:pt idx="86">
                  <c:v>3.7340671406571011E-4</c:v>
                </c:pt>
                <c:pt idx="87">
                  <c:v>3.7868029915743634E-4</c:v>
                </c:pt>
                <c:pt idx="88">
                  <c:v>3.7395549688497959E-4</c:v>
                </c:pt>
                <c:pt idx="89">
                  <c:v>3.678451767195434E-4</c:v>
                </c:pt>
                <c:pt idx="90">
                  <c:v>3.6223746905086082E-4</c:v>
                </c:pt>
                <c:pt idx="91">
                  <c:v>3.4948599701716985E-4</c:v>
                </c:pt>
                <c:pt idx="92">
                  <c:v>3.4417839803999452E-4</c:v>
                </c:pt>
                <c:pt idx="93">
                  <c:v>3.547338325111287E-4</c:v>
                </c:pt>
                <c:pt idx="94">
                  <c:v>3.6511341335402307E-4</c:v>
                </c:pt>
                <c:pt idx="95">
                  <c:v>3.7754725721358203E-4</c:v>
                </c:pt>
                <c:pt idx="96">
                  <c:v>3.8602138890974779E-4</c:v>
                </c:pt>
                <c:pt idx="97">
                  <c:v>3.6451052229954922E-4</c:v>
                </c:pt>
                <c:pt idx="98">
                  <c:v>3.5507455590728091E-4</c:v>
                </c:pt>
                <c:pt idx="99">
                  <c:v>3.4515727323359446E-4</c:v>
                </c:pt>
                <c:pt idx="100">
                  <c:v>3.5060715553579254E-4</c:v>
                </c:pt>
                <c:pt idx="101">
                  <c:v>3.5129072755817135E-4</c:v>
                </c:pt>
                <c:pt idx="102">
                  <c:v>3.3603337296625745E-4</c:v>
                </c:pt>
                <c:pt idx="103">
                  <c:v>3.3859395308116698E-4</c:v>
                </c:pt>
                <c:pt idx="104">
                  <c:v>3.3980376332667884E-4</c:v>
                </c:pt>
                <c:pt idx="105">
                  <c:v>3.3215694415611376E-4</c:v>
                </c:pt>
                <c:pt idx="106">
                  <c:v>3.2301306843478213E-4</c:v>
                </c:pt>
                <c:pt idx="107">
                  <c:v>3.1374369338370241E-4</c:v>
                </c:pt>
                <c:pt idx="108">
                  <c:v>3.0910993617318445E-4</c:v>
                </c:pt>
                <c:pt idx="109">
                  <c:v>3.231080469740353E-4</c:v>
                </c:pt>
                <c:pt idx="110">
                  <c:v>3.5978534448640002E-4</c:v>
                </c:pt>
                <c:pt idx="111">
                  <c:v>3.6965091947034401E-4</c:v>
                </c:pt>
                <c:pt idx="112">
                  <c:v>3.3821489334095621E-4</c:v>
                </c:pt>
                <c:pt idx="113">
                  <c:v>3.2578224028180291E-4</c:v>
                </c:pt>
                <c:pt idx="114">
                  <c:v>3.1362512823639491E-4</c:v>
                </c:pt>
                <c:pt idx="115">
                  <c:v>2.9461285361596229E-4</c:v>
                </c:pt>
                <c:pt idx="116">
                  <c:v>2.9110217353983561E-4</c:v>
                </c:pt>
                <c:pt idx="117">
                  <c:v>3.0048844044422733E-4</c:v>
                </c:pt>
                <c:pt idx="118">
                  <c:v>2.891080075676808E-4</c:v>
                </c:pt>
                <c:pt idx="119">
                  <c:v>2.7019942744916953E-4</c:v>
                </c:pt>
              </c:numCache>
            </c:numRef>
          </c:xVal>
          <c:yVal>
            <c:numRef>
              <c:f>Зворотна!$S$6:$S$125</c:f>
              <c:numCache>
                <c:formatCode>General</c:formatCode>
                <c:ptCount val="120"/>
                <c:pt idx="0">
                  <c:v>-132.93350966309339</c:v>
                </c:pt>
                <c:pt idx="1">
                  <c:v>-43.083743080601209</c:v>
                </c:pt>
                <c:pt idx="2">
                  <c:v>2.0342112733531508</c:v>
                </c:pt>
                <c:pt idx="3">
                  <c:v>46.40877391823085</c:v>
                </c:pt>
                <c:pt idx="4">
                  <c:v>65.884703734799388</c:v>
                </c:pt>
                <c:pt idx="5">
                  <c:v>15.236563733258606</c:v>
                </c:pt>
                <c:pt idx="6">
                  <c:v>-47.223273760324474</c:v>
                </c:pt>
                <c:pt idx="7">
                  <c:v>-174.57324806316498</c:v>
                </c:pt>
                <c:pt idx="8">
                  <c:v>-399.99459860881666</c:v>
                </c:pt>
                <c:pt idx="9">
                  <c:v>-349.79442032464715</c:v>
                </c:pt>
                <c:pt idx="10">
                  <c:v>-192.35523298807971</c:v>
                </c:pt>
                <c:pt idx="11">
                  <c:v>-183.71558686994587</c:v>
                </c:pt>
                <c:pt idx="12">
                  <c:v>-98.253604468368167</c:v>
                </c:pt>
                <c:pt idx="13">
                  <c:v>29.376810431522699</c:v>
                </c:pt>
                <c:pt idx="14">
                  <c:v>135.62874805636372</c:v>
                </c:pt>
                <c:pt idx="15">
                  <c:v>169.30021302208536</c:v>
                </c:pt>
                <c:pt idx="16">
                  <c:v>63.402787781204921</c:v>
                </c:pt>
                <c:pt idx="17">
                  <c:v>22.375333052302551</c:v>
                </c:pt>
                <c:pt idx="18">
                  <c:v>100.37012232153288</c:v>
                </c:pt>
                <c:pt idx="19">
                  <c:v>147.84924076912006</c:v>
                </c:pt>
                <c:pt idx="20">
                  <c:v>211.11506537882187</c:v>
                </c:pt>
                <c:pt idx="21">
                  <c:v>217.00495585791589</c:v>
                </c:pt>
                <c:pt idx="22">
                  <c:v>191.98571342444029</c:v>
                </c:pt>
                <c:pt idx="23">
                  <c:v>206.38493761767663</c:v>
                </c:pt>
                <c:pt idx="24">
                  <c:v>286.78170907310891</c:v>
                </c:pt>
                <c:pt idx="25">
                  <c:v>368.72693294042449</c:v>
                </c:pt>
                <c:pt idx="26">
                  <c:v>431.05606935340359</c:v>
                </c:pt>
                <c:pt idx="27">
                  <c:v>500.12363885784396</c:v>
                </c:pt>
                <c:pt idx="28">
                  <c:v>549.07570722286187</c:v>
                </c:pt>
                <c:pt idx="29">
                  <c:v>556.619685636648</c:v>
                </c:pt>
                <c:pt idx="30">
                  <c:v>600.43501126329011</c:v>
                </c:pt>
                <c:pt idx="31">
                  <c:v>620.38794063932141</c:v>
                </c:pt>
                <c:pt idx="32">
                  <c:v>616.78220473118267</c:v>
                </c:pt>
                <c:pt idx="33">
                  <c:v>703.31291994514618</c:v>
                </c:pt>
                <c:pt idx="34">
                  <c:v>786.67029657624607</c:v>
                </c:pt>
                <c:pt idx="35">
                  <c:v>843.26546375922737</c:v>
                </c:pt>
                <c:pt idx="36">
                  <c:v>826.97747622703491</c:v>
                </c:pt>
                <c:pt idx="37">
                  <c:v>835.4263861045747</c:v>
                </c:pt>
                <c:pt idx="38">
                  <c:v>888.31956110938847</c:v>
                </c:pt>
                <c:pt idx="39">
                  <c:v>904.62390177913539</c:v>
                </c:pt>
                <c:pt idx="40">
                  <c:v>933.33580424986349</c:v>
                </c:pt>
                <c:pt idx="41">
                  <c:v>975.73762578509184</c:v>
                </c:pt>
                <c:pt idx="42">
                  <c:v>980.57634016072677</c:v>
                </c:pt>
                <c:pt idx="43">
                  <c:v>1002.2968360618727</c:v>
                </c:pt>
                <c:pt idx="44">
                  <c:v>1025.204529030935</c:v>
                </c:pt>
                <c:pt idx="45">
                  <c:v>1032.0847900929855</c:v>
                </c:pt>
                <c:pt idx="46">
                  <c:v>1081.4050185017575</c:v>
                </c:pt>
                <c:pt idx="47">
                  <c:v>1100.8005928004429</c:v>
                </c:pt>
                <c:pt idx="48">
                  <c:v>1065.2887217636769</c:v>
                </c:pt>
                <c:pt idx="49">
                  <c:v>1089.117011809431</c:v>
                </c:pt>
                <c:pt idx="50">
                  <c:v>1124.5421280044695</c:v>
                </c:pt>
                <c:pt idx="51">
                  <c:v>1114.8025805700577</c:v>
                </c:pt>
                <c:pt idx="52">
                  <c:v>1135.0135391925282</c:v>
                </c:pt>
                <c:pt idx="53">
                  <c:v>1123.8767048454572</c:v>
                </c:pt>
                <c:pt idx="54">
                  <c:v>1123.4345207612751</c:v>
                </c:pt>
                <c:pt idx="55">
                  <c:v>1076.8257311485925</c:v>
                </c:pt>
                <c:pt idx="56">
                  <c:v>979.0274046653426</c:v>
                </c:pt>
                <c:pt idx="57">
                  <c:v>1037.0495684143318</c:v>
                </c:pt>
                <c:pt idx="58">
                  <c:v>1118.7257902817598</c:v>
                </c:pt>
                <c:pt idx="59">
                  <c:v>1101.8834789518551</c:v>
                </c:pt>
                <c:pt idx="60">
                  <c:v>1026.2970113534498</c:v>
                </c:pt>
                <c:pt idx="61">
                  <c:v>967.53994178612641</c:v>
                </c:pt>
                <c:pt idx="62">
                  <c:v>1035.9143605330848</c:v>
                </c:pt>
                <c:pt idx="63">
                  <c:v>1099.4346294086135</c:v>
                </c:pt>
                <c:pt idx="64">
                  <c:v>1120.1640437490607</c:v>
                </c:pt>
                <c:pt idx="65">
                  <c:v>1134.0643269968048</c:v>
                </c:pt>
                <c:pt idx="66">
                  <c:v>1172.1390146470949</c:v>
                </c:pt>
                <c:pt idx="67">
                  <c:v>1205.0554962049039</c:v>
                </c:pt>
                <c:pt idx="68">
                  <c:v>1202.9977127231989</c:v>
                </c:pt>
                <c:pt idx="69">
                  <c:v>1180.3278473531373</c:v>
                </c:pt>
                <c:pt idx="70">
                  <c:v>1197.4440341119025</c:v>
                </c:pt>
                <c:pt idx="71">
                  <c:v>1247.7470474904349</c:v>
                </c:pt>
                <c:pt idx="72">
                  <c:v>1287.6741028931226</c:v>
                </c:pt>
                <c:pt idx="73">
                  <c:v>1337.9144248474636</c:v>
                </c:pt>
                <c:pt idx="74">
                  <c:v>1376.3053971597417</c:v>
                </c:pt>
                <c:pt idx="75">
                  <c:v>1377.7979236976776</c:v>
                </c:pt>
                <c:pt idx="76">
                  <c:v>1399.3688188260694</c:v>
                </c:pt>
                <c:pt idx="77">
                  <c:v>1414.7239711523184</c:v>
                </c:pt>
                <c:pt idx="78">
                  <c:v>1439.1965543031961</c:v>
                </c:pt>
                <c:pt idx="79">
                  <c:v>1457.3164186556903</c:v>
                </c:pt>
                <c:pt idx="80">
                  <c:v>1474.4441000169545</c:v>
                </c:pt>
                <c:pt idx="81">
                  <c:v>1512.7518904208341</c:v>
                </c:pt>
                <c:pt idx="82">
                  <c:v>1538.864666210191</c:v>
                </c:pt>
                <c:pt idx="83">
                  <c:v>1592.2873156658213</c:v>
                </c:pt>
                <c:pt idx="84">
                  <c:v>1656.4623338586996</c:v>
                </c:pt>
                <c:pt idx="85">
                  <c:v>1663.9911124476896</c:v>
                </c:pt>
                <c:pt idx="86">
                  <c:v>1605.2310259174558</c:v>
                </c:pt>
                <c:pt idx="87">
                  <c:v>1579.2813860799677</c:v>
                </c:pt>
                <c:pt idx="88">
                  <c:v>1602.519298101437</c:v>
                </c:pt>
                <c:pt idx="89">
                  <c:v>1632.8626132490076</c:v>
                </c:pt>
                <c:pt idx="90">
                  <c:v>1661.0031365188458</c:v>
                </c:pt>
                <c:pt idx="91">
                  <c:v>1726.0609193147604</c:v>
                </c:pt>
                <c:pt idx="92">
                  <c:v>1753.5883204238753</c:v>
                </c:pt>
                <c:pt idx="93">
                  <c:v>1699.1045112250499</c:v>
                </c:pt>
                <c:pt idx="94">
                  <c:v>1646.5357837259003</c:v>
                </c:pt>
                <c:pt idx="95">
                  <c:v>1584.8362713066426</c:v>
                </c:pt>
                <c:pt idx="96">
                  <c:v>1543.5588767105023</c:v>
                </c:pt>
                <c:pt idx="97">
                  <c:v>1649.5624282652957</c:v>
                </c:pt>
                <c:pt idx="98">
                  <c:v>1697.3631941780116</c:v>
                </c:pt>
                <c:pt idx="99">
                  <c:v>1748.4912841541509</c:v>
                </c:pt>
                <c:pt idx="100">
                  <c:v>1720.2802485019054</c:v>
                </c:pt>
                <c:pt idx="101">
                  <c:v>1716.761558437584</c:v>
                </c:pt>
                <c:pt idx="102">
                  <c:v>1796.359638655834</c:v>
                </c:pt>
                <c:pt idx="103">
                  <c:v>1782.8436342107991</c:v>
                </c:pt>
                <c:pt idx="104">
                  <c:v>1776.4800640463684</c:v>
                </c:pt>
                <c:pt idx="105">
                  <c:v>1816.9452046091617</c:v>
                </c:pt>
                <c:pt idx="106">
                  <c:v>1866.1080939341421</c:v>
                </c:pt>
                <c:pt idx="107">
                  <c:v>1916.8452129980142</c:v>
                </c:pt>
                <c:pt idx="108">
                  <c:v>1942.5626968816041</c:v>
                </c:pt>
                <c:pt idx="109">
                  <c:v>1865.5929769590846</c:v>
                </c:pt>
                <c:pt idx="110">
                  <c:v>1673.3976655586143</c:v>
                </c:pt>
                <c:pt idx="111">
                  <c:v>1623.8610082349715</c:v>
                </c:pt>
                <c:pt idx="112">
                  <c:v>1784.8404280741695</c:v>
                </c:pt>
                <c:pt idx="113">
                  <c:v>1851.1282632389659</c:v>
                </c:pt>
                <c:pt idx="114">
                  <c:v>1917.5002573611632</c:v>
                </c:pt>
                <c:pt idx="115">
                  <c:v>2024.6386574684327</c:v>
                </c:pt>
                <c:pt idx="116">
                  <c:v>2044.9026807797786</c:v>
                </c:pt>
                <c:pt idx="117">
                  <c:v>1991.0696412962925</c:v>
                </c:pt>
                <c:pt idx="118">
                  <c:v>2056.4839831480667</c:v>
                </c:pt>
                <c:pt idx="119">
                  <c:v>2169.0213415645676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0A-4ED6-AA84-71D83FB6D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995663"/>
        <c:axId val="382986927"/>
      </c:scatterChart>
      <c:valAx>
        <c:axId val="382995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2986927"/>
        <c:crosses val="autoZero"/>
        <c:crossBetween val="midCat"/>
      </c:valAx>
      <c:valAx>
        <c:axId val="38298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299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Квадратична!$C$5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Квадратична!$B$6:$B$125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Квадратична!$C$6:$C$125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4A-4F56-AF22-47AF1AEBA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87647"/>
        <c:axId val="474088063"/>
      </c:scatterChart>
      <c:scatterChart>
        <c:scatterStyle val="smoothMarker"/>
        <c:varyColors val="0"/>
        <c:ser>
          <c:idx val="1"/>
          <c:order val="1"/>
          <c:tx>
            <c:strRef>
              <c:f>Квадратична!$J$5</c:f>
              <c:strCache>
                <c:ptCount val="1"/>
                <c:pt idx="0">
                  <c:v>y1^(нел)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Квадратична!$B$6:$B$125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Квадратична!$J$6:$J$125</c:f>
              <c:numCache>
                <c:formatCode>General</c:formatCode>
                <c:ptCount val="120"/>
                <c:pt idx="0">
                  <c:v>176.61622783323276</c:v>
                </c:pt>
                <c:pt idx="1">
                  <c:v>178.9824985788797</c:v>
                </c:pt>
                <c:pt idx="2">
                  <c:v>180.85424152319433</c:v>
                </c:pt>
                <c:pt idx="3">
                  <c:v>183.19340115568798</c:v>
                </c:pt>
                <c:pt idx="4">
                  <c:v>184.38708191783871</c:v>
                </c:pt>
                <c:pt idx="5">
                  <c:v>181.49665411519504</c:v>
                </c:pt>
                <c:pt idx="6">
                  <c:v>178.83488516894545</c:v>
                </c:pt>
                <c:pt idx="7">
                  <c:v>176.07014243695994</c:v>
                </c:pt>
                <c:pt idx="8">
                  <c:v>177.98751318350412</c:v>
                </c:pt>
                <c:pt idx="9">
                  <c:v>176.93893270163494</c:v>
                </c:pt>
                <c:pt idx="10">
                  <c:v>175.93367799396697</c:v>
                </c:pt>
                <c:pt idx="11">
                  <c:v>175.99297572011278</c:v>
                </c:pt>
                <c:pt idx="12">
                  <c:v>177.32796668373987</c:v>
                </c:pt>
                <c:pt idx="13">
                  <c:v>182.23445835565917</c:v>
                </c:pt>
                <c:pt idx="14">
                  <c:v>189.57124107804793</c:v>
                </c:pt>
                <c:pt idx="15">
                  <c:v>192.62434344632516</c:v>
                </c:pt>
                <c:pt idx="16">
                  <c:v>184.22907865043749</c:v>
                </c:pt>
                <c:pt idx="17">
                  <c:v>181.86262355766007</c:v>
                </c:pt>
                <c:pt idx="18">
                  <c:v>186.76658605430748</c:v>
                </c:pt>
                <c:pt idx="19">
                  <c:v>190.6357087223264</c:v>
                </c:pt>
                <c:pt idx="20">
                  <c:v>196.96267401740693</c:v>
                </c:pt>
                <c:pt idx="21">
                  <c:v>197.62501857700227</c:v>
                </c:pt>
                <c:pt idx="22">
                  <c:v>194.90007440061572</c:v>
                </c:pt>
                <c:pt idx="23">
                  <c:v>196.44013321950092</c:v>
                </c:pt>
                <c:pt idx="24">
                  <c:v>206.5107583729723</c:v>
                </c:pt>
                <c:pt idx="25">
                  <c:v>219.65814403888385</c:v>
                </c:pt>
                <c:pt idx="26">
                  <c:v>231.91200934577159</c:v>
                </c:pt>
                <c:pt idx="27">
                  <c:v>248.10501409474409</c:v>
                </c:pt>
                <c:pt idx="28">
                  <c:v>261.45539741191828</c:v>
                </c:pt>
                <c:pt idx="29">
                  <c:v>263.66284427081678</c:v>
                </c:pt>
                <c:pt idx="30">
                  <c:v>277.33004359056531</c:v>
                </c:pt>
                <c:pt idx="31">
                  <c:v>284.0556112055192</c:v>
                </c:pt>
                <c:pt idx="32">
                  <c:v>282.81604240504339</c:v>
                </c:pt>
                <c:pt idx="33">
                  <c:v>315.71565895093158</c:v>
                </c:pt>
                <c:pt idx="34">
                  <c:v>354.35850143454809</c:v>
                </c:pt>
                <c:pt idx="35">
                  <c:v>385.09477804278686</c:v>
                </c:pt>
                <c:pt idx="36">
                  <c:v>375.84570818284101</c:v>
                </c:pt>
                <c:pt idx="37">
                  <c:v>380.60144496361409</c:v>
                </c:pt>
                <c:pt idx="38">
                  <c:v>412.48818428392769</c:v>
                </c:pt>
                <c:pt idx="39">
                  <c:v>423.08875758260092</c:v>
                </c:pt>
                <c:pt idx="40">
                  <c:v>442.69444131771525</c:v>
                </c:pt>
                <c:pt idx="41">
                  <c:v>473.95444200327393</c:v>
                </c:pt>
                <c:pt idx="42">
                  <c:v>477.70446842332694</c:v>
                </c:pt>
                <c:pt idx="43">
                  <c:v>495.01781799965966</c:v>
                </c:pt>
                <c:pt idx="44">
                  <c:v>514.15198641286815</c:v>
                </c:pt>
                <c:pt idx="45">
                  <c:v>520.07928106177087</c:v>
                </c:pt>
                <c:pt idx="46">
                  <c:v>565.11562897983504</c:v>
                </c:pt>
                <c:pt idx="47">
                  <c:v>584.10154660466515</c:v>
                </c:pt>
                <c:pt idx="48">
                  <c:v>549.89676077418335</c:v>
                </c:pt>
                <c:pt idx="49">
                  <c:v>572.57595420195912</c:v>
                </c:pt>
                <c:pt idx="50">
                  <c:v>608.36924411829477</c:v>
                </c:pt>
                <c:pt idx="51">
                  <c:v>598.27468246369654</c:v>
                </c:pt>
                <c:pt idx="52">
                  <c:v>619.44205234868832</c:v>
                </c:pt>
                <c:pt idx="53">
                  <c:v>607.67333223810056</c:v>
                </c:pt>
                <c:pt idx="54">
                  <c:v>607.21139572163838</c:v>
                </c:pt>
                <c:pt idx="55">
                  <c:v>560.74055573611668</c:v>
                </c:pt>
                <c:pt idx="56">
                  <c:v>476.49985343230173</c:v>
                </c:pt>
                <c:pt idx="57">
                  <c:v>524.40916025739671</c:v>
                </c:pt>
                <c:pt idx="58">
                  <c:v>602.31739986888078</c:v>
                </c:pt>
                <c:pt idx="59">
                  <c:v>585.1835553290116</c:v>
                </c:pt>
                <c:pt idx="60">
                  <c:v>515.08751253053015</c:v>
                </c:pt>
                <c:pt idx="61">
                  <c:v>467.6883438376849</c:v>
                </c:pt>
                <c:pt idx="62">
                  <c:v>523.41520053373915</c:v>
                </c:pt>
                <c:pt idx="63">
                  <c:v>582.74003835643043</c:v>
                </c:pt>
                <c:pt idx="64">
                  <c:v>603.80738773713574</c:v>
                </c:pt>
                <c:pt idx="65">
                  <c:v>618.42885127444652</c:v>
                </c:pt>
                <c:pt idx="66">
                  <c:v>660.58702728454318</c:v>
                </c:pt>
                <c:pt idx="67">
                  <c:v>699.62820779019421</c:v>
                </c:pt>
                <c:pt idx="68">
                  <c:v>697.11467578607107</c:v>
                </c:pt>
                <c:pt idx="69">
                  <c:v>670.06969794297038</c:v>
                </c:pt>
                <c:pt idx="70">
                  <c:v>690.38008140475813</c:v>
                </c:pt>
                <c:pt idx="71">
                  <c:v>754.0469566714446</c:v>
                </c:pt>
                <c:pt idx="72">
                  <c:v>809.02526288112767</c:v>
                </c:pt>
                <c:pt idx="73">
                  <c:v>884.17552811973565</c:v>
                </c:pt>
                <c:pt idx="74">
                  <c:v>946.37106621992962</c:v>
                </c:pt>
                <c:pt idx="75">
                  <c:v>948.87621398566398</c:v>
                </c:pt>
                <c:pt idx="76">
                  <c:v>985.83321339959821</c:v>
                </c:pt>
                <c:pt idx="77">
                  <c:v>1013.0137141750756</c:v>
                </c:pt>
                <c:pt idx="78">
                  <c:v>1057.8813874484481</c:v>
                </c:pt>
                <c:pt idx="79">
                  <c:v>1092.3653952109594</c:v>
                </c:pt>
                <c:pt idx="80">
                  <c:v>1125.9809108561617</c:v>
                </c:pt>
                <c:pt idx="81">
                  <c:v>1204.8969780597185</c:v>
                </c:pt>
                <c:pt idx="82">
                  <c:v>1261.7809587884385</c:v>
                </c:pt>
                <c:pt idx="83">
                  <c:v>1386.4909401092136</c:v>
                </c:pt>
                <c:pt idx="84">
                  <c:v>1552.365960056507</c:v>
                </c:pt>
                <c:pt idx="85">
                  <c:v>1573.059805727496</c:v>
                </c:pt>
                <c:pt idx="86">
                  <c:v>1418.4816835257539</c:v>
                </c:pt>
                <c:pt idx="87">
                  <c:v>1355.0597449048464</c:v>
                </c:pt>
                <c:pt idx="88">
                  <c:v>1411.7201477530234</c:v>
                </c:pt>
                <c:pt idx="89">
                  <c:v>1489.217434093297</c:v>
                </c:pt>
                <c:pt idx="90">
                  <c:v>1564.8147012016138</c:v>
                </c:pt>
                <c:pt idx="91">
                  <c:v>1754.3364828231433</c:v>
                </c:pt>
                <c:pt idx="92">
                  <c:v>1841.1775972870773</c:v>
                </c:pt>
                <c:pt idx="93">
                  <c:v>1673.213404741854</c:v>
                </c:pt>
                <c:pt idx="94">
                  <c:v>1525.4900354088627</c:v>
                </c:pt>
                <c:pt idx="95">
                  <c:v>1368.3976690615868</c:v>
                </c:pt>
                <c:pt idx="96">
                  <c:v>1272.2827461196589</c:v>
                </c:pt>
                <c:pt idx="97">
                  <c:v>1533.635785189831</c:v>
                </c:pt>
                <c:pt idx="98">
                  <c:v>1668.1020126024168</c:v>
                </c:pt>
                <c:pt idx="99">
                  <c:v>1824.7841495605153</c:v>
                </c:pt>
                <c:pt idx="100">
                  <c:v>1736.619904087499</c:v>
                </c:pt>
                <c:pt idx="101">
                  <c:v>1725.9222900143213</c:v>
                </c:pt>
                <c:pt idx="102">
                  <c:v>1984.5959476726557</c:v>
                </c:pt>
                <c:pt idx="103">
                  <c:v>1938.1214346733414</c:v>
                </c:pt>
                <c:pt idx="104">
                  <c:v>1916.6143533097202</c:v>
                </c:pt>
                <c:pt idx="105">
                  <c:v>2057.50354156303</c:v>
                </c:pt>
                <c:pt idx="106">
                  <c:v>2242.5176428963514</c:v>
                </c:pt>
                <c:pt idx="107">
                  <c:v>2450.7284919617423</c:v>
                </c:pt>
                <c:pt idx="108">
                  <c:v>2563.4672791210933</c:v>
                </c:pt>
                <c:pt idx="109">
                  <c:v>2240.4962414051015</c:v>
                </c:pt>
                <c:pt idx="110">
                  <c:v>1599.2964330785926</c:v>
                </c:pt>
                <c:pt idx="111">
                  <c:v>1465.8015382173862</c:v>
                </c:pt>
                <c:pt idx="112">
                  <c:v>1944.919051284206</c:v>
                </c:pt>
                <c:pt idx="113">
                  <c:v>2184.4651087559914</c:v>
                </c:pt>
                <c:pt idx="114">
                  <c:v>2453.538127286356</c:v>
                </c:pt>
                <c:pt idx="115">
                  <c:v>2958.7570805584319</c:v>
                </c:pt>
                <c:pt idx="116">
                  <c:v>3065.2956172385666</c:v>
                </c:pt>
                <c:pt idx="117">
                  <c:v>2790.2731001416505</c:v>
                </c:pt>
                <c:pt idx="118">
                  <c:v>3127.8792620244367</c:v>
                </c:pt>
                <c:pt idx="119">
                  <c:v>3805.6119101850791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4A-4F56-AF22-47AF1AEBA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87647"/>
        <c:axId val="474088063"/>
      </c:scatterChart>
      <c:valAx>
        <c:axId val="47408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88063"/>
        <c:crosses val="autoZero"/>
        <c:crossBetween val="midCat"/>
      </c:valAx>
      <c:valAx>
        <c:axId val="47408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87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'y=ab^x+g'!$C$5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'y=ab^x+g'!$B$6:$B$125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'y=ab^x+g'!$C$6:$C$125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5-49D5-9C63-7C2B11015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54383"/>
        <c:axId val="703653551"/>
      </c:scatterChart>
      <c:scatterChart>
        <c:scatterStyle val="smoothMarker"/>
        <c:varyColors val="0"/>
        <c:ser>
          <c:idx val="1"/>
          <c:order val="1"/>
          <c:tx>
            <c:strRef>
              <c:f>'y=ab^x+g'!$H$5</c:f>
              <c:strCache>
                <c:ptCount val="1"/>
                <c:pt idx="0">
                  <c:v>y1^(нел)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'y=ab^x+g'!$B$6:$B$125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'y=ab^x+g'!$H$6:$H$125</c:f>
              <c:numCache>
                <c:formatCode>General</c:formatCode>
                <c:ptCount val="120"/>
                <c:pt idx="0">
                  <c:v>216.53134323855548</c:v>
                </c:pt>
                <c:pt idx="1">
                  <c:v>222.72351499408202</c:v>
                </c:pt>
                <c:pt idx="2">
                  <c:v>226.14139207898472</c:v>
                </c:pt>
                <c:pt idx="3">
                  <c:v>229.72869015957804</c:v>
                </c:pt>
                <c:pt idx="4">
                  <c:v>231.37910196493772</c:v>
                </c:pt>
                <c:pt idx="5">
                  <c:v>227.1843904455111</c:v>
                </c:pt>
                <c:pt idx="6">
                  <c:v>222.42082642872205</c:v>
                </c:pt>
                <c:pt idx="7">
                  <c:v>213.90978100109979</c:v>
                </c:pt>
                <c:pt idx="8">
                  <c:v>201.92665522136457</c:v>
                </c:pt>
                <c:pt idx="9">
                  <c:v>204.31124327407869</c:v>
                </c:pt>
                <c:pt idx="10">
                  <c:v>212.83388805628931</c:v>
                </c:pt>
                <c:pt idx="11">
                  <c:v>213.35346523031677</c:v>
                </c:pt>
                <c:pt idx="12">
                  <c:v>218.83051363662298</c:v>
                </c:pt>
                <c:pt idx="13">
                  <c:v>228.32405054911953</c:v>
                </c:pt>
                <c:pt idx="14">
                  <c:v>237.70544452376771</c:v>
                </c:pt>
                <c:pt idx="15">
                  <c:v>241.01325636280131</c:v>
                </c:pt>
                <c:pt idx="16">
                  <c:v>231.1660982656411</c:v>
                </c:pt>
                <c:pt idx="17">
                  <c:v>227.75679636512365</c:v>
                </c:pt>
                <c:pt idx="18">
                  <c:v>234.42285836050561</c:v>
                </c:pt>
                <c:pt idx="19">
                  <c:v>238.88576615634452</c:v>
                </c:pt>
                <c:pt idx="20">
                  <c:v>245.37549554908651</c:v>
                </c:pt>
                <c:pt idx="21">
                  <c:v>246.0139475773459</c:v>
                </c:pt>
                <c:pt idx="22">
                  <c:v>243.34346481264419</c:v>
                </c:pt>
                <c:pt idx="23">
                  <c:v>244.86716619824858</c:v>
                </c:pt>
                <c:pt idx="24">
                  <c:v>254.06925500468151</c:v>
                </c:pt>
                <c:pt idx="25">
                  <c:v>264.83426836386451</c:v>
                </c:pt>
                <c:pt idx="26">
                  <c:v>274.13489681786581</c:v>
                </c:pt>
                <c:pt idx="27">
                  <c:v>285.77121831597537</c:v>
                </c:pt>
                <c:pt idx="28">
                  <c:v>295.00024599635151</c:v>
                </c:pt>
                <c:pt idx="29">
                  <c:v>296.50289879080105</c:v>
                </c:pt>
                <c:pt idx="30">
                  <c:v>305.69268234722324</c:v>
                </c:pt>
                <c:pt idx="31">
                  <c:v>310.15578229263241</c:v>
                </c:pt>
                <c:pt idx="32">
                  <c:v>309.33566941079414</c:v>
                </c:pt>
                <c:pt idx="33">
                  <c:v>330.83032571403328</c:v>
                </c:pt>
                <c:pt idx="34">
                  <c:v>355.71032264770025</c:v>
                </c:pt>
                <c:pt idx="35">
                  <c:v>375.47720290839652</c:v>
                </c:pt>
                <c:pt idx="36">
                  <c:v>369.52133734511733</c:v>
                </c:pt>
                <c:pt idx="37">
                  <c:v>372.58256677260846</c:v>
                </c:pt>
                <c:pt idx="38">
                  <c:v>393.19035634534436</c:v>
                </c:pt>
                <c:pt idx="39">
                  <c:v>400.08362350435652</c:v>
                </c:pt>
                <c:pt idx="40">
                  <c:v>412.90356975341956</c:v>
                </c:pt>
                <c:pt idx="41">
                  <c:v>433.56703918516365</c:v>
                </c:pt>
                <c:pt idx="42">
                  <c:v>436.06636028039219</c:v>
                </c:pt>
                <c:pt idx="43">
                  <c:v>447.66706267322888</c:v>
                </c:pt>
                <c:pt idx="44">
                  <c:v>460.61195744382678</c:v>
                </c:pt>
                <c:pt idx="45">
                  <c:v>464.64970513468228</c:v>
                </c:pt>
                <c:pt idx="46">
                  <c:v>495.78656191658723</c:v>
                </c:pt>
                <c:pt idx="47">
                  <c:v>509.16875805212914</c:v>
                </c:pt>
                <c:pt idx="48">
                  <c:v>485.17150758197005</c:v>
                </c:pt>
                <c:pt idx="49">
                  <c:v>501.02619221544609</c:v>
                </c:pt>
                <c:pt idx="50">
                  <c:v>526.50796635245058</c:v>
                </c:pt>
                <c:pt idx="51">
                  <c:v>519.26289279663683</c:v>
                </c:pt>
                <c:pt idx="52">
                  <c:v>534.50946990212992</c:v>
                </c:pt>
                <c:pt idx="53">
                  <c:v>526.00698953381368</c:v>
                </c:pt>
                <c:pt idx="54">
                  <c:v>525.67457195453665</c:v>
                </c:pt>
                <c:pt idx="55">
                  <c:v>492.72493718023924</c:v>
                </c:pt>
                <c:pt idx="56">
                  <c:v>435.26300209479888</c:v>
                </c:pt>
                <c:pt idx="57">
                  <c:v>467.60781490688004</c:v>
                </c:pt>
                <c:pt idx="58">
                  <c:v>522.1588142732536</c:v>
                </c:pt>
                <c:pt idx="59">
                  <c:v>509.93618760572724</c:v>
                </c:pt>
                <c:pt idx="60">
                  <c:v>461.2483595028142</c:v>
                </c:pt>
                <c:pt idx="61">
                  <c:v>429.40100948186677</c:v>
                </c:pt>
                <c:pt idx="62">
                  <c:v>466.92811293686628</c:v>
                </c:pt>
                <c:pt idx="63">
                  <c:v>508.20382953548352</c:v>
                </c:pt>
                <c:pt idx="64">
                  <c:v>523.22802677013851</c:v>
                </c:pt>
                <c:pt idx="65">
                  <c:v>533.77491721364561</c:v>
                </c:pt>
                <c:pt idx="66">
                  <c:v>564.7553127591018</c:v>
                </c:pt>
                <c:pt idx="67">
                  <c:v>594.23312670566463</c:v>
                </c:pt>
                <c:pt idx="68">
                  <c:v>592.31175579274964</c:v>
                </c:pt>
                <c:pt idx="69">
                  <c:v>571.84400415304071</c:v>
                </c:pt>
                <c:pt idx="70">
                  <c:v>587.17990693444904</c:v>
                </c:pt>
                <c:pt idx="71">
                  <c:v>636.65247553397137</c:v>
                </c:pt>
                <c:pt idx="72">
                  <c:v>681.15942627862273</c:v>
                </c:pt>
                <c:pt idx="73">
                  <c:v>744.82494254207904</c:v>
                </c:pt>
                <c:pt idx="74">
                  <c:v>800.10805783668968</c:v>
                </c:pt>
                <c:pt idx="75">
                  <c:v>802.38558710983295</c:v>
                </c:pt>
                <c:pt idx="76">
                  <c:v>836.45205730419627</c:v>
                </c:pt>
                <c:pt idx="77">
                  <c:v>862.07331643779355</c:v>
                </c:pt>
                <c:pt idx="78">
                  <c:v>905.44169863671334</c:v>
                </c:pt>
                <c:pt idx="79">
                  <c:v>939.70259875421118</c:v>
                </c:pt>
                <c:pt idx="80">
                  <c:v>973.89526135138658</c:v>
                </c:pt>
                <c:pt idx="81">
                  <c:v>1057.33583998483</c:v>
                </c:pt>
                <c:pt idx="82">
                  <c:v>1120.3254787742583</c:v>
                </c:pt>
                <c:pt idx="83">
                  <c:v>1267.1555095510148</c:v>
                </c:pt>
                <c:pt idx="84">
                  <c:v>1482.1854305400029</c:v>
                </c:pt>
                <c:pt idx="85">
                  <c:v>1510.6759494908663</c:v>
                </c:pt>
                <c:pt idx="86">
                  <c:v>1306.8264984433388</c:v>
                </c:pt>
                <c:pt idx="87">
                  <c:v>1228.9887850433524</c:v>
                </c:pt>
                <c:pt idx="88">
                  <c:v>1298.3716590503273</c:v>
                </c:pt>
                <c:pt idx="89">
                  <c:v>1397.5656468534667</c:v>
                </c:pt>
                <c:pt idx="90">
                  <c:v>1499.2788500742436</c:v>
                </c:pt>
                <c:pt idx="91">
                  <c:v>1777.0023403988766</c:v>
                </c:pt>
                <c:pt idx="92">
                  <c:v>1915.7394176117264</c:v>
                </c:pt>
                <c:pt idx="93">
                  <c:v>1654.0293099636478</c:v>
                </c:pt>
                <c:pt idx="94">
                  <c:v>1445.7473597978792</c:v>
                </c:pt>
                <c:pt idx="95">
                  <c:v>1245.0876755367653</c:v>
                </c:pt>
                <c:pt idx="96">
                  <c:v>1132.2219650926756</c:v>
                </c:pt>
                <c:pt idx="97">
                  <c:v>1456.7244325305905</c:v>
                </c:pt>
                <c:pt idx="98">
                  <c:v>1646.4897195947381</c:v>
                </c:pt>
                <c:pt idx="99">
                  <c:v>1888.9740735187684</c:v>
                </c:pt>
                <c:pt idx="100">
                  <c:v>1749.6085018622969</c:v>
                </c:pt>
                <c:pt idx="101">
                  <c:v>1733.2142418561261</c:v>
                </c:pt>
                <c:pt idx="102">
                  <c:v>2161.7258310284105</c:v>
                </c:pt>
                <c:pt idx="103">
                  <c:v>2079.6483848384937</c:v>
                </c:pt>
                <c:pt idx="104">
                  <c:v>2042.441883762137</c:v>
                </c:pt>
                <c:pt idx="105">
                  <c:v>2295.2091188671966</c:v>
                </c:pt>
                <c:pt idx="106">
                  <c:v>2661.0527912438251</c:v>
                </c:pt>
                <c:pt idx="107">
                  <c:v>3122.6092322967529</c:v>
                </c:pt>
                <c:pt idx="108">
                  <c:v>3396.2300168951087</c:v>
                </c:pt>
                <c:pt idx="109">
                  <c:v>2656.8374454724958</c:v>
                </c:pt>
                <c:pt idx="110">
                  <c:v>1547.3469900309053</c:v>
                </c:pt>
                <c:pt idx="111">
                  <c:v>1367.0611280329015</c:v>
                </c:pt>
                <c:pt idx="112">
                  <c:v>2091.5096063094861</c:v>
                </c:pt>
                <c:pt idx="113">
                  <c:v>2541.9477705550694</c:v>
                </c:pt>
                <c:pt idx="114">
                  <c:v>3129.2198067616032</c:v>
                </c:pt>
                <c:pt idx="115">
                  <c:v>4501.3628904648522</c:v>
                </c:pt>
                <c:pt idx="116">
                  <c:v>4841.4910991882734</c:v>
                </c:pt>
                <c:pt idx="117">
                  <c:v>4001.249630410367</c:v>
                </c:pt>
                <c:pt idx="118">
                  <c:v>5050.3270086018456</c:v>
                </c:pt>
                <c:pt idx="119">
                  <c:v>7792.6325812478026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95-49D5-9C63-7C2B11015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54383"/>
        <c:axId val="703653551"/>
      </c:scatterChart>
      <c:valAx>
        <c:axId val="70365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653551"/>
        <c:crosses val="autoZero"/>
        <c:crossBetween val="midCat"/>
      </c:valAx>
      <c:valAx>
        <c:axId val="70365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654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'y=e^(ab^x+g)'!$C$5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'y=e^(ab^x+g)'!$B$6:$B$125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'y=e^(ab^x+g)'!$C$6:$C$125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DE-4F50-98F5-DEC517186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54383"/>
        <c:axId val="703653551"/>
      </c:scatterChart>
      <c:scatterChart>
        <c:scatterStyle val="smoothMarker"/>
        <c:varyColors val="0"/>
        <c:ser>
          <c:idx val="1"/>
          <c:order val="1"/>
          <c:tx>
            <c:strRef>
              <c:f>'y=e^(ab^x+g)'!$I$5</c:f>
              <c:strCache>
                <c:ptCount val="1"/>
                <c:pt idx="0">
                  <c:v>y1^(нел)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'y=e^(ab^x+g)'!$B$6:$B$125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'y=e^(ab^x+g)'!$I$6:$I$125</c:f>
              <c:numCache>
                <c:formatCode>General</c:formatCode>
                <c:ptCount val="120"/>
                <c:pt idx="0">
                  <c:v>210.58997795976126</c:v>
                </c:pt>
                <c:pt idx="1">
                  <c:v>218.4207676459188</c:v>
                </c:pt>
                <c:pt idx="2">
                  <c:v>222.68257949432322</c:v>
                </c:pt>
                <c:pt idx="3">
                  <c:v>227.1126041997982</c:v>
                </c:pt>
                <c:pt idx="4">
                  <c:v>229.13659325666362</c:v>
                </c:pt>
                <c:pt idx="5">
                  <c:v>223.97503512310925</c:v>
                </c:pt>
                <c:pt idx="6">
                  <c:v>218.04133309025042</c:v>
                </c:pt>
                <c:pt idx="7">
                  <c:v>207.22900119302045</c:v>
                </c:pt>
                <c:pt idx="8">
                  <c:v>191.47245399803691</c:v>
                </c:pt>
                <c:pt idx="9">
                  <c:v>194.66360245800502</c:v>
                </c:pt>
                <c:pt idx="10">
                  <c:v>205.84131438117183</c:v>
                </c:pt>
                <c:pt idx="11">
                  <c:v>206.51208263815045</c:v>
                </c:pt>
                <c:pt idx="12">
                  <c:v>213.5147589753885</c:v>
                </c:pt>
                <c:pt idx="13">
                  <c:v>225.38308182127827</c:v>
                </c:pt>
                <c:pt idx="14">
                  <c:v>236.81715604451529</c:v>
                </c:pt>
                <c:pt idx="15">
                  <c:v>240.78660625146335</c:v>
                </c:pt>
                <c:pt idx="16">
                  <c:v>228.8758629985777</c:v>
                </c:pt>
                <c:pt idx="17">
                  <c:v>224.68278312421532</c:v>
                </c:pt>
                <c:pt idx="18">
                  <c:v>232.84693287793183</c:v>
                </c:pt>
                <c:pt idx="19">
                  <c:v>238.2370949156568</c:v>
                </c:pt>
                <c:pt idx="20">
                  <c:v>245.97583007439951</c:v>
                </c:pt>
                <c:pt idx="21">
                  <c:v>246.73113694183525</c:v>
                </c:pt>
                <c:pt idx="22">
                  <c:v>243.56484945337459</c:v>
                </c:pt>
                <c:pt idx="23">
                  <c:v>245.37371204279421</c:v>
                </c:pt>
                <c:pt idx="24">
                  <c:v>256.17431470113632</c:v>
                </c:pt>
                <c:pt idx="25">
                  <c:v>268.56388509431707</c:v>
                </c:pt>
                <c:pt idx="26">
                  <c:v>279.07921707852279</c:v>
                </c:pt>
                <c:pt idx="27">
                  <c:v>292.0170913956224</c:v>
                </c:pt>
                <c:pt idx="28">
                  <c:v>302.12378260986708</c:v>
                </c:pt>
                <c:pt idx="29">
                  <c:v>303.75735753692641</c:v>
                </c:pt>
                <c:pt idx="30">
                  <c:v>313.67949783723105</c:v>
                </c:pt>
                <c:pt idx="31">
                  <c:v>318.45790906734464</c:v>
                </c:pt>
                <c:pt idx="32">
                  <c:v>317.58175652948233</c:v>
                </c:pt>
                <c:pt idx="33">
                  <c:v>340.28299703501227</c:v>
                </c:pt>
                <c:pt idx="34">
                  <c:v>365.96081295047463</c:v>
                </c:pt>
                <c:pt idx="35">
                  <c:v>385.97818391763576</c:v>
                </c:pt>
                <c:pt idx="36">
                  <c:v>379.97917842049355</c:v>
                </c:pt>
                <c:pt idx="37">
                  <c:v>383.06592255978507</c:v>
                </c:pt>
                <c:pt idx="38">
                  <c:v>403.66897615100606</c:v>
                </c:pt>
                <c:pt idx="39">
                  <c:v>410.49674964287055</c:v>
                </c:pt>
                <c:pt idx="40">
                  <c:v>423.11710497296167</c:v>
                </c:pt>
                <c:pt idx="41">
                  <c:v>443.26351804518981</c:v>
                </c:pt>
                <c:pt idx="42">
                  <c:v>445.6851461348254</c:v>
                </c:pt>
                <c:pt idx="43">
                  <c:v>456.88535248514688</c:v>
                </c:pt>
                <c:pt idx="44">
                  <c:v>469.30988864140653</c:v>
                </c:pt>
                <c:pt idx="45">
                  <c:v>473.17033411881988</c:v>
                </c:pt>
                <c:pt idx="46">
                  <c:v>502.72107014523959</c:v>
                </c:pt>
                <c:pt idx="47">
                  <c:v>515.31260564757304</c:v>
                </c:pt>
                <c:pt idx="48">
                  <c:v>492.68833498160609</c:v>
                </c:pt>
                <c:pt idx="49">
                  <c:v>507.65842812874774</c:v>
                </c:pt>
                <c:pt idx="50">
                  <c:v>531.54014614161281</c:v>
                </c:pt>
                <c:pt idx="51">
                  <c:v>524.77106620786003</c:v>
                </c:pt>
                <c:pt idx="52">
                  <c:v>538.99760687299886</c:v>
                </c:pt>
                <c:pt idx="53">
                  <c:v>531.07259860303486</c:v>
                </c:pt>
                <c:pt idx="54">
                  <c:v>530.7623208315681</c:v>
                </c:pt>
                <c:pt idx="55">
                  <c:v>499.83159163087493</c:v>
                </c:pt>
                <c:pt idx="56">
                  <c:v>444.90710135404748</c:v>
                </c:pt>
                <c:pt idx="57">
                  <c:v>475.99419505819588</c:v>
                </c:pt>
                <c:pt idx="58">
                  <c:v>527.4786635847081</c:v>
                </c:pt>
                <c:pt idx="59">
                  <c:v>516.03286380364261</c:v>
                </c:pt>
                <c:pt idx="60">
                  <c:v>469.91880656944858</c:v>
                </c:pt>
                <c:pt idx="61">
                  <c:v>439.21996930850497</c:v>
                </c:pt>
                <c:pt idx="62">
                  <c:v>475.34566222018549</c:v>
                </c:pt>
                <c:pt idx="63">
                  <c:v>514.40671266059417</c:v>
                </c:pt>
                <c:pt idx="64">
                  <c:v>528.47768938056265</c:v>
                </c:pt>
                <c:pt idx="65">
                  <c:v>538.31378171803942</c:v>
                </c:pt>
                <c:pt idx="66">
                  <c:v>567.02562438451389</c:v>
                </c:pt>
                <c:pt idx="67">
                  <c:v>594.12203662422974</c:v>
                </c:pt>
                <c:pt idx="68">
                  <c:v>592.36190362777597</c:v>
                </c:pt>
                <c:pt idx="69">
                  <c:v>573.56028244387983</c:v>
                </c:pt>
                <c:pt idx="70">
                  <c:v>587.65674219521372</c:v>
                </c:pt>
                <c:pt idx="71">
                  <c:v>632.79057748466926</c:v>
                </c:pt>
                <c:pt idx="72">
                  <c:v>673.01855330823923</c:v>
                </c:pt>
                <c:pt idx="73">
                  <c:v>730.07489295780545</c:v>
                </c:pt>
                <c:pt idx="74">
                  <c:v>779.25309410641387</c:v>
                </c:pt>
                <c:pt idx="75">
                  <c:v>781.27305181235965</c:v>
                </c:pt>
                <c:pt idx="76">
                  <c:v>811.43704548927849</c:v>
                </c:pt>
                <c:pt idx="77">
                  <c:v>834.06728436603612</c:v>
                </c:pt>
                <c:pt idx="78">
                  <c:v>872.27966839813803</c:v>
                </c:pt>
                <c:pt idx="79">
                  <c:v>902.39735398286791</c:v>
                </c:pt>
                <c:pt idx="80">
                  <c:v>932.40431047952495</c:v>
                </c:pt>
                <c:pt idx="81">
                  <c:v>1005.470277840182</c:v>
                </c:pt>
                <c:pt idx="82">
                  <c:v>1060.5271966565231</c:v>
                </c:pt>
                <c:pt idx="83">
                  <c:v>1188.7415012150182</c:v>
                </c:pt>
                <c:pt idx="84">
                  <c:v>1376.7520533668414</c:v>
                </c:pt>
                <c:pt idx="85">
                  <c:v>1401.7187186805497</c:v>
                </c:pt>
                <c:pt idx="86">
                  <c:v>1223.3874149528685</c:v>
                </c:pt>
                <c:pt idx="87">
                  <c:v>1155.4165042428647</c:v>
                </c:pt>
                <c:pt idx="88">
                  <c:v>1216.0026297278455</c:v>
                </c:pt>
                <c:pt idx="89">
                  <c:v>1302.6892059098884</c:v>
                </c:pt>
                <c:pt idx="90">
                  <c:v>1391.7292390451005</c:v>
                </c:pt>
                <c:pt idx="91">
                  <c:v>1636.0912813831512</c:v>
                </c:pt>
                <c:pt idx="92">
                  <c:v>1759.0422964045713</c:v>
                </c:pt>
                <c:pt idx="93">
                  <c:v>1527.6294672638758</c:v>
                </c:pt>
                <c:pt idx="94">
                  <c:v>1344.8443540767939</c:v>
                </c:pt>
                <c:pt idx="95">
                  <c:v>1169.4726075765273</c:v>
                </c:pt>
                <c:pt idx="96">
                  <c:v>1070.9193639517175</c:v>
                </c:pt>
                <c:pt idx="97">
                  <c:v>1354.4540010315852</c:v>
                </c:pt>
                <c:pt idx="98">
                  <c:v>1520.9940140496153</c:v>
                </c:pt>
                <c:pt idx="99">
                  <c:v>1735.2707294784477</c:v>
                </c:pt>
                <c:pt idx="100">
                  <c:v>1611.8900157163055</c:v>
                </c:pt>
                <c:pt idx="101">
                  <c:v>1597.4176793040576</c:v>
                </c:pt>
                <c:pt idx="102">
                  <c:v>1978.7704526036971</c:v>
                </c:pt>
                <c:pt idx="103">
                  <c:v>1905.1940711536811</c:v>
                </c:pt>
                <c:pt idx="104">
                  <c:v>1871.9288637456293</c:v>
                </c:pt>
                <c:pt idx="105">
                  <c:v>2099.0163047702617</c:v>
                </c:pt>
                <c:pt idx="106">
                  <c:v>2432.5365305489186</c:v>
                </c:pt>
                <c:pt idx="107">
                  <c:v>2862.116702961348</c:v>
                </c:pt>
                <c:pt idx="108">
                  <c:v>3121.6242922636784</c:v>
                </c:pt>
                <c:pt idx="109">
                  <c:v>2428.6593278283658</c:v>
                </c:pt>
                <c:pt idx="110">
                  <c:v>1433.8800103179353</c:v>
                </c:pt>
                <c:pt idx="111">
                  <c:v>1276.0185589324597</c:v>
                </c:pt>
                <c:pt idx="112">
                  <c:v>1915.8102097429703</c:v>
                </c:pt>
                <c:pt idx="113">
                  <c:v>2323.2985521683549</c:v>
                </c:pt>
                <c:pt idx="114">
                  <c:v>2868.3432568319536</c:v>
                </c:pt>
                <c:pt idx="115">
                  <c:v>4207.6692221869916</c:v>
                </c:pt>
                <c:pt idx="116">
                  <c:v>4554.3147656503288</c:v>
                </c:pt>
                <c:pt idx="117">
                  <c:v>3708.5969338938257</c:v>
                </c:pt>
                <c:pt idx="118">
                  <c:v>4770.0553228435656</c:v>
                </c:pt>
                <c:pt idx="119">
                  <c:v>7806.9313306782615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DE-4F50-98F5-DEC517186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54383"/>
        <c:axId val="703653551"/>
      </c:scatterChart>
      <c:valAx>
        <c:axId val="70365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653551"/>
        <c:crosses val="autoZero"/>
        <c:crossBetween val="midCat"/>
      </c:valAx>
      <c:valAx>
        <c:axId val="70365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654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логістична!$C$5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логістична!$B$6:$B$125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логістична!$C$6:$C$125</c:f>
              <c:numCache>
                <c:formatCode>General</c:formatCode>
                <c:ptCount val="120"/>
                <c:pt idx="0">
                  <c:v>175.504997</c:v>
                </c:pt>
                <c:pt idx="1">
                  <c:v>171.9049985</c:v>
                </c:pt>
                <c:pt idx="2">
                  <c:v>176.83000200000001</c:v>
                </c:pt>
                <c:pt idx="3">
                  <c:v>188.69499999999999</c:v>
                </c:pt>
                <c:pt idx="4">
                  <c:v>196.63000450000001</c:v>
                </c:pt>
                <c:pt idx="5">
                  <c:v>200.2750015</c:v>
                </c:pt>
                <c:pt idx="6">
                  <c:v>214.03500349999999</c:v>
                </c:pt>
                <c:pt idx="7">
                  <c:v>220.11499800000001</c:v>
                </c:pt>
                <c:pt idx="8">
                  <c:v>215.7549975</c:v>
                </c:pt>
                <c:pt idx="9">
                  <c:v>215.259995</c:v>
                </c:pt>
                <c:pt idx="10">
                  <c:v>200.199997</c:v>
                </c:pt>
                <c:pt idx="11">
                  <c:v>182.47500600000001</c:v>
                </c:pt>
                <c:pt idx="12">
                  <c:v>185.16500049999999</c:v>
                </c:pt>
                <c:pt idx="13">
                  <c:v>176.75</c:v>
                </c:pt>
                <c:pt idx="14">
                  <c:v>191.199997</c:v>
                </c:pt>
                <c:pt idx="15">
                  <c:v>214.95999900000001</c:v>
                </c:pt>
                <c:pt idx="16">
                  <c:v>221.154999</c:v>
                </c:pt>
                <c:pt idx="17">
                  <c:v>218.395004</c:v>
                </c:pt>
                <c:pt idx="18">
                  <c:v>231.300003</c:v>
                </c:pt>
                <c:pt idx="19">
                  <c:v>241.20500150000001</c:v>
                </c:pt>
                <c:pt idx="20">
                  <c:v>251.2950055</c:v>
                </c:pt>
                <c:pt idx="21">
                  <c:v>244.14499649999999</c:v>
                </c:pt>
                <c:pt idx="22">
                  <c:v>243.13999949999999</c:v>
                </c:pt>
                <c:pt idx="23">
                  <c:v>251.704994</c:v>
                </c:pt>
                <c:pt idx="24">
                  <c:v>260.78999349999998</c:v>
                </c:pt>
                <c:pt idx="25">
                  <c:v>266.59999099999999</c:v>
                </c:pt>
                <c:pt idx="26">
                  <c:v>264.87998950000002</c:v>
                </c:pt>
                <c:pt idx="27">
                  <c:v>260.39500450000003</c:v>
                </c:pt>
                <c:pt idx="28">
                  <c:v>261.550003</c:v>
                </c:pt>
                <c:pt idx="29">
                  <c:v>273.3249965</c:v>
                </c:pt>
                <c:pt idx="30">
                  <c:v>290.11000050000001</c:v>
                </c:pt>
                <c:pt idx="31">
                  <c:v>292.02999899999998</c:v>
                </c:pt>
                <c:pt idx="32">
                  <c:v>298.68501300000003</c:v>
                </c:pt>
                <c:pt idx="33">
                  <c:v>339.125</c:v>
                </c:pt>
                <c:pt idx="34">
                  <c:v>379.625</c:v>
                </c:pt>
                <c:pt idx="35">
                  <c:v>398.89500450000003</c:v>
                </c:pt>
                <c:pt idx="36">
                  <c:v>378.74499500000002</c:v>
                </c:pt>
                <c:pt idx="37">
                  <c:v>360.5400085</c:v>
                </c:pt>
                <c:pt idx="38">
                  <c:v>347.55499250000003</c:v>
                </c:pt>
                <c:pt idx="39">
                  <c:v>321.11000050000001</c:v>
                </c:pt>
                <c:pt idx="40">
                  <c:v>308.33999649999998</c:v>
                </c:pt>
                <c:pt idx="41">
                  <c:v>318.68499750000001</c:v>
                </c:pt>
                <c:pt idx="42">
                  <c:v>319.42498749999999</c:v>
                </c:pt>
                <c:pt idx="43">
                  <c:v>326.3650055</c:v>
                </c:pt>
                <c:pt idx="44">
                  <c:v>331.21000650000002</c:v>
                </c:pt>
                <c:pt idx="45">
                  <c:v>313.75</c:v>
                </c:pt>
                <c:pt idx="46">
                  <c:v>322.44000249999999</c:v>
                </c:pt>
                <c:pt idx="47">
                  <c:v>324.23500050000001</c:v>
                </c:pt>
                <c:pt idx="48">
                  <c:v>333.55499300000002</c:v>
                </c:pt>
                <c:pt idx="49">
                  <c:v>365.10499600000003</c:v>
                </c:pt>
                <c:pt idx="50">
                  <c:v>376.47500600000001</c:v>
                </c:pt>
                <c:pt idx="51">
                  <c:v>396.94000249999999</c:v>
                </c:pt>
                <c:pt idx="52">
                  <c:v>426.52500900000001</c:v>
                </c:pt>
                <c:pt idx="53">
                  <c:v>432.24499500000002</c:v>
                </c:pt>
                <c:pt idx="54">
                  <c:v>487.75001500000002</c:v>
                </c:pt>
                <c:pt idx="55">
                  <c:v>525.17001349999998</c:v>
                </c:pt>
                <c:pt idx="56">
                  <c:v>505.51501500000001</c:v>
                </c:pt>
                <c:pt idx="57">
                  <c:v>568.45001200000002</c:v>
                </c:pt>
                <c:pt idx="58">
                  <c:v>645.96499649999998</c:v>
                </c:pt>
                <c:pt idx="59">
                  <c:v>674.82000749999997</c:v>
                </c:pt>
                <c:pt idx="60">
                  <c:v>621.64498900000001</c:v>
                </c:pt>
                <c:pt idx="61">
                  <c:v>565.33502199999998</c:v>
                </c:pt>
                <c:pt idx="62">
                  <c:v>574.96499649999998</c:v>
                </c:pt>
                <c:pt idx="63">
                  <c:v>625.0400085</c:v>
                </c:pt>
                <c:pt idx="64">
                  <c:v>693.35498050000001</c:v>
                </c:pt>
                <c:pt idx="65">
                  <c:v>718.26000950000002</c:v>
                </c:pt>
                <c:pt idx="66">
                  <c:v>738.06500249999999</c:v>
                </c:pt>
                <c:pt idx="67">
                  <c:v>764.51498400000003</c:v>
                </c:pt>
                <c:pt idx="68">
                  <c:v>804.10501099999999</c:v>
                </c:pt>
                <c:pt idx="69">
                  <c:v>812.91000350000002</c:v>
                </c:pt>
                <c:pt idx="70">
                  <c:v>774.78500350000002</c:v>
                </c:pt>
                <c:pt idx="71">
                  <c:v>760.53497300000004</c:v>
                </c:pt>
                <c:pt idx="72">
                  <c:v>790.69998150000004</c:v>
                </c:pt>
                <c:pt idx="73">
                  <c:v>837.125</c:v>
                </c:pt>
                <c:pt idx="74">
                  <c:v>869.794983</c:v>
                </c:pt>
                <c:pt idx="75">
                  <c:v>906.49499500000002</c:v>
                </c:pt>
                <c:pt idx="76">
                  <c:v>961.2099915</c:v>
                </c:pt>
                <c:pt idx="77">
                  <c:v>983.29501349999998</c:v>
                </c:pt>
                <c:pt idx="78">
                  <c:v>980.28500350000002</c:v>
                </c:pt>
                <c:pt idx="79">
                  <c:v>988.35498050000001</c:v>
                </c:pt>
                <c:pt idx="80">
                  <c:v>972.77499399999999</c:v>
                </c:pt>
                <c:pt idx="81">
                  <c:v>1034.6400145</c:v>
                </c:pt>
                <c:pt idx="82">
                  <c:v>1141.075012</c:v>
                </c:pt>
                <c:pt idx="83">
                  <c:v>1170.76001</c:v>
                </c:pt>
                <c:pt idx="84">
                  <c:v>1311.4450075</c:v>
                </c:pt>
                <c:pt idx="85">
                  <c:v>1478.7249755</c:v>
                </c:pt>
                <c:pt idx="86">
                  <c:v>1480.469971</c:v>
                </c:pt>
                <c:pt idx="87">
                  <c:v>1491.875</c:v>
                </c:pt>
                <c:pt idx="88">
                  <c:v>1596.419983</c:v>
                </c:pt>
                <c:pt idx="89">
                  <c:v>1668.415039</c:v>
                </c:pt>
                <c:pt idx="90">
                  <c:v>1730.0699460000001</c:v>
                </c:pt>
                <c:pt idx="91">
                  <c:v>1898.3549805</c:v>
                </c:pt>
                <c:pt idx="92">
                  <c:v>2014.75</c:v>
                </c:pt>
                <c:pt idx="93">
                  <c:v>1810</c:v>
                </c:pt>
                <c:pt idx="94">
                  <c:v>1656.8500365</c:v>
                </c:pt>
                <c:pt idx="95">
                  <c:v>1635.714966</c:v>
                </c:pt>
                <c:pt idx="96">
                  <c:v>1591.9649655000001</c:v>
                </c:pt>
                <c:pt idx="97">
                  <c:v>1639.3549805</c:v>
                </c:pt>
                <c:pt idx="98">
                  <c:v>1717.9400025</c:v>
                </c:pt>
                <c:pt idx="99">
                  <c:v>1863.3150025</c:v>
                </c:pt>
                <c:pt idx="100">
                  <c:v>1854.079956</c:v>
                </c:pt>
                <c:pt idx="101">
                  <c:v>1826.8200075</c:v>
                </c:pt>
                <c:pt idx="102">
                  <c:v>1894.8800045</c:v>
                </c:pt>
                <c:pt idx="103">
                  <c:v>1824.005005</c:v>
                </c:pt>
                <c:pt idx="104">
                  <c:v>1752.955017</c:v>
                </c:pt>
                <c:pt idx="105">
                  <c:v>1761.330017</c:v>
                </c:pt>
                <c:pt idx="106">
                  <c:v>1794.4050295</c:v>
                </c:pt>
                <c:pt idx="107">
                  <c:v>1826.119995</c:v>
                </c:pt>
                <c:pt idx="108">
                  <c:v>1941.8599855</c:v>
                </c:pt>
                <c:pt idx="109">
                  <c:v>1947.174988</c:v>
                </c:pt>
                <c:pt idx="110">
                  <c:v>1928.1049805</c:v>
                </c:pt>
                <c:pt idx="111">
                  <c:v>2203.4849855000002</c:v>
                </c:pt>
                <c:pt idx="112">
                  <c:v>2389.5850829999999</c:v>
                </c:pt>
                <c:pt idx="113">
                  <c:v>2603.410034</c:v>
                </c:pt>
                <c:pt idx="114">
                  <c:v>2961.334961</c:v>
                </c:pt>
                <c:pt idx="115">
                  <c:v>3315.7349855000002</c:v>
                </c:pt>
                <c:pt idx="116">
                  <c:v>3319.155029</c:v>
                </c:pt>
                <c:pt idx="117">
                  <c:v>3122.0749510000001</c:v>
                </c:pt>
                <c:pt idx="118">
                  <c:v>3114.8900144999998</c:v>
                </c:pt>
                <c:pt idx="119">
                  <c:v>3222.714966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9-4556-B186-03A7E89C8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54383"/>
        <c:axId val="703653551"/>
      </c:scatterChart>
      <c:scatterChart>
        <c:scatterStyle val="smoothMarker"/>
        <c:varyColors val="0"/>
        <c:ser>
          <c:idx val="1"/>
          <c:order val="1"/>
          <c:tx>
            <c:strRef>
              <c:f>логістична!$I$5</c:f>
              <c:strCache>
                <c:ptCount val="1"/>
                <c:pt idx="0">
                  <c:v>y1^(нел)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логістична!$B$6:$B$125</c:f>
              <c:numCache>
                <c:formatCode>General</c:formatCode>
                <c:ptCount val="120"/>
                <c:pt idx="0">
                  <c:v>1271.869995</c:v>
                </c:pt>
                <c:pt idx="1">
                  <c:v>1308.179993</c:v>
                </c:pt>
                <c:pt idx="2">
                  <c:v>1327.2349855</c:v>
                </c:pt>
                <c:pt idx="3">
                  <c:v>1346.5449825000001</c:v>
                </c:pt>
                <c:pt idx="4">
                  <c:v>1355.204956</c:v>
                </c:pt>
                <c:pt idx="5">
                  <c:v>1332.919983</c:v>
                </c:pt>
                <c:pt idx="6">
                  <c:v>1306.460022</c:v>
                </c:pt>
                <c:pt idx="7">
                  <c:v>1255.7399905</c:v>
                </c:pt>
                <c:pt idx="8">
                  <c:v>1175.2700195</c:v>
                </c:pt>
                <c:pt idx="9">
                  <c:v>1192.255005</c:v>
                </c:pt>
                <c:pt idx="10">
                  <c:v>1248.9799805</c:v>
                </c:pt>
                <c:pt idx="11">
                  <c:v>1252.255005</c:v>
                </c:pt>
                <c:pt idx="12">
                  <c:v>1285.6350095</c:v>
                </c:pt>
                <c:pt idx="13">
                  <c:v>1339.0650025</c:v>
                </c:pt>
                <c:pt idx="14">
                  <c:v>1387.1849975</c:v>
                </c:pt>
                <c:pt idx="15">
                  <c:v>1403.1900025</c:v>
                </c:pt>
                <c:pt idx="16">
                  <c:v>1354.0949705</c:v>
                </c:pt>
                <c:pt idx="17">
                  <c:v>1336.0150145</c:v>
                </c:pt>
                <c:pt idx="18">
                  <c:v>1370.8249510000001</c:v>
                </c:pt>
                <c:pt idx="19">
                  <c:v>1392.9499510000001</c:v>
                </c:pt>
                <c:pt idx="20">
                  <c:v>1423.6050415</c:v>
                </c:pt>
                <c:pt idx="21">
                  <c:v>1426.530029</c:v>
                </c:pt>
                <c:pt idx="22">
                  <c:v>1414.1900025</c:v>
                </c:pt>
                <c:pt idx="23">
                  <c:v>1421.2649535</c:v>
                </c:pt>
                <c:pt idx="24">
                  <c:v>1462.1499630000001</c:v>
                </c:pt>
                <c:pt idx="25">
                  <c:v>1506.3950195</c:v>
                </c:pt>
                <c:pt idx="26">
                  <c:v>1541.9349975</c:v>
                </c:pt>
                <c:pt idx="27">
                  <c:v>1583.375</c:v>
                </c:pt>
                <c:pt idx="28">
                  <c:v>1614.1450195</c:v>
                </c:pt>
                <c:pt idx="29">
                  <c:v>1618.994995</c:v>
                </c:pt>
                <c:pt idx="30">
                  <c:v>1647.7550045</c:v>
                </c:pt>
                <c:pt idx="31">
                  <c:v>1661.1950075</c:v>
                </c:pt>
                <c:pt idx="32">
                  <c:v>1658.75</c:v>
                </c:pt>
                <c:pt idx="33">
                  <c:v>1719.4750365</c:v>
                </c:pt>
                <c:pt idx="34">
                  <c:v>1782.255005</c:v>
                </c:pt>
                <c:pt idx="35">
                  <c:v>1827.455017</c:v>
                </c:pt>
                <c:pt idx="36">
                  <c:v>1814.2249755</c:v>
                </c:pt>
                <c:pt idx="37">
                  <c:v>1821.0650025</c:v>
                </c:pt>
                <c:pt idx="38">
                  <c:v>1865.01001</c:v>
                </c:pt>
                <c:pt idx="39">
                  <c:v>1878.954956</c:v>
                </c:pt>
                <c:pt idx="40">
                  <c:v>1903.9799805</c:v>
                </c:pt>
                <c:pt idx="41">
                  <c:v>1942.0499875</c:v>
                </c:pt>
                <c:pt idx="42">
                  <c:v>1946.4800415</c:v>
                </c:pt>
                <c:pt idx="43">
                  <c:v>1966.585022</c:v>
                </c:pt>
                <c:pt idx="44">
                  <c:v>1988.1799925</c:v>
                </c:pt>
                <c:pt idx="45">
                  <c:v>1994.744995</c:v>
                </c:pt>
                <c:pt idx="46">
                  <c:v>2042.88501</c:v>
                </c:pt>
                <c:pt idx="47">
                  <c:v>2062.3399654999998</c:v>
                </c:pt>
                <c:pt idx="48">
                  <c:v>2026.9449460000001</c:v>
                </c:pt>
                <c:pt idx="49">
                  <c:v>2050.5850220000002</c:v>
                </c:pt>
                <c:pt idx="50">
                  <c:v>2086.5599364999998</c:v>
                </c:pt>
                <c:pt idx="51">
                  <c:v>2076.5699464999998</c:v>
                </c:pt>
                <c:pt idx="52">
                  <c:v>2097.384888</c:v>
                </c:pt>
                <c:pt idx="53">
                  <c:v>2085.875</c:v>
                </c:pt>
                <c:pt idx="54">
                  <c:v>2085.420044</c:v>
                </c:pt>
                <c:pt idx="55">
                  <c:v>2038.335022</c:v>
                </c:pt>
                <c:pt idx="56">
                  <c:v>1945.0599975</c:v>
                </c:pt>
                <c:pt idx="57">
                  <c:v>1999.5050655</c:v>
                </c:pt>
                <c:pt idx="58">
                  <c:v>2080.584961</c:v>
                </c:pt>
                <c:pt idx="59">
                  <c:v>2063.4349364999998</c:v>
                </c:pt>
                <c:pt idx="60">
                  <c:v>1989.2199705</c:v>
                </c:pt>
                <c:pt idx="61">
                  <c:v>1934.5849605000001</c:v>
                </c:pt>
                <c:pt idx="62">
                  <c:v>1998.414978</c:v>
                </c:pt>
                <c:pt idx="63">
                  <c:v>2060.9600829999999</c:v>
                </c:pt>
                <c:pt idx="64">
                  <c:v>2082.0599364999998</c:v>
                </c:pt>
                <c:pt idx="65">
                  <c:v>2096.400024</c:v>
                </c:pt>
                <c:pt idx="66">
                  <c:v>2136.4700929999999</c:v>
                </c:pt>
                <c:pt idx="67">
                  <c:v>2172.0499264999999</c:v>
                </c:pt>
                <c:pt idx="68">
                  <c:v>2169.8000489999999</c:v>
                </c:pt>
                <c:pt idx="69">
                  <c:v>2145.23999</c:v>
                </c:pt>
                <c:pt idx="70">
                  <c:v>2163.7449955000002</c:v>
                </c:pt>
                <c:pt idx="71">
                  <c:v>2219.5</c:v>
                </c:pt>
                <c:pt idx="72">
                  <c:v>2265.2200925000002</c:v>
                </c:pt>
                <c:pt idx="73">
                  <c:v>2324.6149905000002</c:v>
                </c:pt>
                <c:pt idx="74">
                  <c:v>2371.424927</c:v>
                </c:pt>
                <c:pt idx="75">
                  <c:v>2373.2700195000002</c:v>
                </c:pt>
                <c:pt idx="76">
                  <c:v>2400.1500245000002</c:v>
                </c:pt>
                <c:pt idx="77">
                  <c:v>2419.5299070000001</c:v>
                </c:pt>
                <c:pt idx="78">
                  <c:v>2450.844971</c:v>
                </c:pt>
                <c:pt idx="79">
                  <c:v>2474.375</c:v>
                </c:pt>
                <c:pt idx="80">
                  <c:v>2496.8900144999998</c:v>
                </c:pt>
                <c:pt idx="81">
                  <c:v>2548.2299804999998</c:v>
                </c:pt>
                <c:pt idx="82">
                  <c:v>2584.0250245000002</c:v>
                </c:pt>
                <c:pt idx="83">
                  <c:v>2659.3551025000002</c:v>
                </c:pt>
                <c:pt idx="84">
                  <c:v>2753.7700195000002</c:v>
                </c:pt>
                <c:pt idx="85">
                  <c:v>2765.1400144999998</c:v>
                </c:pt>
                <c:pt idx="86">
                  <c:v>2678.045044</c:v>
                </c:pt>
                <c:pt idx="87">
                  <c:v>2640.75</c:v>
                </c:pt>
                <c:pt idx="88">
                  <c:v>2674.1149905000002</c:v>
                </c:pt>
                <c:pt idx="89">
                  <c:v>2718.535034</c:v>
                </c:pt>
                <c:pt idx="90">
                  <c:v>2760.619995</c:v>
                </c:pt>
                <c:pt idx="91">
                  <c:v>2861.344971</c:v>
                </c:pt>
                <c:pt idx="92">
                  <c:v>2905.4699704999998</c:v>
                </c:pt>
                <c:pt idx="93">
                  <c:v>2819.0150144999998</c:v>
                </c:pt>
                <c:pt idx="94">
                  <c:v>2738.875</c:v>
                </c:pt>
                <c:pt idx="95">
                  <c:v>2648.6750489999999</c:v>
                </c:pt>
                <c:pt idx="96">
                  <c:v>2590.5300295000002</c:v>
                </c:pt>
                <c:pt idx="97">
                  <c:v>2743.405029</c:v>
                </c:pt>
                <c:pt idx="98">
                  <c:v>2816.3099364999998</c:v>
                </c:pt>
                <c:pt idx="99">
                  <c:v>2897.2299804999998</c:v>
                </c:pt>
                <c:pt idx="100">
                  <c:v>2852.1950685000002</c:v>
                </c:pt>
                <c:pt idx="101">
                  <c:v>2846.6450195000002</c:v>
                </c:pt>
                <c:pt idx="102">
                  <c:v>2975.8948974999998</c:v>
                </c:pt>
                <c:pt idx="103">
                  <c:v>2953.3900144999998</c:v>
                </c:pt>
                <c:pt idx="104">
                  <c:v>2942.875</c:v>
                </c:pt>
                <c:pt idx="105">
                  <c:v>3010.625</c:v>
                </c:pt>
                <c:pt idx="106">
                  <c:v>3095.8499754999998</c:v>
                </c:pt>
                <c:pt idx="107">
                  <c:v>3187.3150635000002</c:v>
                </c:pt>
                <c:pt idx="108">
                  <c:v>3235.094971</c:v>
                </c:pt>
                <c:pt idx="109">
                  <c:v>3094.9399414999998</c:v>
                </c:pt>
                <c:pt idx="110">
                  <c:v>2779.4350585000002</c:v>
                </c:pt>
                <c:pt idx="111">
                  <c:v>2705.255005</c:v>
                </c:pt>
                <c:pt idx="112">
                  <c:v>2956.7000735000001</c:v>
                </c:pt>
                <c:pt idx="113">
                  <c:v>3069.535034</c:v>
                </c:pt>
                <c:pt idx="114">
                  <c:v>3188.5200195000002</c:v>
                </c:pt>
                <c:pt idx="115">
                  <c:v>3394.2850345000002</c:v>
                </c:pt>
                <c:pt idx="116">
                  <c:v>3435.2199704999998</c:v>
                </c:pt>
                <c:pt idx="117">
                  <c:v>3327.915039</c:v>
                </c:pt>
                <c:pt idx="118">
                  <c:v>3458.9149170000001</c:v>
                </c:pt>
                <c:pt idx="119">
                  <c:v>3700.9700925000002</c:v>
                </c:pt>
              </c:numCache>
            </c:numRef>
          </c:xVal>
          <c:yVal>
            <c:numRef>
              <c:f>логістична!$I$6:$I$125</c:f>
              <c:numCache>
                <c:formatCode>General</c:formatCode>
                <c:ptCount val="120"/>
                <c:pt idx="0">
                  <c:v>206.35070174354811</c:v>
                </c:pt>
                <c:pt idx="1">
                  <c:v>215.30120975259481</c:v>
                </c:pt>
                <c:pt idx="2">
                  <c:v>220.15357372312621</c:v>
                </c:pt>
                <c:pt idx="3">
                  <c:v>225.18317717286931</c:v>
                </c:pt>
                <c:pt idx="4">
                  <c:v>227.47621844085091</c:v>
                </c:pt>
                <c:pt idx="5">
                  <c:v>221.62246645932484</c:v>
                </c:pt>
                <c:pt idx="6">
                  <c:v>214.868549185191</c:v>
                </c:pt>
                <c:pt idx="7">
                  <c:v>202.49561355863855</c:v>
                </c:pt>
                <c:pt idx="8">
                  <c:v>184.3183451034246</c:v>
                </c:pt>
                <c:pt idx="9">
                  <c:v>188.01325848764864</c:v>
                </c:pt>
                <c:pt idx="10">
                  <c:v>200.90158375365297</c:v>
                </c:pt>
                <c:pt idx="11">
                  <c:v>201.67226165369578</c:v>
                </c:pt>
                <c:pt idx="12">
                  <c:v>209.69889276156246</c:v>
                </c:pt>
                <c:pt idx="13">
                  <c:v>223.22131529196417</c:v>
                </c:pt>
                <c:pt idx="14">
                  <c:v>236.14966996471088</c:v>
                </c:pt>
                <c:pt idx="15">
                  <c:v>240.61471109574322</c:v>
                </c:pt>
                <c:pt idx="16">
                  <c:v>227.18100143495539</c:v>
                </c:pt>
                <c:pt idx="17">
                  <c:v>222.42630491651443</c:v>
                </c:pt>
                <c:pt idx="18">
                  <c:v>231.67177525060305</c:v>
                </c:pt>
                <c:pt idx="19">
                  <c:v>237.74826932661495</c:v>
                </c:pt>
                <c:pt idx="20">
                  <c:v>246.43366063438606</c:v>
                </c:pt>
                <c:pt idx="21">
                  <c:v>247.27890566574919</c:v>
                </c:pt>
                <c:pt idx="22">
                  <c:v>243.73266549592196</c:v>
                </c:pt>
                <c:pt idx="23">
                  <c:v>245.75953187524468</c:v>
                </c:pt>
                <c:pt idx="24">
                  <c:v>257.8095091461222</c:v>
                </c:pt>
                <c:pt idx="25">
                  <c:v>271.5215542298161</c:v>
                </c:pt>
                <c:pt idx="26">
                  <c:v>283.06646482678264</c:v>
                </c:pt>
                <c:pt idx="27">
                  <c:v>297.1546107287553</c:v>
                </c:pt>
                <c:pt idx="28">
                  <c:v>308.07104273128607</c:v>
                </c:pt>
                <c:pt idx="29">
                  <c:v>309.82823170541513</c:v>
                </c:pt>
                <c:pt idx="30">
                  <c:v>320.45803466144486</c:v>
                </c:pt>
                <c:pt idx="31">
                  <c:v>325.55095726101587</c:v>
                </c:pt>
                <c:pt idx="32">
                  <c:v>324.61841044615579</c:v>
                </c:pt>
                <c:pt idx="33">
                  <c:v>348.59819983590933</c:v>
                </c:pt>
                <c:pt idx="34">
                  <c:v>375.27346454195191</c:v>
                </c:pt>
                <c:pt idx="35">
                  <c:v>395.7483363123132</c:v>
                </c:pt>
                <c:pt idx="36">
                  <c:v>389.64107767209362</c:v>
                </c:pt>
                <c:pt idx="37">
                  <c:v>392.78658047734785</c:v>
                </c:pt>
                <c:pt idx="38">
                  <c:v>413.61730798024684</c:v>
                </c:pt>
                <c:pt idx="39">
                  <c:v>420.45839462421799</c:v>
                </c:pt>
                <c:pt idx="40">
                  <c:v>433.02363407261879</c:v>
                </c:pt>
                <c:pt idx="41">
                  <c:v>452.87213188798819</c:v>
                </c:pt>
                <c:pt idx="42">
                  <c:v>455.24089721648244</c:v>
                </c:pt>
                <c:pt idx="43">
                  <c:v>466.14986756448315</c:v>
                </c:pt>
                <c:pt idx="44">
                  <c:v>478.16266564613562</c:v>
                </c:pt>
                <c:pt idx="45">
                  <c:v>481.87647070903074</c:v>
                </c:pt>
                <c:pt idx="46">
                  <c:v>510.01809790884505</c:v>
                </c:pt>
                <c:pt idx="47">
                  <c:v>521.85895866457258</c:v>
                </c:pt>
                <c:pt idx="48">
                  <c:v>500.51989514727882</c:v>
                </c:pt>
                <c:pt idx="49">
                  <c:v>514.67160598779742</c:v>
                </c:pt>
                <c:pt idx="50">
                  <c:v>536.99073932057502</c:v>
                </c:pt>
                <c:pt idx="51">
                  <c:v>530.69609948007917</c:v>
                </c:pt>
                <c:pt idx="52">
                  <c:v>543.89710682200041</c:v>
                </c:pt>
                <c:pt idx="53">
                  <c:v>536.55675401358201</c:v>
                </c:pt>
                <c:pt idx="54">
                  <c:v>536.26868440699934</c:v>
                </c:pt>
                <c:pt idx="55">
                  <c:v>507.28839853998477</c:v>
                </c:pt>
                <c:pt idx="56">
                  <c:v>454.48023103826893</c:v>
                </c:pt>
                <c:pt idx="57">
                  <c:v>484.58750718660855</c:v>
                </c:pt>
                <c:pt idx="58">
                  <c:v>533.21688560117275</c:v>
                </c:pt>
                <c:pt idx="59">
                  <c:v>522.53362428732385</c:v>
                </c:pt>
                <c:pt idx="60">
                  <c:v>478.74903864285869</c:v>
                </c:pt>
                <c:pt idx="61">
                  <c:v>448.90876532150116</c:v>
                </c:pt>
                <c:pt idx="62">
                  <c:v>483.96529994072853</c:v>
                </c:pt>
                <c:pt idx="63">
                  <c:v>521.01000394809921</c:v>
                </c:pt>
                <c:pt idx="64">
                  <c:v>534.14598424435906</c:v>
                </c:pt>
                <c:pt idx="65">
                  <c:v>543.26504636480843</c:v>
                </c:pt>
                <c:pt idx="66">
                  <c:v>569.59350416640075</c:v>
                </c:pt>
                <c:pt idx="67">
                  <c:v>594.05734373754387</c:v>
                </c:pt>
                <c:pt idx="68">
                  <c:v>592.47920618796149</c:v>
                </c:pt>
                <c:pt idx="69">
                  <c:v>575.52671372967575</c:v>
                </c:pt>
                <c:pt idx="70">
                  <c:v>588.25313641450953</c:v>
                </c:pt>
                <c:pt idx="71">
                  <c:v>628.35514744024704</c:v>
                </c:pt>
                <c:pt idx="72">
                  <c:v>663.30987265894123</c:v>
                </c:pt>
                <c:pt idx="73">
                  <c:v>711.69863869676078</c:v>
                </c:pt>
                <c:pt idx="74">
                  <c:v>752.36233287668722</c:v>
                </c:pt>
                <c:pt idx="75">
                  <c:v>754.01291172778053</c:v>
                </c:pt>
                <c:pt idx="76">
                  <c:v>778.48310570250123</c:v>
                </c:pt>
                <c:pt idx="77">
                  <c:v>796.62790383541278</c:v>
                </c:pt>
                <c:pt idx="78">
                  <c:v>826.86642884409844</c:v>
                </c:pt>
                <c:pt idx="79">
                  <c:v>850.35863706487282</c:v>
                </c:pt>
                <c:pt idx="80">
                  <c:v>873.4775693088277</c:v>
                </c:pt>
                <c:pt idx="81">
                  <c:v>928.63528858578525</c:v>
                </c:pt>
                <c:pt idx="82">
                  <c:v>969.19631292652241</c:v>
                </c:pt>
                <c:pt idx="83">
                  <c:v>1060.6134040720042</c:v>
                </c:pt>
                <c:pt idx="84">
                  <c:v>1187.8747556882442</c:v>
                </c:pt>
                <c:pt idx="85">
                  <c:v>1204.2299312888847</c:v>
                </c:pt>
                <c:pt idx="86">
                  <c:v>1084.6393833690338</c:v>
                </c:pt>
                <c:pt idx="87">
                  <c:v>1037.2405375291003</c:v>
                </c:pt>
                <c:pt idx="88">
                  <c:v>1079.5411423187159</c:v>
                </c:pt>
                <c:pt idx="89">
                  <c:v>1138.6330591994865</c:v>
                </c:pt>
                <c:pt idx="90">
                  <c:v>1197.7004106695035</c:v>
                </c:pt>
                <c:pt idx="91">
                  <c:v>1352.300088267405</c:v>
                </c:pt>
                <c:pt idx="92">
                  <c:v>1426.4131703063601</c:v>
                </c:pt>
                <c:pt idx="93">
                  <c:v>1284.9534083224316</c:v>
                </c:pt>
                <c:pt idx="94">
                  <c:v>1166.79563172185</c:v>
                </c:pt>
                <c:pt idx="95">
                  <c:v>1047.1309479674978</c:v>
                </c:pt>
                <c:pt idx="96">
                  <c:v>976.76064210195216</c:v>
                </c:pt>
                <c:pt idx="97">
                  <c:v>1173.1652300123008</c:v>
                </c:pt>
                <c:pt idx="98">
                  <c:v>1280.7696300039952</c:v>
                </c:pt>
                <c:pt idx="99">
                  <c:v>1412.2592930031785</c:v>
                </c:pt>
                <c:pt idx="100">
                  <c:v>1337.4388337802918</c:v>
                </c:pt>
                <c:pt idx="101">
                  <c:v>1328.5071078867468</c:v>
                </c:pt>
                <c:pt idx="102">
                  <c:v>1553.5755949943496</c:v>
                </c:pt>
                <c:pt idx="103">
                  <c:v>1511.7032584657161</c:v>
                </c:pt>
                <c:pt idx="104">
                  <c:v>1492.5439813675778</c:v>
                </c:pt>
                <c:pt idx="105">
                  <c:v>1620.5846523223581</c:v>
                </c:pt>
                <c:pt idx="106">
                  <c:v>1798.1512669530493</c:v>
                </c:pt>
                <c:pt idx="107">
                  <c:v>2011.6324871865056</c:v>
                </c:pt>
                <c:pt idx="108">
                  <c:v>2133.6298396096167</c:v>
                </c:pt>
                <c:pt idx="109">
                  <c:v>1796.1511019444301</c:v>
                </c:pt>
                <c:pt idx="110">
                  <c:v>1225.1235676531317</c:v>
                </c:pt>
                <c:pt idx="111">
                  <c:v>1120.625036022052</c:v>
                </c:pt>
                <c:pt idx="112">
                  <c:v>1517.7873689776886</c:v>
                </c:pt>
                <c:pt idx="113">
                  <c:v>1741.2454739090663</c:v>
                </c:pt>
                <c:pt idx="114">
                  <c:v>2014.616830177134</c:v>
                </c:pt>
                <c:pt idx="115">
                  <c:v>2600.0553872178698</c:v>
                </c:pt>
                <c:pt idx="116">
                  <c:v>2736.8289368309433</c:v>
                </c:pt>
                <c:pt idx="117">
                  <c:v>2393.5972008345007</c:v>
                </c:pt>
                <c:pt idx="118">
                  <c:v>2819.5119324250231</c:v>
                </c:pt>
                <c:pt idx="119">
                  <c:v>3837.752247058489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E9-4556-B186-03A7E89C8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54383"/>
        <c:axId val="703653551"/>
      </c:scatterChart>
      <c:valAx>
        <c:axId val="70365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653551"/>
        <c:crosses val="autoZero"/>
        <c:crossBetween val="midCat"/>
      </c:valAx>
      <c:valAx>
        <c:axId val="70365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654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6" Type="http://schemas.openxmlformats.org/officeDocument/2006/relationships/chart" Target="../charts/chart3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chart" Target="../charts/chart5.xml"/><Relationship Id="rId2" Type="http://schemas.openxmlformats.org/officeDocument/2006/relationships/image" Target="../media/image1.png"/><Relationship Id="rId1" Type="http://schemas.openxmlformats.org/officeDocument/2006/relationships/chart" Target="../charts/chart4.xm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chart" Target="../charts/chart7.xml"/><Relationship Id="rId2" Type="http://schemas.openxmlformats.org/officeDocument/2006/relationships/image" Target="../media/image1.png"/><Relationship Id="rId1" Type="http://schemas.openxmlformats.org/officeDocument/2006/relationships/chart" Target="../charts/chart6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chart" Target="../charts/chart9.xml"/><Relationship Id="rId2" Type="http://schemas.openxmlformats.org/officeDocument/2006/relationships/image" Target="../media/image1.png"/><Relationship Id="rId1" Type="http://schemas.openxmlformats.org/officeDocument/2006/relationships/chart" Target="../charts/chart8.xml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.png"/><Relationship Id="rId7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chart" Target="../charts/chart10.xml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190118</xdr:colOff>
      <xdr:row>9</xdr:row>
      <xdr:rowOff>8160</xdr:rowOff>
    </xdr:from>
    <xdr:to>
      <xdr:col>25</xdr:col>
      <xdr:colOff>580958</xdr:colOff>
      <xdr:row>28</xdr:row>
      <xdr:rowOff>81064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0ED3811-53EB-46D1-BB7C-9267F9564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309439</xdr:colOff>
      <xdr:row>11</xdr:row>
      <xdr:rowOff>40627</xdr:rowOff>
    </xdr:from>
    <xdr:to>
      <xdr:col>48</xdr:col>
      <xdr:colOff>157348</xdr:colOff>
      <xdr:row>33</xdr:row>
      <xdr:rowOff>100353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4CF24D19-F219-4127-8D8A-4E3525EC7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701066</xdr:colOff>
      <xdr:row>27</xdr:row>
      <xdr:rowOff>23732</xdr:rowOff>
    </xdr:from>
    <xdr:to>
      <xdr:col>28</xdr:col>
      <xdr:colOff>348289</xdr:colOff>
      <xdr:row>44</xdr:row>
      <xdr:rowOff>146297</xdr:rowOff>
    </xdr:to>
    <xdr:pic>
      <xdr:nvPicPr>
        <xdr:cNvPr id="11" name="Рисунок 10" descr="Explain linear regression with manual calculation | by WY Fok | Towards  Data Science">
          <a:extLst>
            <a:ext uri="{FF2B5EF4-FFF2-40B4-BE49-F238E27FC236}">
              <a16:creationId xmlns:a16="http://schemas.microsoft.com/office/drawing/2014/main" id="{6D378F82-820C-48F5-BB06-62FE08FB3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70430" y="5565550"/>
          <a:ext cx="2845314" cy="3262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407219</xdr:colOff>
      <xdr:row>47</xdr:row>
      <xdr:rowOff>97657</xdr:rowOff>
    </xdr:from>
    <xdr:to>
      <xdr:col>29</xdr:col>
      <xdr:colOff>569267</xdr:colOff>
      <xdr:row>57</xdr:row>
      <xdr:rowOff>57969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4438DD0-D9D1-4C51-8B83-7AA5078B7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6583" y="9334021"/>
          <a:ext cx="3972047" cy="1807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443516</xdr:colOff>
      <xdr:row>41</xdr:row>
      <xdr:rowOff>127000</xdr:rowOff>
    </xdr:from>
    <xdr:to>
      <xdr:col>34</xdr:col>
      <xdr:colOff>2441</xdr:colOff>
      <xdr:row>47</xdr:row>
      <xdr:rowOff>65865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3220D9E-D082-4066-8B5B-A81E38CD3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2880" y="8255000"/>
          <a:ext cx="3215888" cy="10472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357908</xdr:colOff>
      <xdr:row>30</xdr:row>
      <xdr:rowOff>23091</xdr:rowOff>
    </xdr:from>
    <xdr:to>
      <xdr:col>32</xdr:col>
      <xdr:colOff>763024</xdr:colOff>
      <xdr:row>39</xdr:row>
      <xdr:rowOff>138546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60F6E80A-C08D-4BD1-AC3A-286F07F87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7272" y="6119091"/>
          <a:ext cx="2240844" cy="177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19058</xdr:colOff>
      <xdr:row>130</xdr:row>
      <xdr:rowOff>177042</xdr:rowOff>
    </xdr:from>
    <xdr:to>
      <xdr:col>14</xdr:col>
      <xdr:colOff>673542</xdr:colOff>
      <xdr:row>152</xdr:row>
      <xdr:rowOff>104674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A8996BB-6C55-4BA7-B4FA-F81F2D165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309439</xdr:colOff>
      <xdr:row>11</xdr:row>
      <xdr:rowOff>40627</xdr:rowOff>
    </xdr:from>
    <xdr:to>
      <xdr:col>48</xdr:col>
      <xdr:colOff>157348</xdr:colOff>
      <xdr:row>33</xdr:row>
      <xdr:rowOff>100353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B4548B3-03DC-4C80-9D5D-516936CF3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395112</xdr:colOff>
      <xdr:row>30</xdr:row>
      <xdr:rowOff>109361</xdr:rowOff>
    </xdr:from>
    <xdr:to>
      <xdr:col>29</xdr:col>
      <xdr:colOff>306918</xdr:colOff>
      <xdr:row>48</xdr:row>
      <xdr:rowOff>52009</xdr:rowOff>
    </xdr:to>
    <xdr:pic>
      <xdr:nvPicPr>
        <xdr:cNvPr id="3" name="Рисунок 2" descr="Explain linear regression with manual calculation | by WY Fok | Towards  Data Science">
          <a:extLst>
            <a:ext uri="{FF2B5EF4-FFF2-40B4-BE49-F238E27FC236}">
              <a16:creationId xmlns:a16="http://schemas.microsoft.com/office/drawing/2014/main" id="{C6A19B35-7B7B-4F24-B6FD-222FD5394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8695" y="6067778"/>
          <a:ext cx="2853973" cy="3181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642939</xdr:colOff>
      <xdr:row>51</xdr:row>
      <xdr:rowOff>37042</xdr:rowOff>
    </xdr:from>
    <xdr:to>
      <xdr:col>30</xdr:col>
      <xdr:colOff>193077</xdr:colOff>
      <xdr:row>61</xdr:row>
      <xdr:rowOff>4088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5B6FD45-9D2B-4980-BF73-227BE9327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8106" y="9773709"/>
          <a:ext cx="3984554" cy="1759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593835</xdr:colOff>
      <xdr:row>50</xdr:row>
      <xdr:rowOff>118432</xdr:rowOff>
    </xdr:from>
    <xdr:to>
      <xdr:col>34</xdr:col>
      <xdr:colOff>751141</xdr:colOff>
      <xdr:row>56</xdr:row>
      <xdr:rowOff>62108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4FEAB29-BAA7-4BA4-B20C-1B03649F0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1137" y="9744226"/>
          <a:ext cx="3181115" cy="1032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346363</xdr:colOff>
      <xdr:row>31</xdr:row>
      <xdr:rowOff>144318</xdr:rowOff>
    </xdr:from>
    <xdr:to>
      <xdr:col>33</xdr:col>
      <xdr:colOff>961489</xdr:colOff>
      <xdr:row>46</xdr:row>
      <xdr:rowOff>98714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BD07D948-0538-4F9B-B4E0-C21CB06BE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14545" y="6090227"/>
          <a:ext cx="2676814" cy="2552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317500</xdr:colOff>
      <xdr:row>40</xdr:row>
      <xdr:rowOff>127000</xdr:rowOff>
    </xdr:from>
    <xdr:to>
      <xdr:col>49</xdr:col>
      <xdr:colOff>336550</xdr:colOff>
      <xdr:row>48</xdr:row>
      <xdr:rowOff>19050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291EDBB-4671-45EE-9138-AD07EA16F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0" y="8286750"/>
          <a:ext cx="8464550" cy="141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1003957</xdr:colOff>
      <xdr:row>129</xdr:row>
      <xdr:rowOff>166632</xdr:rowOff>
    </xdr:from>
    <xdr:to>
      <xdr:col>11</xdr:col>
      <xdr:colOff>68974</xdr:colOff>
      <xdr:row>144</xdr:row>
      <xdr:rowOff>118022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0E62ECB-B04A-4645-AD73-4CDADE949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309439</xdr:colOff>
      <xdr:row>11</xdr:row>
      <xdr:rowOff>40627</xdr:rowOff>
    </xdr:from>
    <xdr:to>
      <xdr:col>48</xdr:col>
      <xdr:colOff>157348</xdr:colOff>
      <xdr:row>33</xdr:row>
      <xdr:rowOff>100353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4EF601A-1C14-4D49-ADF2-5D997BED0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395112</xdr:colOff>
      <xdr:row>30</xdr:row>
      <xdr:rowOff>109361</xdr:rowOff>
    </xdr:from>
    <xdr:to>
      <xdr:col>29</xdr:col>
      <xdr:colOff>306918</xdr:colOff>
      <xdr:row>48</xdr:row>
      <xdr:rowOff>52009</xdr:rowOff>
    </xdr:to>
    <xdr:pic>
      <xdr:nvPicPr>
        <xdr:cNvPr id="3" name="Рисунок 2" descr="Explain linear regression with manual calculation | by WY Fok | Towards  Data Science">
          <a:extLst>
            <a:ext uri="{FF2B5EF4-FFF2-40B4-BE49-F238E27FC236}">
              <a16:creationId xmlns:a16="http://schemas.microsoft.com/office/drawing/2014/main" id="{14EF8003-229D-462E-9E59-5BC7A4A42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7162" y="6186311"/>
          <a:ext cx="2845506" cy="3257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642939</xdr:colOff>
      <xdr:row>51</xdr:row>
      <xdr:rowOff>37042</xdr:rowOff>
    </xdr:from>
    <xdr:to>
      <xdr:col>30</xdr:col>
      <xdr:colOff>193077</xdr:colOff>
      <xdr:row>61</xdr:row>
      <xdr:rowOff>4088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C65C2BE-A327-48FF-9697-0F2F281AB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72339" y="9981142"/>
          <a:ext cx="3976088" cy="1808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593835</xdr:colOff>
      <xdr:row>50</xdr:row>
      <xdr:rowOff>118432</xdr:rowOff>
    </xdr:from>
    <xdr:to>
      <xdr:col>34</xdr:col>
      <xdr:colOff>751141</xdr:colOff>
      <xdr:row>56</xdr:row>
      <xdr:rowOff>62108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C362294-2079-45D0-B4AA-B8DAE8435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49185" y="9878382"/>
          <a:ext cx="3198956" cy="1048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37910</xdr:colOff>
      <xdr:row>28</xdr:row>
      <xdr:rowOff>132687</xdr:rowOff>
    </xdr:from>
    <xdr:to>
      <xdr:col>34</xdr:col>
      <xdr:colOff>486486</xdr:colOff>
      <xdr:row>45</xdr:row>
      <xdr:rowOff>130318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29D1BC7-A527-4BC0-8AC8-5589E7A22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14328" y="5733956"/>
          <a:ext cx="2884322" cy="3058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589153</xdr:colOff>
      <xdr:row>41</xdr:row>
      <xdr:rowOff>56987</xdr:rowOff>
    </xdr:from>
    <xdr:to>
      <xdr:col>48</xdr:col>
      <xdr:colOff>268654</xdr:colOff>
      <xdr:row>46</xdr:row>
      <xdr:rowOff>156450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9A82928-E2F2-4BCE-B79B-B5207B390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81653" y="8279423"/>
          <a:ext cx="6395847" cy="1035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741198</xdr:colOff>
      <xdr:row>130</xdr:row>
      <xdr:rowOff>89994</xdr:rowOff>
    </xdr:from>
    <xdr:to>
      <xdr:col>13</xdr:col>
      <xdr:colOff>153275</xdr:colOff>
      <xdr:row>148</xdr:row>
      <xdr:rowOff>10947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7C0AC6C-5CB6-4A96-BCBA-BD8885319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309439</xdr:colOff>
      <xdr:row>11</xdr:row>
      <xdr:rowOff>40627</xdr:rowOff>
    </xdr:from>
    <xdr:to>
      <xdr:col>48</xdr:col>
      <xdr:colOff>157348</xdr:colOff>
      <xdr:row>33</xdr:row>
      <xdr:rowOff>100353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6DB0F7E-0B25-476C-B274-A8BFAC8BA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395112</xdr:colOff>
      <xdr:row>30</xdr:row>
      <xdr:rowOff>109361</xdr:rowOff>
    </xdr:from>
    <xdr:to>
      <xdr:col>29</xdr:col>
      <xdr:colOff>306918</xdr:colOff>
      <xdr:row>48</xdr:row>
      <xdr:rowOff>52009</xdr:rowOff>
    </xdr:to>
    <xdr:pic>
      <xdr:nvPicPr>
        <xdr:cNvPr id="3" name="Рисунок 2" descr="Explain linear regression with manual calculation | by WY Fok | Towards  Data Science">
          <a:extLst>
            <a:ext uri="{FF2B5EF4-FFF2-40B4-BE49-F238E27FC236}">
              <a16:creationId xmlns:a16="http://schemas.microsoft.com/office/drawing/2014/main" id="{C6E7F4CE-F6F4-4ACB-B877-60F8CCB53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7162" y="6186311"/>
          <a:ext cx="2845506" cy="3257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642939</xdr:colOff>
      <xdr:row>51</xdr:row>
      <xdr:rowOff>37042</xdr:rowOff>
    </xdr:from>
    <xdr:to>
      <xdr:col>30</xdr:col>
      <xdr:colOff>193077</xdr:colOff>
      <xdr:row>61</xdr:row>
      <xdr:rowOff>4088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8117054-7C52-4D6C-B848-4D88AFECC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72339" y="9981142"/>
          <a:ext cx="3976088" cy="1808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593835</xdr:colOff>
      <xdr:row>50</xdr:row>
      <xdr:rowOff>118432</xdr:rowOff>
    </xdr:from>
    <xdr:to>
      <xdr:col>34</xdr:col>
      <xdr:colOff>751141</xdr:colOff>
      <xdr:row>56</xdr:row>
      <xdr:rowOff>62108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E1F2795-4CC7-4536-83C7-EDD516CC6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49185" y="9878382"/>
          <a:ext cx="3198956" cy="1048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487574</xdr:colOff>
      <xdr:row>41</xdr:row>
      <xdr:rowOff>111902</xdr:rowOff>
    </xdr:from>
    <xdr:to>
      <xdr:col>52</xdr:col>
      <xdr:colOff>490506</xdr:colOff>
      <xdr:row>45</xdr:row>
      <xdr:rowOff>56218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6DE8710B-2660-4067-9E8D-23ABA20AB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1574" y="8239902"/>
          <a:ext cx="9793476" cy="68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50880</xdr:colOff>
      <xdr:row>31</xdr:row>
      <xdr:rowOff>98914</xdr:rowOff>
    </xdr:from>
    <xdr:to>
      <xdr:col>35</xdr:col>
      <xdr:colOff>356390</xdr:colOff>
      <xdr:row>48</xdr:row>
      <xdr:rowOff>175846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8C6FA23-EDDF-43D8-9E3F-23DA05A14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6265" y="6400068"/>
          <a:ext cx="3568433" cy="3232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925635</xdr:colOff>
      <xdr:row>129</xdr:row>
      <xdr:rowOff>160949</xdr:rowOff>
    </xdr:from>
    <xdr:to>
      <xdr:col>12</xdr:col>
      <xdr:colOff>417635</xdr:colOff>
      <xdr:row>144</xdr:row>
      <xdr:rowOff>156552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CFE40FD-FF9E-47BF-B653-048DD044C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309439</xdr:colOff>
      <xdr:row>11</xdr:row>
      <xdr:rowOff>40627</xdr:rowOff>
    </xdr:from>
    <xdr:to>
      <xdr:col>48</xdr:col>
      <xdr:colOff>157348</xdr:colOff>
      <xdr:row>33</xdr:row>
      <xdr:rowOff>100353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C4FEFFB-586E-4D2A-B172-57835DFA6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395112</xdr:colOff>
      <xdr:row>30</xdr:row>
      <xdr:rowOff>109361</xdr:rowOff>
    </xdr:from>
    <xdr:to>
      <xdr:col>29</xdr:col>
      <xdr:colOff>290636</xdr:colOff>
      <xdr:row>48</xdr:row>
      <xdr:rowOff>52009</xdr:rowOff>
    </xdr:to>
    <xdr:pic>
      <xdr:nvPicPr>
        <xdr:cNvPr id="3" name="Рисунок 2" descr="Explain linear regression with manual calculation | by WY Fok | Towards  Data Science">
          <a:extLst>
            <a:ext uri="{FF2B5EF4-FFF2-40B4-BE49-F238E27FC236}">
              <a16:creationId xmlns:a16="http://schemas.microsoft.com/office/drawing/2014/main" id="{566D61AA-626E-4EE0-9DDB-2C259F478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7162" y="6186311"/>
          <a:ext cx="2845506" cy="3257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642939</xdr:colOff>
      <xdr:row>51</xdr:row>
      <xdr:rowOff>37042</xdr:rowOff>
    </xdr:from>
    <xdr:to>
      <xdr:col>30</xdr:col>
      <xdr:colOff>176795</xdr:colOff>
      <xdr:row>61</xdr:row>
      <xdr:rowOff>4088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9A79607-ECF8-4B58-9C7A-3A03A7746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72339" y="9981142"/>
          <a:ext cx="3976088" cy="1808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593835</xdr:colOff>
      <xdr:row>50</xdr:row>
      <xdr:rowOff>118432</xdr:rowOff>
    </xdr:from>
    <xdr:to>
      <xdr:col>34</xdr:col>
      <xdr:colOff>742999</xdr:colOff>
      <xdr:row>56</xdr:row>
      <xdr:rowOff>62108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98B0B0E-DD0B-4D65-A59C-6F03267E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49185" y="9878382"/>
          <a:ext cx="3198956" cy="1048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86591</xdr:colOff>
      <xdr:row>42</xdr:row>
      <xdr:rowOff>115455</xdr:rowOff>
    </xdr:from>
    <xdr:to>
      <xdr:col>49</xdr:col>
      <xdr:colOff>41564</xdr:colOff>
      <xdr:row>52</xdr:row>
      <xdr:rowOff>76201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2842AC9-822C-41FF-A47F-D90B8C101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34773" y="7966364"/>
          <a:ext cx="7228609" cy="1692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32474</xdr:colOff>
      <xdr:row>34</xdr:row>
      <xdr:rowOff>253</xdr:rowOff>
    </xdr:from>
    <xdr:to>
      <xdr:col>36</xdr:col>
      <xdr:colOff>469307</xdr:colOff>
      <xdr:row>39</xdr:row>
      <xdr:rowOff>919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CFDF353-A335-43AD-8A26-EC56AA31D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98283" y="6901209"/>
          <a:ext cx="4935468" cy="932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5645</xdr:colOff>
      <xdr:row>39</xdr:row>
      <xdr:rowOff>141798</xdr:rowOff>
    </xdr:from>
    <xdr:to>
      <xdr:col>33</xdr:col>
      <xdr:colOff>900097</xdr:colOff>
      <xdr:row>42</xdr:row>
      <xdr:rowOff>13844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D53A796-7974-4BD9-9961-E6C896CE8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2587" y="7903594"/>
          <a:ext cx="1745229" cy="42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313907</xdr:colOff>
      <xdr:row>129</xdr:row>
      <xdr:rowOff>173967</xdr:rowOff>
    </xdr:from>
    <xdr:to>
      <xdr:col>9</xdr:col>
      <xdr:colOff>69492</xdr:colOff>
      <xdr:row>145</xdr:row>
      <xdr:rowOff>41695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818BC82-3EBB-4387-AC20-7E7C9C8D5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701066</xdr:colOff>
      <xdr:row>27</xdr:row>
      <xdr:rowOff>23732</xdr:rowOff>
    </xdr:from>
    <xdr:to>
      <xdr:col>28</xdr:col>
      <xdr:colOff>132250</xdr:colOff>
      <xdr:row>44</xdr:row>
      <xdr:rowOff>146297</xdr:rowOff>
    </xdr:to>
    <xdr:pic>
      <xdr:nvPicPr>
        <xdr:cNvPr id="3" name="Рисунок 2" descr="Explain linear regression with manual calculation | by WY Fok | Towards  Data Science">
          <a:extLst>
            <a:ext uri="{FF2B5EF4-FFF2-40B4-BE49-F238E27FC236}">
              <a16:creationId xmlns:a16="http://schemas.microsoft.com/office/drawing/2014/main" id="{776E6FCB-7C7A-43AB-9372-E9657B7C1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30466" y="5548232"/>
          <a:ext cx="2853973" cy="3253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407219</xdr:colOff>
      <xdr:row>47</xdr:row>
      <xdr:rowOff>97657</xdr:rowOff>
    </xdr:from>
    <xdr:to>
      <xdr:col>29</xdr:col>
      <xdr:colOff>131358</xdr:colOff>
      <xdr:row>57</xdr:row>
      <xdr:rowOff>57969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1FC29D3-3B6F-47A1-81B4-2CA4AFE8C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6619" y="9305157"/>
          <a:ext cx="3978397" cy="1801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387692</xdr:colOff>
      <xdr:row>35</xdr:row>
      <xdr:rowOff>175845</xdr:rowOff>
    </xdr:from>
    <xdr:to>
      <xdr:col>33</xdr:col>
      <xdr:colOff>923539</xdr:colOff>
      <xdr:row>41</xdr:row>
      <xdr:rowOff>114711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14EA62D-7C32-4341-8CCA-CEC3DBBEE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77967" y="7084087"/>
          <a:ext cx="3194474" cy="1027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500673</xdr:colOff>
      <xdr:row>30</xdr:row>
      <xdr:rowOff>6978</xdr:rowOff>
    </xdr:from>
    <xdr:to>
      <xdr:col>33</xdr:col>
      <xdr:colOff>39634</xdr:colOff>
      <xdr:row>34</xdr:row>
      <xdr:rowOff>16050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446EB4B-5EED-4442-A982-D47A62D5E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948" y="6008077"/>
          <a:ext cx="2197588" cy="734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116973</xdr:colOff>
      <xdr:row>39</xdr:row>
      <xdr:rowOff>83552</xdr:rowOff>
    </xdr:from>
    <xdr:to>
      <xdr:col>50</xdr:col>
      <xdr:colOff>95250</xdr:colOff>
      <xdr:row>45</xdr:row>
      <xdr:rowOff>27404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732133F-93E7-41D4-9D95-F242B499C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75526" y="7803815"/>
          <a:ext cx="9001961" cy="1046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537308</xdr:colOff>
      <xdr:row>3</xdr:row>
      <xdr:rowOff>683848</xdr:rowOff>
    </xdr:from>
    <xdr:to>
      <xdr:col>51</xdr:col>
      <xdr:colOff>219807</xdr:colOff>
      <xdr:row>34</xdr:row>
      <xdr:rowOff>158751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702BE4B7-40AE-4AB6-9045-FFF344B0D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606226</xdr:colOff>
      <xdr:row>106</xdr:row>
      <xdr:rowOff>42268</xdr:rowOff>
    </xdr:from>
    <xdr:to>
      <xdr:col>30</xdr:col>
      <xdr:colOff>326429</xdr:colOff>
      <xdr:row>120</xdr:row>
      <xdr:rowOff>146249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E1C266B-4061-45A8-A7CE-2B25DE29B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358468</xdr:colOff>
      <xdr:row>2</xdr:row>
      <xdr:rowOff>30726</xdr:rowOff>
    </xdr:from>
    <xdr:to>
      <xdr:col>19</xdr:col>
      <xdr:colOff>409677</xdr:colOff>
      <xdr:row>3</xdr:row>
      <xdr:rowOff>526172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2D995B7-F5D1-4472-90BD-3A1725FA5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3387" y="399436"/>
          <a:ext cx="6165645" cy="679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535420</xdr:colOff>
      <xdr:row>19</xdr:row>
      <xdr:rowOff>82408</xdr:rowOff>
    </xdr:from>
    <xdr:to>
      <xdr:col>17</xdr:col>
      <xdr:colOff>236682</xdr:colOff>
      <xdr:row>34</xdr:row>
      <xdr:rowOff>11403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32E5B74-3ED7-4D89-B18A-E31FECCFF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880789</xdr:colOff>
      <xdr:row>18</xdr:row>
      <xdr:rowOff>174063</xdr:rowOff>
    </xdr:from>
    <xdr:to>
      <xdr:col>15</xdr:col>
      <xdr:colOff>553775</xdr:colOff>
      <xdr:row>33</xdr:row>
      <xdr:rowOff>165597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55F8A32-ECD9-4F01-A8FD-DF3936F27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751782</xdr:colOff>
      <xdr:row>3</xdr:row>
      <xdr:rowOff>14598</xdr:rowOff>
    </xdr:from>
    <xdr:to>
      <xdr:col>14</xdr:col>
      <xdr:colOff>197070</xdr:colOff>
      <xdr:row>3</xdr:row>
      <xdr:rowOff>435020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F62864F-CB3D-466C-A4FA-79AB0CAB9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2127" y="562012"/>
          <a:ext cx="3722414" cy="420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880789</xdr:colOff>
      <xdr:row>18</xdr:row>
      <xdr:rowOff>174063</xdr:rowOff>
    </xdr:from>
    <xdr:to>
      <xdr:col>16</xdr:col>
      <xdr:colOff>553775</xdr:colOff>
      <xdr:row>33</xdr:row>
      <xdr:rowOff>165597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70EC3BF-3A29-4B66-87B8-59593839F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491902</xdr:colOff>
      <xdr:row>2</xdr:row>
      <xdr:rowOff>152043</xdr:rowOff>
    </xdr:from>
    <xdr:to>
      <xdr:col>17</xdr:col>
      <xdr:colOff>606628</xdr:colOff>
      <xdr:row>3</xdr:row>
      <xdr:rowOff>527677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7773995-84AC-472E-8350-72C7E5DF9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9648" y="527677"/>
          <a:ext cx="5606135" cy="563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599226</xdr:colOff>
      <xdr:row>8</xdr:row>
      <xdr:rowOff>98380</xdr:rowOff>
    </xdr:from>
    <xdr:to>
      <xdr:col>19</xdr:col>
      <xdr:colOff>69409</xdr:colOff>
      <xdr:row>14</xdr:row>
      <xdr:rowOff>53662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FAE007B-F4C5-4479-A01C-1305DDDB7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2043" y="2191197"/>
          <a:ext cx="2135394" cy="1082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880789</xdr:colOff>
      <xdr:row>18</xdr:row>
      <xdr:rowOff>174063</xdr:rowOff>
    </xdr:from>
    <xdr:to>
      <xdr:col>16</xdr:col>
      <xdr:colOff>553775</xdr:colOff>
      <xdr:row>33</xdr:row>
      <xdr:rowOff>165597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1AC2CA6-E034-42BF-A231-E3E04084E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26831</xdr:colOff>
      <xdr:row>3</xdr:row>
      <xdr:rowOff>44719</xdr:rowOff>
    </xdr:from>
    <xdr:to>
      <xdr:col>17</xdr:col>
      <xdr:colOff>474014</xdr:colOff>
      <xdr:row>3</xdr:row>
      <xdr:rowOff>639021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D76EA8E-B4C2-473D-8D4D-777C446AD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3803" y="608170"/>
          <a:ext cx="5053169" cy="594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62606</xdr:colOff>
      <xdr:row>8</xdr:row>
      <xdr:rowOff>80493</xdr:rowOff>
    </xdr:from>
    <xdr:to>
      <xdr:col>18</xdr:col>
      <xdr:colOff>652888</xdr:colOff>
      <xdr:row>15</xdr:row>
      <xdr:rowOff>58636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9CF977E-09B6-4F96-AFBB-772931DCA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7395" y="2173310"/>
          <a:ext cx="1806620" cy="1292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363543</xdr:colOff>
      <xdr:row>1</xdr:row>
      <xdr:rowOff>142476</xdr:rowOff>
    </xdr:from>
    <xdr:to>
      <xdr:col>9</xdr:col>
      <xdr:colOff>486264</xdr:colOff>
      <xdr:row>7</xdr:row>
      <xdr:rowOff>8325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788DE9-CA92-4083-AB7E-5603F6D7F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883" y="327427"/>
          <a:ext cx="5993675" cy="975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8038</xdr:colOff>
      <xdr:row>27</xdr:row>
      <xdr:rowOff>104494</xdr:rowOff>
    </xdr:from>
    <xdr:to>
      <xdr:col>9</xdr:col>
      <xdr:colOff>65429</xdr:colOff>
      <xdr:row>39</xdr:row>
      <xdr:rowOff>8521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8FD9F94-25F1-4BAF-9F6A-A23828FAE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810" y="5096076"/>
          <a:ext cx="5330303" cy="2122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F6DCE-2BCC-40D1-8785-D04E35E3BCA8}">
  <dimension ref="A1:N172"/>
  <sheetViews>
    <sheetView topLeftCell="A2" zoomScale="41" zoomScaleNormal="53" workbookViewId="0">
      <selection activeCell="B5" sqref="B5:C125"/>
    </sheetView>
  </sheetViews>
  <sheetFormatPr defaultRowHeight="14.5" x14ac:dyDescent="0.35"/>
  <cols>
    <col min="1" max="1" width="8.81640625" bestFit="1" customWidth="1"/>
    <col min="2" max="3" width="11.6328125" customWidth="1"/>
    <col min="4" max="4" width="12.54296875" bestFit="1" customWidth="1"/>
    <col min="5" max="5" width="12.26953125" bestFit="1" customWidth="1"/>
    <col min="6" max="6" width="12.26953125" customWidth="1"/>
    <col min="7" max="7" width="18.54296875" bestFit="1" customWidth="1"/>
    <col min="8" max="8" width="12.90625" bestFit="1" customWidth="1"/>
    <col min="9" max="9" width="8.90625" bestFit="1" customWidth="1"/>
    <col min="10" max="16" width="11.6328125" customWidth="1"/>
    <col min="21" max="21" width="9.90625" bestFit="1" customWidth="1"/>
    <col min="22" max="22" width="10.26953125" bestFit="1" customWidth="1"/>
    <col min="24" max="25" width="12.6328125" customWidth="1"/>
    <col min="27" max="27" width="12.453125" bestFit="1" customWidth="1"/>
  </cols>
  <sheetData>
    <row r="1" spans="1:14" ht="14.5" customHeight="1" x14ac:dyDescent="0.35">
      <c r="A1" s="1" t="s">
        <v>0</v>
      </c>
      <c r="E1" s="2" t="s">
        <v>1</v>
      </c>
      <c r="F1" s="2"/>
      <c r="G1" s="2"/>
    </row>
    <row r="4" spans="1:14" ht="58" x14ac:dyDescent="0.35">
      <c r="B4" s="27" t="s">
        <v>2</v>
      </c>
      <c r="C4" s="27" t="s">
        <v>3</v>
      </c>
    </row>
    <row r="5" spans="1:14" x14ac:dyDescent="0.3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55</v>
      </c>
      <c r="G5" s="28" t="s">
        <v>8</v>
      </c>
      <c r="H5" s="28" t="s">
        <v>9</v>
      </c>
      <c r="I5" s="28" t="s">
        <v>10</v>
      </c>
    </row>
    <row r="6" spans="1:14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3">
        <f>E6^2</f>
        <v>569323.44629063096</v>
      </c>
      <c r="G6" s="4">
        <f>D6*E6</f>
        <v>676248.98469364329</v>
      </c>
      <c r="H6" s="3">
        <f>D6^2</f>
        <v>803256.37786175462</v>
      </c>
      <c r="I6" s="3">
        <f>$M$7+$L$7*B6</f>
        <v>-153.58930850307092</v>
      </c>
      <c r="L6" s="28" t="s">
        <v>14</v>
      </c>
      <c r="M6" s="28" t="s">
        <v>13</v>
      </c>
    </row>
    <row r="7" spans="1:14" x14ac:dyDescent="0.35">
      <c r="A7" s="25">
        <f>A6+1</f>
        <v>2</v>
      </c>
      <c r="B7">
        <v>1308.179993</v>
      </c>
      <c r="C7" s="3">
        <v>171.9049985</v>
      </c>
      <c r="D7" s="3">
        <f t="shared" ref="D7:D70" si="0">B7-$B$127</f>
        <v>-859.9357148833335</v>
      </c>
      <c r="E7" s="3">
        <f t="shared" ref="E7:E70" si="1">C7-$C$127</f>
        <v>-758.13525035416683</v>
      </c>
      <c r="F7" s="3">
        <f t="shared" ref="F7:F70" si="2">E7^2</f>
        <v>574769.05782957526</v>
      </c>
      <c r="G7" s="4">
        <f t="shared" ref="G7:G70" si="3">D7*E7</f>
        <v>651947.57849156542</v>
      </c>
      <c r="H7" s="3">
        <f t="shared" ref="H7:H70" si="4">D7^2</f>
        <v>739489.43373190984</v>
      </c>
      <c r="I7" s="3">
        <f t="shared" ref="I7:I70" si="5">$M$7+$L$7*B7</f>
        <v>-109.68774613598384</v>
      </c>
      <c r="L7" s="3" cm="1">
        <f t="array" ref="L7:M11">LINEST(C6:C125,B6:B125,1,1)</f>
        <v>1.2090764193125869</v>
      </c>
      <c r="M7" s="3">
        <v>-1691.3773278887888</v>
      </c>
    </row>
    <row r="8" spans="1:14" x14ac:dyDescent="0.35">
      <c r="A8" s="25">
        <f t="shared" ref="A8:A71" si="6">A7+1</f>
        <v>3</v>
      </c>
      <c r="B8" s="3">
        <v>1327.2349855</v>
      </c>
      <c r="C8" s="3">
        <v>176.83000200000001</v>
      </c>
      <c r="D8" s="3">
        <f t="shared" si="0"/>
        <v>-840.88072238333348</v>
      </c>
      <c r="E8" s="3">
        <f t="shared" si="1"/>
        <v>-753.21024685416683</v>
      </c>
      <c r="F8" s="3">
        <f t="shared" si="2"/>
        <v>567325.67596611497</v>
      </c>
      <c r="G8" s="4">
        <f t="shared" si="3"/>
        <v>633359.97648126073</v>
      </c>
      <c r="H8" s="3">
        <f t="shared" si="4"/>
        <v>707080.38927591674</v>
      </c>
      <c r="I8" s="3">
        <f t="shared" si="5"/>
        <v>-86.648804034055729</v>
      </c>
      <c r="K8" s="22" t="s">
        <v>52</v>
      </c>
      <c r="L8" s="3">
        <v>4.5173933422135472E-2</v>
      </c>
      <c r="M8" s="3">
        <v>101.95655476281638</v>
      </c>
    </row>
    <row r="9" spans="1:14" x14ac:dyDescent="0.35">
      <c r="A9" s="25">
        <f t="shared" si="6"/>
        <v>4</v>
      </c>
      <c r="B9" s="3">
        <v>1346.5449825000001</v>
      </c>
      <c r="C9" s="3">
        <v>188.69499999999999</v>
      </c>
      <c r="D9" s="3">
        <f t="shared" si="0"/>
        <v>-821.57072538333341</v>
      </c>
      <c r="E9" s="3">
        <f t="shared" si="1"/>
        <v>-741.34524885416681</v>
      </c>
      <c r="F9" s="3">
        <f t="shared" si="2"/>
        <v>549592.77799864649</v>
      </c>
      <c r="G9" s="4">
        <f t="shared" si="3"/>
        <v>609067.55386060569</v>
      </c>
      <c r="H9" s="3">
        <f t="shared" si="4"/>
        <v>674978.4568068966</v>
      </c>
      <c r="I9" s="3">
        <f t="shared" si="5"/>
        <v>-63.30154200435868</v>
      </c>
      <c r="K9" s="22" t="s">
        <v>21</v>
      </c>
      <c r="L9" s="31">
        <v>0.85857433709890441</v>
      </c>
      <c r="M9" s="3">
        <v>310.31121066021848</v>
      </c>
    </row>
    <row r="10" spans="1:14" x14ac:dyDescent="0.35">
      <c r="A10" s="25">
        <f t="shared" si="6"/>
        <v>5</v>
      </c>
      <c r="B10" s="3">
        <v>1355.204956</v>
      </c>
      <c r="C10" s="3">
        <v>196.63000450000001</v>
      </c>
      <c r="D10" s="3">
        <f t="shared" si="0"/>
        <v>-812.91075188333343</v>
      </c>
      <c r="E10" s="3">
        <f t="shared" si="1"/>
        <v>-733.41024435416682</v>
      </c>
      <c r="F10" s="3">
        <f t="shared" si="2"/>
        <v>537890.58652363869</v>
      </c>
      <c r="G10" s="4">
        <f t="shared" si="3"/>
        <v>596197.07317688502</v>
      </c>
      <c r="H10" s="3">
        <f t="shared" si="4"/>
        <v>660823.8905275265</v>
      </c>
      <c r="I10" s="3">
        <f t="shared" si="5"/>
        <v>-52.830972253636901</v>
      </c>
      <c r="K10" s="22" t="s">
        <v>40</v>
      </c>
      <c r="L10" s="3">
        <v>716.36059325754695</v>
      </c>
      <c r="M10" s="3">
        <v>118</v>
      </c>
      <c r="N10" s="22" t="s">
        <v>53</v>
      </c>
    </row>
    <row r="11" spans="1:14" x14ac:dyDescent="0.35">
      <c r="A11" s="25">
        <f t="shared" si="6"/>
        <v>6</v>
      </c>
      <c r="B11" s="3">
        <v>1332.919983</v>
      </c>
      <c r="C11" s="3">
        <v>200.2750015</v>
      </c>
      <c r="D11" s="3">
        <f t="shared" si="0"/>
        <v>-835.19572488333347</v>
      </c>
      <c r="E11" s="3">
        <f t="shared" si="1"/>
        <v>-729.76524735416683</v>
      </c>
      <c r="F11" s="3">
        <f t="shared" si="2"/>
        <v>532557.31624588824</v>
      </c>
      <c r="G11" s="4">
        <f t="shared" si="3"/>
        <v>609496.81475862849</v>
      </c>
      <c r="H11" s="3">
        <f t="shared" si="4"/>
        <v>697551.89886339684</v>
      </c>
      <c r="I11" s="3">
        <f t="shared" si="5"/>
        <v>-79.775207612954546</v>
      </c>
      <c r="K11" s="22" t="s">
        <v>57</v>
      </c>
      <c r="L11" s="3">
        <v>68980544.606033146</v>
      </c>
      <c r="M11" s="3">
        <v>11362579.600446438</v>
      </c>
      <c r="N11" s="22" t="s">
        <v>34</v>
      </c>
    </row>
    <row r="12" spans="1:14" x14ac:dyDescent="0.35">
      <c r="A12" s="25">
        <f t="shared" si="6"/>
        <v>7</v>
      </c>
      <c r="B12" s="3">
        <v>1306.460022</v>
      </c>
      <c r="C12" s="3">
        <v>214.03500349999999</v>
      </c>
      <c r="D12" s="3">
        <f t="shared" si="0"/>
        <v>-861.65568588333349</v>
      </c>
      <c r="E12" s="3">
        <f t="shared" si="1"/>
        <v>-716.00524535416685</v>
      </c>
      <c r="F12" s="3">
        <f t="shared" si="2"/>
        <v>512663.51137468067</v>
      </c>
      <c r="G12" s="4">
        <f t="shared" si="3"/>
        <v>616949.99078170909</v>
      </c>
      <c r="H12" s="3">
        <f t="shared" si="4"/>
        <v>742450.52101507783</v>
      </c>
      <c r="I12" s="3">
        <f t="shared" si="5"/>
        <v>-111.76732251398539</v>
      </c>
    </row>
    <row r="13" spans="1:14" x14ac:dyDescent="0.35">
      <c r="A13" s="25">
        <f t="shared" si="6"/>
        <v>8</v>
      </c>
      <c r="B13" s="3">
        <v>1255.7399905</v>
      </c>
      <c r="C13" s="3">
        <v>220.11499800000001</v>
      </c>
      <c r="D13" s="3">
        <f t="shared" si="0"/>
        <v>-912.37571738333349</v>
      </c>
      <c r="E13" s="3">
        <f t="shared" si="1"/>
        <v>-709.92525085416685</v>
      </c>
      <c r="F13" s="3">
        <f t="shared" si="2"/>
        <v>503993.8618003517</v>
      </c>
      <c r="G13" s="4">
        <f t="shared" si="3"/>
        <v>647718.56003661349</v>
      </c>
      <c r="H13" s="3">
        <f t="shared" si="4"/>
        <v>832429.44967075239</v>
      </c>
      <c r="I13" s="3">
        <f t="shared" si="5"/>
        <v>-173.09171658742707</v>
      </c>
    </row>
    <row r="14" spans="1:14" x14ac:dyDescent="0.35">
      <c r="A14" s="25">
        <f t="shared" si="6"/>
        <v>9</v>
      </c>
      <c r="B14" s="3">
        <v>1175.2700195</v>
      </c>
      <c r="C14" s="3">
        <v>215.7549975</v>
      </c>
      <c r="D14" s="3">
        <f t="shared" si="0"/>
        <v>-992.84568838333348</v>
      </c>
      <c r="E14" s="3">
        <f t="shared" si="1"/>
        <v>-714.2852513541668</v>
      </c>
      <c r="F14" s="3">
        <f t="shared" si="2"/>
        <v>510203.42030208523</v>
      </c>
      <c r="G14" s="4">
        <f t="shared" si="3"/>
        <v>709175.03208279016</v>
      </c>
      <c r="H14" s="3">
        <f t="shared" si="4"/>
        <v>985742.56094137533</v>
      </c>
      <c r="I14" s="3">
        <f t="shared" si="5"/>
        <v>-270.38606098629475</v>
      </c>
      <c r="L14" s="28" t="s">
        <v>36</v>
      </c>
      <c r="M14" s="26">
        <v>120</v>
      </c>
    </row>
    <row r="15" spans="1:14" x14ac:dyDescent="0.35">
      <c r="A15" s="25">
        <f t="shared" si="6"/>
        <v>10</v>
      </c>
      <c r="B15" s="3">
        <v>1192.255005</v>
      </c>
      <c r="C15" s="3">
        <v>215.259995</v>
      </c>
      <c r="D15" s="3">
        <f t="shared" si="0"/>
        <v>-975.86070288333349</v>
      </c>
      <c r="E15" s="3">
        <f t="shared" si="1"/>
        <v>-714.78025385416686</v>
      </c>
      <c r="F15" s="3">
        <f t="shared" si="2"/>
        <v>510910.81129982724</v>
      </c>
      <c r="G15" s="4">
        <f t="shared" si="3"/>
        <v>697525.9609332548</v>
      </c>
      <c r="H15" s="3">
        <f t="shared" si="4"/>
        <v>952304.11143195373</v>
      </c>
      <c r="I15" s="3">
        <f t="shared" si="5"/>
        <v>-249.84991553587838</v>
      </c>
    </row>
    <row r="16" spans="1:14" x14ac:dyDescent="0.35">
      <c r="A16" s="25">
        <f t="shared" si="6"/>
        <v>11</v>
      </c>
      <c r="B16" s="3">
        <v>1248.9799805</v>
      </c>
      <c r="C16" s="3">
        <v>200.199997</v>
      </c>
      <c r="D16" s="3">
        <f t="shared" si="0"/>
        <v>-919.13572738333346</v>
      </c>
      <c r="E16" s="3">
        <f t="shared" si="1"/>
        <v>-729.84025185416681</v>
      </c>
      <c r="F16" s="3">
        <f t="shared" si="2"/>
        <v>532666.79322655359</v>
      </c>
      <c r="G16" s="4">
        <f t="shared" si="3"/>
        <v>670822.25076161488</v>
      </c>
      <c r="H16" s="3">
        <f t="shared" si="4"/>
        <v>844810.48535248952</v>
      </c>
      <c r="I16" s="3">
        <f t="shared" si="5"/>
        <v>-181.26508527274427</v>
      </c>
    </row>
    <row r="17" spans="1:14" x14ac:dyDescent="0.35">
      <c r="A17" s="25">
        <f t="shared" si="6"/>
        <v>12</v>
      </c>
      <c r="B17" s="3">
        <v>1252.255005</v>
      </c>
      <c r="C17" s="3">
        <v>182.47500600000001</v>
      </c>
      <c r="D17" s="3">
        <f t="shared" si="0"/>
        <v>-915.86070288333349</v>
      </c>
      <c r="E17" s="3">
        <f t="shared" si="1"/>
        <v>-747.56524285416685</v>
      </c>
      <c r="F17" s="3">
        <f t="shared" si="2"/>
        <v>558853.79232360946</v>
      </c>
      <c r="G17" s="4">
        <f t="shared" si="3"/>
        <v>684665.62877156714</v>
      </c>
      <c r="H17" s="3">
        <f t="shared" si="4"/>
        <v>838800.82708595367</v>
      </c>
      <c r="I17" s="3">
        <f t="shared" si="5"/>
        <v>-177.30533037712325</v>
      </c>
      <c r="L17" s="26"/>
      <c r="M17" s="26" t="s">
        <v>15</v>
      </c>
      <c r="N17" s="26" t="s">
        <v>16</v>
      </c>
    </row>
    <row r="18" spans="1:14" x14ac:dyDescent="0.35">
      <c r="A18" s="25">
        <f t="shared" si="6"/>
        <v>13</v>
      </c>
      <c r="B18" s="3">
        <v>1285.6350095</v>
      </c>
      <c r="C18" s="3">
        <v>185.16500049999999</v>
      </c>
      <c r="D18" s="3">
        <f t="shared" si="0"/>
        <v>-882.48069838333345</v>
      </c>
      <c r="E18" s="3">
        <f t="shared" si="1"/>
        <v>-744.87524835416684</v>
      </c>
      <c r="F18" s="3">
        <f t="shared" si="2"/>
        <v>554839.13561068173</v>
      </c>
      <c r="G18" s="4">
        <f t="shared" si="3"/>
        <v>657338.02937604405</v>
      </c>
      <c r="H18" s="3">
        <f t="shared" si="4"/>
        <v>778772.18301913596</v>
      </c>
      <c r="I18" s="3">
        <f t="shared" si="5"/>
        <v>-136.94635405962526</v>
      </c>
      <c r="L18" s="28" t="s">
        <v>17</v>
      </c>
      <c r="M18" s="7">
        <f>1/M14*(G126)</f>
        <v>475435.51634541299</v>
      </c>
      <c r="N18" s="3">
        <f>_xlfn.COVARIANCE.P(B6:B125,C6:C125)</f>
        <v>475435.51634541305</v>
      </c>
    </row>
    <row r="19" spans="1:14" x14ac:dyDescent="0.35">
      <c r="A19" s="25">
        <f t="shared" si="6"/>
        <v>14</v>
      </c>
      <c r="B19" s="3">
        <v>1339.0650025</v>
      </c>
      <c r="C19" s="3">
        <v>176.75</v>
      </c>
      <c r="D19" s="3">
        <f t="shared" si="0"/>
        <v>-829.05070538333348</v>
      </c>
      <c r="E19" s="3">
        <f t="shared" si="1"/>
        <v>-753.29024885416686</v>
      </c>
      <c r="F19" s="3">
        <f t="shared" si="2"/>
        <v>567446.19901877269</v>
      </c>
      <c r="G19" s="4">
        <f t="shared" si="3"/>
        <v>624515.81217093382</v>
      </c>
      <c r="H19" s="3">
        <f t="shared" si="4"/>
        <v>687325.07209660276</v>
      </c>
      <c r="I19" s="3">
        <f t="shared" si="5"/>
        <v>-72.345409439288687</v>
      </c>
      <c r="L19" s="28" t="s">
        <v>18</v>
      </c>
      <c r="M19" s="8">
        <f>1/M14*H126</f>
        <v>393222.05672964716</v>
      </c>
      <c r="N19" s="3">
        <f>_xlfn.VAR.P(B6:B125)</f>
        <v>393222.0567296457</v>
      </c>
    </row>
    <row r="20" spans="1:14" x14ac:dyDescent="0.35">
      <c r="A20" s="25">
        <f t="shared" si="6"/>
        <v>15</v>
      </c>
      <c r="B20" s="3">
        <v>1387.1849975</v>
      </c>
      <c r="C20" s="3">
        <v>191.199997</v>
      </c>
      <c r="D20" s="3">
        <f t="shared" si="0"/>
        <v>-780.93071038333346</v>
      </c>
      <c r="E20" s="3">
        <f t="shared" si="1"/>
        <v>-738.84025185416681</v>
      </c>
      <c r="F20" s="3">
        <f t="shared" si="2"/>
        <v>545884.91775992862</v>
      </c>
      <c r="G20" s="4">
        <f t="shared" si="3"/>
        <v>576983.0427402755</v>
      </c>
      <c r="H20" s="3">
        <f t="shared" si="4"/>
        <v>609852.77441981784</v>
      </c>
      <c r="I20" s="3">
        <f t="shared" si="5"/>
        <v>-14.164658187349005</v>
      </c>
      <c r="L20" s="28" t="s">
        <v>54</v>
      </c>
      <c r="M20" s="3">
        <f>1/M14*F126</f>
        <v>669526.03505399649</v>
      </c>
      <c r="N20" s="3">
        <f>_xlfn.VAR.P(C6:C125)</f>
        <v>669526.0350539966</v>
      </c>
    </row>
    <row r="21" spans="1:14" x14ac:dyDescent="0.35">
      <c r="A21" s="25">
        <f t="shared" si="6"/>
        <v>16</v>
      </c>
      <c r="B21" s="3">
        <v>1403.1900025</v>
      </c>
      <c r="C21" s="3">
        <v>214.95999900000001</v>
      </c>
      <c r="D21" s="3">
        <f t="shared" si="0"/>
        <v>-764.92570538333348</v>
      </c>
      <c r="E21" s="3">
        <f t="shared" si="1"/>
        <v>-715.08024985416682</v>
      </c>
      <c r="F21" s="3">
        <f t="shared" si="2"/>
        <v>511339.76373149763</v>
      </c>
      <c r="G21" s="4">
        <f t="shared" si="3"/>
        <v>546983.26452538895</v>
      </c>
      <c r="H21" s="3">
        <f t="shared" si="4"/>
        <v>585111.33475619031</v>
      </c>
      <c r="I21" s="3">
        <f t="shared" si="5"/>
        <v>5.18661594913101</v>
      </c>
    </row>
    <row r="22" spans="1:14" x14ac:dyDescent="0.35">
      <c r="A22" s="25">
        <f t="shared" si="6"/>
        <v>17</v>
      </c>
      <c r="B22" s="3">
        <v>1354.0949705</v>
      </c>
      <c r="C22" s="3">
        <v>221.154999</v>
      </c>
      <c r="D22" s="3">
        <f t="shared" si="0"/>
        <v>-814.02073738333343</v>
      </c>
      <c r="E22" s="3">
        <f t="shared" si="1"/>
        <v>-708.88524985416689</v>
      </c>
      <c r="F22" s="3">
        <f t="shared" si="2"/>
        <v>502518.29746080464</v>
      </c>
      <c r="G22" s="4">
        <f t="shared" si="3"/>
        <v>577047.29380645743</v>
      </c>
      <c r="H22" s="3">
        <f t="shared" si="4"/>
        <v>662629.76089010586</v>
      </c>
      <c r="I22" s="3">
        <f t="shared" si="5"/>
        <v>-54.173029547465831</v>
      </c>
    </row>
    <row r="23" spans="1:14" x14ac:dyDescent="0.35">
      <c r="A23" s="25">
        <f t="shared" si="6"/>
        <v>18</v>
      </c>
      <c r="B23" s="3">
        <v>1336.0150145</v>
      </c>
      <c r="C23" s="3">
        <v>218.395004</v>
      </c>
      <c r="D23" s="3">
        <f t="shared" si="0"/>
        <v>-832.10069338333346</v>
      </c>
      <c r="E23" s="3">
        <f t="shared" si="1"/>
        <v>-711.64524485416689</v>
      </c>
      <c r="F23" s="3">
        <f t="shared" si="2"/>
        <v>506438.95452354715</v>
      </c>
      <c r="G23" s="4">
        <f t="shared" si="3"/>
        <v>592160.50168610434</v>
      </c>
      <c r="H23" s="3">
        <f t="shared" si="4"/>
        <v>692391.56392902439</v>
      </c>
      <c r="I23" s="3">
        <f t="shared" si="5"/>
        <v>-76.033078009274959</v>
      </c>
    </row>
    <row r="24" spans="1:14" x14ac:dyDescent="0.35">
      <c r="A24" s="25">
        <f t="shared" si="6"/>
        <v>19</v>
      </c>
      <c r="B24" s="3">
        <v>1370.8249510000001</v>
      </c>
      <c r="C24" s="3">
        <v>231.300003</v>
      </c>
      <c r="D24" s="3">
        <f t="shared" si="0"/>
        <v>-797.29075688333342</v>
      </c>
      <c r="E24" s="3">
        <f t="shared" si="1"/>
        <v>-698.74024585416691</v>
      </c>
      <c r="F24" s="3">
        <f t="shared" si="2"/>
        <v>488237.9311763416</v>
      </c>
      <c r="G24" s="4">
        <f t="shared" si="3"/>
        <v>557099.13948191516</v>
      </c>
      <c r="H24" s="3">
        <f t="shared" si="4"/>
        <v>635672.55101159867</v>
      </c>
      <c r="I24" s="3">
        <f t="shared" si="5"/>
        <v>-33.94520462935634</v>
      </c>
    </row>
    <row r="25" spans="1:14" x14ac:dyDescent="0.35">
      <c r="A25" s="25">
        <f t="shared" si="6"/>
        <v>20</v>
      </c>
      <c r="B25" s="3">
        <v>1392.9499510000001</v>
      </c>
      <c r="C25" s="3">
        <v>241.20500150000001</v>
      </c>
      <c r="D25" s="3">
        <f t="shared" si="0"/>
        <v>-775.16575688333342</v>
      </c>
      <c r="E25" s="3">
        <f t="shared" si="1"/>
        <v>-688.83524735416688</v>
      </c>
      <c r="F25" s="3">
        <f t="shared" si="2"/>
        <v>474493.99799747625</v>
      </c>
      <c r="G25" s="4">
        <f t="shared" si="3"/>
        <v>533961.49588321091</v>
      </c>
      <c r="H25" s="3">
        <f t="shared" si="4"/>
        <v>600881.95064451115</v>
      </c>
      <c r="I25" s="3">
        <f t="shared" si="5"/>
        <v>-7.1943888520654582</v>
      </c>
    </row>
    <row r="26" spans="1:14" x14ac:dyDescent="0.35">
      <c r="A26" s="25">
        <f t="shared" si="6"/>
        <v>21</v>
      </c>
      <c r="B26" s="3">
        <v>1423.6050415</v>
      </c>
      <c r="C26" s="3">
        <v>251.2950055</v>
      </c>
      <c r="D26" s="3">
        <f t="shared" si="0"/>
        <v>-744.5106663833335</v>
      </c>
      <c r="E26" s="3">
        <f t="shared" si="1"/>
        <v>-678.74524335416686</v>
      </c>
      <c r="F26" s="3">
        <f t="shared" si="2"/>
        <v>460695.10537590721</v>
      </c>
      <c r="G26" s="4">
        <f t="shared" si="3"/>
        <v>505333.07343412866</v>
      </c>
      <c r="H26" s="3">
        <f t="shared" si="4"/>
        <v>554296.13235855533</v>
      </c>
      <c r="I26" s="3">
        <f t="shared" si="5"/>
        <v>29.869958203377792</v>
      </c>
    </row>
    <row r="27" spans="1:14" x14ac:dyDescent="0.35">
      <c r="A27" s="25">
        <f t="shared" si="6"/>
        <v>22</v>
      </c>
      <c r="B27" s="3">
        <v>1426.530029</v>
      </c>
      <c r="C27" s="3">
        <v>244.14499649999999</v>
      </c>
      <c r="D27" s="3">
        <f t="shared" si="0"/>
        <v>-741.58567888333346</v>
      </c>
      <c r="E27" s="3">
        <f t="shared" si="1"/>
        <v>-685.89525235416681</v>
      </c>
      <c r="F27" s="3">
        <f t="shared" si="2"/>
        <v>470452.29720198619</v>
      </c>
      <c r="G27" s="4">
        <f t="shared" si="3"/>
        <v>508650.09635992011</v>
      </c>
      <c r="H27" s="3">
        <f t="shared" si="4"/>
        <v>549949.31912485452</v>
      </c>
      <c r="I27" s="3">
        <f t="shared" si="5"/>
        <v>33.40649161641204</v>
      </c>
    </row>
    <row r="28" spans="1:14" x14ac:dyDescent="0.35">
      <c r="A28" s="25">
        <f t="shared" si="6"/>
        <v>23</v>
      </c>
      <c r="B28" s="3">
        <v>1414.1900025</v>
      </c>
      <c r="C28" s="3">
        <v>243.13999949999999</v>
      </c>
      <c r="D28" s="3">
        <f t="shared" si="0"/>
        <v>-753.92570538333348</v>
      </c>
      <c r="E28" s="3">
        <f t="shared" si="1"/>
        <v>-686.90024935416682</v>
      </c>
      <c r="F28" s="3">
        <f t="shared" si="2"/>
        <v>471831.95256281656</v>
      </c>
      <c r="G28" s="4">
        <f t="shared" si="3"/>
        <v>517871.75502232788</v>
      </c>
      <c r="H28" s="3">
        <f t="shared" si="4"/>
        <v>568403.96923775692</v>
      </c>
      <c r="I28" s="3">
        <f t="shared" si="5"/>
        <v>18.486456561569412</v>
      </c>
    </row>
    <row r="29" spans="1:14" x14ac:dyDescent="0.35">
      <c r="A29" s="25">
        <f t="shared" si="6"/>
        <v>24</v>
      </c>
      <c r="B29" s="3">
        <v>1421.2649535</v>
      </c>
      <c r="C29" s="3">
        <v>251.704994</v>
      </c>
      <c r="D29" s="3">
        <f t="shared" si="0"/>
        <v>-746.85075438333342</v>
      </c>
      <c r="E29" s="3">
        <f t="shared" si="1"/>
        <v>-678.33525485416681</v>
      </c>
      <c r="F29" s="3">
        <f t="shared" si="2"/>
        <v>460138.71797806741</v>
      </c>
      <c r="G29" s="4">
        <f t="shared" si="3"/>
        <v>506615.19681264524</v>
      </c>
      <c r="H29" s="3">
        <f t="shared" si="4"/>
        <v>557786.04932295426</v>
      </c>
      <c r="I29" s="3">
        <f t="shared" si="5"/>
        <v>27.040612983461642</v>
      </c>
    </row>
    <row r="30" spans="1:14" x14ac:dyDescent="0.35">
      <c r="A30" s="25">
        <f t="shared" si="6"/>
        <v>25</v>
      </c>
      <c r="B30" s="3">
        <v>1462.1499630000001</v>
      </c>
      <c r="C30" s="3">
        <v>260.78999349999998</v>
      </c>
      <c r="D30" s="3">
        <f t="shared" si="0"/>
        <v>-705.9657448833334</v>
      </c>
      <c r="E30" s="3">
        <f t="shared" si="1"/>
        <v>-669.25025535416694</v>
      </c>
      <c r="F30" s="3">
        <f t="shared" si="2"/>
        <v>447895.90429161763</v>
      </c>
      <c r="G30" s="4">
        <f t="shared" si="3"/>
        <v>472467.75503446558</v>
      </c>
      <c r="H30" s="3">
        <f t="shared" si="4"/>
        <v>498387.63294867979</v>
      </c>
      <c r="I30" s="3">
        <f t="shared" si="5"/>
        <v>76.473713873282577</v>
      </c>
    </row>
    <row r="31" spans="1:14" x14ac:dyDescent="0.35">
      <c r="A31" s="25">
        <f t="shared" si="6"/>
        <v>26</v>
      </c>
      <c r="B31" s="3">
        <v>1506.3950195</v>
      </c>
      <c r="C31" s="3">
        <v>266.59999099999999</v>
      </c>
      <c r="D31" s="3">
        <f t="shared" si="0"/>
        <v>-661.72068838333348</v>
      </c>
      <c r="E31" s="3">
        <f t="shared" si="1"/>
        <v>-663.44025785416693</v>
      </c>
      <c r="F31" s="3">
        <f t="shared" si="2"/>
        <v>440152.97574160353</v>
      </c>
      <c r="G31" s="4">
        <f t="shared" si="3"/>
        <v>439012.14412847563</v>
      </c>
      <c r="H31" s="3">
        <f t="shared" si="4"/>
        <v>437874.26943451271</v>
      </c>
      <c r="I31" s="3">
        <f t="shared" si="5"/>
        <v>129.9693683585856</v>
      </c>
    </row>
    <row r="32" spans="1:14" x14ac:dyDescent="0.35">
      <c r="A32" s="25">
        <f t="shared" si="6"/>
        <v>27</v>
      </c>
      <c r="B32" s="3">
        <v>1541.9349975</v>
      </c>
      <c r="C32" s="3">
        <v>264.87998950000002</v>
      </c>
      <c r="D32" s="3">
        <f t="shared" si="0"/>
        <v>-626.18071038333346</v>
      </c>
      <c r="E32" s="3">
        <f t="shared" si="1"/>
        <v>-665.16025935416678</v>
      </c>
      <c r="F32" s="3">
        <f t="shared" si="2"/>
        <v>442438.17062410241</v>
      </c>
      <c r="G32" s="4">
        <f t="shared" si="3"/>
        <v>416510.52372115449</v>
      </c>
      <c r="H32" s="3">
        <f t="shared" si="4"/>
        <v>392102.28205617616</v>
      </c>
      <c r="I32" s="3">
        <f t="shared" si="5"/>
        <v>172.93991770127377</v>
      </c>
    </row>
    <row r="33" spans="1:9" x14ac:dyDescent="0.35">
      <c r="A33" s="25">
        <f t="shared" si="6"/>
        <v>28</v>
      </c>
      <c r="B33" s="3">
        <v>1583.375</v>
      </c>
      <c r="C33" s="3">
        <v>260.39500450000003</v>
      </c>
      <c r="D33" s="3">
        <f t="shared" si="0"/>
        <v>-584.74070788333347</v>
      </c>
      <c r="E33" s="3">
        <f t="shared" si="1"/>
        <v>-669.64524435416683</v>
      </c>
      <c r="F33" s="3">
        <f t="shared" si="2"/>
        <v>448424.7532861518</v>
      </c>
      <c r="G33" s="4">
        <f t="shared" si="3"/>
        <v>391568.83421436331</v>
      </c>
      <c r="H33" s="3">
        <f t="shared" si="4"/>
        <v>341921.69545590191</v>
      </c>
      <c r="I33" s="3">
        <f t="shared" si="5"/>
        <v>223.04404754027837</v>
      </c>
    </row>
    <row r="34" spans="1:9" x14ac:dyDescent="0.35">
      <c r="A34" s="25">
        <f t="shared" si="6"/>
        <v>29</v>
      </c>
      <c r="B34" s="3">
        <v>1614.1450195</v>
      </c>
      <c r="C34" s="3">
        <v>261.550003</v>
      </c>
      <c r="D34" s="3">
        <f t="shared" si="0"/>
        <v>-553.97068838333348</v>
      </c>
      <c r="E34" s="3">
        <f t="shared" si="1"/>
        <v>-668.49024585416691</v>
      </c>
      <c r="F34" s="3">
        <f t="shared" si="2"/>
        <v>446879.20880216453</v>
      </c>
      <c r="G34" s="4">
        <f t="shared" si="3"/>
        <v>370324.00167337671</v>
      </c>
      <c r="H34" s="3">
        <f t="shared" si="4"/>
        <v>306883.52358790435</v>
      </c>
      <c r="I34" s="3">
        <f t="shared" si="5"/>
        <v>260.2473525395169</v>
      </c>
    </row>
    <row r="35" spans="1:9" x14ac:dyDescent="0.35">
      <c r="A35" s="25">
        <f t="shared" si="6"/>
        <v>30</v>
      </c>
      <c r="B35" s="3">
        <v>1618.994995</v>
      </c>
      <c r="C35" s="3">
        <v>273.3249965</v>
      </c>
      <c r="D35" s="3">
        <f t="shared" si="0"/>
        <v>-549.12071288333345</v>
      </c>
      <c r="E35" s="3">
        <f t="shared" si="1"/>
        <v>-656.71525235416686</v>
      </c>
      <c r="F35" s="3">
        <f t="shared" si="2"/>
        <v>431274.92267459707</v>
      </c>
      <c r="G35" s="4">
        <f t="shared" si="3"/>
        <v>360615.94753407832</v>
      </c>
      <c r="H35" s="3">
        <f t="shared" si="4"/>
        <v>301533.55731750035</v>
      </c>
      <c r="I35" s="3">
        <f t="shared" si="5"/>
        <v>266.11134355081072</v>
      </c>
    </row>
    <row r="36" spans="1:9" x14ac:dyDescent="0.35">
      <c r="A36" s="25">
        <f t="shared" si="6"/>
        <v>31</v>
      </c>
      <c r="B36" s="3">
        <v>1647.7550045</v>
      </c>
      <c r="C36" s="3">
        <v>290.11000050000001</v>
      </c>
      <c r="D36" s="3">
        <f t="shared" si="0"/>
        <v>-520.36070338333343</v>
      </c>
      <c r="E36" s="3">
        <f t="shared" si="1"/>
        <v>-639.93024835416691</v>
      </c>
      <c r="F36" s="3">
        <f t="shared" si="2"/>
        <v>409510.72275862575</v>
      </c>
      <c r="G36" s="4">
        <f t="shared" si="3"/>
        <v>332994.55414984556</v>
      </c>
      <c r="H36" s="3">
        <f t="shared" si="4"/>
        <v>270775.26162559749</v>
      </c>
      <c r="I36" s="3">
        <f t="shared" si="5"/>
        <v>300.88439285646677</v>
      </c>
    </row>
    <row r="37" spans="1:9" x14ac:dyDescent="0.35">
      <c r="A37" s="25">
        <f t="shared" si="6"/>
        <v>32</v>
      </c>
      <c r="B37" s="3">
        <v>1661.1950075</v>
      </c>
      <c r="C37" s="3">
        <v>292.02999899999998</v>
      </c>
      <c r="D37" s="3">
        <f t="shared" si="0"/>
        <v>-506.9207003833335</v>
      </c>
      <c r="E37" s="3">
        <f t="shared" si="1"/>
        <v>-638.01024985416689</v>
      </c>
      <c r="F37" s="3">
        <f t="shared" si="2"/>
        <v>407057.07891897648</v>
      </c>
      <c r="G37" s="4">
        <f t="shared" si="3"/>
        <v>323420.6027078199</v>
      </c>
      <c r="H37" s="3">
        <f t="shared" si="4"/>
        <v>256968.59647712938</v>
      </c>
      <c r="I37" s="3">
        <f t="shared" si="5"/>
        <v>317.134383559257</v>
      </c>
    </row>
    <row r="38" spans="1:9" x14ac:dyDescent="0.35">
      <c r="A38" s="25">
        <f t="shared" si="6"/>
        <v>33</v>
      </c>
      <c r="B38" s="3">
        <v>1658.75</v>
      </c>
      <c r="C38" s="3">
        <v>298.68501300000003</v>
      </c>
      <c r="D38" s="3">
        <f t="shared" si="0"/>
        <v>-509.36570788333347</v>
      </c>
      <c r="E38" s="3">
        <f t="shared" si="1"/>
        <v>-631.35523585416684</v>
      </c>
      <c r="F38" s="3">
        <f t="shared" si="2"/>
        <v>398609.43384047062</v>
      </c>
      <c r="G38" s="4">
        <f t="shared" si="3"/>
        <v>321590.70663670666</v>
      </c>
      <c r="H38" s="3">
        <f t="shared" si="4"/>
        <v>259453.42436748941</v>
      </c>
      <c r="I38" s="3">
        <f t="shared" si="5"/>
        <v>314.17818264596463</v>
      </c>
    </row>
    <row r="39" spans="1:9" x14ac:dyDescent="0.35">
      <c r="A39" s="25">
        <f t="shared" si="6"/>
        <v>34</v>
      </c>
      <c r="B39" s="3">
        <v>1719.4750365</v>
      </c>
      <c r="C39" s="3">
        <v>339.125</v>
      </c>
      <c r="D39" s="3">
        <f t="shared" si="0"/>
        <v>-448.64067138333348</v>
      </c>
      <c r="E39" s="3">
        <f t="shared" si="1"/>
        <v>-590.91524885416686</v>
      </c>
      <c r="F39" s="3">
        <f t="shared" si="2"/>
        <v>349180.83132838196</v>
      </c>
      <c r="G39" s="4">
        <f t="shared" si="3"/>
        <v>265108.613976583</v>
      </c>
      <c r="H39" s="3">
        <f t="shared" si="4"/>
        <v>201278.45201928823</v>
      </c>
      <c r="I39" s="3">
        <f t="shared" si="5"/>
        <v>387.59939234001104</v>
      </c>
    </row>
    <row r="40" spans="1:9" x14ac:dyDescent="0.35">
      <c r="A40" s="25">
        <f t="shared" si="6"/>
        <v>35</v>
      </c>
      <c r="B40" s="3">
        <v>1782.255005</v>
      </c>
      <c r="C40" s="3">
        <v>379.625</v>
      </c>
      <c r="D40" s="3">
        <f t="shared" si="0"/>
        <v>-385.86070288333349</v>
      </c>
      <c r="E40" s="3">
        <f t="shared" si="1"/>
        <v>-550.41524885416686</v>
      </c>
      <c r="F40" s="3">
        <f t="shared" si="2"/>
        <v>302956.94617119443</v>
      </c>
      <c r="G40" s="4">
        <f t="shared" si="3"/>
        <v>212383.61480057373</v>
      </c>
      <c r="H40" s="3">
        <f t="shared" si="4"/>
        <v>148888.48202962015</v>
      </c>
      <c r="I40" s="3">
        <f t="shared" si="5"/>
        <v>463.50517185854778</v>
      </c>
    </row>
    <row r="41" spans="1:9" x14ac:dyDescent="0.35">
      <c r="A41" s="25">
        <f t="shared" si="6"/>
        <v>36</v>
      </c>
      <c r="B41" s="3">
        <v>1827.455017</v>
      </c>
      <c r="C41" s="3">
        <v>398.89500450000003</v>
      </c>
      <c r="D41" s="3">
        <f t="shared" si="0"/>
        <v>-340.66069088333347</v>
      </c>
      <c r="E41" s="3">
        <f t="shared" si="1"/>
        <v>-531.14524435416683</v>
      </c>
      <c r="F41" s="3">
        <f t="shared" si="2"/>
        <v>282115.2706000476</v>
      </c>
      <c r="G41" s="4">
        <f t="shared" si="3"/>
        <v>180940.30590108744</v>
      </c>
      <c r="H41" s="3">
        <f t="shared" si="4"/>
        <v>116049.70631311009</v>
      </c>
      <c r="I41" s="3">
        <f t="shared" si="5"/>
        <v>518.15544052039377</v>
      </c>
    </row>
    <row r="42" spans="1:9" x14ac:dyDescent="0.35">
      <c r="A42" s="25">
        <f t="shared" si="6"/>
        <v>37</v>
      </c>
      <c r="B42" s="3">
        <v>1814.2249755</v>
      </c>
      <c r="C42" s="3">
        <v>378.74499500000002</v>
      </c>
      <c r="D42" s="3">
        <f t="shared" si="0"/>
        <v>-353.89073238333344</v>
      </c>
      <c r="E42" s="3">
        <f t="shared" si="1"/>
        <v>-551.29525385416684</v>
      </c>
      <c r="F42" s="3">
        <f t="shared" si="2"/>
        <v>303926.45692213025</v>
      </c>
      <c r="G42" s="4">
        <f t="shared" si="3"/>
        <v>195098.28114590683</v>
      </c>
      <c r="H42" s="3">
        <f t="shared" si="4"/>
        <v>125238.65046681213</v>
      </c>
      <c r="I42" s="3">
        <f t="shared" si="5"/>
        <v>502.15930931621688</v>
      </c>
    </row>
    <row r="43" spans="1:9" x14ac:dyDescent="0.35">
      <c r="A43" s="25">
        <f t="shared" si="6"/>
        <v>38</v>
      </c>
      <c r="B43" s="3">
        <v>1821.0650025</v>
      </c>
      <c r="C43" s="3">
        <v>360.5400085</v>
      </c>
      <c r="D43" s="3">
        <f t="shared" si="0"/>
        <v>-347.05070538333348</v>
      </c>
      <c r="E43" s="3">
        <f t="shared" si="1"/>
        <v>-569.50024035416686</v>
      </c>
      <c r="F43" s="3">
        <f t="shared" si="2"/>
        <v>324330.52376345382</v>
      </c>
      <c r="G43" s="4">
        <f t="shared" si="3"/>
        <v>197645.46013089156</v>
      </c>
      <c r="H43" s="3">
        <f t="shared" si="4"/>
        <v>120444.19210706934</v>
      </c>
      <c r="I43" s="3">
        <f t="shared" si="5"/>
        <v>510.42942466937848</v>
      </c>
    </row>
    <row r="44" spans="1:9" x14ac:dyDescent="0.35">
      <c r="A44" s="25">
        <f t="shared" si="6"/>
        <v>39</v>
      </c>
      <c r="B44" s="3">
        <v>1865.01001</v>
      </c>
      <c r="C44" s="3">
        <v>347.55499250000003</v>
      </c>
      <c r="D44" s="3">
        <f t="shared" si="0"/>
        <v>-303.10569788333351</v>
      </c>
      <c r="E44" s="3">
        <f t="shared" si="1"/>
        <v>-582.48525635416684</v>
      </c>
      <c r="F44" s="3">
        <f t="shared" si="2"/>
        <v>339289.07386997947</v>
      </c>
      <c r="G44" s="4">
        <f t="shared" si="3"/>
        <v>176554.60013398217</v>
      </c>
      <c r="H44" s="3">
        <f t="shared" si="4"/>
        <v>91873.064089342646</v>
      </c>
      <c r="I44" s="3">
        <f t="shared" si="5"/>
        <v>563.5622969841429</v>
      </c>
    </row>
    <row r="45" spans="1:9" x14ac:dyDescent="0.35">
      <c r="A45" s="25">
        <f t="shared" si="6"/>
        <v>40</v>
      </c>
      <c r="B45" s="3">
        <v>1878.954956</v>
      </c>
      <c r="C45" s="3">
        <v>321.11000050000001</v>
      </c>
      <c r="D45" s="3">
        <f t="shared" si="0"/>
        <v>-289.16075188333343</v>
      </c>
      <c r="E45" s="3">
        <f t="shared" si="1"/>
        <v>-608.93024835416691</v>
      </c>
      <c r="F45" s="3">
        <f t="shared" si="2"/>
        <v>370796.04736066738</v>
      </c>
      <c r="G45" s="4">
        <f t="shared" si="3"/>
        <v>176078.72845859587</v>
      </c>
      <c r="H45" s="3">
        <f t="shared" si="4"/>
        <v>83613.940429734721</v>
      </c>
      <c r="I45" s="3">
        <f t="shared" si="5"/>
        <v>580.42280236133047</v>
      </c>
    </row>
    <row r="46" spans="1:9" x14ac:dyDescent="0.35">
      <c r="A46" s="25">
        <f t="shared" si="6"/>
        <v>41</v>
      </c>
      <c r="B46" s="3">
        <v>1903.9799805</v>
      </c>
      <c r="C46" s="3">
        <v>308.33999649999998</v>
      </c>
      <c r="D46" s="3">
        <f t="shared" si="0"/>
        <v>-264.13572738333346</v>
      </c>
      <c r="E46" s="3">
        <f t="shared" si="1"/>
        <v>-621.70025235416688</v>
      </c>
      <c r="F46" s="3">
        <f t="shared" si="2"/>
        <v>386511.20377723477</v>
      </c>
      <c r="G46" s="4">
        <f t="shared" si="3"/>
        <v>164213.24836996984</v>
      </c>
      <c r="H46" s="3">
        <f t="shared" si="4"/>
        <v>69767.682480322648</v>
      </c>
      <c r="I46" s="3">
        <f t="shared" si="5"/>
        <v>610.67996937700036</v>
      </c>
    </row>
    <row r="47" spans="1:9" x14ac:dyDescent="0.35">
      <c r="A47" s="25">
        <f t="shared" si="6"/>
        <v>42</v>
      </c>
      <c r="B47" s="3">
        <v>1942.0499875</v>
      </c>
      <c r="C47" s="3">
        <v>318.68499750000001</v>
      </c>
      <c r="D47" s="3">
        <f t="shared" si="0"/>
        <v>-226.06572038333343</v>
      </c>
      <c r="E47" s="3">
        <f t="shared" si="1"/>
        <v>-611.35525135416685</v>
      </c>
      <c r="F47" s="3">
        <f t="shared" si="2"/>
        <v>373755.24335831654</v>
      </c>
      <c r="G47" s="4">
        <f t="shared" si="3"/>
        <v>138206.4653075136</v>
      </c>
      <c r="H47" s="3">
        <f t="shared" si="4"/>
        <v>51105.709932435493</v>
      </c>
      <c r="I47" s="3">
        <f t="shared" si="5"/>
        <v>656.70951712376518</v>
      </c>
    </row>
    <row r="48" spans="1:9" x14ac:dyDescent="0.35">
      <c r="A48" s="25">
        <f t="shared" si="6"/>
        <v>43</v>
      </c>
      <c r="B48" s="3">
        <v>1946.4800415</v>
      </c>
      <c r="C48" s="3">
        <v>319.42498749999999</v>
      </c>
      <c r="D48" s="3">
        <f t="shared" si="0"/>
        <v>-221.6356663833335</v>
      </c>
      <c r="E48" s="3">
        <f t="shared" si="1"/>
        <v>-610.61526135416693</v>
      </c>
      <c r="F48" s="3">
        <f t="shared" si="2"/>
        <v>372850.99739861756</v>
      </c>
      <c r="G48" s="4">
        <f t="shared" si="3"/>
        <v>135334.12035406413</v>
      </c>
      <c r="H48" s="3">
        <f t="shared" si="4"/>
        <v>49122.368613184306</v>
      </c>
      <c r="I48" s="3">
        <f t="shared" si="5"/>
        <v>662.06579095144662</v>
      </c>
    </row>
    <row r="49" spans="1:9" x14ac:dyDescent="0.35">
      <c r="A49" s="25">
        <f t="shared" si="6"/>
        <v>44</v>
      </c>
      <c r="B49" s="3">
        <v>1966.585022</v>
      </c>
      <c r="C49" s="3">
        <v>326.3650055</v>
      </c>
      <c r="D49" s="3">
        <f t="shared" si="0"/>
        <v>-201.53068588333349</v>
      </c>
      <c r="E49" s="3">
        <f t="shared" si="1"/>
        <v>-603.67524335416692</v>
      </c>
      <c r="F49" s="3">
        <f t="shared" si="2"/>
        <v>364423.79943871265</v>
      </c>
      <c r="G49" s="4">
        <f t="shared" si="3"/>
        <v>121659.08584395352</v>
      </c>
      <c r="H49" s="3">
        <f t="shared" si="4"/>
        <v>40614.617352606831</v>
      </c>
      <c r="I49" s="3">
        <f t="shared" si="5"/>
        <v>686.37424878473621</v>
      </c>
    </row>
    <row r="50" spans="1:9" x14ac:dyDescent="0.35">
      <c r="A50" s="25">
        <f t="shared" si="6"/>
        <v>45</v>
      </c>
      <c r="B50" s="3">
        <v>1988.1799925</v>
      </c>
      <c r="C50" s="3">
        <v>331.21000650000002</v>
      </c>
      <c r="D50" s="3">
        <f t="shared" si="0"/>
        <v>-179.93571538333345</v>
      </c>
      <c r="E50" s="3">
        <f t="shared" si="1"/>
        <v>-598.83024235416678</v>
      </c>
      <c r="F50" s="3">
        <f t="shared" si="2"/>
        <v>358597.65915795014</v>
      </c>
      <c r="G50" s="4">
        <f t="shared" si="3"/>
        <v>107750.94805117194</v>
      </c>
      <c r="H50" s="3">
        <f t="shared" si="4"/>
        <v>32376.861670511978</v>
      </c>
      <c r="I50" s="3">
        <f t="shared" si="5"/>
        <v>712.48421839203729</v>
      </c>
    </row>
    <row r="51" spans="1:9" x14ac:dyDescent="0.35">
      <c r="A51" s="25">
        <f t="shared" si="6"/>
        <v>46</v>
      </c>
      <c r="B51" s="3">
        <v>1994.744995</v>
      </c>
      <c r="C51" s="3">
        <v>313.75</v>
      </c>
      <c r="D51" s="3">
        <f t="shared" si="0"/>
        <v>-173.37071288333345</v>
      </c>
      <c r="E51" s="3">
        <f t="shared" si="1"/>
        <v>-616.29024885416686</v>
      </c>
      <c r="F51" s="3">
        <f t="shared" si="2"/>
        <v>379813.67083273095</v>
      </c>
      <c r="G51" s="4">
        <f t="shared" si="3"/>
        <v>106846.67978689389</v>
      </c>
      <c r="H51" s="3">
        <f t="shared" si="4"/>
        <v>30057.404085675244</v>
      </c>
      <c r="I51" s="3">
        <f t="shared" si="5"/>
        <v>720.42180810751506</v>
      </c>
    </row>
    <row r="52" spans="1:9" x14ac:dyDescent="0.35">
      <c r="A52" s="25">
        <f t="shared" si="6"/>
        <v>47</v>
      </c>
      <c r="B52" s="3">
        <v>2042.88501</v>
      </c>
      <c r="C52" s="3">
        <v>322.44000249999999</v>
      </c>
      <c r="D52" s="3">
        <f t="shared" si="0"/>
        <v>-125.23069788333351</v>
      </c>
      <c r="E52" s="3">
        <f t="shared" si="1"/>
        <v>-607.60024635416687</v>
      </c>
      <c r="F52" s="3">
        <f t="shared" si="2"/>
        <v>369178.05936964427</v>
      </c>
      <c r="G52" s="4">
        <f t="shared" si="3"/>
        <v>76090.202885017687</v>
      </c>
      <c r="H52" s="3">
        <f t="shared" si="4"/>
        <v>15682.727692346751</v>
      </c>
      <c r="I52" s="3">
        <f t="shared" si="5"/>
        <v>778.62676506936941</v>
      </c>
    </row>
    <row r="53" spans="1:9" x14ac:dyDescent="0.35">
      <c r="A53" s="25">
        <f t="shared" si="6"/>
        <v>48</v>
      </c>
      <c r="B53" s="3">
        <v>2062.3399654999998</v>
      </c>
      <c r="C53" s="3">
        <v>324.23500050000001</v>
      </c>
      <c r="D53" s="3">
        <f t="shared" si="0"/>
        <v>-105.77574238333364</v>
      </c>
      <c r="E53" s="3">
        <f t="shared" si="1"/>
        <v>-605.80524835416691</v>
      </c>
      <c r="F53" s="3">
        <f t="shared" si="2"/>
        <v>366999.99893345387</v>
      </c>
      <c r="G53" s="4">
        <f t="shared" si="3"/>
        <v>64079.49988438181</v>
      </c>
      <c r="H53" s="3">
        <f t="shared" si="4"/>
        <v>11188.507676745363</v>
      </c>
      <c r="I53" s="3">
        <f t="shared" si="5"/>
        <v>802.149293003195</v>
      </c>
    </row>
    <row r="54" spans="1:9" x14ac:dyDescent="0.35">
      <c r="A54" s="25">
        <f t="shared" si="6"/>
        <v>49</v>
      </c>
      <c r="B54" s="3">
        <v>2026.9449460000001</v>
      </c>
      <c r="C54" s="3">
        <v>333.55499300000002</v>
      </c>
      <c r="D54" s="3">
        <f t="shared" si="0"/>
        <v>-141.1707618833334</v>
      </c>
      <c r="E54" s="3">
        <f t="shared" si="1"/>
        <v>-596.48525585416678</v>
      </c>
      <c r="F54" s="3">
        <f t="shared" si="2"/>
        <v>355794.6604514108</v>
      </c>
      <c r="G54" s="4">
        <f t="shared" si="3"/>
        <v>84206.278021107777</v>
      </c>
      <c r="H54" s="3">
        <f t="shared" si="4"/>
        <v>19929.184010720819</v>
      </c>
      <c r="I54" s="3">
        <f t="shared" si="5"/>
        <v>759.35400956463627</v>
      </c>
    </row>
    <row r="55" spans="1:9" x14ac:dyDescent="0.35">
      <c r="A55" s="25">
        <f t="shared" si="6"/>
        <v>50</v>
      </c>
      <c r="B55" s="3">
        <v>2050.5850220000002</v>
      </c>
      <c r="C55" s="3">
        <v>365.10499600000003</v>
      </c>
      <c r="D55" s="3">
        <f t="shared" si="0"/>
        <v>-117.53068588333326</v>
      </c>
      <c r="E55" s="3">
        <f t="shared" si="1"/>
        <v>-564.93525285416683</v>
      </c>
      <c r="F55" s="3">
        <f t="shared" si="2"/>
        <v>319151.83991740143</v>
      </c>
      <c r="G55" s="4">
        <f t="shared" si="3"/>
        <v>66397.227747624536</v>
      </c>
      <c r="H55" s="3">
        <f t="shared" si="4"/>
        <v>13813.462124206753</v>
      </c>
      <c r="I55" s="3">
        <f t="shared" si="5"/>
        <v>787.93666800699384</v>
      </c>
    </row>
    <row r="56" spans="1:9" x14ac:dyDescent="0.35">
      <c r="A56" s="25">
        <f t="shared" si="6"/>
        <v>51</v>
      </c>
      <c r="B56" s="3">
        <v>2086.5599364999998</v>
      </c>
      <c r="C56" s="3">
        <v>376.47500600000001</v>
      </c>
      <c r="D56" s="3">
        <f t="shared" si="0"/>
        <v>-81.555771383333649</v>
      </c>
      <c r="E56" s="3">
        <f t="shared" si="1"/>
        <v>-553.56524285416685</v>
      </c>
      <c r="F56" s="3">
        <f t="shared" si="2"/>
        <v>306434.4780961927</v>
      </c>
      <c r="G56" s="4">
        <f t="shared" si="3"/>
        <v>45146.440391974</v>
      </c>
      <c r="H56" s="3">
        <f t="shared" si="4"/>
        <v>6651.3438459305835</v>
      </c>
      <c r="I56" s="3">
        <f t="shared" si="5"/>
        <v>831.43308881572966</v>
      </c>
    </row>
    <row r="57" spans="1:9" x14ac:dyDescent="0.35">
      <c r="A57" s="25">
        <f t="shared" si="6"/>
        <v>52</v>
      </c>
      <c r="B57" s="3">
        <v>2076.5699464999998</v>
      </c>
      <c r="C57" s="3">
        <v>396.94000249999999</v>
      </c>
      <c r="D57" s="3">
        <f t="shared" si="0"/>
        <v>-91.545761383333684</v>
      </c>
      <c r="E57" s="3">
        <f t="shared" si="1"/>
        <v>-533.10024635416687</v>
      </c>
      <c r="F57" s="3">
        <f t="shared" si="2"/>
        <v>284195.87266287341</v>
      </c>
      <c r="G57" s="4">
        <f t="shared" si="3"/>
        <v>48803.067946134965</v>
      </c>
      <c r="H57" s="3">
        <f t="shared" si="4"/>
        <v>8380.6264272542685</v>
      </c>
      <c r="I57" s="3">
        <f t="shared" si="5"/>
        <v>819.35442747756088</v>
      </c>
    </row>
    <row r="58" spans="1:9" x14ac:dyDescent="0.35">
      <c r="A58" s="25">
        <f t="shared" si="6"/>
        <v>53</v>
      </c>
      <c r="B58" s="3">
        <v>2097.384888</v>
      </c>
      <c r="C58" s="3">
        <v>426.52500900000001</v>
      </c>
      <c r="D58" s="3">
        <f t="shared" si="0"/>
        <v>-70.730819883333425</v>
      </c>
      <c r="E58" s="3">
        <f t="shared" si="1"/>
        <v>-503.51523985416685</v>
      </c>
      <c r="F58" s="3">
        <f t="shared" si="2"/>
        <v>253527.59676539918</v>
      </c>
      <c r="G58" s="4">
        <f t="shared" si="3"/>
        <v>35614.045738638502</v>
      </c>
      <c r="H58" s="3">
        <f t="shared" si="4"/>
        <v>5002.8488813685553</v>
      </c>
      <c r="I58" s="3">
        <f t="shared" si="5"/>
        <v>844.5212824145824</v>
      </c>
    </row>
    <row r="59" spans="1:9" x14ac:dyDescent="0.35">
      <c r="A59" s="25">
        <f t="shared" si="6"/>
        <v>54</v>
      </c>
      <c r="B59" s="3">
        <v>2085.875</v>
      </c>
      <c r="C59" s="3">
        <v>432.24499500000002</v>
      </c>
      <c r="D59" s="3">
        <f t="shared" si="0"/>
        <v>-82.240707883333471</v>
      </c>
      <c r="E59" s="3">
        <f t="shared" si="1"/>
        <v>-497.79525385416684</v>
      </c>
      <c r="F59" s="3">
        <f t="shared" si="2"/>
        <v>247800.11475973442</v>
      </c>
      <c r="G59" s="4">
        <f t="shared" si="3"/>
        <v>40939.034057930367</v>
      </c>
      <c r="H59" s="3">
        <f t="shared" si="4"/>
        <v>6763.5340331517882</v>
      </c>
      <c r="I59" s="3">
        <f t="shared" si="5"/>
        <v>830.6049482448534</v>
      </c>
    </row>
    <row r="60" spans="1:9" x14ac:dyDescent="0.35">
      <c r="A60" s="25">
        <f t="shared" si="6"/>
        <v>55</v>
      </c>
      <c r="B60" s="3">
        <v>2085.420044</v>
      </c>
      <c r="C60" s="3">
        <v>487.75001500000002</v>
      </c>
      <c r="D60" s="3">
        <f t="shared" si="0"/>
        <v>-82.695663883333509</v>
      </c>
      <c r="E60" s="3">
        <f t="shared" si="1"/>
        <v>-442.29023385416684</v>
      </c>
      <c r="F60" s="3">
        <f t="shared" si="2"/>
        <v>195620.65096277359</v>
      </c>
      <c r="G60" s="4">
        <f t="shared" si="3"/>
        <v>36575.48451768516</v>
      </c>
      <c r="H60" s="3">
        <f t="shared" si="4"/>
        <v>6838.5728251052706</v>
      </c>
      <c r="I60" s="3">
        <f t="shared" si="5"/>
        <v>830.05487167342835</v>
      </c>
    </row>
    <row r="61" spans="1:9" x14ac:dyDescent="0.35">
      <c r="A61" s="25">
        <f t="shared" si="6"/>
        <v>56</v>
      </c>
      <c r="B61" s="3">
        <v>2038.335022</v>
      </c>
      <c r="C61" s="3">
        <v>525.17001349999998</v>
      </c>
      <c r="D61" s="3">
        <f t="shared" si="0"/>
        <v>-129.78068588333349</v>
      </c>
      <c r="E61" s="3">
        <f t="shared" si="1"/>
        <v>-404.87023535416688</v>
      </c>
      <c r="F61" s="3">
        <f t="shared" si="2"/>
        <v>163919.9074757385</v>
      </c>
      <c r="G61" s="4">
        <f t="shared" si="3"/>
        <v>52544.336838010437</v>
      </c>
      <c r="H61" s="3">
        <f t="shared" si="4"/>
        <v>16843.026428348476</v>
      </c>
      <c r="I61" s="3">
        <f t="shared" si="5"/>
        <v>773.12548187041421</v>
      </c>
    </row>
    <row r="62" spans="1:9" x14ac:dyDescent="0.35">
      <c r="A62" s="25">
        <f t="shared" si="6"/>
        <v>57</v>
      </c>
      <c r="B62" s="3">
        <v>1945.0599975</v>
      </c>
      <c r="C62" s="3">
        <v>505.51501500000001</v>
      </c>
      <c r="D62" s="3">
        <f t="shared" si="0"/>
        <v>-223.05571038333346</v>
      </c>
      <c r="E62" s="3">
        <f t="shared" si="1"/>
        <v>-424.52523385416686</v>
      </c>
      <c r="F62" s="3">
        <f t="shared" si="2"/>
        <v>180221.67417893506</v>
      </c>
      <c r="G62" s="4">
        <f t="shared" si="3"/>
        <v>94692.777612991951</v>
      </c>
      <c r="H62" s="3">
        <f t="shared" si="4"/>
        <v>49753.849934613536</v>
      </c>
      <c r="I62" s="3">
        <f t="shared" si="5"/>
        <v>660.3488492366605</v>
      </c>
    </row>
    <row r="63" spans="1:9" x14ac:dyDescent="0.35">
      <c r="A63" s="25">
        <f t="shared" si="6"/>
        <v>58</v>
      </c>
      <c r="B63" s="3">
        <v>1999.5050655</v>
      </c>
      <c r="C63" s="3">
        <v>568.45001200000002</v>
      </c>
      <c r="D63" s="3">
        <f t="shared" si="0"/>
        <v>-168.61064238333347</v>
      </c>
      <c r="E63" s="3">
        <f t="shared" si="1"/>
        <v>-361.59023685416685</v>
      </c>
      <c r="F63" s="3">
        <f t="shared" si="2"/>
        <v>130747.49938825249</v>
      </c>
      <c r="G63" s="4">
        <f t="shared" si="3"/>
        <v>60967.962115522772</v>
      </c>
      <c r="H63" s="3">
        <f t="shared" si="4"/>
        <v>28429.548724920369</v>
      </c>
      <c r="I63" s="3">
        <f t="shared" si="5"/>
        <v>726.17709710333065</v>
      </c>
    </row>
    <row r="64" spans="1:9" x14ac:dyDescent="0.35">
      <c r="A64" s="25">
        <f t="shared" si="6"/>
        <v>59</v>
      </c>
      <c r="B64" s="3">
        <v>2080.584961</v>
      </c>
      <c r="C64" s="3">
        <v>645.96499649999998</v>
      </c>
      <c r="D64" s="3">
        <f t="shared" si="0"/>
        <v>-87.53074688333345</v>
      </c>
      <c r="E64" s="3">
        <f t="shared" si="1"/>
        <v>-284.07525235416688</v>
      </c>
      <c r="F64" s="3">
        <f t="shared" si="2"/>
        <v>80698.749000083597</v>
      </c>
      <c r="G64" s="4">
        <f t="shared" si="3"/>
        <v>24865.319009631654</v>
      </c>
      <c r="H64" s="3">
        <f t="shared" si="4"/>
        <v>7661.6316499541881</v>
      </c>
      <c r="I64" s="3">
        <f t="shared" si="5"/>
        <v>824.2088868327096</v>
      </c>
    </row>
    <row r="65" spans="1:9" x14ac:dyDescent="0.35">
      <c r="A65" s="25">
        <f t="shared" si="6"/>
        <v>60</v>
      </c>
      <c r="B65" s="3">
        <v>2063.4349364999998</v>
      </c>
      <c r="C65" s="3">
        <v>674.82000749999997</v>
      </c>
      <c r="D65" s="3">
        <f t="shared" si="0"/>
        <v>-104.68077138333365</v>
      </c>
      <c r="E65" s="3">
        <f t="shared" si="1"/>
        <v>-255.22024135416689</v>
      </c>
      <c r="F65" s="3">
        <f t="shared" si="2"/>
        <v>65137.371596879195</v>
      </c>
      <c r="G65" s="4">
        <f t="shared" si="3"/>
        <v>26716.651737594781</v>
      </c>
      <c r="H65" s="3">
        <f t="shared" si="4"/>
        <v>10958.063897409766</v>
      </c>
      <c r="I65" s="3">
        <f t="shared" si="5"/>
        <v>803.47319661912616</v>
      </c>
    </row>
    <row r="66" spans="1:9" x14ac:dyDescent="0.35">
      <c r="A66" s="25">
        <f t="shared" si="6"/>
        <v>61</v>
      </c>
      <c r="B66" s="3">
        <v>1989.2199705</v>
      </c>
      <c r="C66" s="3">
        <v>621.64498900000001</v>
      </c>
      <c r="D66" s="3">
        <f t="shared" si="0"/>
        <v>-178.89573738333343</v>
      </c>
      <c r="E66" s="3">
        <f t="shared" si="1"/>
        <v>-308.39525985416685</v>
      </c>
      <c r="F66" s="3">
        <f t="shared" si="2"/>
        <v>95107.636300519094</v>
      </c>
      <c r="G66" s="4">
        <f t="shared" si="3"/>
        <v>55170.597417135905</v>
      </c>
      <c r="H66" s="3">
        <f t="shared" si="4"/>
        <v>32003.684853926599</v>
      </c>
      <c r="I66" s="3">
        <f t="shared" si="5"/>
        <v>713.74163126844087</v>
      </c>
    </row>
    <row r="67" spans="1:9" x14ac:dyDescent="0.35">
      <c r="A67" s="25">
        <f t="shared" si="6"/>
        <v>62</v>
      </c>
      <c r="B67" s="3">
        <v>1934.5849605000001</v>
      </c>
      <c r="C67" s="3">
        <v>565.33502199999998</v>
      </c>
      <c r="D67" s="3">
        <f t="shared" si="0"/>
        <v>-233.53074738333339</v>
      </c>
      <c r="E67" s="3">
        <f t="shared" si="1"/>
        <v>-364.70522685416688</v>
      </c>
      <c r="F67" s="3">
        <f t="shared" si="2"/>
        <v>133009.90249474932</v>
      </c>
      <c r="G67" s="4">
        <f t="shared" si="3"/>
        <v>85169.884201861743</v>
      </c>
      <c r="H67" s="3">
        <f t="shared" si="4"/>
        <v>54536.609973418279</v>
      </c>
      <c r="I67" s="3">
        <f t="shared" si="5"/>
        <v>647.68372900853365</v>
      </c>
    </row>
    <row r="68" spans="1:9" x14ac:dyDescent="0.35">
      <c r="A68" s="25">
        <f t="shared" si="6"/>
        <v>63</v>
      </c>
      <c r="B68" s="3">
        <v>1998.414978</v>
      </c>
      <c r="C68" s="3">
        <v>574.96499649999998</v>
      </c>
      <c r="D68" s="3">
        <f t="shared" si="0"/>
        <v>-169.70072988333345</v>
      </c>
      <c r="E68" s="3">
        <f t="shared" si="1"/>
        <v>-355.07525235416688</v>
      </c>
      <c r="F68" s="3">
        <f t="shared" si="2"/>
        <v>126078.43483437529</v>
      </c>
      <c r="G68" s="4">
        <f t="shared" si="3"/>
        <v>60256.529488010936</v>
      </c>
      <c r="H68" s="3">
        <f t="shared" si="4"/>
        <v>28798.337722936103</v>
      </c>
      <c r="I68" s="3">
        <f t="shared" si="5"/>
        <v>724.85909801209345</v>
      </c>
    </row>
    <row r="69" spans="1:9" x14ac:dyDescent="0.35">
      <c r="A69" s="25">
        <f t="shared" si="6"/>
        <v>64</v>
      </c>
      <c r="B69" s="3">
        <v>2060.9600829999999</v>
      </c>
      <c r="C69" s="3">
        <v>625.0400085</v>
      </c>
      <c r="D69" s="3">
        <f t="shared" si="0"/>
        <v>-107.15562488333353</v>
      </c>
      <c r="E69" s="3">
        <f t="shared" si="1"/>
        <v>-305.00024035416686</v>
      </c>
      <c r="F69" s="3">
        <f t="shared" si="2"/>
        <v>93025.146616099562</v>
      </c>
      <c r="G69" s="4">
        <f t="shared" si="3"/>
        <v>32682.49134471767</v>
      </c>
      <c r="H69" s="3">
        <f t="shared" si="4"/>
        <v>11482.327944137687</v>
      </c>
      <c r="I69" s="3">
        <f t="shared" si="5"/>
        <v>800.48090961102298</v>
      </c>
    </row>
    <row r="70" spans="1:9" x14ac:dyDescent="0.35">
      <c r="A70" s="25">
        <f t="shared" si="6"/>
        <v>65</v>
      </c>
      <c r="B70" s="3">
        <v>2082.0599364999998</v>
      </c>
      <c r="C70" s="3">
        <v>693.35498050000001</v>
      </c>
      <c r="D70" s="3">
        <f t="shared" si="0"/>
        <v>-86.055771383333649</v>
      </c>
      <c r="E70" s="3">
        <f t="shared" si="1"/>
        <v>-236.68526835416685</v>
      </c>
      <c r="F70" s="3">
        <f t="shared" si="2"/>
        <v>56019.916255883974</v>
      </c>
      <c r="G70" s="4">
        <f t="shared" si="3"/>
        <v>20368.133343289159</v>
      </c>
      <c r="H70" s="3">
        <f t="shared" si="4"/>
        <v>7405.5957883805868</v>
      </c>
      <c r="I70" s="3">
        <f t="shared" si="5"/>
        <v>825.99224492882286</v>
      </c>
    </row>
    <row r="71" spans="1:9" x14ac:dyDescent="0.35">
      <c r="A71" s="25">
        <f t="shared" si="6"/>
        <v>66</v>
      </c>
      <c r="B71" s="3">
        <v>2096.400024</v>
      </c>
      <c r="C71" s="3">
        <v>718.26000950000002</v>
      </c>
      <c r="D71" s="3">
        <f t="shared" ref="D71:D125" si="7">B71-$B$127</f>
        <v>-71.71568388333344</v>
      </c>
      <c r="E71" s="3">
        <f t="shared" ref="E71:E125" si="8">C71-$C$127</f>
        <v>-211.78023935416684</v>
      </c>
      <c r="F71" s="3">
        <f t="shared" ref="F71:F125" si="9">E71^2</f>
        <v>44850.869780908193</v>
      </c>
      <c r="G71" s="4">
        <f t="shared" ref="G71:G125" si="10">D71*E71</f>
        <v>15187.964698260121</v>
      </c>
      <c r="H71" s="3">
        <f t="shared" ref="H71:H125" si="11">D71^2</f>
        <v>5143.139314854212</v>
      </c>
      <c r="I71" s="3">
        <f t="shared" ref="I71:I125" si="12">$M$7+$L$7*B71</f>
        <v>843.33050657595231</v>
      </c>
    </row>
    <row r="72" spans="1:9" x14ac:dyDescent="0.35">
      <c r="A72" s="25">
        <f t="shared" ref="A72:A125" si="13">A71+1</f>
        <v>67</v>
      </c>
      <c r="B72" s="3">
        <v>2136.4700929999999</v>
      </c>
      <c r="C72" s="3">
        <v>738.06500249999999</v>
      </c>
      <c r="D72" s="3">
        <f t="shared" si="7"/>
        <v>-31.645614883333565</v>
      </c>
      <c r="E72" s="3">
        <f t="shared" si="8"/>
        <v>-191.97524635416687</v>
      </c>
      <c r="F72" s="3">
        <f t="shared" si="9"/>
        <v>36854.495212743059</v>
      </c>
      <c r="G72" s="4">
        <f t="shared" si="10"/>
        <v>6075.1747132570508</v>
      </c>
      <c r="H72" s="3">
        <f t="shared" si="11"/>
        <v>1001.4449413442628</v>
      </c>
      <c r="I72" s="3">
        <f t="shared" si="12"/>
        <v>891.77828212408076</v>
      </c>
    </row>
    <row r="73" spans="1:9" x14ac:dyDescent="0.35">
      <c r="A73" s="25">
        <f t="shared" si="13"/>
        <v>68</v>
      </c>
      <c r="B73" s="3">
        <v>2172.0499264999999</v>
      </c>
      <c r="C73" s="3">
        <v>764.51498400000003</v>
      </c>
      <c r="D73" s="3">
        <f t="shared" si="7"/>
        <v>3.9342186166663851</v>
      </c>
      <c r="E73" s="3">
        <f t="shared" si="8"/>
        <v>-165.52526485416683</v>
      </c>
      <c r="F73" s="3">
        <f t="shared" si="9"/>
        <v>27398.613305042079</v>
      </c>
      <c r="G73" s="4">
        <f t="shared" si="10"/>
        <v>-651.21257851789721</v>
      </c>
      <c r="H73" s="3">
        <f t="shared" si="11"/>
        <v>15.478076123724364</v>
      </c>
      <c r="I73" s="3">
        <f t="shared" si="12"/>
        <v>934.79701981199878</v>
      </c>
    </row>
    <row r="74" spans="1:9" x14ac:dyDescent="0.35">
      <c r="A74" s="25">
        <f t="shared" si="13"/>
        <v>69</v>
      </c>
      <c r="B74" s="3">
        <v>2169.8000489999999</v>
      </c>
      <c r="C74" s="3">
        <v>804.10501099999999</v>
      </c>
      <c r="D74" s="3">
        <f t="shared" si="7"/>
        <v>1.6843411166664737</v>
      </c>
      <c r="E74" s="3">
        <f t="shared" si="8"/>
        <v>-125.93523785416687</v>
      </c>
      <c r="F74" s="3">
        <f t="shared" si="9"/>
        <v>15859.684133385585</v>
      </c>
      <c r="G74" s="4">
        <f t="shared" si="10"/>
        <v>-212.11789915494541</v>
      </c>
      <c r="H74" s="3">
        <f t="shared" si="11"/>
        <v>2.8370049972932634</v>
      </c>
      <c r="I74" s="3">
        <f t="shared" si="12"/>
        <v>932.07674598040694</v>
      </c>
    </row>
    <row r="75" spans="1:9" x14ac:dyDescent="0.35">
      <c r="A75" s="25">
        <f t="shared" si="13"/>
        <v>70</v>
      </c>
      <c r="B75" s="3">
        <v>2145.23999</v>
      </c>
      <c r="C75" s="3">
        <v>812.91000350000002</v>
      </c>
      <c r="D75" s="3">
        <f t="shared" si="7"/>
        <v>-22.875717883333436</v>
      </c>
      <c r="E75" s="3">
        <f t="shared" si="8"/>
        <v>-117.13024535416685</v>
      </c>
      <c r="F75" s="3">
        <f t="shared" si="9"/>
        <v>13719.494376727323</v>
      </c>
      <c r="G75" s="4">
        <f t="shared" si="10"/>
        <v>2679.4384483275476</v>
      </c>
      <c r="H75" s="3">
        <f t="shared" si="11"/>
        <v>523.29846867786125</v>
      </c>
      <c r="I75" s="3">
        <f t="shared" si="12"/>
        <v>902.38175778658115</v>
      </c>
    </row>
    <row r="76" spans="1:9" x14ac:dyDescent="0.35">
      <c r="A76" s="25">
        <f t="shared" si="13"/>
        <v>71</v>
      </c>
      <c r="B76" s="3">
        <v>2163.7449955000002</v>
      </c>
      <c r="C76" s="3">
        <v>774.78500350000002</v>
      </c>
      <c r="D76" s="3">
        <f t="shared" si="7"/>
        <v>-4.3707123833332844</v>
      </c>
      <c r="E76" s="3">
        <f t="shared" si="8"/>
        <v>-155.25524535416685</v>
      </c>
      <c r="F76" s="3">
        <f t="shared" si="9"/>
        <v>24104.191209982546</v>
      </c>
      <c r="G76" s="4">
        <f t="shared" si="10"/>
        <v>678.5760234469044</v>
      </c>
      <c r="H76" s="3">
        <f t="shared" si="11"/>
        <v>19.103126737822919</v>
      </c>
      <c r="I76" s="3">
        <f t="shared" si="12"/>
        <v>924.75572357588089</v>
      </c>
    </row>
    <row r="77" spans="1:9" x14ac:dyDescent="0.35">
      <c r="A77" s="25">
        <f t="shared" si="13"/>
        <v>72</v>
      </c>
      <c r="B77" s="3">
        <v>2219.5</v>
      </c>
      <c r="C77" s="3">
        <v>760.53497300000004</v>
      </c>
      <c r="D77" s="3">
        <f t="shared" si="7"/>
        <v>51.384292116666529</v>
      </c>
      <c r="E77" s="3">
        <f t="shared" si="8"/>
        <v>-169.50527585416683</v>
      </c>
      <c r="F77" s="3">
        <f t="shared" si="9"/>
        <v>28732.038542397189</v>
      </c>
      <c r="G77" s="4">
        <f t="shared" si="10"/>
        <v>-8709.9086098066491</v>
      </c>
      <c r="H77" s="3">
        <f t="shared" si="11"/>
        <v>2640.3454763309178</v>
      </c>
      <c r="I77" s="3">
        <f t="shared" si="12"/>
        <v>992.16778477549769</v>
      </c>
    </row>
    <row r="78" spans="1:9" x14ac:dyDescent="0.35">
      <c r="A78" s="25">
        <f t="shared" si="13"/>
        <v>73</v>
      </c>
      <c r="B78" s="3">
        <v>2265.2200925000002</v>
      </c>
      <c r="C78" s="3">
        <v>790.69998150000004</v>
      </c>
      <c r="D78" s="3">
        <f t="shared" si="7"/>
        <v>97.104384616666721</v>
      </c>
      <c r="E78" s="3">
        <f t="shared" si="8"/>
        <v>-139.34026735416683</v>
      </c>
      <c r="F78" s="3">
        <f t="shared" si="9"/>
        <v>19415.710106330691</v>
      </c>
      <c r="G78" s="4">
        <f t="shared" si="10"/>
        <v>-13530.550913748186</v>
      </c>
      <c r="H78" s="3">
        <f t="shared" si="11"/>
        <v>9429.2615117815403</v>
      </c>
      <c r="I78" s="3">
        <f t="shared" si="12"/>
        <v>1047.4468705060385</v>
      </c>
    </row>
    <row r="79" spans="1:9" x14ac:dyDescent="0.35">
      <c r="A79" s="25">
        <f t="shared" si="13"/>
        <v>74</v>
      </c>
      <c r="B79" s="3">
        <v>2324.6149905000002</v>
      </c>
      <c r="C79" s="3">
        <v>837.125</v>
      </c>
      <c r="D79" s="3">
        <f t="shared" si="7"/>
        <v>156.49928261666673</v>
      </c>
      <c r="E79" s="3">
        <f t="shared" si="8"/>
        <v>-92.915248854166862</v>
      </c>
      <c r="F79" s="3">
        <f t="shared" si="9"/>
        <v>8633.2434696317559</v>
      </c>
      <c r="G79" s="4">
        <f t="shared" si="10"/>
        <v>-14541.169789826179</v>
      </c>
      <c r="H79" s="3">
        <f t="shared" si="11"/>
        <v>24492.025459531327</v>
      </c>
      <c r="I79" s="3">
        <f t="shared" si="12"/>
        <v>1119.2598411053145</v>
      </c>
    </row>
    <row r="80" spans="1:9" x14ac:dyDescent="0.35">
      <c r="A80" s="25">
        <f t="shared" si="13"/>
        <v>75</v>
      </c>
      <c r="B80" s="3">
        <v>2371.424927</v>
      </c>
      <c r="C80" s="3">
        <v>869.794983</v>
      </c>
      <c r="D80" s="3">
        <f t="shared" si="7"/>
        <v>203.30921911666655</v>
      </c>
      <c r="E80" s="3">
        <f t="shared" si="8"/>
        <v>-60.24526585416686</v>
      </c>
      <c r="F80" s="3">
        <f t="shared" si="9"/>
        <v>3629.4920578392434</v>
      </c>
      <c r="G80" s="4">
        <f t="shared" si="10"/>
        <v>-12248.417956286639</v>
      </c>
      <c r="H80" s="3">
        <f t="shared" si="11"/>
        <v>41334.638577828729</v>
      </c>
      <c r="I80" s="3">
        <f t="shared" si="12"/>
        <v>1175.8566315169842</v>
      </c>
    </row>
    <row r="81" spans="1:9" x14ac:dyDescent="0.35">
      <c r="A81" s="25">
        <f t="shared" si="13"/>
        <v>76</v>
      </c>
      <c r="B81" s="3">
        <v>2373.2700195000002</v>
      </c>
      <c r="C81" s="3">
        <v>906.49499500000002</v>
      </c>
      <c r="D81" s="3">
        <f t="shared" si="7"/>
        <v>205.15431161666675</v>
      </c>
      <c r="E81" s="3">
        <f t="shared" si="8"/>
        <v>-23.545253854166845</v>
      </c>
      <c r="F81" s="3">
        <f t="shared" si="9"/>
        <v>554.37897905715863</v>
      </c>
      <c r="G81" s="4">
        <f t="shared" si="10"/>
        <v>-4830.410346291269</v>
      </c>
      <c r="H81" s="3">
        <f t="shared" si="11"/>
        <v>42088.291574908406</v>
      </c>
      <c r="I81" s="3">
        <f t="shared" si="12"/>
        <v>1178.0874893501846</v>
      </c>
    </row>
    <row r="82" spans="1:9" x14ac:dyDescent="0.35">
      <c r="A82" s="25">
        <f t="shared" si="13"/>
        <v>77</v>
      </c>
      <c r="B82" s="3">
        <v>2400.1500245000002</v>
      </c>
      <c r="C82" s="3">
        <v>961.2099915</v>
      </c>
      <c r="D82" s="3">
        <f t="shared" si="7"/>
        <v>232.03431661666673</v>
      </c>
      <c r="E82" s="3">
        <f t="shared" si="8"/>
        <v>31.169742645833139</v>
      </c>
      <c r="F82" s="3">
        <f t="shared" si="9"/>
        <v>971.55285660746904</v>
      </c>
      <c r="G82" s="4">
        <f t="shared" si="10"/>
        <v>7232.4499339432659</v>
      </c>
      <c r="H82" s="3">
        <f t="shared" si="11"/>
        <v>53839.924087763538</v>
      </c>
      <c r="I82" s="3">
        <f t="shared" si="12"/>
        <v>1210.5874695466891</v>
      </c>
    </row>
    <row r="83" spans="1:9" x14ac:dyDescent="0.35">
      <c r="A83" s="25">
        <f t="shared" si="13"/>
        <v>78</v>
      </c>
      <c r="B83" s="3">
        <v>2419.5299070000001</v>
      </c>
      <c r="C83" s="3">
        <v>983.29501349999998</v>
      </c>
      <c r="D83" s="3">
        <f t="shared" si="7"/>
        <v>251.41419911666662</v>
      </c>
      <c r="E83" s="3">
        <f t="shared" si="8"/>
        <v>53.25476464583312</v>
      </c>
      <c r="F83" s="3">
        <f t="shared" si="9"/>
        <v>2836.0699574830774</v>
      </c>
      <c r="G83" s="4">
        <f t="shared" si="10"/>
        <v>13389.004002578706</v>
      </c>
      <c r="H83" s="3">
        <f t="shared" si="11"/>
        <v>63209.09951747489</v>
      </c>
      <c r="I83" s="3">
        <f t="shared" si="12"/>
        <v>1234.0192284864879</v>
      </c>
    </row>
    <row r="84" spans="1:9" x14ac:dyDescent="0.35">
      <c r="A84" s="25">
        <f t="shared" si="13"/>
        <v>79</v>
      </c>
      <c r="B84" s="3">
        <v>2450.844971</v>
      </c>
      <c r="C84" s="3">
        <v>980.28500350000002</v>
      </c>
      <c r="D84" s="3">
        <f t="shared" si="7"/>
        <v>282.72926311666652</v>
      </c>
      <c r="E84" s="3">
        <f t="shared" si="8"/>
        <v>50.244754645833154</v>
      </c>
      <c r="F84" s="3">
        <f t="shared" si="9"/>
        <v>2524.5353694199725</v>
      </c>
      <c r="G84" s="4">
        <f t="shared" si="10"/>
        <v>14205.662456494114</v>
      </c>
      <c r="H84" s="3">
        <f t="shared" si="11"/>
        <v>79935.83622249325</v>
      </c>
      <c r="I84" s="3">
        <f t="shared" si="12"/>
        <v>1271.8815339381522</v>
      </c>
    </row>
    <row r="85" spans="1:9" x14ac:dyDescent="0.35">
      <c r="A85" s="25">
        <f t="shared" si="13"/>
        <v>80</v>
      </c>
      <c r="B85" s="3">
        <v>2474.375</v>
      </c>
      <c r="C85" s="3">
        <v>988.35498050000001</v>
      </c>
      <c r="D85" s="3">
        <f t="shared" si="7"/>
        <v>306.25929211666653</v>
      </c>
      <c r="E85" s="3">
        <f t="shared" si="8"/>
        <v>58.314731645833149</v>
      </c>
      <c r="F85" s="3">
        <f t="shared" si="9"/>
        <v>3400.6079269255342</v>
      </c>
      <c r="G85" s="4">
        <f t="shared" si="10"/>
        <v>17859.428433826233</v>
      </c>
      <c r="H85" s="3">
        <f t="shared" si="11"/>
        <v>93794.754007801675</v>
      </c>
      <c r="I85" s="3">
        <f t="shared" si="12"/>
        <v>1300.3311371477935</v>
      </c>
    </row>
    <row r="86" spans="1:9" x14ac:dyDescent="0.35">
      <c r="A86" s="25">
        <f t="shared" si="13"/>
        <v>81</v>
      </c>
      <c r="B86" s="3">
        <v>2496.8900144999998</v>
      </c>
      <c r="C86" s="3">
        <v>972.77499399999999</v>
      </c>
      <c r="D86" s="3">
        <f t="shared" si="7"/>
        <v>328.77430661666631</v>
      </c>
      <c r="E86" s="3">
        <f t="shared" si="8"/>
        <v>42.734745145833131</v>
      </c>
      <c r="F86" s="3">
        <f t="shared" si="9"/>
        <v>1826.2584426793082</v>
      </c>
      <c r="G86" s="4">
        <f t="shared" si="10"/>
        <v>14050.086203761233</v>
      </c>
      <c r="H86" s="3">
        <f t="shared" si="11"/>
        <v>108092.54469126971</v>
      </c>
      <c r="I86" s="3">
        <f t="shared" si="12"/>
        <v>1327.5535102602239</v>
      </c>
    </row>
    <row r="87" spans="1:9" x14ac:dyDescent="0.35">
      <c r="A87" s="25">
        <f t="shared" si="13"/>
        <v>82</v>
      </c>
      <c r="B87" s="3">
        <v>2548.2299804999998</v>
      </c>
      <c r="C87" s="3">
        <v>1034.6400145</v>
      </c>
      <c r="D87" s="3">
        <f t="shared" si="7"/>
        <v>380.11427261666631</v>
      </c>
      <c r="E87" s="3">
        <f t="shared" si="8"/>
        <v>104.59976564583314</v>
      </c>
      <c r="F87" s="3">
        <f t="shared" si="9"/>
        <v>10941.110973163215</v>
      </c>
      <c r="G87" s="4">
        <f t="shared" si="10"/>
        <v>39759.863834339631</v>
      </c>
      <c r="H87" s="3">
        <f t="shared" si="11"/>
        <v>144486.86024689733</v>
      </c>
      <c r="I87" s="3">
        <f t="shared" si="12"/>
        <v>1389.6274525191343</v>
      </c>
    </row>
    <row r="88" spans="1:9" x14ac:dyDescent="0.35">
      <c r="A88" s="25">
        <f t="shared" si="13"/>
        <v>83</v>
      </c>
      <c r="B88" s="3">
        <v>2584.0250245000002</v>
      </c>
      <c r="C88" s="3">
        <v>1141.075012</v>
      </c>
      <c r="D88" s="3">
        <f t="shared" si="7"/>
        <v>415.90931661666673</v>
      </c>
      <c r="E88" s="3">
        <f t="shared" si="8"/>
        <v>211.03476314583315</v>
      </c>
      <c r="F88" s="3">
        <f t="shared" si="9"/>
        <v>44535.6712560179</v>
      </c>
      <c r="G88" s="4">
        <f t="shared" si="10"/>
        <v>87771.324122343591</v>
      </c>
      <c r="H88" s="3">
        <f t="shared" si="11"/>
        <v>172980.55964854272</v>
      </c>
      <c r="I88" s="3">
        <f t="shared" si="12"/>
        <v>1432.9063961477909</v>
      </c>
    </row>
    <row r="89" spans="1:9" x14ac:dyDescent="0.35">
      <c r="A89" s="25">
        <f t="shared" si="13"/>
        <v>84</v>
      </c>
      <c r="B89" s="3">
        <v>2659.3551025000002</v>
      </c>
      <c r="C89" s="3">
        <v>1170.76001</v>
      </c>
      <c r="D89" s="3">
        <f t="shared" si="7"/>
        <v>491.23939461666669</v>
      </c>
      <c r="E89" s="3">
        <f t="shared" si="8"/>
        <v>240.7197611458331</v>
      </c>
      <c r="F89" s="3">
        <f t="shared" si="9"/>
        <v>57946.003406106938</v>
      </c>
      <c r="G89" s="4">
        <f t="shared" si="10"/>
        <v>118251.02973754765</v>
      </c>
      <c r="H89" s="3">
        <f t="shared" si="11"/>
        <v>241316.14282334916</v>
      </c>
      <c r="I89" s="3">
        <f t="shared" si="12"/>
        <v>1523.9862171225691</v>
      </c>
    </row>
    <row r="90" spans="1:9" x14ac:dyDescent="0.35">
      <c r="A90" s="25">
        <f t="shared" si="13"/>
        <v>85</v>
      </c>
      <c r="B90" s="3">
        <v>2753.7700195000002</v>
      </c>
      <c r="C90" s="3">
        <v>1311.4450075</v>
      </c>
      <c r="D90" s="3">
        <f t="shared" si="7"/>
        <v>585.65431161666675</v>
      </c>
      <c r="E90" s="3">
        <f t="shared" si="8"/>
        <v>381.40475864583311</v>
      </c>
      <c r="F90" s="3">
        <f t="shared" si="9"/>
        <v>145469.58991768621</v>
      </c>
      <c r="G90" s="4">
        <f t="shared" si="10"/>
        <v>223371.34137204633</v>
      </c>
      <c r="H90" s="3">
        <f t="shared" si="11"/>
        <v>342990.97271519178</v>
      </c>
      <c r="I90" s="3">
        <f t="shared" si="12"/>
        <v>1638.1410668986241</v>
      </c>
    </row>
    <row r="91" spans="1:9" x14ac:dyDescent="0.35">
      <c r="A91" s="25">
        <f t="shared" si="13"/>
        <v>86</v>
      </c>
      <c r="B91" s="3">
        <v>2765.1400144999998</v>
      </c>
      <c r="C91" s="3">
        <v>1478.7249755</v>
      </c>
      <c r="D91" s="3">
        <f t="shared" si="7"/>
        <v>597.02430661666631</v>
      </c>
      <c r="E91" s="3">
        <f t="shared" si="8"/>
        <v>548.68472664583317</v>
      </c>
      <c r="F91" s="3">
        <f t="shared" si="9"/>
        <v>301054.92925441265</v>
      </c>
      <c r="G91" s="4">
        <f t="shared" si="10"/>
        <v>327578.11847688362</v>
      </c>
      <c r="H91" s="3">
        <f t="shared" si="11"/>
        <v>356438.0226911112</v>
      </c>
      <c r="I91" s="3">
        <f t="shared" si="12"/>
        <v>1651.8882597408256</v>
      </c>
    </row>
    <row r="92" spans="1:9" x14ac:dyDescent="0.35">
      <c r="A92" s="25">
        <f t="shared" si="13"/>
        <v>87</v>
      </c>
      <c r="B92" s="3">
        <v>2678.045044</v>
      </c>
      <c r="C92" s="3">
        <v>1480.469971</v>
      </c>
      <c r="D92" s="3">
        <f t="shared" si="7"/>
        <v>509.92933611666649</v>
      </c>
      <c r="E92" s="3">
        <f t="shared" si="8"/>
        <v>550.42972214583313</v>
      </c>
      <c r="F92" s="3">
        <f t="shared" si="9"/>
        <v>302972.87902153906</v>
      </c>
      <c r="G92" s="4">
        <f t="shared" si="10"/>
        <v>280680.26279270591</v>
      </c>
      <c r="H92" s="3">
        <f t="shared" si="11"/>
        <v>260027.92783238422</v>
      </c>
      <c r="I92" s="3">
        <f t="shared" si="12"/>
        <v>1546.5837846685504</v>
      </c>
    </row>
    <row r="93" spans="1:9" x14ac:dyDescent="0.35">
      <c r="A93" s="25">
        <f t="shared" si="13"/>
        <v>88</v>
      </c>
      <c r="B93" s="3">
        <v>2640.75</v>
      </c>
      <c r="C93" s="3">
        <v>1491.875</v>
      </c>
      <c r="D93" s="3">
        <f t="shared" si="7"/>
        <v>472.63429211666653</v>
      </c>
      <c r="E93" s="3">
        <f t="shared" si="8"/>
        <v>561.83475114583314</v>
      </c>
      <c r="F93" s="3">
        <f t="shared" si="9"/>
        <v>315658.28759510024</v>
      </c>
      <c r="G93" s="4">
        <f t="shared" si="10"/>
        <v>265542.36989435437</v>
      </c>
      <c r="H93" s="3">
        <f t="shared" si="11"/>
        <v>223383.17408462247</v>
      </c>
      <c r="I93" s="3">
        <f t="shared" si="12"/>
        <v>1501.4912264109253</v>
      </c>
    </row>
    <row r="94" spans="1:9" x14ac:dyDescent="0.35">
      <c r="A94" s="25">
        <f t="shared" si="13"/>
        <v>89</v>
      </c>
      <c r="B94" s="3">
        <v>2674.1149905000002</v>
      </c>
      <c r="C94" s="3">
        <v>1596.419983</v>
      </c>
      <c r="D94" s="3">
        <f t="shared" si="7"/>
        <v>505.99928261666673</v>
      </c>
      <c r="E94" s="3">
        <f t="shared" si="8"/>
        <v>666.37973414583314</v>
      </c>
      <c r="F94" s="3">
        <f t="shared" si="9"/>
        <v>444061.95008027123</v>
      </c>
      <c r="G94" s="4">
        <f t="shared" si="10"/>
        <v>337187.66742807667</v>
      </c>
      <c r="H94" s="3">
        <f t="shared" si="11"/>
        <v>256035.27400858139</v>
      </c>
      <c r="I94" s="3">
        <f t="shared" si="12"/>
        <v>1541.8320496550637</v>
      </c>
    </row>
    <row r="95" spans="1:9" x14ac:dyDescent="0.35">
      <c r="A95" s="25">
        <f t="shared" si="13"/>
        <v>90</v>
      </c>
      <c r="B95" s="3">
        <v>2718.535034</v>
      </c>
      <c r="C95" s="3">
        <v>1668.415039</v>
      </c>
      <c r="D95" s="3">
        <f t="shared" si="7"/>
        <v>550.41932611666653</v>
      </c>
      <c r="E95" s="3">
        <f t="shared" si="8"/>
        <v>738.37479014583312</v>
      </c>
      <c r="F95" s="3">
        <f t="shared" si="9"/>
        <v>545197.33072290313</v>
      </c>
      <c r="G95" s="4">
        <f t="shared" si="10"/>
        <v>406415.7544136045</v>
      </c>
      <c r="H95" s="3">
        <f t="shared" si="11"/>
        <v>302961.43456272531</v>
      </c>
      <c r="I95" s="3">
        <f t="shared" si="12"/>
        <v>1595.5392767957528</v>
      </c>
    </row>
    <row r="96" spans="1:9" x14ac:dyDescent="0.35">
      <c r="A96" s="25">
        <f t="shared" si="13"/>
        <v>91</v>
      </c>
      <c r="B96" s="3">
        <v>2760.619995</v>
      </c>
      <c r="C96" s="3">
        <v>1730.0699460000001</v>
      </c>
      <c r="D96" s="3">
        <f t="shared" si="7"/>
        <v>592.50428711666655</v>
      </c>
      <c r="E96" s="3">
        <f t="shared" si="8"/>
        <v>800.02969714583321</v>
      </c>
      <c r="F96" s="3">
        <f t="shared" si="9"/>
        <v>640047.51631525357</v>
      </c>
      <c r="G96" s="4">
        <f t="shared" si="10"/>
        <v>474021.02537955454</v>
      </c>
      <c r="H96" s="3">
        <f t="shared" si="11"/>
        <v>351061.33025162923</v>
      </c>
      <c r="I96" s="3">
        <f t="shared" si="12"/>
        <v>1646.4232107485427</v>
      </c>
    </row>
    <row r="97" spans="1:9" x14ac:dyDescent="0.35">
      <c r="A97" s="25">
        <f t="shared" si="13"/>
        <v>92</v>
      </c>
      <c r="B97" s="3">
        <v>2861.344971</v>
      </c>
      <c r="C97" s="3">
        <v>1898.3549805</v>
      </c>
      <c r="D97" s="3">
        <f t="shared" si="7"/>
        <v>693.22926311666652</v>
      </c>
      <c r="E97" s="3">
        <f t="shared" si="8"/>
        <v>968.31473164583315</v>
      </c>
      <c r="F97" s="3">
        <f t="shared" si="9"/>
        <v>937633.41952234192</v>
      </c>
      <c r="G97" s="4">
        <f t="shared" si="10"/>
        <v>671264.10788385361</v>
      </c>
      <c r="H97" s="3">
        <f t="shared" si="11"/>
        <v>480566.81124127645</v>
      </c>
      <c r="I97" s="3">
        <f t="shared" si="12"/>
        <v>1768.2074040659691</v>
      </c>
    </row>
    <row r="98" spans="1:9" x14ac:dyDescent="0.35">
      <c r="A98" s="25">
        <f t="shared" si="13"/>
        <v>93</v>
      </c>
      <c r="B98" s="3">
        <v>2905.4699704999998</v>
      </c>
      <c r="C98" s="3">
        <v>2014.75</v>
      </c>
      <c r="D98" s="3">
        <f t="shared" si="7"/>
        <v>737.35426261666635</v>
      </c>
      <c r="E98" s="3">
        <f t="shared" si="8"/>
        <v>1084.7097511458333</v>
      </c>
      <c r="F98" s="3">
        <f t="shared" si="9"/>
        <v>1176595.2442308555</v>
      </c>
      <c r="G98" s="4">
        <f t="shared" si="10"/>
        <v>799815.35870924348</v>
      </c>
      <c r="H98" s="3">
        <f t="shared" si="11"/>
        <v>543691.30859896773</v>
      </c>
      <c r="I98" s="3">
        <f t="shared" si="12"/>
        <v>1821.5579004635983</v>
      </c>
    </row>
    <row r="99" spans="1:9" x14ac:dyDescent="0.35">
      <c r="A99" s="25">
        <f t="shared" si="13"/>
        <v>94</v>
      </c>
      <c r="B99" s="3">
        <v>2819.0150144999998</v>
      </c>
      <c r="C99" s="3">
        <v>1810</v>
      </c>
      <c r="D99" s="3">
        <f t="shared" si="7"/>
        <v>650.89930661666631</v>
      </c>
      <c r="E99" s="3">
        <f t="shared" si="8"/>
        <v>879.95975114583314</v>
      </c>
      <c r="F99" s="3">
        <f t="shared" si="9"/>
        <v>774329.16363663657</v>
      </c>
      <c r="G99" s="4">
        <f t="shared" si="10"/>
        <v>572765.19187139708</v>
      </c>
      <c r="H99" s="3">
        <f t="shared" si="11"/>
        <v>423669.90735405701</v>
      </c>
      <c r="I99" s="3">
        <f t="shared" si="12"/>
        <v>1717.0272518312913</v>
      </c>
    </row>
    <row r="100" spans="1:9" x14ac:dyDescent="0.35">
      <c r="A100" s="25">
        <f t="shared" si="13"/>
        <v>95</v>
      </c>
      <c r="B100" s="3">
        <v>2738.875</v>
      </c>
      <c r="C100" s="3">
        <v>1656.8500365</v>
      </c>
      <c r="D100" s="3">
        <f t="shared" si="7"/>
        <v>570.75929211666653</v>
      </c>
      <c r="E100" s="3">
        <f t="shared" si="8"/>
        <v>726.80978764583313</v>
      </c>
      <c r="F100" s="3">
        <f t="shared" si="9"/>
        <v>528252.46741778101</v>
      </c>
      <c r="G100" s="4">
        <f t="shared" si="10"/>
        <v>414833.43990020046</v>
      </c>
      <c r="H100" s="3">
        <f t="shared" si="11"/>
        <v>325766.16953751829</v>
      </c>
      <c r="I100" s="3">
        <f t="shared" si="12"/>
        <v>1620.1318500559728</v>
      </c>
    </row>
    <row r="101" spans="1:9" x14ac:dyDescent="0.35">
      <c r="A101" s="25">
        <f t="shared" si="13"/>
        <v>96</v>
      </c>
      <c r="B101" s="3">
        <v>2648.6750489999999</v>
      </c>
      <c r="C101" s="3">
        <v>1635.714966</v>
      </c>
      <c r="D101" s="3">
        <f t="shared" si="7"/>
        <v>480.55934111666647</v>
      </c>
      <c r="E101" s="3">
        <f t="shared" si="8"/>
        <v>705.67471714583314</v>
      </c>
      <c r="F101" s="3">
        <f t="shared" si="9"/>
        <v>497976.8064188516</v>
      </c>
      <c r="G101" s="4">
        <f t="shared" si="10"/>
        <v>339118.57711429155</v>
      </c>
      <c r="H101" s="3">
        <f t="shared" si="11"/>
        <v>230937.28033448462</v>
      </c>
      <c r="I101" s="3">
        <f t="shared" si="12"/>
        <v>1511.0732162787217</v>
      </c>
    </row>
    <row r="102" spans="1:9" x14ac:dyDescent="0.35">
      <c r="A102" s="25">
        <f t="shared" si="13"/>
        <v>97</v>
      </c>
      <c r="B102" s="3">
        <v>2590.5300295000002</v>
      </c>
      <c r="C102" s="3">
        <v>1591.9649655000001</v>
      </c>
      <c r="D102" s="3">
        <f t="shared" si="7"/>
        <v>422.41432161666671</v>
      </c>
      <c r="E102" s="3">
        <f t="shared" si="8"/>
        <v>661.9247166458332</v>
      </c>
      <c r="F102" s="3">
        <f t="shared" si="9"/>
        <v>438144.33050666656</v>
      </c>
      <c r="G102" s="4">
        <f t="shared" si="10"/>
        <v>279606.48014325398</v>
      </c>
      <c r="H102" s="3">
        <f t="shared" si="11"/>
        <v>178433.85910686874</v>
      </c>
      <c r="I102" s="3">
        <f t="shared" si="12"/>
        <v>1440.7714443008017</v>
      </c>
    </row>
    <row r="103" spans="1:9" x14ac:dyDescent="0.35">
      <c r="A103" s="25">
        <f t="shared" si="13"/>
        <v>98</v>
      </c>
      <c r="B103" s="3">
        <v>2743.405029</v>
      </c>
      <c r="C103" s="3">
        <v>1639.3549805</v>
      </c>
      <c r="D103" s="3">
        <f t="shared" si="7"/>
        <v>575.28932111666654</v>
      </c>
      <c r="E103" s="3">
        <f t="shared" si="8"/>
        <v>709.31473164583315</v>
      </c>
      <c r="F103" s="3">
        <f t="shared" si="9"/>
        <v>503127.38852980029</v>
      </c>
      <c r="G103" s="4">
        <f t="shared" si="10"/>
        <v>408061.19042658189</v>
      </c>
      <c r="H103" s="3">
        <f t="shared" si="11"/>
        <v>330957.80299087509</v>
      </c>
      <c r="I103" s="3">
        <f t="shared" si="12"/>
        <v>1625.6090012986747</v>
      </c>
    </row>
    <row r="104" spans="1:9" x14ac:dyDescent="0.35">
      <c r="A104" s="25">
        <f t="shared" si="13"/>
        <v>99</v>
      </c>
      <c r="B104" s="3">
        <v>2816.3099364999998</v>
      </c>
      <c r="C104" s="3">
        <v>1717.9400025</v>
      </c>
      <c r="D104" s="3">
        <f t="shared" si="7"/>
        <v>648.19422861666635</v>
      </c>
      <c r="E104" s="3">
        <f t="shared" si="8"/>
        <v>787.89975364583313</v>
      </c>
      <c r="F104" s="3">
        <f t="shared" si="9"/>
        <v>620786.02179516456</v>
      </c>
      <c r="G104" s="4">
        <f t="shared" si="10"/>
        <v>510712.07304172224</v>
      </c>
      <c r="H104" s="3">
        <f t="shared" si="11"/>
        <v>420155.75801195513</v>
      </c>
      <c r="I104" s="3">
        <f t="shared" si="12"/>
        <v>1713.7566058090902</v>
      </c>
    </row>
    <row r="105" spans="1:9" x14ac:dyDescent="0.35">
      <c r="A105" s="25">
        <f t="shared" si="13"/>
        <v>100</v>
      </c>
      <c r="B105" s="3">
        <v>2897.2299804999998</v>
      </c>
      <c r="C105" s="3">
        <v>1863.3150025</v>
      </c>
      <c r="D105" s="3">
        <f t="shared" si="7"/>
        <v>729.11427261666631</v>
      </c>
      <c r="E105" s="3">
        <f t="shared" si="8"/>
        <v>933.27475364583313</v>
      </c>
      <c r="F105" s="3">
        <f t="shared" si="9"/>
        <v>871001.76579269057</v>
      </c>
      <c r="G105" s="4">
        <f t="shared" si="10"/>
        <v>680463.94315598009</v>
      </c>
      <c r="H105" s="3">
        <f t="shared" si="11"/>
        <v>531607.62253333046</v>
      </c>
      <c r="I105" s="3">
        <f t="shared" si="12"/>
        <v>1811.5951228592271</v>
      </c>
    </row>
    <row r="106" spans="1:9" x14ac:dyDescent="0.35">
      <c r="A106" s="25">
        <f t="shared" si="13"/>
        <v>101</v>
      </c>
      <c r="B106" s="3">
        <v>2852.1950685000002</v>
      </c>
      <c r="C106" s="3">
        <v>1854.079956</v>
      </c>
      <c r="D106" s="3">
        <f t="shared" si="7"/>
        <v>684.07936061666669</v>
      </c>
      <c r="E106" s="3">
        <f t="shared" si="8"/>
        <v>924.03970714583318</v>
      </c>
      <c r="F106" s="3">
        <f t="shared" si="9"/>
        <v>853849.38038215716</v>
      </c>
      <c r="G106" s="4">
        <f t="shared" si="10"/>
        <v>632116.49204873352</v>
      </c>
      <c r="H106" s="3">
        <f t="shared" si="11"/>
        <v>467964.57162170752</v>
      </c>
      <c r="I106" s="3">
        <f t="shared" si="12"/>
        <v>1757.1444727142098</v>
      </c>
    </row>
    <row r="107" spans="1:9" x14ac:dyDescent="0.35">
      <c r="A107" s="25">
        <f t="shared" si="13"/>
        <v>102</v>
      </c>
      <c r="B107" s="3">
        <v>2846.6450195000002</v>
      </c>
      <c r="C107" s="3">
        <v>1826.8200075</v>
      </c>
      <c r="D107" s="3">
        <f t="shared" si="7"/>
        <v>678.52931161666675</v>
      </c>
      <c r="E107" s="3">
        <f t="shared" si="8"/>
        <v>896.77975864583311</v>
      </c>
      <c r="F107" s="3">
        <f t="shared" si="9"/>
        <v>804213.93551687873</v>
      </c>
      <c r="G107" s="4">
        <f t="shared" si="10"/>
        <v>608491.35230571765</v>
      </c>
      <c r="H107" s="3">
        <f t="shared" si="11"/>
        <v>460402.02672298765</v>
      </c>
      <c r="I107" s="3">
        <f t="shared" si="12"/>
        <v>1750.4340393422804</v>
      </c>
    </row>
    <row r="108" spans="1:9" x14ac:dyDescent="0.35">
      <c r="A108" s="25">
        <f t="shared" si="13"/>
        <v>103</v>
      </c>
      <c r="B108" s="3">
        <v>2975.8948974999998</v>
      </c>
      <c r="C108" s="3">
        <v>1894.8800045</v>
      </c>
      <c r="D108" s="3">
        <f t="shared" si="7"/>
        <v>807.77918961666637</v>
      </c>
      <c r="E108" s="3">
        <f t="shared" si="8"/>
        <v>964.83975564583318</v>
      </c>
      <c r="F108" s="3">
        <f t="shared" si="9"/>
        <v>930915.75407471112</v>
      </c>
      <c r="G108" s="4">
        <f t="shared" si="10"/>
        <v>779377.47592553357</v>
      </c>
      <c r="H108" s="3">
        <f t="shared" si="11"/>
        <v>652507.2191777582</v>
      </c>
      <c r="I108" s="3">
        <f t="shared" si="12"/>
        <v>1906.7070190311088</v>
      </c>
    </row>
    <row r="109" spans="1:9" x14ac:dyDescent="0.35">
      <c r="A109" s="25">
        <f t="shared" si="13"/>
        <v>104</v>
      </c>
      <c r="B109" s="3">
        <v>2953.3900144999998</v>
      </c>
      <c r="C109" s="3">
        <v>1824.005005</v>
      </c>
      <c r="D109" s="3">
        <f t="shared" si="7"/>
        <v>785.27430661666631</v>
      </c>
      <c r="E109" s="3">
        <f t="shared" si="8"/>
        <v>893.96475614583312</v>
      </c>
      <c r="F109" s="3">
        <f t="shared" si="9"/>
        <v>799172.98523087893</v>
      </c>
      <c r="G109" s="4">
        <f t="shared" si="10"/>
        <v>702007.55402215628</v>
      </c>
      <c r="H109" s="3">
        <f t="shared" si="11"/>
        <v>616655.73663228611</v>
      </c>
      <c r="I109" s="3">
        <f t="shared" si="12"/>
        <v>1879.4968956764201</v>
      </c>
    </row>
    <row r="110" spans="1:9" x14ac:dyDescent="0.35">
      <c r="A110" s="25">
        <f t="shared" si="13"/>
        <v>105</v>
      </c>
      <c r="B110" s="3">
        <v>2942.875</v>
      </c>
      <c r="C110" s="3">
        <v>1752.955017</v>
      </c>
      <c r="D110" s="3">
        <f t="shared" si="7"/>
        <v>774.75929211666653</v>
      </c>
      <c r="E110" s="3">
        <f t="shared" si="8"/>
        <v>822.91476814583314</v>
      </c>
      <c r="F110" s="3">
        <f t="shared" si="9"/>
        <v>677188.71563251026</v>
      </c>
      <c r="G110" s="4">
        <f t="shared" si="10"/>
        <v>637560.8632410164</v>
      </c>
      <c r="H110" s="3">
        <f t="shared" si="11"/>
        <v>600251.96072111826</v>
      </c>
      <c r="I110" s="3">
        <f t="shared" si="12"/>
        <v>1866.7834395957402</v>
      </c>
    </row>
    <row r="111" spans="1:9" x14ac:dyDescent="0.35">
      <c r="A111" s="25">
        <f t="shared" si="13"/>
        <v>106</v>
      </c>
      <c r="B111" s="3">
        <v>3010.625</v>
      </c>
      <c r="C111" s="3">
        <v>1761.330017</v>
      </c>
      <c r="D111" s="3">
        <f t="shared" si="7"/>
        <v>842.50929211666653</v>
      </c>
      <c r="E111" s="3">
        <f t="shared" si="8"/>
        <v>831.28976814583314</v>
      </c>
      <c r="F111" s="3">
        <f t="shared" si="9"/>
        <v>691042.67862395302</v>
      </c>
      <c r="G111" s="4">
        <f t="shared" si="10"/>
        <v>700369.35410437372</v>
      </c>
      <c r="H111" s="3">
        <f t="shared" si="11"/>
        <v>709821.90730292653</v>
      </c>
      <c r="I111" s="3">
        <f t="shared" si="12"/>
        <v>1948.6983670041682</v>
      </c>
    </row>
    <row r="112" spans="1:9" x14ac:dyDescent="0.35">
      <c r="A112" s="25">
        <f t="shared" si="13"/>
        <v>107</v>
      </c>
      <c r="B112" s="3">
        <v>3095.8499754999998</v>
      </c>
      <c r="C112" s="3">
        <v>1794.4050295</v>
      </c>
      <c r="D112" s="3">
        <f t="shared" si="7"/>
        <v>927.73426761666633</v>
      </c>
      <c r="E112" s="3">
        <f t="shared" si="8"/>
        <v>864.36478064583309</v>
      </c>
      <c r="F112" s="3">
        <f t="shared" si="9"/>
        <v>747126.47402091918</v>
      </c>
      <c r="G112" s="4">
        <f t="shared" si="10"/>
        <v>801900.82672610239</v>
      </c>
      <c r="H112" s="3">
        <f t="shared" si="11"/>
        <v>860690.87131023221</v>
      </c>
      <c r="I112" s="3">
        <f t="shared" si="12"/>
        <v>2051.7418752177109</v>
      </c>
    </row>
    <row r="113" spans="1:9" x14ac:dyDescent="0.35">
      <c r="A113" s="25">
        <f t="shared" si="13"/>
        <v>108</v>
      </c>
      <c r="B113" s="3">
        <v>3187.3150635000002</v>
      </c>
      <c r="C113" s="3">
        <v>1826.119995</v>
      </c>
      <c r="D113" s="3">
        <f t="shared" si="7"/>
        <v>1019.1993556166667</v>
      </c>
      <c r="E113" s="3">
        <f t="shared" si="8"/>
        <v>896.07974614583316</v>
      </c>
      <c r="F113" s="3">
        <f t="shared" si="9"/>
        <v>802958.91145278083</v>
      </c>
      <c r="G113" s="4">
        <f t="shared" si="10"/>
        <v>913283.89985297946</v>
      </c>
      <c r="H113" s="3">
        <f t="shared" si="11"/>
        <v>1038767.3264894286</v>
      </c>
      <c r="I113" s="3">
        <f t="shared" si="12"/>
        <v>2162.3301563088621</v>
      </c>
    </row>
    <row r="114" spans="1:9" x14ac:dyDescent="0.35">
      <c r="A114" s="25">
        <f t="shared" si="13"/>
        <v>109</v>
      </c>
      <c r="B114" s="3">
        <v>3235.094971</v>
      </c>
      <c r="C114" s="3">
        <v>1941.8599855</v>
      </c>
      <c r="D114" s="3">
        <f t="shared" si="7"/>
        <v>1066.9792631166665</v>
      </c>
      <c r="E114" s="3">
        <f t="shared" si="8"/>
        <v>1011.8197366458331</v>
      </c>
      <c r="F114" s="3">
        <f t="shared" si="9"/>
        <v>1023779.1794660431</v>
      </c>
      <c r="G114" s="4">
        <f t="shared" si="10"/>
        <v>1079590.6770132706</v>
      </c>
      <c r="H114" s="3">
        <f t="shared" si="11"/>
        <v>1138444.7479209846</v>
      </c>
      <c r="I114" s="3">
        <f t="shared" si="12"/>
        <v>2220.0997157840484</v>
      </c>
    </row>
    <row r="115" spans="1:9" x14ac:dyDescent="0.35">
      <c r="A115" s="25">
        <f t="shared" si="13"/>
        <v>110</v>
      </c>
      <c r="B115" s="3">
        <v>3094.9399414999998</v>
      </c>
      <c r="C115" s="3">
        <v>1947.174988</v>
      </c>
      <c r="D115" s="3">
        <f t="shared" si="7"/>
        <v>926.82423361666633</v>
      </c>
      <c r="E115" s="3">
        <f t="shared" si="8"/>
        <v>1017.1347391458331</v>
      </c>
      <c r="F115" s="3">
        <f t="shared" si="9"/>
        <v>1034563.077577262</v>
      </c>
      <c r="G115" s="4">
        <f t="shared" si="10"/>
        <v>942705.12509372458</v>
      </c>
      <c r="H115" s="3">
        <f t="shared" si="11"/>
        <v>859003.1600191209</v>
      </c>
      <c r="I115" s="3">
        <f t="shared" si="12"/>
        <v>2050.6415745675381</v>
      </c>
    </row>
    <row r="116" spans="1:9" x14ac:dyDescent="0.35">
      <c r="A116" s="25">
        <f t="shared" si="13"/>
        <v>111</v>
      </c>
      <c r="B116" s="3">
        <v>2779.4350585000002</v>
      </c>
      <c r="C116" s="3">
        <v>1928.1049805</v>
      </c>
      <c r="D116" s="3">
        <f t="shared" si="7"/>
        <v>611.31935061666672</v>
      </c>
      <c r="E116" s="3">
        <f t="shared" si="8"/>
        <v>998.06473164583315</v>
      </c>
      <c r="F116" s="3">
        <f t="shared" si="9"/>
        <v>996133.20855526894</v>
      </c>
      <c r="G116" s="4">
        <f t="shared" si="10"/>
        <v>610136.28362312843</v>
      </c>
      <c r="H116" s="3">
        <f t="shared" si="11"/>
        <v>373711.34843838308</v>
      </c>
      <c r="I116" s="3">
        <f t="shared" si="12"/>
        <v>1669.1720603542622</v>
      </c>
    </row>
    <row r="117" spans="1:9" x14ac:dyDescent="0.35">
      <c r="A117" s="25">
        <f t="shared" si="13"/>
        <v>112</v>
      </c>
      <c r="B117" s="3">
        <v>2705.255005</v>
      </c>
      <c r="C117" s="3">
        <v>2203.4849855000002</v>
      </c>
      <c r="D117" s="3">
        <f t="shared" si="7"/>
        <v>537.13929711666651</v>
      </c>
      <c r="E117" s="3">
        <f t="shared" si="8"/>
        <v>1273.4447366458335</v>
      </c>
      <c r="F117" s="3">
        <f t="shared" si="9"/>
        <v>1621661.4972909761</v>
      </c>
      <c r="G117" s="4">
        <f t="shared" si="10"/>
        <v>684017.2107588615</v>
      </c>
      <c r="H117" s="3">
        <f t="shared" si="11"/>
        <v>288518.62450698653</v>
      </c>
      <c r="I117" s="3">
        <f t="shared" si="12"/>
        <v>1579.4827068840655</v>
      </c>
    </row>
    <row r="118" spans="1:9" x14ac:dyDescent="0.35">
      <c r="A118" s="25">
        <f t="shared" si="13"/>
        <v>113</v>
      </c>
      <c r="B118" s="3">
        <v>2956.7000735000001</v>
      </c>
      <c r="C118" s="3">
        <v>2389.5850829999999</v>
      </c>
      <c r="D118" s="3">
        <f t="shared" si="7"/>
        <v>788.58436561666667</v>
      </c>
      <c r="E118" s="3">
        <f t="shared" si="8"/>
        <v>1459.5448341458332</v>
      </c>
      <c r="F118" s="3">
        <f t="shared" si="9"/>
        <v>2130271.1228817878</v>
      </c>
      <c r="G118" s="4">
        <f t="shared" si="10"/>
        <v>1150974.2371239748</v>
      </c>
      <c r="H118" s="3">
        <f t="shared" si="11"/>
        <v>621865.30169504066</v>
      </c>
      <c r="I118" s="3">
        <f t="shared" si="12"/>
        <v>1883.499009959854</v>
      </c>
    </row>
    <row r="119" spans="1:9" x14ac:dyDescent="0.35">
      <c r="A119" s="25">
        <f t="shared" si="13"/>
        <v>114</v>
      </c>
      <c r="B119" s="3">
        <v>3069.535034</v>
      </c>
      <c r="C119" s="3">
        <v>2603.410034</v>
      </c>
      <c r="D119" s="3">
        <f t="shared" si="7"/>
        <v>901.41932611666653</v>
      </c>
      <c r="E119" s="3">
        <f t="shared" si="8"/>
        <v>1673.3697851458332</v>
      </c>
      <c r="F119" s="3">
        <f t="shared" si="9"/>
        <v>2800166.4378390121</v>
      </c>
      <c r="G119" s="4">
        <f t="shared" si="10"/>
        <v>1508407.864070148</v>
      </c>
      <c r="H119" s="3">
        <f t="shared" si="11"/>
        <v>812556.80149662518</v>
      </c>
      <c r="I119" s="3">
        <f t="shared" si="12"/>
        <v>2019.9250999744709</v>
      </c>
    </row>
    <row r="120" spans="1:9" x14ac:dyDescent="0.35">
      <c r="A120" s="25">
        <f t="shared" si="13"/>
        <v>115</v>
      </c>
      <c r="B120" s="3">
        <v>3188.5200195000002</v>
      </c>
      <c r="C120" s="3">
        <v>2961.334961</v>
      </c>
      <c r="D120" s="3">
        <f t="shared" si="7"/>
        <v>1020.4043116166667</v>
      </c>
      <c r="E120" s="3">
        <f t="shared" si="8"/>
        <v>2031.2947121458333</v>
      </c>
      <c r="F120" s="3">
        <f t="shared" si="9"/>
        <v>4126158.2075916235</v>
      </c>
      <c r="G120" s="4">
        <f t="shared" si="10"/>
        <v>2072741.8824377442</v>
      </c>
      <c r="H120" s="3">
        <f t="shared" si="11"/>
        <v>1041224.9591658835</v>
      </c>
      <c r="I120" s="3">
        <f t="shared" si="12"/>
        <v>2163.7870401947712</v>
      </c>
    </row>
    <row r="121" spans="1:9" x14ac:dyDescent="0.35">
      <c r="A121" s="25">
        <f t="shared" si="13"/>
        <v>116</v>
      </c>
      <c r="B121" s="3">
        <v>3394.2850345000002</v>
      </c>
      <c r="C121" s="3">
        <v>3315.7349855000002</v>
      </c>
      <c r="D121" s="3">
        <f t="shared" si="7"/>
        <v>1226.1693266166667</v>
      </c>
      <c r="E121" s="3">
        <f t="shared" si="8"/>
        <v>2385.6947366458335</v>
      </c>
      <c r="F121" s="3">
        <f t="shared" si="9"/>
        <v>5691539.376459633</v>
      </c>
      <c r="G121" s="4">
        <f t="shared" si="10"/>
        <v>2925265.7087459476</v>
      </c>
      <c r="H121" s="3">
        <f t="shared" si="11"/>
        <v>1503491.2175355698</v>
      </c>
      <c r="I121" s="3">
        <f t="shared" si="12"/>
        <v>2412.5726677507723</v>
      </c>
    </row>
    <row r="122" spans="1:9" x14ac:dyDescent="0.35">
      <c r="A122" s="25">
        <f t="shared" si="13"/>
        <v>117</v>
      </c>
      <c r="B122" s="3">
        <v>3435.2199704999998</v>
      </c>
      <c r="C122" s="3">
        <v>3319.155029</v>
      </c>
      <c r="D122" s="3">
        <f t="shared" si="7"/>
        <v>1267.1042626166663</v>
      </c>
      <c r="E122" s="3">
        <f t="shared" si="8"/>
        <v>2389.1147801458333</v>
      </c>
      <c r="F122" s="3">
        <f t="shared" si="9"/>
        <v>5707869.4327112734</v>
      </c>
      <c r="G122" s="4">
        <f t="shared" si="10"/>
        <v>3027257.521803265</v>
      </c>
      <c r="H122" s="3">
        <f t="shared" si="11"/>
        <v>1605553.2123413258</v>
      </c>
      <c r="I122" s="3">
        <f t="shared" si="12"/>
        <v>2462.066133594441</v>
      </c>
    </row>
    <row r="123" spans="1:9" x14ac:dyDescent="0.35">
      <c r="A123" s="25">
        <f t="shared" si="13"/>
        <v>118</v>
      </c>
      <c r="B123" s="3">
        <v>3327.915039</v>
      </c>
      <c r="C123" s="3">
        <v>3122.0749510000001</v>
      </c>
      <c r="D123" s="3">
        <f t="shared" si="7"/>
        <v>1159.7993311166665</v>
      </c>
      <c r="E123" s="3">
        <f t="shared" si="8"/>
        <v>2192.0347021458333</v>
      </c>
      <c r="F123" s="3">
        <f t="shared" si="9"/>
        <v>4805016.1354115717</v>
      </c>
      <c r="G123" s="4">
        <f t="shared" si="10"/>
        <v>2542320.3813332589</v>
      </c>
      <c r="H123" s="3">
        <f t="shared" si="11"/>
        <v>1345134.488458667</v>
      </c>
      <c r="I123" s="3">
        <f t="shared" si="12"/>
        <v>2332.3262712418391</v>
      </c>
    </row>
    <row r="124" spans="1:9" x14ac:dyDescent="0.35">
      <c r="A124" s="25">
        <f t="shared" si="13"/>
        <v>119</v>
      </c>
      <c r="B124" s="3">
        <v>3458.9149170000001</v>
      </c>
      <c r="C124" s="3">
        <v>3114.8900144999998</v>
      </c>
      <c r="D124" s="3">
        <f t="shared" si="7"/>
        <v>1290.7992091166666</v>
      </c>
      <c r="E124" s="3">
        <f t="shared" si="8"/>
        <v>2184.849765645833</v>
      </c>
      <c r="F124" s="3">
        <f t="shared" si="9"/>
        <v>4773568.4984426517</v>
      </c>
      <c r="G124" s="4">
        <f t="shared" si="10"/>
        <v>2820202.3495343756</v>
      </c>
      <c r="H124" s="3">
        <f t="shared" si="11"/>
        <v>1666162.598256212</v>
      </c>
      <c r="I124" s="3">
        <f t="shared" si="12"/>
        <v>2490.7151346644646</v>
      </c>
    </row>
    <row r="125" spans="1:9" x14ac:dyDescent="0.35">
      <c r="A125" s="25">
        <f t="shared" si="13"/>
        <v>120</v>
      </c>
      <c r="B125" s="3">
        <v>3700.9700925000002</v>
      </c>
      <c r="C125" s="3">
        <v>3222.714966</v>
      </c>
      <c r="D125" s="3">
        <f t="shared" si="7"/>
        <v>1532.8543846166667</v>
      </c>
      <c r="E125" s="3">
        <f t="shared" si="8"/>
        <v>2292.6747171458333</v>
      </c>
      <c r="F125" s="3">
        <f t="shared" si="9"/>
        <v>5256357.3586397264</v>
      </c>
      <c r="G125" s="4">
        <f t="shared" si="10"/>
        <v>3514336.4926767666</v>
      </c>
      <c r="H125" s="3">
        <f t="shared" si="11"/>
        <v>2349642.56443854</v>
      </c>
      <c r="I125" s="3">
        <f t="shared" si="12"/>
        <v>2783.3783395340847</v>
      </c>
    </row>
    <row r="126" spans="1:9" x14ac:dyDescent="0.35">
      <c r="A126" s="23" t="s">
        <v>11</v>
      </c>
      <c r="B126" s="29">
        <f t="shared" ref="B126:I126" si="14">SUM(B6:B125)</f>
        <v>260173.88494600003</v>
      </c>
      <c r="C126" s="29">
        <f t="shared" si="14"/>
        <v>111604.82986250002</v>
      </c>
      <c r="D126" s="29">
        <f t="shared" si="14"/>
        <v>-1.4097167877480388E-11</v>
      </c>
      <c r="E126" s="29">
        <f t="shared" si="14"/>
        <v>1.7735146684572101E-11</v>
      </c>
      <c r="F126" s="29">
        <f t="shared" si="14"/>
        <v>80343124.206479579</v>
      </c>
      <c r="G126" s="29">
        <f t="shared" si="14"/>
        <v>57052261.961449564</v>
      </c>
      <c r="H126" s="29">
        <f t="shared" si="14"/>
        <v>47186646.807557657</v>
      </c>
      <c r="I126" s="29">
        <f t="shared" si="14"/>
        <v>111604.82986249999</v>
      </c>
    </row>
    <row r="127" spans="1:9" x14ac:dyDescent="0.35">
      <c r="A127" s="23" t="s">
        <v>12</v>
      </c>
      <c r="B127" s="29">
        <f>AVERAGE(B6:B125)</f>
        <v>2168.1157078833335</v>
      </c>
      <c r="C127" s="29">
        <f>AVERAGE(C6:C125)</f>
        <v>930.04024885416686</v>
      </c>
      <c r="D127" s="29">
        <f t="shared" ref="D127:H127" si="15">AVERAGE(D6:D125)</f>
        <v>-1.1747639897900324E-13</v>
      </c>
      <c r="E127" s="29">
        <f t="shared" si="15"/>
        <v>1.4779288903810084E-13</v>
      </c>
      <c r="F127" s="29">
        <f t="shared" si="15"/>
        <v>669526.03505399649</v>
      </c>
      <c r="G127" s="29">
        <f t="shared" si="15"/>
        <v>475435.51634541305</v>
      </c>
      <c r="H127" s="29">
        <f t="shared" si="15"/>
        <v>393222.05672964716</v>
      </c>
      <c r="I127" s="29">
        <f>AVERAGE(I6:I125)</f>
        <v>930.04024885416652</v>
      </c>
    </row>
    <row r="128" spans="1:9" x14ac:dyDescent="0.35">
      <c r="D128" s="5"/>
    </row>
    <row r="129" spans="1:4" x14ac:dyDescent="0.35">
      <c r="D129" s="5"/>
    </row>
    <row r="130" spans="1:4" x14ac:dyDescent="0.35">
      <c r="A130" s="5"/>
      <c r="C130" s="6"/>
    </row>
    <row r="131" spans="1:4" x14ac:dyDescent="0.35">
      <c r="A131" s="11"/>
      <c r="B131" s="11"/>
      <c r="C131" s="11"/>
    </row>
    <row r="132" spans="1:4" x14ac:dyDescent="0.35">
      <c r="A132" s="11"/>
      <c r="B132" s="11"/>
      <c r="C132" s="11"/>
    </row>
    <row r="133" spans="1:4" x14ac:dyDescent="0.35">
      <c r="A133" s="11"/>
      <c r="B133" s="11"/>
      <c r="C133" s="11"/>
    </row>
    <row r="134" spans="1:4" x14ac:dyDescent="0.35">
      <c r="A134" s="11"/>
      <c r="B134" s="11"/>
      <c r="C134" s="11"/>
    </row>
    <row r="135" spans="1:4" x14ac:dyDescent="0.35">
      <c r="A135" s="11"/>
      <c r="B135" s="11"/>
      <c r="C135" s="11"/>
    </row>
    <row r="136" spans="1:4" x14ac:dyDescent="0.35">
      <c r="A136" s="11"/>
      <c r="B136" s="11"/>
      <c r="C136" s="11"/>
    </row>
    <row r="137" spans="1:4" x14ac:dyDescent="0.35">
      <c r="A137" s="11"/>
      <c r="B137" s="11"/>
      <c r="C137" s="11"/>
    </row>
    <row r="139" spans="1:4" ht="15.5" x14ac:dyDescent="0.35">
      <c r="A139" s="9"/>
    </row>
    <row r="140" spans="1:4" ht="15.5" x14ac:dyDescent="0.35">
      <c r="A140" s="9"/>
    </row>
    <row r="141" spans="1:4" ht="15.5" x14ac:dyDescent="0.35">
      <c r="A141" s="10"/>
      <c r="C141" s="11"/>
    </row>
    <row r="142" spans="1:4" ht="15.5" x14ac:dyDescent="0.35">
      <c r="A142" s="10"/>
      <c r="C142" s="11"/>
    </row>
    <row r="143" spans="1:4" ht="15.5" x14ac:dyDescent="0.35">
      <c r="A143" s="9"/>
      <c r="C143" s="11"/>
    </row>
    <row r="144" spans="1:4" ht="15.5" x14ac:dyDescent="0.35">
      <c r="A144" s="9"/>
      <c r="C144" s="11"/>
    </row>
    <row r="145" spans="1:3" ht="15.5" x14ac:dyDescent="0.35">
      <c r="A145" s="9"/>
    </row>
    <row r="146" spans="1:3" x14ac:dyDescent="0.35">
      <c r="A146" s="5"/>
      <c r="C146" s="6"/>
    </row>
    <row r="147" spans="1:3" x14ac:dyDescent="0.35">
      <c r="A147" s="5"/>
      <c r="C147" s="12"/>
    </row>
    <row r="150" spans="1:3" x14ac:dyDescent="0.35">
      <c r="A150" s="5"/>
    </row>
    <row r="163" spans="2:2" x14ac:dyDescent="0.35">
      <c r="B163" s="13"/>
    </row>
    <row r="164" spans="2:2" x14ac:dyDescent="0.35">
      <c r="B164" s="14"/>
    </row>
    <row r="165" spans="2:2" x14ac:dyDescent="0.35">
      <c r="B165" s="15"/>
    </row>
    <row r="166" spans="2:2" x14ac:dyDescent="0.35">
      <c r="B166" s="16"/>
    </row>
    <row r="168" spans="2:2" x14ac:dyDescent="0.35">
      <c r="B168" s="16"/>
    </row>
    <row r="169" spans="2:2" x14ac:dyDescent="0.35">
      <c r="B169" s="16"/>
    </row>
    <row r="170" spans="2:2" x14ac:dyDescent="0.35">
      <c r="B170" s="16"/>
    </row>
    <row r="171" spans="2:2" x14ac:dyDescent="0.35">
      <c r="B171" s="17"/>
    </row>
    <row r="172" spans="2:2" x14ac:dyDescent="0.35">
      <c r="B172" s="16"/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18C9D-7DB9-4FC3-A9A9-DADDE59FEA24}">
  <dimension ref="A1:AI130"/>
  <sheetViews>
    <sheetView topLeftCell="A117" zoomScale="50" zoomScaleNormal="115" workbookViewId="0">
      <selection activeCell="AC10" sqref="AC10"/>
    </sheetView>
  </sheetViews>
  <sheetFormatPr defaultRowHeight="14.5" x14ac:dyDescent="0.35"/>
  <cols>
    <col min="1" max="1" width="9" bestFit="1" customWidth="1"/>
    <col min="2" max="3" width="11.6328125" customWidth="1"/>
    <col min="4" max="4" width="13.81640625" bestFit="1" customWidth="1"/>
    <col min="5" max="5" width="13.1796875" bestFit="1" customWidth="1"/>
    <col min="6" max="6" width="18.6328125" bestFit="1" customWidth="1"/>
    <col min="7" max="7" width="14.08984375" bestFit="1" customWidth="1"/>
    <col min="8" max="16" width="11.6328125" customWidth="1"/>
    <col min="17" max="19" width="8.90625" bestFit="1" customWidth="1"/>
    <col min="20" max="20" width="12.36328125" bestFit="1" customWidth="1"/>
    <col min="21" max="21" width="10.08984375" bestFit="1" customWidth="1"/>
    <col min="22" max="22" width="10.453125" bestFit="1" customWidth="1"/>
    <col min="23" max="23" width="12.26953125" bestFit="1" customWidth="1"/>
    <col min="24" max="25" width="12.6328125" customWidth="1"/>
    <col min="26" max="26" width="12.08984375" bestFit="1" customWidth="1"/>
    <col min="27" max="27" width="12.453125" bestFit="1" customWidth="1"/>
    <col min="33" max="33" width="12" bestFit="1" customWidth="1"/>
    <col min="34" max="34" width="14" bestFit="1" customWidth="1"/>
    <col min="35" max="35" width="12" bestFit="1" customWidth="1"/>
  </cols>
  <sheetData>
    <row r="1" spans="1:35" ht="14.5" customHeight="1" x14ac:dyDescent="0.35">
      <c r="A1" s="1" t="s">
        <v>0</v>
      </c>
      <c r="E1" s="2" t="s">
        <v>1</v>
      </c>
      <c r="F1" s="2"/>
    </row>
    <row r="4" spans="1:35" ht="58" x14ac:dyDescent="0.35">
      <c r="B4" s="27" t="s">
        <v>2</v>
      </c>
      <c r="C4" s="27" t="s">
        <v>3</v>
      </c>
    </row>
    <row r="5" spans="1:35" x14ac:dyDescent="0.3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8</v>
      </c>
      <c r="G5" s="28" t="s">
        <v>9</v>
      </c>
      <c r="H5" s="25" t="s">
        <v>19</v>
      </c>
      <c r="I5" s="25" t="s">
        <v>20</v>
      </c>
      <c r="J5" s="25" t="s">
        <v>33</v>
      </c>
      <c r="K5" s="25" t="s">
        <v>58</v>
      </c>
      <c r="L5" s="25" t="s">
        <v>56</v>
      </c>
      <c r="M5" s="25" t="s">
        <v>47</v>
      </c>
      <c r="N5" s="25" t="s">
        <v>37</v>
      </c>
      <c r="O5" s="25" t="s">
        <v>38</v>
      </c>
      <c r="P5" s="25" t="s">
        <v>30</v>
      </c>
      <c r="Q5" s="25" t="s">
        <v>28</v>
      </c>
      <c r="R5" s="25" t="s">
        <v>43</v>
      </c>
      <c r="S5" s="25" t="s">
        <v>44</v>
      </c>
      <c r="T5" s="28" t="s">
        <v>29</v>
      </c>
      <c r="U5" s="28" t="s">
        <v>45</v>
      </c>
      <c r="V5" s="28" t="s">
        <v>46</v>
      </c>
      <c r="W5" s="28" t="s">
        <v>34</v>
      </c>
      <c r="X5" s="28" t="s">
        <v>48</v>
      </c>
    </row>
    <row r="6" spans="1:35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4">
        <f>D6*E6</f>
        <v>676248.98469364329</v>
      </c>
      <c r="G6" s="3">
        <f>D6^2</f>
        <v>803256.37786175462</v>
      </c>
      <c r="H6" s="3">
        <v>1271.869995</v>
      </c>
      <c r="I6" s="3">
        <f t="shared" ref="I6:I37" si="0">LN(C6)</f>
        <v>5.1676675154350473</v>
      </c>
      <c r="J6" s="3">
        <f t="shared" ref="J6:J37" si="1">I6-Q6</f>
        <v>-4.2641603312755905E-2</v>
      </c>
      <c r="K6" s="3">
        <f>(I6-$I$127)^2</f>
        <v>1.6403300076353586</v>
      </c>
      <c r="L6" s="3">
        <f>(Q6-$I$127)^2</f>
        <v>1.5329215326146259</v>
      </c>
      <c r="M6" s="3">
        <f>J6^2</f>
        <v>1.8183063330824353E-3</v>
      </c>
      <c r="N6" s="3">
        <f>(J6-$J$127)^2</f>
        <v>1.818306333082562E-3</v>
      </c>
      <c r="O6" s="3">
        <f t="shared" ref="O6:O37" si="2" xml:space="preserve"> SQRT($AB$16/$AH$15*(1+G6/$AB$19))</f>
        <v>3.2941412961181103E-2</v>
      </c>
      <c r="P6" s="3">
        <f t="shared" ref="P6:P37" si="3">O6*$AH$21</f>
        <v>6.5232965938867918E-2</v>
      </c>
      <c r="Q6" s="3">
        <f t="shared" ref="Q6:Q37" si="4">$AC$7+$AB$7*H6</f>
        <v>5.2103091187478032</v>
      </c>
      <c r="R6" s="3">
        <f>Q6-P6</f>
        <v>5.1450761528089357</v>
      </c>
      <c r="S6" s="3">
        <f>Q6+P6</f>
        <v>5.2755420846866707</v>
      </c>
      <c r="T6" s="3">
        <f t="shared" ref="T6:T37" si="5">$AH$7*$AG$7^H6</f>
        <v>183.15066474834134</v>
      </c>
      <c r="U6" s="3">
        <f>EXP(R6)</f>
        <v>171.58455081905876</v>
      </c>
      <c r="V6" s="3">
        <f>EXP(S6)</f>
        <v>195.49642341129092</v>
      </c>
      <c r="W6" s="3">
        <f t="shared" ref="W6:W37" si="6">(T6-C6)^2</f>
        <v>58.456235318026913</v>
      </c>
      <c r="X6" s="3">
        <f t="shared" ref="X6:X37" si="7">B6*$AB$7</f>
        <v>1.7570155008667028</v>
      </c>
      <c r="AA6" s="21"/>
      <c r="AB6" s="20" t="s">
        <v>25</v>
      </c>
      <c r="AC6" s="20" t="s">
        <v>24</v>
      </c>
      <c r="AG6" s="20" t="s">
        <v>26</v>
      </c>
      <c r="AH6" s="20" t="s">
        <v>27</v>
      </c>
    </row>
    <row r="7" spans="1:35" x14ac:dyDescent="0.35">
      <c r="A7" s="25">
        <f>A6+1</f>
        <v>2</v>
      </c>
      <c r="B7">
        <v>1308.179993</v>
      </c>
      <c r="C7" s="3">
        <v>171.9049985</v>
      </c>
      <c r="D7" s="3">
        <f t="shared" ref="D7:D70" si="8">B7-$B$127</f>
        <v>-859.9357148833335</v>
      </c>
      <c r="E7" s="3">
        <f t="shared" ref="E7:E70" si="9">C7-$C$127</f>
        <v>-758.13525035416683</v>
      </c>
      <c r="F7" s="4">
        <f t="shared" ref="F7:F70" si="10">D7*E7</f>
        <v>651947.57849156542</v>
      </c>
      <c r="G7" s="3">
        <f t="shared" ref="G7:G70" si="11">D7^2</f>
        <v>739489.43373190984</v>
      </c>
      <c r="H7" s="3">
        <v>1308.179993</v>
      </c>
      <c r="I7" s="3">
        <f t="shared" si="0"/>
        <v>5.1469419899183464</v>
      </c>
      <c r="J7" s="3">
        <f t="shared" si="1"/>
        <v>-0.11352730995900639</v>
      </c>
      <c r="K7" s="3">
        <f t="shared" ref="K7:K70" si="12">(I7-$I$127)^2</f>
        <v>1.6938481414984559</v>
      </c>
      <c r="L7" s="3">
        <f t="shared" ref="L7:L70" si="13">(Q7-$I$127)^2</f>
        <v>1.4112297235985802</v>
      </c>
      <c r="M7" s="3">
        <f t="shared" ref="M7:M70" si="14">J7^2</f>
        <v>1.2888450106528313E-2</v>
      </c>
      <c r="N7" s="3">
        <f t="shared" ref="N7:N70" si="15">(J7-$J$127)^2</f>
        <v>1.288845010652865E-2</v>
      </c>
      <c r="O7" s="3">
        <f t="shared" si="2"/>
        <v>3.205157968635261E-2</v>
      </c>
      <c r="P7" s="3">
        <f t="shared" si="3"/>
        <v>6.3470853798245366E-2</v>
      </c>
      <c r="Q7" s="3">
        <f t="shared" si="4"/>
        <v>5.2604692998773528</v>
      </c>
      <c r="R7" s="3">
        <f t="shared" ref="R7:R70" si="16">Q7-P7</f>
        <v>5.1969984460791077</v>
      </c>
      <c r="S7" s="3">
        <f t="shared" ref="S7:S70" si="17">Q7+P7</f>
        <v>5.3239401536755979</v>
      </c>
      <c r="T7" s="3">
        <f t="shared" si="5"/>
        <v>192.57184403711199</v>
      </c>
      <c r="U7" s="3">
        <f t="shared" ref="U7:U70" si="18">EXP(R7)</f>
        <v>180.72895922077672</v>
      </c>
      <c r="V7" s="3">
        <f t="shared" ref="V7:V70" si="19">EXP(S7)</f>
        <v>205.1907744931566</v>
      </c>
      <c r="W7" s="3">
        <f t="shared" si="6"/>
        <v>427.11850445484544</v>
      </c>
      <c r="X7" s="3">
        <f t="shared" si="7"/>
        <v>1.8071756819962519</v>
      </c>
      <c r="AA7" s="21"/>
      <c r="AB7" s="36" cm="1">
        <f t="array" ref="AB7:AC11">LINEST(I6:I125,H6:H125,1,1)</f>
        <v>1.3814426850023321E-3</v>
      </c>
      <c r="AC7" s="36">
        <v>3.4532936178811009</v>
      </c>
      <c r="AG7" s="38">
        <f>EXP(AB7)</f>
        <v>1.0013823973164873</v>
      </c>
      <c r="AH7" s="38">
        <f>EXP(AC7)</f>
        <v>31.604313608699456</v>
      </c>
    </row>
    <row r="8" spans="1:35" x14ac:dyDescent="0.35">
      <c r="A8" s="25">
        <f t="shared" ref="A8:A71" si="20">A7+1</f>
        <v>3</v>
      </c>
      <c r="B8" s="3">
        <v>1327.2349855</v>
      </c>
      <c r="C8" s="3">
        <v>176.83000200000001</v>
      </c>
      <c r="D8" s="3">
        <f t="shared" si="8"/>
        <v>-840.88072238333348</v>
      </c>
      <c r="E8" s="3">
        <f t="shared" si="9"/>
        <v>-753.21024685416683</v>
      </c>
      <c r="F8" s="4">
        <f t="shared" si="10"/>
        <v>633359.97648126073</v>
      </c>
      <c r="G8" s="3">
        <f t="shared" si="11"/>
        <v>707080.38927591674</v>
      </c>
      <c r="H8" s="3">
        <v>1327.2349855</v>
      </c>
      <c r="I8" s="3">
        <f t="shared" si="0"/>
        <v>5.1751888303771842</v>
      </c>
      <c r="J8" s="3">
        <f t="shared" si="1"/>
        <v>-0.11160384950206748</v>
      </c>
      <c r="K8" s="3">
        <f t="shared" si="12"/>
        <v>1.6211206741222408</v>
      </c>
      <c r="L8" s="3">
        <f t="shared" si="13"/>
        <v>1.3493808252053874</v>
      </c>
      <c r="M8" s="3">
        <f t="shared" si="14"/>
        <v>1.2455419223680127E-2</v>
      </c>
      <c r="N8" s="3">
        <f t="shared" si="15"/>
        <v>1.2455419223680458E-2</v>
      </c>
      <c r="O8" s="3">
        <f t="shared" si="2"/>
        <v>3.1589723533261019E-2</v>
      </c>
      <c r="P8" s="3">
        <f t="shared" si="3"/>
        <v>6.255625287512212E-2</v>
      </c>
      <c r="Q8" s="3">
        <f t="shared" si="4"/>
        <v>5.2867926798792517</v>
      </c>
      <c r="R8" s="3">
        <f t="shared" si="16"/>
        <v>5.2242364270041293</v>
      </c>
      <c r="S8" s="3">
        <f t="shared" si="17"/>
        <v>5.3493489327543742</v>
      </c>
      <c r="T8" s="3">
        <f t="shared" si="5"/>
        <v>197.70829363017779</v>
      </c>
      <c r="U8" s="3">
        <f t="shared" si="18"/>
        <v>185.71930612396548</v>
      </c>
      <c r="V8" s="3">
        <f t="shared" si="19"/>
        <v>210.47122232981462</v>
      </c>
      <c r="W8" s="3">
        <f t="shared" si="6"/>
        <v>435.90306139475172</v>
      </c>
      <c r="X8" s="3">
        <f t="shared" si="7"/>
        <v>1.8334990619981513</v>
      </c>
      <c r="AA8" s="22" t="s">
        <v>23</v>
      </c>
      <c r="AB8" s="37">
        <v>3.0115479738778002E-5</v>
      </c>
      <c r="AC8" s="37">
        <v>6.7969962467130648E-2</v>
      </c>
    </row>
    <row r="9" spans="1:35" x14ac:dyDescent="0.35">
      <c r="A9" s="25">
        <f t="shared" si="20"/>
        <v>4</v>
      </c>
      <c r="B9" s="3">
        <v>1346.5449825000001</v>
      </c>
      <c r="C9" s="3">
        <v>188.69499999999999</v>
      </c>
      <c r="D9" s="3">
        <f t="shared" si="8"/>
        <v>-821.57072538333341</v>
      </c>
      <c r="E9" s="3">
        <f t="shared" si="9"/>
        <v>-741.34524885416681</v>
      </c>
      <c r="F9" s="4">
        <f t="shared" si="10"/>
        <v>609067.55386060569</v>
      </c>
      <c r="G9" s="3">
        <f t="shared" si="11"/>
        <v>674978.4568068966</v>
      </c>
      <c r="H9" s="3">
        <v>1346.5449825000001</v>
      </c>
      <c r="I9" s="3">
        <f t="shared" si="0"/>
        <v>5.2401319549381302</v>
      </c>
      <c r="J9" s="3">
        <f t="shared" si="1"/>
        <v>-7.3336379044189215E-2</v>
      </c>
      <c r="K9" s="3">
        <f t="shared" si="12"/>
        <v>1.4599629064386352</v>
      </c>
      <c r="L9" s="3">
        <f t="shared" si="13"/>
        <v>1.288118014381155</v>
      </c>
      <c r="M9" s="3">
        <f t="shared" si="14"/>
        <v>5.3782244913129947E-3</v>
      </c>
      <c r="N9" s="3">
        <f t="shared" si="15"/>
        <v>5.3782244913132132E-3</v>
      </c>
      <c r="O9" s="3">
        <f t="shared" si="2"/>
        <v>3.1125488561974887E-2</v>
      </c>
      <c r="P9" s="3">
        <f t="shared" si="3"/>
        <v>6.1636941244342158E-2</v>
      </c>
      <c r="Q9" s="3">
        <f t="shared" si="4"/>
        <v>5.3134683339823194</v>
      </c>
      <c r="R9" s="3">
        <f t="shared" si="16"/>
        <v>5.2518313927379774</v>
      </c>
      <c r="S9" s="3">
        <f t="shared" si="17"/>
        <v>5.3751052752266615</v>
      </c>
      <c r="T9" s="3">
        <f t="shared" si="5"/>
        <v>203.05326503979697</v>
      </c>
      <c r="U9" s="3">
        <f t="shared" si="18"/>
        <v>190.91558991354114</v>
      </c>
      <c r="V9" s="3">
        <f t="shared" si="19"/>
        <v>215.962606626276</v>
      </c>
      <c r="W9" s="3">
        <f t="shared" si="6"/>
        <v>206.15977495305606</v>
      </c>
      <c r="X9" s="3">
        <f t="shared" si="7"/>
        <v>1.8601747161012183</v>
      </c>
      <c r="AA9" s="22" t="s">
        <v>21</v>
      </c>
      <c r="AB9" s="37">
        <v>0.9468993710684307</v>
      </c>
      <c r="AC9" s="19">
        <v>0.20687087152730202</v>
      </c>
      <c r="AD9" s="22" t="s">
        <v>59</v>
      </c>
    </row>
    <row r="10" spans="1:35" x14ac:dyDescent="0.35">
      <c r="A10" s="25">
        <f t="shared" si="20"/>
        <v>5</v>
      </c>
      <c r="B10" s="3">
        <v>1355.204956</v>
      </c>
      <c r="C10" s="3">
        <v>196.63000450000001</v>
      </c>
      <c r="D10" s="3">
        <f t="shared" si="8"/>
        <v>-812.91075188333343</v>
      </c>
      <c r="E10" s="3">
        <f t="shared" si="9"/>
        <v>-733.41024435416682</v>
      </c>
      <c r="F10" s="4">
        <f t="shared" si="10"/>
        <v>596197.07317688502</v>
      </c>
      <c r="G10" s="3">
        <f t="shared" si="11"/>
        <v>660823.8905275265</v>
      </c>
      <c r="H10" s="3">
        <v>1355.204956</v>
      </c>
      <c r="I10" s="3">
        <f t="shared" si="0"/>
        <v>5.2813238130570879</v>
      </c>
      <c r="J10" s="3">
        <f t="shared" si="1"/>
        <v>-4.4107777969120576E-2</v>
      </c>
      <c r="K10" s="3">
        <f t="shared" si="12"/>
        <v>1.3621163170867956</v>
      </c>
      <c r="L10" s="3">
        <f t="shared" si="13"/>
        <v>1.2611056680961168</v>
      </c>
      <c r="M10" s="3">
        <f t="shared" si="14"/>
        <v>1.9454960773732384E-3</v>
      </c>
      <c r="N10" s="3">
        <f t="shared" si="15"/>
        <v>1.9454960773733695E-3</v>
      </c>
      <c r="O10" s="3">
        <f t="shared" si="2"/>
        <v>3.0918581239668785E-2</v>
      </c>
      <c r="P10" s="3">
        <f t="shared" si="3"/>
        <v>6.1227208415808011E-2</v>
      </c>
      <c r="Q10" s="3">
        <f t="shared" si="4"/>
        <v>5.3254315910262084</v>
      </c>
      <c r="R10" s="3">
        <f t="shared" si="16"/>
        <v>5.2642043826104006</v>
      </c>
      <c r="S10" s="3">
        <f t="shared" si="17"/>
        <v>5.3866587994420163</v>
      </c>
      <c r="T10" s="3">
        <f t="shared" si="5"/>
        <v>205.49703200341307</v>
      </c>
      <c r="U10" s="3">
        <f t="shared" si="18"/>
        <v>193.29246075039902</v>
      </c>
      <c r="V10" s="3">
        <f t="shared" si="19"/>
        <v>218.47220527003424</v>
      </c>
      <c r="W10" s="3">
        <f t="shared" si="6"/>
        <v>78.624176746283567</v>
      </c>
      <c r="X10" s="3">
        <f t="shared" si="7"/>
        <v>1.8721379731451073</v>
      </c>
      <c r="Y10" s="21"/>
      <c r="AA10" s="22" t="s">
        <v>22</v>
      </c>
      <c r="AB10" s="37">
        <v>2104.1959018991356</v>
      </c>
      <c r="AC10" s="37">
        <v>118</v>
      </c>
      <c r="AD10" s="22" t="s">
        <v>53</v>
      </c>
      <c r="AG10" s="28"/>
      <c r="AH10" s="28" t="s">
        <v>50</v>
      </c>
      <c r="AI10" s="28" t="s">
        <v>51</v>
      </c>
    </row>
    <row r="11" spans="1:35" x14ac:dyDescent="0.35">
      <c r="A11" s="25">
        <f t="shared" si="20"/>
        <v>6</v>
      </c>
      <c r="B11" s="3">
        <v>1332.919983</v>
      </c>
      <c r="C11" s="3">
        <v>200.2750015</v>
      </c>
      <c r="D11" s="3">
        <f t="shared" si="8"/>
        <v>-835.19572488333347</v>
      </c>
      <c r="E11" s="3">
        <f t="shared" si="9"/>
        <v>-729.76524735416683</v>
      </c>
      <c r="F11" s="4">
        <f t="shared" si="10"/>
        <v>609496.81475862849</v>
      </c>
      <c r="G11" s="3">
        <f t="shared" si="11"/>
        <v>697551.89886339684</v>
      </c>
      <c r="H11" s="3">
        <v>1332.919983</v>
      </c>
      <c r="I11" s="3">
        <f t="shared" si="0"/>
        <v>5.2996914295908821</v>
      </c>
      <c r="J11" s="3">
        <f t="shared" si="1"/>
        <v>5.0452515009986598E-3</v>
      </c>
      <c r="K11" s="3">
        <f t="shared" si="12"/>
        <v>1.3195800918000595</v>
      </c>
      <c r="L11" s="3">
        <f t="shared" si="13"/>
        <v>1.3311968075875678</v>
      </c>
      <c r="M11" s="3">
        <f t="shared" si="14"/>
        <v>2.545456270832923E-5</v>
      </c>
      <c r="N11" s="3">
        <f t="shared" si="15"/>
        <v>2.545456270831422E-5</v>
      </c>
      <c r="O11" s="3">
        <f t="shared" si="2"/>
        <v>3.145264446137587E-2</v>
      </c>
      <c r="P11" s="3">
        <f t="shared" si="3"/>
        <v>6.2284798993111866E-2</v>
      </c>
      <c r="Q11" s="3">
        <f t="shared" si="4"/>
        <v>5.2946461780898835</v>
      </c>
      <c r="R11" s="3">
        <f t="shared" si="16"/>
        <v>5.2323613790967718</v>
      </c>
      <c r="S11" s="3">
        <f t="shared" si="17"/>
        <v>5.3569309770829951</v>
      </c>
      <c r="T11" s="3">
        <f t="shared" si="5"/>
        <v>199.26710842305621</v>
      </c>
      <c r="U11" s="3">
        <f t="shared" si="18"/>
        <v>187.23441334072217</v>
      </c>
      <c r="V11" s="3">
        <f t="shared" si="19"/>
        <v>212.07308950746935</v>
      </c>
      <c r="W11" s="3">
        <f t="shared" si="6"/>
        <v>1.0158484545512156</v>
      </c>
      <c r="X11" s="3">
        <f t="shared" si="7"/>
        <v>1.8413525602087828</v>
      </c>
      <c r="AA11" s="22" t="s">
        <v>57</v>
      </c>
      <c r="AB11" s="37">
        <v>90.050236682509563</v>
      </c>
      <c r="AC11" s="37">
        <v>5.0498757834029284</v>
      </c>
      <c r="AD11" s="22" t="s">
        <v>34</v>
      </c>
      <c r="AG11" s="28" t="s">
        <v>49</v>
      </c>
      <c r="AH11" s="3">
        <f>MAX(X6:X125)</f>
        <v>5.1126780616965295</v>
      </c>
      <c r="AI11" s="3">
        <f>MIN(X6:X125)</f>
        <v>1.6235681713408232</v>
      </c>
    </row>
    <row r="12" spans="1:35" x14ac:dyDescent="0.35">
      <c r="A12" s="25">
        <f t="shared" si="20"/>
        <v>7</v>
      </c>
      <c r="B12" s="3">
        <v>1306.460022</v>
      </c>
      <c r="C12" s="3">
        <v>214.03500349999999</v>
      </c>
      <c r="D12" s="3">
        <f t="shared" si="8"/>
        <v>-861.65568588333349</v>
      </c>
      <c r="E12" s="3">
        <f t="shared" si="9"/>
        <v>-716.00524535416685</v>
      </c>
      <c r="F12" s="4">
        <f t="shared" si="10"/>
        <v>616949.99078170909</v>
      </c>
      <c r="G12" s="3">
        <f t="shared" si="11"/>
        <v>742450.52101507783</v>
      </c>
      <c r="H12" s="3">
        <v>1306.460022</v>
      </c>
      <c r="I12" s="3">
        <f t="shared" si="0"/>
        <v>5.3661395694031135</v>
      </c>
      <c r="J12" s="3">
        <f t="shared" si="1"/>
        <v>0.10804631088212702</v>
      </c>
      <c r="K12" s="3">
        <f t="shared" si="12"/>
        <v>1.1713335339345186</v>
      </c>
      <c r="L12" s="3">
        <f t="shared" si="13"/>
        <v>1.4168806148724258</v>
      </c>
      <c r="M12" s="3">
        <f t="shared" si="14"/>
        <v>1.1674005295237239E-2</v>
      </c>
      <c r="N12" s="3">
        <f t="shared" si="15"/>
        <v>1.1674005295236918E-2</v>
      </c>
      <c r="O12" s="3">
        <f t="shared" si="2"/>
        <v>3.2093446296220775E-2</v>
      </c>
      <c r="P12" s="3">
        <f t="shared" si="3"/>
        <v>6.355376108393844E-2</v>
      </c>
      <c r="Q12" s="3">
        <f t="shared" si="4"/>
        <v>5.2580932585209865</v>
      </c>
      <c r="R12" s="3">
        <f t="shared" si="16"/>
        <v>5.1945394974370478</v>
      </c>
      <c r="S12" s="3">
        <f t="shared" si="17"/>
        <v>5.3216470196049253</v>
      </c>
      <c r="T12" s="3">
        <f t="shared" si="5"/>
        <v>192.11482853048972</v>
      </c>
      <c r="U12" s="3">
        <f t="shared" si="18"/>
        <v>180.28510192671106</v>
      </c>
      <c r="V12" s="3">
        <f t="shared" si="19"/>
        <v>204.72078361917414</v>
      </c>
      <c r="W12" s="3">
        <f t="shared" si="6"/>
        <v>480.49407069394459</v>
      </c>
      <c r="X12" s="3">
        <f t="shared" si="7"/>
        <v>1.8047996406398858</v>
      </c>
    </row>
    <row r="13" spans="1:35" x14ac:dyDescent="0.35">
      <c r="A13" s="25">
        <f t="shared" si="20"/>
        <v>8</v>
      </c>
      <c r="B13" s="3">
        <v>1255.7399905</v>
      </c>
      <c r="C13" s="3">
        <v>220.11499800000001</v>
      </c>
      <c r="D13" s="3">
        <f t="shared" si="8"/>
        <v>-912.37571738333349</v>
      </c>
      <c r="E13" s="3">
        <f t="shared" si="9"/>
        <v>-709.92525085416685</v>
      </c>
      <c r="F13" s="4">
        <f t="shared" si="10"/>
        <v>647718.56003661349</v>
      </c>
      <c r="G13" s="3">
        <f t="shared" si="11"/>
        <v>832429.44967075239</v>
      </c>
      <c r="H13" s="3">
        <v>1255.7399905</v>
      </c>
      <c r="I13" s="3">
        <f t="shared" si="0"/>
        <v>5.3941501279646209</v>
      </c>
      <c r="J13" s="3">
        <f t="shared" si="1"/>
        <v>0.20612368594239694</v>
      </c>
      <c r="K13" s="3">
        <f t="shared" si="12"/>
        <v>1.1114874991822217</v>
      </c>
      <c r="L13" s="3">
        <f t="shared" si="13"/>
        <v>1.5885949529335135</v>
      </c>
      <c r="M13" s="3">
        <f t="shared" si="14"/>
        <v>4.2486973906479888E-2</v>
      </c>
      <c r="N13" s="3">
        <f t="shared" si="15"/>
        <v>4.2486973906479271E-2</v>
      </c>
      <c r="O13" s="3">
        <f t="shared" si="2"/>
        <v>3.3340590508709092E-2</v>
      </c>
      <c r="P13" s="3">
        <f t="shared" si="3"/>
        <v>6.6023446158770441E-2</v>
      </c>
      <c r="Q13" s="3">
        <f t="shared" si="4"/>
        <v>5.188026442022224</v>
      </c>
      <c r="R13" s="3">
        <f t="shared" si="16"/>
        <v>5.1220029958634532</v>
      </c>
      <c r="S13" s="3">
        <f t="shared" si="17"/>
        <v>5.2540498881809947</v>
      </c>
      <c r="T13" s="3">
        <f t="shared" si="5"/>
        <v>179.11471061644644</v>
      </c>
      <c r="U13" s="3">
        <f t="shared" si="18"/>
        <v>167.6708775726128</v>
      </c>
      <c r="V13" s="3">
        <f t="shared" si="19"/>
        <v>191.33960544411926</v>
      </c>
      <c r="W13" s="3">
        <f t="shared" si="6"/>
        <v>1681.023565533982</v>
      </c>
      <c r="X13" s="3">
        <f t="shared" si="7"/>
        <v>1.7347328241411228</v>
      </c>
    </row>
    <row r="14" spans="1:35" x14ac:dyDescent="0.35">
      <c r="A14" s="25">
        <f t="shared" si="20"/>
        <v>9</v>
      </c>
      <c r="B14" s="3">
        <v>1175.2700195</v>
      </c>
      <c r="C14" s="3">
        <v>215.7549975</v>
      </c>
      <c r="D14" s="3">
        <f t="shared" si="8"/>
        <v>-992.84568838333348</v>
      </c>
      <c r="E14" s="3">
        <f t="shared" si="9"/>
        <v>-714.2852513541668</v>
      </c>
      <c r="F14" s="4">
        <f t="shared" si="10"/>
        <v>709175.03208279016</v>
      </c>
      <c r="G14" s="3">
        <f t="shared" si="11"/>
        <v>985742.56094137533</v>
      </c>
      <c r="H14" s="3">
        <v>1175.2700195</v>
      </c>
      <c r="I14" s="3">
        <f t="shared" si="0"/>
        <v>5.3741434930788161</v>
      </c>
      <c r="J14" s="3">
        <f t="shared" si="1"/>
        <v>0.29728170385689179</v>
      </c>
      <c r="K14" s="3">
        <f t="shared" si="12"/>
        <v>1.1540725975504755</v>
      </c>
      <c r="L14" s="3">
        <f t="shared" si="13"/>
        <v>1.8811752249065639</v>
      </c>
      <c r="M14" s="3">
        <f t="shared" si="14"/>
        <v>8.8376411448056705E-2</v>
      </c>
      <c r="N14" s="3">
        <f t="shared" si="15"/>
        <v>8.8376411448055817E-2</v>
      </c>
      <c r="O14" s="3">
        <f t="shared" si="2"/>
        <v>3.5364404329963878E-2</v>
      </c>
      <c r="P14" s="3">
        <f t="shared" si="3"/>
        <v>7.0031148506696381E-2</v>
      </c>
      <c r="Q14" s="3">
        <f t="shared" si="4"/>
        <v>5.0768617892219243</v>
      </c>
      <c r="R14" s="3">
        <f t="shared" si="16"/>
        <v>5.0068306407152283</v>
      </c>
      <c r="S14" s="3">
        <f t="shared" si="17"/>
        <v>5.1468929377286203</v>
      </c>
      <c r="T14" s="3">
        <f t="shared" si="5"/>
        <v>160.27030390689794</v>
      </c>
      <c r="U14" s="3">
        <f t="shared" si="18"/>
        <v>149.43038627135994</v>
      </c>
      <c r="V14" s="3">
        <f t="shared" si="19"/>
        <v>171.8965663902072</v>
      </c>
      <c r="W14" s="3">
        <f t="shared" si="6"/>
        <v>3078.5512231204216</v>
      </c>
      <c r="X14" s="3">
        <f t="shared" si="7"/>
        <v>1.6235681713408232</v>
      </c>
    </row>
    <row r="15" spans="1:35" x14ac:dyDescent="0.35">
      <c r="A15" s="25">
        <f t="shared" si="20"/>
        <v>10</v>
      </c>
      <c r="B15" s="3">
        <v>1192.255005</v>
      </c>
      <c r="C15" s="3">
        <v>215.259995</v>
      </c>
      <c r="D15" s="3">
        <f t="shared" si="8"/>
        <v>-975.86070288333349</v>
      </c>
      <c r="E15" s="3">
        <f t="shared" si="9"/>
        <v>-714.78025385416686</v>
      </c>
      <c r="F15" s="4">
        <f t="shared" si="10"/>
        <v>697525.9609332548</v>
      </c>
      <c r="G15" s="3">
        <f t="shared" si="11"/>
        <v>952304.11143195373</v>
      </c>
      <c r="H15" s="3">
        <v>1192.255005</v>
      </c>
      <c r="I15" s="3">
        <f t="shared" si="0"/>
        <v>5.3718465766084273</v>
      </c>
      <c r="J15" s="3">
        <f t="shared" si="1"/>
        <v>0.27152100341265761</v>
      </c>
      <c r="K15" s="3">
        <f t="shared" si="12"/>
        <v>1.1590129257060937</v>
      </c>
      <c r="L15" s="3">
        <f t="shared" si="13"/>
        <v>1.8173618264911195</v>
      </c>
      <c r="M15" s="3">
        <f t="shared" si="14"/>
        <v>7.3723655294216428E-2</v>
      </c>
      <c r="N15" s="3">
        <f t="shared" si="15"/>
        <v>7.3723655294215609E-2</v>
      </c>
      <c r="O15" s="3">
        <f t="shared" si="2"/>
        <v>3.4932998086752196E-2</v>
      </c>
      <c r="P15" s="3">
        <f t="shared" si="3"/>
        <v>6.9176846695101185E-2</v>
      </c>
      <c r="Q15" s="3">
        <f t="shared" si="4"/>
        <v>5.1003255731957697</v>
      </c>
      <c r="R15" s="3">
        <f t="shared" si="16"/>
        <v>5.0311487265006685</v>
      </c>
      <c r="S15" s="3">
        <f t="shared" si="17"/>
        <v>5.169502419890871</v>
      </c>
      <c r="T15" s="3">
        <f t="shared" si="5"/>
        <v>164.07531713037142</v>
      </c>
      <c r="U15" s="3">
        <f t="shared" si="18"/>
        <v>153.10879184187758</v>
      </c>
      <c r="V15" s="3">
        <f t="shared" si="19"/>
        <v>175.82732753344348</v>
      </c>
      <c r="W15" s="3">
        <f t="shared" si="6"/>
        <v>2619.8712486176464</v>
      </c>
      <c r="X15" s="3">
        <f t="shared" si="7"/>
        <v>1.6470319553146688</v>
      </c>
      <c r="AA15" s="26"/>
      <c r="AB15" s="26" t="s">
        <v>15</v>
      </c>
      <c r="AC15" s="26" t="s">
        <v>16</v>
      </c>
      <c r="AG15" s="28" t="s">
        <v>36</v>
      </c>
      <c r="AH15" s="25">
        <v>120</v>
      </c>
    </row>
    <row r="16" spans="1:35" x14ac:dyDescent="0.35">
      <c r="A16" s="25">
        <f t="shared" si="20"/>
        <v>11</v>
      </c>
      <c r="B16" s="3">
        <v>1248.9799805</v>
      </c>
      <c r="C16" s="3">
        <v>200.199997</v>
      </c>
      <c r="D16" s="3">
        <f t="shared" si="8"/>
        <v>-919.13572738333346</v>
      </c>
      <c r="E16" s="3">
        <f t="shared" si="9"/>
        <v>-729.84025185416681</v>
      </c>
      <c r="F16" s="4">
        <f t="shared" si="10"/>
        <v>670822.25076161488</v>
      </c>
      <c r="G16" s="3">
        <f t="shared" si="11"/>
        <v>844810.48535248952</v>
      </c>
      <c r="H16" s="3">
        <v>1248.9799805</v>
      </c>
      <c r="I16" s="3">
        <f t="shared" si="0"/>
        <v>5.2993168518961049</v>
      </c>
      <c r="J16" s="3">
        <f t="shared" si="1"/>
        <v>0.12062897623892344</v>
      </c>
      <c r="K16" s="3">
        <f t="shared" si="12"/>
        <v>1.3204408092092317</v>
      </c>
      <c r="L16" s="3">
        <f t="shared" si="13"/>
        <v>1.6122227219941545</v>
      </c>
      <c r="M16" s="3">
        <f t="shared" si="14"/>
        <v>1.4551349908450755E-2</v>
      </c>
      <c r="N16" s="3">
        <f t="shared" si="15"/>
        <v>1.4551349908450396E-2</v>
      </c>
      <c r="O16" s="3">
        <f t="shared" si="2"/>
        <v>3.3508563953370707E-2</v>
      </c>
      <c r="P16" s="3">
        <f t="shared" si="3"/>
        <v>6.6356079309848631E-2</v>
      </c>
      <c r="Q16" s="3">
        <f t="shared" si="4"/>
        <v>5.1786878756571815</v>
      </c>
      <c r="R16" s="3">
        <f t="shared" si="16"/>
        <v>5.1123317963473331</v>
      </c>
      <c r="S16" s="3">
        <f t="shared" si="17"/>
        <v>5.2450439549670298</v>
      </c>
      <c r="T16" s="3">
        <f t="shared" si="5"/>
        <v>177.44982194049214</v>
      </c>
      <c r="U16" s="3">
        <f t="shared" si="18"/>
        <v>166.05711514994186</v>
      </c>
      <c r="V16" s="3">
        <f t="shared" si="19"/>
        <v>189.62414996960172</v>
      </c>
      <c r="W16" s="3">
        <f t="shared" si="6"/>
        <v>517.57046523825318</v>
      </c>
      <c r="X16" s="3">
        <f t="shared" si="7"/>
        <v>1.7253942577760804</v>
      </c>
      <c r="AA16" s="28" t="s">
        <v>31</v>
      </c>
      <c r="AB16" s="3">
        <f>AH15/(AH15-2)*AB18</f>
        <v>4.2795557486465532E-2</v>
      </c>
      <c r="AC16" s="3"/>
    </row>
    <row r="17" spans="1:34" x14ac:dyDescent="0.35">
      <c r="A17" s="25">
        <f t="shared" si="20"/>
        <v>12</v>
      </c>
      <c r="B17" s="3">
        <v>1252.255005</v>
      </c>
      <c r="C17" s="3">
        <v>182.47500600000001</v>
      </c>
      <c r="D17" s="3">
        <f t="shared" si="8"/>
        <v>-915.86070288333349</v>
      </c>
      <c r="E17" s="3">
        <f t="shared" si="9"/>
        <v>-747.56524285416685</v>
      </c>
      <c r="F17" s="4">
        <f t="shared" si="10"/>
        <v>684665.62877156714</v>
      </c>
      <c r="G17" s="3">
        <f t="shared" si="11"/>
        <v>838800.82708595367</v>
      </c>
      <c r="H17" s="3">
        <v>1252.255005</v>
      </c>
      <c r="I17" s="3">
        <f t="shared" si="0"/>
        <v>5.2066132102189124</v>
      </c>
      <c r="J17" s="3">
        <f t="shared" si="1"/>
        <v>2.3401075923002779E-2</v>
      </c>
      <c r="K17" s="3">
        <f t="shared" si="12"/>
        <v>1.542087090376639</v>
      </c>
      <c r="L17" s="3">
        <f t="shared" si="13"/>
        <v>1.6007539869621952</v>
      </c>
      <c r="M17" s="3">
        <f t="shared" si="14"/>
        <v>5.4761035435414035E-4</v>
      </c>
      <c r="N17" s="3">
        <f t="shared" si="15"/>
        <v>5.4761035435407074E-4</v>
      </c>
      <c r="O17" s="3">
        <f t="shared" si="2"/>
        <v>3.3427136371652115E-2</v>
      </c>
      <c r="P17" s="3">
        <f t="shared" si="3"/>
        <v>6.61948305294459E-2</v>
      </c>
      <c r="Q17" s="3">
        <f t="shared" si="4"/>
        <v>5.1832121342959097</v>
      </c>
      <c r="R17" s="3">
        <f t="shared" si="16"/>
        <v>5.1170173037664641</v>
      </c>
      <c r="S17" s="3">
        <f t="shared" si="17"/>
        <v>5.2494069648253552</v>
      </c>
      <c r="T17" s="3">
        <f t="shared" si="5"/>
        <v>178.25446967505758</v>
      </c>
      <c r="U17" s="3">
        <f t="shared" si="18"/>
        <v>166.83700265251375</v>
      </c>
      <c r="V17" s="3">
        <f t="shared" si="19"/>
        <v>190.45328946190389</v>
      </c>
      <c r="W17" s="3">
        <f t="shared" si="6"/>
        <v>17.812926870158549</v>
      </c>
      <c r="X17" s="3">
        <f t="shared" si="7"/>
        <v>1.7299185164148088</v>
      </c>
      <c r="Y17" s="21"/>
      <c r="AA17" s="28" t="s">
        <v>32</v>
      </c>
      <c r="AB17" s="39">
        <f>SQRT(AB16)</f>
        <v>0.2068708715273021</v>
      </c>
      <c r="AC17" s="3"/>
    </row>
    <row r="18" spans="1:34" x14ac:dyDescent="0.35">
      <c r="A18" s="25">
        <f t="shared" si="20"/>
        <v>13</v>
      </c>
      <c r="B18" s="3">
        <v>1285.6350095</v>
      </c>
      <c r="C18" s="3">
        <v>185.16500049999999</v>
      </c>
      <c r="D18" s="3">
        <f t="shared" si="8"/>
        <v>-882.48069838333345</v>
      </c>
      <c r="E18" s="3">
        <f t="shared" si="9"/>
        <v>-744.87524835416684</v>
      </c>
      <c r="F18" s="4">
        <f t="shared" si="10"/>
        <v>657338.02937604405</v>
      </c>
      <c r="G18" s="3">
        <f t="shared" si="11"/>
        <v>778772.18301913596</v>
      </c>
      <c r="H18" s="3">
        <v>1285.6350095</v>
      </c>
      <c r="I18" s="3">
        <f t="shared" si="0"/>
        <v>5.221247322171271</v>
      </c>
      <c r="J18" s="3">
        <f t="shared" si="1"/>
        <v>-8.077375166508638E-3</v>
      </c>
      <c r="K18" s="3">
        <f t="shared" si="12"/>
        <v>1.505955733236469</v>
      </c>
      <c r="L18" s="3">
        <f t="shared" si="13"/>
        <v>1.4861962895696934</v>
      </c>
      <c r="M18" s="3">
        <f t="shared" si="14"/>
        <v>6.5243989580530447E-5</v>
      </c>
      <c r="N18" s="3">
        <f t="shared" si="15"/>
        <v>6.5243989580554489E-5</v>
      </c>
      <c r="O18" s="3">
        <f t="shared" si="2"/>
        <v>3.2602621678394832E-2</v>
      </c>
      <c r="P18" s="3">
        <f t="shared" si="3"/>
        <v>6.4562066963270673E-2</v>
      </c>
      <c r="Q18" s="3">
        <f t="shared" si="4"/>
        <v>5.2293246973377796</v>
      </c>
      <c r="R18" s="3">
        <f t="shared" si="16"/>
        <v>5.1647626303745087</v>
      </c>
      <c r="S18" s="3">
        <f t="shared" si="17"/>
        <v>5.2938867643010505</v>
      </c>
      <c r="T18" s="3">
        <f t="shared" si="5"/>
        <v>186.66670442498798</v>
      </c>
      <c r="U18" s="3">
        <f t="shared" si="18"/>
        <v>174.99591492660429</v>
      </c>
      <c r="V18" s="3">
        <f t="shared" si="19"/>
        <v>199.11583967831262</v>
      </c>
      <c r="W18" s="3">
        <f t="shared" si="6"/>
        <v>2.2551146783243432</v>
      </c>
      <c r="X18" s="3">
        <f t="shared" si="7"/>
        <v>1.7760310794566787</v>
      </c>
      <c r="AA18" s="28" t="s">
        <v>35</v>
      </c>
      <c r="AB18" s="3">
        <f>1/AH15*M126</f>
        <v>4.2082298195024445E-2</v>
      </c>
      <c r="AC18" s="3">
        <f>_xlfn.VAR.P(J6:J125)</f>
        <v>4.2082298195024445E-2</v>
      </c>
    </row>
    <row r="19" spans="1:34" x14ac:dyDescent="0.35">
      <c r="A19" s="25">
        <f t="shared" si="20"/>
        <v>14</v>
      </c>
      <c r="B19" s="3">
        <v>1339.0650025</v>
      </c>
      <c r="C19" s="3">
        <v>176.75</v>
      </c>
      <c r="D19" s="3">
        <f t="shared" si="8"/>
        <v>-829.05070538333348</v>
      </c>
      <c r="E19" s="3">
        <f t="shared" si="9"/>
        <v>-753.29024885416686</v>
      </c>
      <c r="F19" s="4">
        <f t="shared" si="10"/>
        <v>624515.81217093382</v>
      </c>
      <c r="G19" s="3">
        <f t="shared" si="11"/>
        <v>687325.07209660276</v>
      </c>
      <c r="H19" s="3">
        <v>1339.0650025</v>
      </c>
      <c r="I19" s="3">
        <f t="shared" si="0"/>
        <v>5.1747363047766823</v>
      </c>
      <c r="J19" s="3">
        <f t="shared" si="1"/>
        <v>-0.1283988655506727</v>
      </c>
      <c r="K19" s="3">
        <f t="shared" si="12"/>
        <v>1.6222732193894558</v>
      </c>
      <c r="L19" s="3">
        <f t="shared" si="13"/>
        <v>1.3116800961200914</v>
      </c>
      <c r="M19" s="3">
        <f t="shared" si="14"/>
        <v>1.6486268674699725E-2</v>
      </c>
      <c r="N19" s="3">
        <f t="shared" si="15"/>
        <v>1.648626867470011E-2</v>
      </c>
      <c r="O19" s="3">
        <f t="shared" si="2"/>
        <v>3.1304851120329977E-2</v>
      </c>
      <c r="P19" s="3">
        <f t="shared" si="3"/>
        <v>6.1992127941211346E-2</v>
      </c>
      <c r="Q19" s="3">
        <f t="shared" si="4"/>
        <v>5.303135170327355</v>
      </c>
      <c r="R19" s="3">
        <f t="shared" si="16"/>
        <v>5.2411430423861436</v>
      </c>
      <c r="S19" s="3">
        <f t="shared" si="17"/>
        <v>5.3651272982685665</v>
      </c>
      <c r="T19" s="3">
        <f t="shared" si="5"/>
        <v>200.96588561125697</v>
      </c>
      <c r="U19" s="3">
        <f t="shared" si="18"/>
        <v>188.8858836297623</v>
      </c>
      <c r="V19" s="3">
        <f t="shared" si="19"/>
        <v>213.81845166725051</v>
      </c>
      <c r="W19" s="3">
        <f t="shared" si="6"/>
        <v>586.40911593748217</v>
      </c>
      <c r="X19" s="3">
        <f t="shared" si="7"/>
        <v>1.8498415524462546</v>
      </c>
      <c r="AA19" s="28" t="s">
        <v>39</v>
      </c>
      <c r="AB19" s="3">
        <f>1/AH15*G126</f>
        <v>393222.05672964716</v>
      </c>
      <c r="AC19" s="3">
        <f>_xlfn.VAR.P(B6:B125)</f>
        <v>393222.0567296457</v>
      </c>
      <c r="AG19" s="28" t="s">
        <v>40</v>
      </c>
      <c r="AH19" s="3">
        <f>AB10</f>
        <v>2104.1959018991356</v>
      </c>
    </row>
    <row r="20" spans="1:34" x14ac:dyDescent="0.35">
      <c r="A20" s="25">
        <f t="shared" si="20"/>
        <v>15</v>
      </c>
      <c r="B20" s="3">
        <v>1387.1849975</v>
      </c>
      <c r="C20" s="3">
        <v>191.199997</v>
      </c>
      <c r="D20" s="3">
        <f t="shared" si="8"/>
        <v>-780.93071038333346</v>
      </c>
      <c r="E20" s="3">
        <f t="shared" si="9"/>
        <v>-738.84025185416681</v>
      </c>
      <c r="F20" s="4">
        <f t="shared" si="10"/>
        <v>576983.0427402755</v>
      </c>
      <c r="G20" s="3">
        <f t="shared" si="11"/>
        <v>609852.77441981784</v>
      </c>
      <c r="H20" s="3">
        <v>1387.1849975</v>
      </c>
      <c r="I20" s="3">
        <f t="shared" si="0"/>
        <v>5.2533199849269243</v>
      </c>
      <c r="J20" s="3">
        <f t="shared" si="1"/>
        <v>-0.11629020049552974</v>
      </c>
      <c r="K20" s="3">
        <f t="shared" si="12"/>
        <v>1.4282669209023955</v>
      </c>
      <c r="L20" s="3">
        <f t="shared" si="13"/>
        <v>1.1638332111616341</v>
      </c>
      <c r="M20" s="3">
        <f t="shared" si="14"/>
        <v>1.3523410731290505E-2</v>
      </c>
      <c r="N20" s="3">
        <f t="shared" si="15"/>
        <v>1.352341073129085E-2</v>
      </c>
      <c r="O20" s="3">
        <f t="shared" si="2"/>
        <v>3.0161744209806069E-2</v>
      </c>
      <c r="P20" s="3">
        <f t="shared" si="3"/>
        <v>5.9728465048348695E-2</v>
      </c>
      <c r="Q20" s="3">
        <f t="shared" si="4"/>
        <v>5.3696101854224541</v>
      </c>
      <c r="R20" s="3">
        <f t="shared" si="16"/>
        <v>5.3098817203741051</v>
      </c>
      <c r="S20" s="3">
        <f t="shared" si="17"/>
        <v>5.429338650470803</v>
      </c>
      <c r="T20" s="3">
        <f t="shared" si="5"/>
        <v>214.77912734899849</v>
      </c>
      <c r="U20" s="3">
        <f t="shared" si="18"/>
        <v>202.32629589422518</v>
      </c>
      <c r="V20" s="3">
        <f t="shared" si="19"/>
        <v>227.9984089112823</v>
      </c>
      <c r="W20" s="3">
        <f t="shared" si="6"/>
        <v>555.97538801506164</v>
      </c>
      <c r="X20" s="3">
        <f t="shared" si="7"/>
        <v>1.9163165675413534</v>
      </c>
      <c r="AG20" s="28" t="s">
        <v>42</v>
      </c>
      <c r="AH20" s="3">
        <f>_xlfn.F.INV(0.95,1,AC10)</f>
        <v>3.9214781812406447</v>
      </c>
    </row>
    <row r="21" spans="1:34" x14ac:dyDescent="0.35">
      <c r="A21" s="25">
        <f t="shared" si="20"/>
        <v>16</v>
      </c>
      <c r="B21" s="3">
        <v>1403.1900025</v>
      </c>
      <c r="C21" s="3">
        <v>214.95999900000001</v>
      </c>
      <c r="D21" s="3">
        <f t="shared" si="8"/>
        <v>-764.92570538333348</v>
      </c>
      <c r="E21" s="3">
        <f t="shared" si="9"/>
        <v>-715.08024985416682</v>
      </c>
      <c r="F21" s="4">
        <f t="shared" si="10"/>
        <v>546983.26452538895</v>
      </c>
      <c r="G21" s="3">
        <f t="shared" si="11"/>
        <v>585111.33475619031</v>
      </c>
      <c r="H21" s="3">
        <v>1403.1900025</v>
      </c>
      <c r="I21" s="3">
        <f t="shared" si="0"/>
        <v>5.3704519596552078</v>
      </c>
      <c r="J21" s="3">
        <f t="shared" si="1"/>
        <v>-2.1268222847922402E-2</v>
      </c>
      <c r="K21" s="3">
        <f t="shared" si="12"/>
        <v>1.1620176891126561</v>
      </c>
      <c r="L21" s="3">
        <f t="shared" si="13"/>
        <v>1.116617046244001</v>
      </c>
      <c r="M21" s="3">
        <f t="shared" si="14"/>
        <v>4.523373031088885E-4</v>
      </c>
      <c r="N21" s="3">
        <f t="shared" si="15"/>
        <v>4.5233730310895181E-4</v>
      </c>
      <c r="O21" s="3">
        <f t="shared" si="2"/>
        <v>2.9787442992642757E-2</v>
      </c>
      <c r="P21" s="3">
        <f t="shared" si="3"/>
        <v>5.8987246735131088E-2</v>
      </c>
      <c r="Q21" s="3">
        <f t="shared" si="4"/>
        <v>5.3917201825031302</v>
      </c>
      <c r="R21" s="3">
        <f t="shared" si="16"/>
        <v>5.3327329357679991</v>
      </c>
      <c r="S21" s="3">
        <f t="shared" si="17"/>
        <v>5.4507074292382613</v>
      </c>
      <c r="T21" s="3">
        <f t="shared" si="5"/>
        <v>219.5807798829135</v>
      </c>
      <c r="U21" s="3">
        <f t="shared" si="18"/>
        <v>207.00292751874559</v>
      </c>
      <c r="V21" s="3">
        <f t="shared" si="19"/>
        <v>232.92288409603097</v>
      </c>
      <c r="W21" s="3">
        <f t="shared" si="6"/>
        <v>21.351615967898802</v>
      </c>
      <c r="X21" s="3">
        <f t="shared" si="7"/>
        <v>1.9384265646220291</v>
      </c>
      <c r="AG21" s="28" t="s">
        <v>41</v>
      </c>
      <c r="AH21" s="3">
        <f>TINV(0.05,AC10)</f>
        <v>1.9802722492729716</v>
      </c>
    </row>
    <row r="22" spans="1:34" x14ac:dyDescent="0.35">
      <c r="A22" s="25">
        <f t="shared" si="20"/>
        <v>17</v>
      </c>
      <c r="B22" s="3">
        <v>1354.0949705</v>
      </c>
      <c r="C22" s="3">
        <v>221.154999</v>
      </c>
      <c r="D22" s="3">
        <f t="shared" si="8"/>
        <v>-814.02073738333343</v>
      </c>
      <c r="E22" s="3">
        <f t="shared" si="9"/>
        <v>-708.88524985416689</v>
      </c>
      <c r="F22" s="4">
        <f t="shared" si="10"/>
        <v>577047.29380645743</v>
      </c>
      <c r="G22" s="3">
        <f t="shared" si="11"/>
        <v>662629.76089010586</v>
      </c>
      <c r="H22" s="3">
        <v>1354.0949705</v>
      </c>
      <c r="I22" s="3">
        <f t="shared" si="0"/>
        <v>5.398863808625892</v>
      </c>
      <c r="J22" s="3">
        <f t="shared" si="1"/>
        <v>7.4965598949117584E-2</v>
      </c>
      <c r="K22" s="3">
        <f t="shared" si="12"/>
        <v>1.101570723613454</v>
      </c>
      <c r="L22" s="3">
        <f t="shared" si="13"/>
        <v>1.2645519620070076</v>
      </c>
      <c r="M22" s="3">
        <f t="shared" si="14"/>
        <v>5.6198410257999399E-3</v>
      </c>
      <c r="N22" s="3">
        <f t="shared" si="15"/>
        <v>5.6198410257997169E-3</v>
      </c>
      <c r="O22" s="3">
        <f t="shared" si="2"/>
        <v>3.0945055918012089E-2</v>
      </c>
      <c r="P22" s="3">
        <f t="shared" si="3"/>
        <v>6.1279635486639679E-2</v>
      </c>
      <c r="Q22" s="3">
        <f t="shared" si="4"/>
        <v>5.3238982096767744</v>
      </c>
      <c r="R22" s="3">
        <f t="shared" si="16"/>
        <v>5.2626185741901343</v>
      </c>
      <c r="S22" s="3">
        <f t="shared" si="17"/>
        <v>5.3851778451634145</v>
      </c>
      <c r="T22" s="3">
        <f t="shared" si="5"/>
        <v>205.18216815204752</v>
      </c>
      <c r="U22" s="3">
        <f t="shared" si="18"/>
        <v>192.98617885495761</v>
      </c>
      <c r="V22" s="3">
        <f t="shared" si="19"/>
        <v>218.14889738407311</v>
      </c>
      <c r="W22" s="3">
        <f t="shared" si="6"/>
        <v>255.13132529730234</v>
      </c>
      <c r="X22" s="3">
        <f t="shared" si="7"/>
        <v>1.8706045917956737</v>
      </c>
      <c r="AA22" s="28" t="s">
        <v>61</v>
      </c>
      <c r="AB22" s="18">
        <f>CORREL(B6:B125,C6:C125)</f>
        <v>0.92659286480034209</v>
      </c>
    </row>
    <row r="23" spans="1:34" x14ac:dyDescent="0.35">
      <c r="A23" s="25">
        <f t="shared" si="20"/>
        <v>18</v>
      </c>
      <c r="B23" s="3">
        <v>1336.0150145</v>
      </c>
      <c r="C23" s="3">
        <v>218.395004</v>
      </c>
      <c r="D23" s="3">
        <f t="shared" si="8"/>
        <v>-832.10069338333346</v>
      </c>
      <c r="E23" s="3">
        <f t="shared" si="9"/>
        <v>-711.64524485416689</v>
      </c>
      <c r="F23" s="4">
        <f t="shared" si="10"/>
        <v>592160.50168610434</v>
      </c>
      <c r="G23" s="3">
        <f t="shared" si="11"/>
        <v>692391.56392902439</v>
      </c>
      <c r="H23" s="3">
        <v>1336.0150145</v>
      </c>
      <c r="I23" s="3">
        <f t="shared" si="0"/>
        <v>5.386305368151227</v>
      </c>
      <c r="J23" s="3">
        <f t="shared" si="1"/>
        <v>8.7383581435815927E-2</v>
      </c>
      <c r="K23" s="3">
        <f t="shared" si="12"/>
        <v>1.1280900461589467</v>
      </c>
      <c r="L23" s="3">
        <f t="shared" si="13"/>
        <v>1.321348907521761</v>
      </c>
      <c r="M23" s="3">
        <f t="shared" si="14"/>
        <v>7.6358903045498742E-3</v>
      </c>
      <c r="N23" s="3">
        <f t="shared" si="15"/>
        <v>7.635890304549614E-3</v>
      </c>
      <c r="O23" s="3">
        <f t="shared" si="2"/>
        <v>3.1378156709866836E-2</v>
      </c>
      <c r="P23" s="3">
        <f t="shared" si="3"/>
        <v>6.213729296588779E-2</v>
      </c>
      <c r="Q23" s="3">
        <f t="shared" si="4"/>
        <v>5.298921786715411</v>
      </c>
      <c r="R23" s="3">
        <f t="shared" si="16"/>
        <v>5.2367844937495232</v>
      </c>
      <c r="S23" s="3">
        <f t="shared" si="17"/>
        <v>5.3610590796812989</v>
      </c>
      <c r="T23" s="3">
        <f t="shared" si="5"/>
        <v>200.12092057321138</v>
      </c>
      <c r="U23" s="3">
        <f t="shared" si="18"/>
        <v>188.06440684291775</v>
      </c>
      <c r="V23" s="3">
        <f t="shared" si="19"/>
        <v>212.95035846160837</v>
      </c>
      <c r="W23" s="3">
        <f t="shared" si="6"/>
        <v>333.94212508923056</v>
      </c>
      <c r="X23" s="3">
        <f t="shared" si="7"/>
        <v>1.8456281688343097</v>
      </c>
    </row>
    <row r="24" spans="1:34" x14ac:dyDescent="0.35">
      <c r="A24" s="25">
        <f t="shared" si="20"/>
        <v>19</v>
      </c>
      <c r="B24" s="3">
        <v>1370.8249510000001</v>
      </c>
      <c r="C24" s="3">
        <v>231.300003</v>
      </c>
      <c r="D24" s="3">
        <f t="shared" si="8"/>
        <v>-797.29075688333342</v>
      </c>
      <c r="E24" s="3">
        <f t="shared" si="9"/>
        <v>-698.74024585416691</v>
      </c>
      <c r="F24" s="4">
        <f t="shared" si="10"/>
        <v>557099.13948191516</v>
      </c>
      <c r="G24" s="3">
        <f t="shared" si="11"/>
        <v>635672.55101159867</v>
      </c>
      <c r="H24" s="3">
        <v>1370.8249510000001</v>
      </c>
      <c r="I24" s="3">
        <f t="shared" si="0"/>
        <v>5.4437155822075622</v>
      </c>
      <c r="J24" s="3">
        <f t="shared" si="1"/>
        <v>9.670586334883069E-2</v>
      </c>
      <c r="K24" s="3">
        <f t="shared" si="12"/>
        <v>1.0094333840001717</v>
      </c>
      <c r="L24" s="3">
        <f t="shared" si="13"/>
        <v>1.2131072569030437</v>
      </c>
      <c r="M24" s="3">
        <f t="shared" si="14"/>
        <v>9.3520240060427154E-3</v>
      </c>
      <c r="N24" s="3">
        <f t="shared" si="15"/>
        <v>9.3520240060424274E-3</v>
      </c>
      <c r="O24" s="3">
        <f t="shared" si="2"/>
        <v>3.0547468908162914E-2</v>
      </c>
      <c r="P24" s="3">
        <f t="shared" si="3"/>
        <v>6.049230496436394E-2</v>
      </c>
      <c r="Q24" s="3">
        <f t="shared" si="4"/>
        <v>5.3470097188587316</v>
      </c>
      <c r="R24" s="3">
        <f t="shared" si="16"/>
        <v>5.2865174138943676</v>
      </c>
      <c r="S24" s="3">
        <f t="shared" si="17"/>
        <v>5.4075020238230955</v>
      </c>
      <c r="T24" s="3">
        <f t="shared" si="5"/>
        <v>209.97946051418563</v>
      </c>
      <c r="U24" s="3">
        <f t="shared" si="18"/>
        <v>197.65387875163665</v>
      </c>
      <c r="V24" s="3">
        <f t="shared" si="19"/>
        <v>223.07365843921116</v>
      </c>
      <c r="W24" s="3">
        <f t="shared" si="6"/>
        <v>454.56553188941564</v>
      </c>
      <c r="X24" s="3">
        <f t="shared" si="7"/>
        <v>1.8937161009776304</v>
      </c>
      <c r="AG24" s="28" t="s">
        <v>58</v>
      </c>
      <c r="AH24" s="3">
        <f>SUM(AH26,AH25)</f>
        <v>95.100112465912488</v>
      </c>
    </row>
    <row r="25" spans="1:34" x14ac:dyDescent="0.35">
      <c r="A25" s="25">
        <f t="shared" si="20"/>
        <v>20</v>
      </c>
      <c r="B25" s="3">
        <v>1392.9499510000001</v>
      </c>
      <c r="C25" s="3">
        <v>241.20500150000001</v>
      </c>
      <c r="D25" s="3">
        <f t="shared" si="8"/>
        <v>-775.16575688333342</v>
      </c>
      <c r="E25" s="3">
        <f t="shared" si="9"/>
        <v>-688.83524735416688</v>
      </c>
      <c r="F25" s="4">
        <f t="shared" si="10"/>
        <v>533961.49588321091</v>
      </c>
      <c r="G25" s="3">
        <f t="shared" si="11"/>
        <v>600881.95064451115</v>
      </c>
      <c r="H25" s="3">
        <v>1392.9499510000001</v>
      </c>
      <c r="I25" s="3">
        <f t="shared" si="0"/>
        <v>5.4856472005418588</v>
      </c>
      <c r="J25" s="3">
        <f t="shared" si="1"/>
        <v>0.10807306227745084</v>
      </c>
      <c r="K25" s="3">
        <f t="shared" si="12"/>
        <v>0.92693377937637644</v>
      </c>
      <c r="L25" s="3">
        <f t="shared" si="13"/>
        <v>1.1467134355713478</v>
      </c>
      <c r="M25" s="3">
        <f t="shared" si="14"/>
        <v>1.1679786790025768E-2</v>
      </c>
      <c r="N25" s="3">
        <f t="shared" si="15"/>
        <v>1.1679786790025445E-2</v>
      </c>
      <c r="O25" s="3">
        <f t="shared" si="2"/>
        <v>3.0026568166305206E-2</v>
      </c>
      <c r="P25" s="3">
        <f t="shared" si="3"/>
        <v>5.946077968063742E-2</v>
      </c>
      <c r="Q25" s="3">
        <f t="shared" si="4"/>
        <v>5.377574138264408</v>
      </c>
      <c r="R25" s="3">
        <f t="shared" si="16"/>
        <v>5.318113358583771</v>
      </c>
      <c r="S25" s="3">
        <f t="shared" si="17"/>
        <v>5.437034917945045</v>
      </c>
      <c r="T25" s="3">
        <f t="shared" si="5"/>
        <v>216.49644744208229</v>
      </c>
      <c r="U25" s="3">
        <f t="shared" si="18"/>
        <v>203.99864641135986</v>
      </c>
      <c r="V25" s="3">
        <f t="shared" si="19"/>
        <v>229.7599154679078</v>
      </c>
      <c r="W25" s="3">
        <f t="shared" si="6"/>
        <v>610.51264363304244</v>
      </c>
      <c r="X25" s="3">
        <f t="shared" si="7"/>
        <v>1.9242805203833069</v>
      </c>
      <c r="AG25" s="28" t="s">
        <v>56</v>
      </c>
      <c r="AH25" s="3">
        <f>AB11</f>
        <v>90.050236682509563</v>
      </c>
    </row>
    <row r="26" spans="1:34" x14ac:dyDescent="0.35">
      <c r="A26" s="25">
        <f t="shared" si="20"/>
        <v>21</v>
      </c>
      <c r="B26" s="3">
        <v>1423.6050415</v>
      </c>
      <c r="C26" s="3">
        <v>251.2950055</v>
      </c>
      <c r="D26" s="3">
        <f t="shared" si="8"/>
        <v>-744.5106663833335</v>
      </c>
      <c r="E26" s="3">
        <f t="shared" si="9"/>
        <v>-678.74524335416686</v>
      </c>
      <c r="F26" s="4">
        <f t="shared" si="10"/>
        <v>505333.07343412866</v>
      </c>
      <c r="G26" s="3">
        <f t="shared" si="11"/>
        <v>554296.13235855533</v>
      </c>
      <c r="H26" s="3">
        <v>1423.6050415</v>
      </c>
      <c r="I26" s="3">
        <f t="shared" si="0"/>
        <v>5.5266275697002323</v>
      </c>
      <c r="J26" s="3">
        <f t="shared" si="1"/>
        <v>0.10670518090651537</v>
      </c>
      <c r="K26" s="3">
        <f t="shared" si="12"/>
        <v>0.8497035019775202</v>
      </c>
      <c r="L26" s="3">
        <f t="shared" si="13"/>
        <v>1.0578098103612861</v>
      </c>
      <c r="M26" s="3">
        <f t="shared" si="14"/>
        <v>1.1385995632292173E-2</v>
      </c>
      <c r="N26" s="3">
        <f t="shared" si="15"/>
        <v>1.1385995632291855E-2</v>
      </c>
      <c r="O26" s="3">
        <f t="shared" si="2"/>
        <v>2.9314572400981453E-2</v>
      </c>
      <c r="P26" s="3">
        <f t="shared" si="3"/>
        <v>5.8050834224966923E-2</v>
      </c>
      <c r="Q26" s="3">
        <f t="shared" si="4"/>
        <v>5.4199223887937169</v>
      </c>
      <c r="R26" s="3">
        <f t="shared" si="16"/>
        <v>5.3618715545687499</v>
      </c>
      <c r="S26" s="3">
        <f t="shared" si="17"/>
        <v>5.4779732230186839</v>
      </c>
      <c r="T26" s="3">
        <f t="shared" si="5"/>
        <v>225.86159243113715</v>
      </c>
      <c r="U26" s="3">
        <f t="shared" si="18"/>
        <v>213.12344558508124</v>
      </c>
      <c r="V26" s="3">
        <f t="shared" si="19"/>
        <v>239.36108388020236</v>
      </c>
      <c r="W26" s="3">
        <f t="shared" si="6"/>
        <v>646.85850033140355</v>
      </c>
      <c r="X26" s="3">
        <f t="shared" si="7"/>
        <v>1.9666287709126162</v>
      </c>
      <c r="AG26" s="28" t="s">
        <v>34</v>
      </c>
      <c r="AH26" s="3">
        <f>AC11</f>
        <v>5.0498757834029284</v>
      </c>
    </row>
    <row r="27" spans="1:34" x14ac:dyDescent="0.35">
      <c r="A27" s="25">
        <f t="shared" si="20"/>
        <v>22</v>
      </c>
      <c r="B27" s="3">
        <v>1426.530029</v>
      </c>
      <c r="C27" s="3">
        <v>244.14499649999999</v>
      </c>
      <c r="D27" s="3">
        <f t="shared" si="8"/>
        <v>-741.58567888333346</v>
      </c>
      <c r="E27" s="3">
        <f t="shared" si="9"/>
        <v>-685.89525235416681</v>
      </c>
      <c r="F27" s="4">
        <f t="shared" si="10"/>
        <v>508650.09635992011</v>
      </c>
      <c r="G27" s="3">
        <f t="shared" si="11"/>
        <v>549949.31912485452</v>
      </c>
      <c r="H27" s="3">
        <v>1426.530029</v>
      </c>
      <c r="I27" s="3">
        <f t="shared" si="0"/>
        <v>5.4977622967486255</v>
      </c>
      <c r="J27" s="3">
        <f t="shared" si="1"/>
        <v>7.3799205369310172E-2</v>
      </c>
      <c r="K27" s="3">
        <f t="shared" si="12"/>
        <v>0.90375235560761458</v>
      </c>
      <c r="L27" s="3">
        <f t="shared" si="13"/>
        <v>1.0495144220047918</v>
      </c>
      <c r="M27" s="3">
        <f t="shared" si="14"/>
        <v>5.4463227131416195E-3</v>
      </c>
      <c r="N27" s="3">
        <f t="shared" si="15"/>
        <v>5.4463227131414001E-3</v>
      </c>
      <c r="O27" s="3">
        <f t="shared" si="2"/>
        <v>2.9247253666684941E-2</v>
      </c>
      <c r="P27" s="3">
        <f t="shared" si="3"/>
        <v>5.7917524803583358E-2</v>
      </c>
      <c r="Q27" s="3">
        <f t="shared" si="4"/>
        <v>5.4239630913793153</v>
      </c>
      <c r="R27" s="3">
        <f t="shared" si="16"/>
        <v>5.3660455665757318</v>
      </c>
      <c r="S27" s="3">
        <f t="shared" si="17"/>
        <v>5.4818806161828988</v>
      </c>
      <c r="T27" s="3">
        <f t="shared" si="5"/>
        <v>226.77607829009341</v>
      </c>
      <c r="U27" s="3">
        <f t="shared" si="18"/>
        <v>214.01488455014618</v>
      </c>
      <c r="V27" s="3">
        <f t="shared" si="19"/>
        <v>240.29819137455266</v>
      </c>
      <c r="W27" s="3">
        <f t="shared" si="6"/>
        <v>301.67931978242444</v>
      </c>
      <c r="X27" s="3">
        <f t="shared" si="7"/>
        <v>1.9706694734982146</v>
      </c>
    </row>
    <row r="28" spans="1:34" x14ac:dyDescent="0.35">
      <c r="A28" s="25">
        <f t="shared" si="20"/>
        <v>23</v>
      </c>
      <c r="B28" s="3">
        <v>1414.1900025</v>
      </c>
      <c r="C28" s="3">
        <v>243.13999949999999</v>
      </c>
      <c r="D28" s="3">
        <f t="shared" si="8"/>
        <v>-753.92570538333348</v>
      </c>
      <c r="E28" s="3">
        <f t="shared" si="9"/>
        <v>-686.90024935416682</v>
      </c>
      <c r="F28" s="4">
        <f t="shared" si="10"/>
        <v>517871.75502232788</v>
      </c>
      <c r="G28" s="3">
        <f t="shared" si="11"/>
        <v>568403.96923775692</v>
      </c>
      <c r="H28" s="3">
        <v>1414.1900025</v>
      </c>
      <c r="I28" s="3">
        <f t="shared" si="0"/>
        <v>5.4936374070712191</v>
      </c>
      <c r="J28" s="3">
        <f t="shared" si="1"/>
        <v>8.6721355033063219E-2</v>
      </c>
      <c r="K28" s="3">
        <f t="shared" si="12"/>
        <v>0.91161209653887221</v>
      </c>
      <c r="L28" s="3">
        <f t="shared" si="13"/>
        <v>1.0847329790117615</v>
      </c>
      <c r="M28" s="3">
        <f t="shared" si="14"/>
        <v>7.5205934187705997E-3</v>
      </c>
      <c r="N28" s="3">
        <f t="shared" si="15"/>
        <v>7.5205934187703421E-3</v>
      </c>
      <c r="O28" s="3">
        <f t="shared" si="2"/>
        <v>2.9532002074677634E-2</v>
      </c>
      <c r="P28" s="3">
        <f t="shared" si="3"/>
        <v>5.8481404173955941E-2</v>
      </c>
      <c r="Q28" s="3">
        <f t="shared" si="4"/>
        <v>5.4069160520381558</v>
      </c>
      <c r="R28" s="3">
        <f t="shared" si="16"/>
        <v>5.3484346478641998</v>
      </c>
      <c r="S28" s="3">
        <f t="shared" si="17"/>
        <v>5.4653974562121119</v>
      </c>
      <c r="T28" s="3">
        <f t="shared" si="5"/>
        <v>222.94298185953747</v>
      </c>
      <c r="U28" s="3">
        <f t="shared" si="18"/>
        <v>210.2788796128404</v>
      </c>
      <c r="V28" s="3">
        <f t="shared" si="19"/>
        <v>236.36978308013721</v>
      </c>
      <c r="W28" s="3">
        <f t="shared" si="6"/>
        <v>407.9195215691542</v>
      </c>
      <c r="X28" s="3">
        <f t="shared" si="7"/>
        <v>1.9536224341570547</v>
      </c>
    </row>
    <row r="29" spans="1:34" x14ac:dyDescent="0.35">
      <c r="A29" s="25">
        <f t="shared" si="20"/>
        <v>24</v>
      </c>
      <c r="B29" s="3">
        <v>1421.2649535</v>
      </c>
      <c r="C29" s="3">
        <v>251.704994</v>
      </c>
      <c r="D29" s="3">
        <f t="shared" si="8"/>
        <v>-746.85075438333342</v>
      </c>
      <c r="E29" s="3">
        <f t="shared" si="9"/>
        <v>-678.33525485416681</v>
      </c>
      <c r="F29" s="4">
        <f t="shared" si="10"/>
        <v>506615.19681264524</v>
      </c>
      <c r="G29" s="3">
        <f t="shared" si="11"/>
        <v>557786.04932295426</v>
      </c>
      <c r="H29" s="3">
        <v>1421.2649535</v>
      </c>
      <c r="I29" s="3">
        <f t="shared" si="0"/>
        <v>5.5282577430250903</v>
      </c>
      <c r="J29" s="3">
        <f t="shared" si="1"/>
        <v>0.11156805168123451</v>
      </c>
      <c r="K29" s="3">
        <f t="shared" si="12"/>
        <v>0.84670079265926379</v>
      </c>
      <c r="L29" s="3">
        <f t="shared" si="13"/>
        <v>1.0644699116803746</v>
      </c>
      <c r="M29" s="3">
        <f t="shared" si="14"/>
        <v>1.2447430155946616E-2</v>
      </c>
      <c r="N29" s="3">
        <f t="shared" si="15"/>
        <v>1.2447430155946284E-2</v>
      </c>
      <c r="O29" s="3">
        <f t="shared" si="2"/>
        <v>2.9368508776278363E-2</v>
      </c>
      <c r="P29" s="3">
        <f t="shared" si="3"/>
        <v>5.8157642932193762E-2</v>
      </c>
      <c r="Q29" s="3">
        <f t="shared" si="4"/>
        <v>5.4166896913438558</v>
      </c>
      <c r="R29" s="3">
        <f t="shared" si="16"/>
        <v>5.3585320484116616</v>
      </c>
      <c r="S29" s="3">
        <f t="shared" si="17"/>
        <v>5.47484733427605</v>
      </c>
      <c r="T29" s="3">
        <f t="shared" si="5"/>
        <v>225.13262913098973</v>
      </c>
      <c r="U29" s="3">
        <f t="shared" si="18"/>
        <v>212.41290561298203</v>
      </c>
      <c r="V29" s="3">
        <f t="shared" si="19"/>
        <v>238.61403596530513</v>
      </c>
      <c r="W29" s="3">
        <f t="shared" si="6"/>
        <v>706.09057473181133</v>
      </c>
      <c r="X29" s="3">
        <f t="shared" si="7"/>
        <v>1.9633960734627547</v>
      </c>
    </row>
    <row r="30" spans="1:34" x14ac:dyDescent="0.35">
      <c r="A30" s="25">
        <f t="shared" si="20"/>
        <v>25</v>
      </c>
      <c r="B30" s="3">
        <v>1462.1499630000001</v>
      </c>
      <c r="C30" s="3">
        <v>260.78999349999998</v>
      </c>
      <c r="D30" s="3">
        <f t="shared" si="8"/>
        <v>-705.9657448833334</v>
      </c>
      <c r="E30" s="3">
        <f t="shared" si="9"/>
        <v>-669.25025535416694</v>
      </c>
      <c r="F30" s="4">
        <f t="shared" si="10"/>
        <v>472467.75503446558</v>
      </c>
      <c r="G30" s="3">
        <f t="shared" si="11"/>
        <v>498387.63294867979</v>
      </c>
      <c r="H30" s="3">
        <v>1462.1499630000001</v>
      </c>
      <c r="I30" s="3">
        <f t="shared" si="0"/>
        <v>5.5637154608348141</v>
      </c>
      <c r="J30" s="3">
        <f t="shared" si="1"/>
        <v>9.054547219093223E-2</v>
      </c>
      <c r="K30" s="3">
        <f t="shared" si="12"/>
        <v>0.78270424982226194</v>
      </c>
      <c r="L30" s="3">
        <f t="shared" si="13"/>
        <v>0.95111493066458064</v>
      </c>
      <c r="M30" s="3">
        <f t="shared" si="14"/>
        <v>8.1984825342788815E-3</v>
      </c>
      <c r="N30" s="3">
        <f t="shared" si="15"/>
        <v>8.1984825342786127E-3</v>
      </c>
      <c r="O30" s="3">
        <f t="shared" si="2"/>
        <v>2.8436567691571796E-2</v>
      </c>
      <c r="P30" s="3">
        <f t="shared" si="3"/>
        <v>5.6312145864191997E-2</v>
      </c>
      <c r="Q30" s="3">
        <f t="shared" si="4"/>
        <v>5.4731699886438818</v>
      </c>
      <c r="R30" s="3">
        <f t="shared" si="16"/>
        <v>5.4168578427796898</v>
      </c>
      <c r="S30" s="3">
        <f t="shared" si="17"/>
        <v>5.5294821345080738</v>
      </c>
      <c r="T30" s="3">
        <f t="shared" si="5"/>
        <v>238.21413323561504</v>
      </c>
      <c r="U30" s="3">
        <f t="shared" si="18"/>
        <v>225.17048868880994</v>
      </c>
      <c r="V30" s="3">
        <f t="shared" si="19"/>
        <v>252.01336819772416</v>
      </c>
      <c r="W30" s="3">
        <f t="shared" si="6"/>
        <v>509.66946667703496</v>
      </c>
      <c r="X30" s="3">
        <f t="shared" si="7"/>
        <v>2.0198763707627805</v>
      </c>
    </row>
    <row r="31" spans="1:34" x14ac:dyDescent="0.35">
      <c r="A31" s="25">
        <f t="shared" si="20"/>
        <v>26</v>
      </c>
      <c r="B31" s="3">
        <v>1506.3950195</v>
      </c>
      <c r="C31" s="3">
        <v>266.59999099999999</v>
      </c>
      <c r="D31" s="3">
        <f t="shared" si="8"/>
        <v>-661.72068838333348</v>
      </c>
      <c r="E31" s="3">
        <f t="shared" si="9"/>
        <v>-663.44025785416693</v>
      </c>
      <c r="F31" s="4">
        <f t="shared" si="10"/>
        <v>439012.14412847563</v>
      </c>
      <c r="G31" s="3">
        <f t="shared" si="11"/>
        <v>437874.26943451271</v>
      </c>
      <c r="H31" s="3">
        <v>1506.3950195</v>
      </c>
      <c r="I31" s="3">
        <f t="shared" si="0"/>
        <v>5.5857493739861681</v>
      </c>
      <c r="J31" s="3">
        <f t="shared" si="1"/>
        <v>5.1457375692846696E-2</v>
      </c>
      <c r="K31" s="3">
        <f t="shared" si="12"/>
        <v>0.74420268418618651</v>
      </c>
      <c r="L31" s="3">
        <f t="shared" si="13"/>
        <v>0.83563220248664449</v>
      </c>
      <c r="M31" s="3">
        <f t="shared" si="14"/>
        <v>2.6478615131947702E-3</v>
      </c>
      <c r="N31" s="3">
        <f t="shared" si="15"/>
        <v>2.6478615131946171E-3</v>
      </c>
      <c r="O31" s="3">
        <f t="shared" si="2"/>
        <v>2.745462190396589E-2</v>
      </c>
      <c r="P31" s="3">
        <f t="shared" si="3"/>
        <v>5.4367625870705531E-2</v>
      </c>
      <c r="Q31" s="3">
        <f t="shared" si="4"/>
        <v>5.5342919982933214</v>
      </c>
      <c r="R31" s="3">
        <f t="shared" si="16"/>
        <v>5.4799243724226159</v>
      </c>
      <c r="S31" s="3">
        <f t="shared" si="17"/>
        <v>5.588659624164027</v>
      </c>
      <c r="T31" s="3">
        <f t="shared" si="5"/>
        <v>253.2284379883788</v>
      </c>
      <c r="U31" s="3">
        <f t="shared" si="18"/>
        <v>239.82856903472097</v>
      </c>
      <c r="V31" s="3">
        <f t="shared" si="19"/>
        <v>267.3769937590281</v>
      </c>
      <c r="W31" s="3">
        <f t="shared" si="6"/>
        <v>178.79842994259567</v>
      </c>
      <c r="X31" s="3">
        <f t="shared" si="7"/>
        <v>2.0809983804122205</v>
      </c>
    </row>
    <row r="32" spans="1:34" x14ac:dyDescent="0.35">
      <c r="A32" s="25">
        <f t="shared" si="20"/>
        <v>27</v>
      </c>
      <c r="B32" s="3">
        <v>1541.9349975</v>
      </c>
      <c r="C32" s="3">
        <v>264.87998950000002</v>
      </c>
      <c r="D32" s="3">
        <f t="shared" si="8"/>
        <v>-626.18071038333346</v>
      </c>
      <c r="E32" s="3">
        <f t="shared" si="9"/>
        <v>-665.16025935416678</v>
      </c>
      <c r="F32" s="4">
        <f t="shared" si="10"/>
        <v>416510.52372115449</v>
      </c>
      <c r="G32" s="3">
        <f t="shared" si="11"/>
        <v>392102.28205617616</v>
      </c>
      <c r="H32" s="3">
        <v>1541.9349975</v>
      </c>
      <c r="I32" s="3">
        <f t="shared" si="0"/>
        <v>5.5792768535983983</v>
      </c>
      <c r="J32" s="3">
        <f t="shared" si="1"/>
        <v>-4.1115873281674098E-3</v>
      </c>
      <c r="K32" s="3">
        <f t="shared" si="12"/>
        <v>0.7554118997059398</v>
      </c>
      <c r="L32" s="3">
        <f t="shared" si="13"/>
        <v>0.74828167907144982</v>
      </c>
      <c r="M32" s="3">
        <f t="shared" si="14"/>
        <v>1.6905150357146819E-5</v>
      </c>
      <c r="N32" s="3">
        <f t="shared" si="15"/>
        <v>1.6905150357159051E-5</v>
      </c>
      <c r="O32" s="3">
        <f t="shared" si="2"/>
        <v>2.6687894645792645E-2</v>
      </c>
      <c r="P32" s="3">
        <f t="shared" si="3"/>
        <v>5.2849297158583899E-2</v>
      </c>
      <c r="Q32" s="3">
        <f t="shared" si="4"/>
        <v>5.5833884409265657</v>
      </c>
      <c r="R32" s="3">
        <f t="shared" si="16"/>
        <v>5.5305391437679816</v>
      </c>
      <c r="S32" s="3">
        <f t="shared" si="17"/>
        <v>5.6362377380851498</v>
      </c>
      <c r="T32" s="3">
        <f t="shared" si="5"/>
        <v>265.97130869799884</v>
      </c>
      <c r="U32" s="3">
        <f t="shared" si="18"/>
        <v>252.27988949445435</v>
      </c>
      <c r="V32" s="3">
        <f t="shared" si="19"/>
        <v>280.4057715114871</v>
      </c>
      <c r="W32" s="3">
        <f t="shared" si="6"/>
        <v>1.190977591920775</v>
      </c>
      <c r="X32" s="3">
        <f t="shared" si="7"/>
        <v>2.1300948230454644</v>
      </c>
    </row>
    <row r="33" spans="1:24" x14ac:dyDescent="0.35">
      <c r="A33" s="25">
        <f t="shared" si="20"/>
        <v>28</v>
      </c>
      <c r="B33" s="3">
        <v>1583.375</v>
      </c>
      <c r="C33" s="3">
        <v>260.39500450000003</v>
      </c>
      <c r="D33" s="3">
        <f t="shared" si="8"/>
        <v>-584.74070788333347</v>
      </c>
      <c r="E33" s="3">
        <f t="shared" si="9"/>
        <v>-669.64524435416683</v>
      </c>
      <c r="F33" s="4">
        <f t="shared" si="10"/>
        <v>391568.83421436331</v>
      </c>
      <c r="G33" s="3">
        <f t="shared" si="11"/>
        <v>341921.69545590191</v>
      </c>
      <c r="H33" s="3">
        <v>1583.375</v>
      </c>
      <c r="I33" s="3">
        <f t="shared" si="0"/>
        <v>5.5621997262026275</v>
      </c>
      <c r="J33" s="3">
        <f t="shared" si="1"/>
        <v>-7.8435703044040572E-2</v>
      </c>
      <c r="K33" s="3">
        <f t="shared" si="12"/>
        <v>0.78538850553844375</v>
      </c>
      <c r="L33" s="3">
        <f t="shared" si="13"/>
        <v>0.65251785591506417</v>
      </c>
      <c r="M33" s="3">
        <f t="shared" si="14"/>
        <v>6.1521595120129155E-3</v>
      </c>
      <c r="N33" s="3">
        <f t="shared" si="15"/>
        <v>6.1521595120131488E-3</v>
      </c>
      <c r="O33" s="3">
        <f t="shared" si="2"/>
        <v>2.5821170249158202E-2</v>
      </c>
      <c r="P33" s="3">
        <f t="shared" si="3"/>
        <v>5.1132946888160849E-2</v>
      </c>
      <c r="Q33" s="3">
        <f t="shared" si="4"/>
        <v>5.6406354292466681</v>
      </c>
      <c r="R33" s="3">
        <f t="shared" si="16"/>
        <v>5.5895024823585073</v>
      </c>
      <c r="S33" s="3">
        <f t="shared" si="17"/>
        <v>5.6917683761348288</v>
      </c>
      <c r="T33" s="3">
        <f t="shared" si="5"/>
        <v>281.64162495363303</v>
      </c>
      <c r="U33" s="3">
        <f t="shared" si="18"/>
        <v>267.60244964955871</v>
      </c>
      <c r="V33" s="3">
        <f t="shared" si="19"/>
        <v>296.41733478299028</v>
      </c>
      <c r="W33" s="3">
        <f t="shared" si="6"/>
        <v>451.41888070073611</v>
      </c>
      <c r="X33" s="3">
        <f t="shared" si="7"/>
        <v>2.1873418113655676</v>
      </c>
    </row>
    <row r="34" spans="1:24" x14ac:dyDescent="0.35">
      <c r="A34" s="25">
        <f t="shared" si="20"/>
        <v>29</v>
      </c>
      <c r="B34" s="3">
        <v>1614.1450195</v>
      </c>
      <c r="C34" s="3">
        <v>261.550003</v>
      </c>
      <c r="D34" s="3">
        <f t="shared" si="8"/>
        <v>-553.97068838333348</v>
      </c>
      <c r="E34" s="3">
        <f t="shared" si="9"/>
        <v>-668.49024585416691</v>
      </c>
      <c r="F34" s="4">
        <f t="shared" si="10"/>
        <v>370324.00167337671</v>
      </c>
      <c r="G34" s="3">
        <f t="shared" si="11"/>
        <v>306883.52358790435</v>
      </c>
      <c r="H34" s="3">
        <v>1614.1450195</v>
      </c>
      <c r="I34" s="3">
        <f t="shared" si="0"/>
        <v>5.5666254812867022</v>
      </c>
      <c r="J34" s="3">
        <f t="shared" si="1"/>
        <v>-0.11651696631562025</v>
      </c>
      <c r="K34" s="3">
        <f t="shared" si="12"/>
        <v>0.77756369443539364</v>
      </c>
      <c r="L34" s="3">
        <f t="shared" si="13"/>
        <v>0.58565157311892579</v>
      </c>
      <c r="M34" s="3">
        <f t="shared" si="14"/>
        <v>1.3576203439395385E-2</v>
      </c>
      <c r="N34" s="3">
        <f t="shared" si="15"/>
        <v>1.357620343939573E-2</v>
      </c>
      <c r="O34" s="3">
        <f t="shared" si="2"/>
        <v>2.5198318181274406E-2</v>
      </c>
      <c r="P34" s="3">
        <f t="shared" si="3"/>
        <v>4.9899530222728285E-2</v>
      </c>
      <c r="Q34" s="3">
        <f t="shared" si="4"/>
        <v>5.6831424476023225</v>
      </c>
      <c r="R34" s="3">
        <f t="shared" si="16"/>
        <v>5.6332429173795946</v>
      </c>
      <c r="S34" s="3">
        <f t="shared" si="17"/>
        <v>5.7330419778250503</v>
      </c>
      <c r="T34" s="3">
        <f t="shared" si="5"/>
        <v>293.87145610695211</v>
      </c>
      <c r="U34" s="3">
        <f t="shared" si="18"/>
        <v>279.5672627194653</v>
      </c>
      <c r="V34" s="3">
        <f t="shared" si="19"/>
        <v>308.90753042525648</v>
      </c>
      <c r="W34" s="3">
        <f t="shared" si="6"/>
        <v>1044.6763309449038</v>
      </c>
      <c r="X34" s="3">
        <f t="shared" si="7"/>
        <v>2.2298488297212216</v>
      </c>
    </row>
    <row r="35" spans="1:24" x14ac:dyDescent="0.35">
      <c r="A35" s="25">
        <f t="shared" si="20"/>
        <v>30</v>
      </c>
      <c r="B35" s="3">
        <v>1618.994995</v>
      </c>
      <c r="C35" s="3">
        <v>273.3249965</v>
      </c>
      <c r="D35" s="3">
        <f t="shared" si="8"/>
        <v>-549.12071288333345</v>
      </c>
      <c r="E35" s="3">
        <f t="shared" si="9"/>
        <v>-656.71525235416686</v>
      </c>
      <c r="F35" s="4">
        <f t="shared" si="10"/>
        <v>360615.94753407832</v>
      </c>
      <c r="G35" s="3">
        <f t="shared" si="11"/>
        <v>301533.55731750035</v>
      </c>
      <c r="H35" s="3">
        <v>1618.994995</v>
      </c>
      <c r="I35" s="3">
        <f t="shared" si="0"/>
        <v>5.6106615505152799</v>
      </c>
      <c r="J35" s="3">
        <f t="shared" si="1"/>
        <v>-7.9180860263958763E-2</v>
      </c>
      <c r="K35" s="3">
        <f t="shared" si="12"/>
        <v>0.70184123495463679</v>
      </c>
      <c r="L35" s="3">
        <f t="shared" si="13"/>
        <v>0.57544178366602894</v>
      </c>
      <c r="M35" s="3">
        <f t="shared" si="14"/>
        <v>6.2696086321405642E-3</v>
      </c>
      <c r="N35" s="3">
        <f t="shared" si="15"/>
        <v>6.2696086321407992E-3</v>
      </c>
      <c r="O35" s="3">
        <f t="shared" si="2"/>
        <v>2.5101855099057678E-2</v>
      </c>
      <c r="P35" s="3">
        <f t="shared" si="3"/>
        <v>4.9708507057935163E-2</v>
      </c>
      <c r="Q35" s="3">
        <f t="shared" si="4"/>
        <v>5.6898424107792387</v>
      </c>
      <c r="R35" s="3">
        <f t="shared" si="16"/>
        <v>5.6401339037213036</v>
      </c>
      <c r="S35" s="3">
        <f t="shared" si="17"/>
        <v>5.7395509178371737</v>
      </c>
      <c r="T35" s="3">
        <f t="shared" si="5"/>
        <v>295.84699466935291</v>
      </c>
      <c r="U35" s="3">
        <f t="shared" si="18"/>
        <v>281.50040990414715</v>
      </c>
      <c r="V35" s="3">
        <f t="shared" si="19"/>
        <v>310.92474886516089</v>
      </c>
      <c r="W35" s="3">
        <f t="shared" si="6"/>
        <v>507.24040154033594</v>
      </c>
      <c r="X35" s="3">
        <f t="shared" si="7"/>
        <v>2.2365487928981373</v>
      </c>
    </row>
    <row r="36" spans="1:24" x14ac:dyDescent="0.35">
      <c r="A36" s="25">
        <f t="shared" si="20"/>
        <v>31</v>
      </c>
      <c r="B36" s="3">
        <v>1647.7550045</v>
      </c>
      <c r="C36" s="3">
        <v>290.11000050000001</v>
      </c>
      <c r="D36" s="3">
        <f t="shared" si="8"/>
        <v>-520.36070338333343</v>
      </c>
      <c r="E36" s="3">
        <f t="shared" si="9"/>
        <v>-639.93024835416691</v>
      </c>
      <c r="F36" s="4">
        <f t="shared" si="10"/>
        <v>332994.55414984556</v>
      </c>
      <c r="G36" s="3">
        <f t="shared" si="11"/>
        <v>270775.26162559749</v>
      </c>
      <c r="H36" s="3">
        <v>1647.7550045</v>
      </c>
      <c r="I36" s="3">
        <f t="shared" si="0"/>
        <v>5.670260163128849</v>
      </c>
      <c r="J36" s="3">
        <f t="shared" si="1"/>
        <v>-5.9312552394762186E-2</v>
      </c>
      <c r="K36" s="3">
        <f t="shared" si="12"/>
        <v>0.60553460362346634</v>
      </c>
      <c r="L36" s="3">
        <f t="shared" si="13"/>
        <v>0.51674314762387585</v>
      </c>
      <c r="M36" s="3">
        <f t="shared" si="14"/>
        <v>3.5179788715814096E-3</v>
      </c>
      <c r="N36" s="3">
        <f t="shared" si="15"/>
        <v>3.5179788715815857E-3</v>
      </c>
      <c r="O36" s="3">
        <f t="shared" si="2"/>
        <v>2.4539909036401551E-2</v>
      </c>
      <c r="P36" s="3">
        <f t="shared" si="3"/>
        <v>4.8595700864469023E-2</v>
      </c>
      <c r="Q36" s="3">
        <f t="shared" si="4"/>
        <v>5.7295727155236111</v>
      </c>
      <c r="R36" s="3">
        <f t="shared" si="16"/>
        <v>5.6809770146591418</v>
      </c>
      <c r="S36" s="3">
        <f t="shared" si="17"/>
        <v>5.7781684163880804</v>
      </c>
      <c r="T36" s="3">
        <f t="shared" si="5"/>
        <v>307.83770599911344</v>
      </c>
      <c r="U36" s="3">
        <f t="shared" si="18"/>
        <v>293.23578567407696</v>
      </c>
      <c r="V36" s="3">
        <f t="shared" si="19"/>
        <v>323.16674111570603</v>
      </c>
      <c r="W36" s="3">
        <f t="shared" si="6"/>
        <v>314.2715422632964</v>
      </c>
      <c r="X36" s="3">
        <f t="shared" si="7"/>
        <v>2.2762790976425098</v>
      </c>
    </row>
    <row r="37" spans="1:24" x14ac:dyDescent="0.35">
      <c r="A37" s="25">
        <f t="shared" si="20"/>
        <v>32</v>
      </c>
      <c r="B37" s="3">
        <v>1661.1950075</v>
      </c>
      <c r="C37" s="3">
        <v>292.02999899999998</v>
      </c>
      <c r="D37" s="3">
        <f t="shared" si="8"/>
        <v>-506.9207003833335</v>
      </c>
      <c r="E37" s="3">
        <f t="shared" si="9"/>
        <v>-638.01024985416689</v>
      </c>
      <c r="F37" s="4">
        <f t="shared" si="10"/>
        <v>323420.6027078199</v>
      </c>
      <c r="G37" s="3">
        <f t="shared" si="11"/>
        <v>256968.59647712938</v>
      </c>
      <c r="H37" s="3">
        <v>1661.1950075</v>
      </c>
      <c r="I37" s="3">
        <f t="shared" si="0"/>
        <v>5.6768565332926393</v>
      </c>
      <c r="J37" s="3">
        <f t="shared" si="1"/>
        <v>-7.1282776061730502E-2</v>
      </c>
      <c r="K37" s="3">
        <f t="shared" si="12"/>
        <v>0.59531203919370979</v>
      </c>
      <c r="L37" s="3">
        <f t="shared" si="13"/>
        <v>0.49039473025304176</v>
      </c>
      <c r="M37" s="3">
        <f t="shared" si="14"/>
        <v>5.0812341630668192E-3</v>
      </c>
      <c r="N37" s="3">
        <f t="shared" si="15"/>
        <v>5.0812341630670308E-3</v>
      </c>
      <c r="O37" s="3">
        <f t="shared" si="2"/>
        <v>2.4283436522790719E-2</v>
      </c>
      <c r="P37" s="3">
        <f t="shared" si="3"/>
        <v>4.8087815463064204E-2</v>
      </c>
      <c r="Q37" s="3">
        <f t="shared" si="4"/>
        <v>5.7481393093543698</v>
      </c>
      <c r="R37" s="3">
        <f t="shared" si="16"/>
        <v>5.7000514938913058</v>
      </c>
      <c r="S37" s="3">
        <f t="shared" si="17"/>
        <v>5.7962271248174337</v>
      </c>
      <c r="T37" s="3">
        <f t="shared" si="5"/>
        <v>313.60659221666697</v>
      </c>
      <c r="U37" s="3">
        <f t="shared" si="18"/>
        <v>298.88279120876882</v>
      </c>
      <c r="V37" s="3">
        <f t="shared" si="19"/>
        <v>329.05572878249995</v>
      </c>
      <c r="W37" s="3">
        <f t="shared" si="6"/>
        <v>465.54937483752008</v>
      </c>
      <c r="X37" s="3">
        <f t="shared" si="7"/>
        <v>2.2948456914732693</v>
      </c>
    </row>
    <row r="38" spans="1:24" x14ac:dyDescent="0.35">
      <c r="A38" s="25">
        <f t="shared" si="20"/>
        <v>33</v>
      </c>
      <c r="B38" s="3">
        <v>1658.75</v>
      </c>
      <c r="C38" s="3">
        <v>298.68501300000003</v>
      </c>
      <c r="D38" s="3">
        <f t="shared" si="8"/>
        <v>-509.36570788333347</v>
      </c>
      <c r="E38" s="3">
        <f t="shared" si="9"/>
        <v>-631.35523585416684</v>
      </c>
      <c r="F38" s="4">
        <f t="shared" si="10"/>
        <v>321590.70663670666</v>
      </c>
      <c r="G38" s="3">
        <f t="shared" si="11"/>
        <v>259453.42436748941</v>
      </c>
      <c r="H38" s="3">
        <v>1658.75</v>
      </c>
      <c r="I38" s="3">
        <f t="shared" ref="I38:I69" si="21">LN(C38)</f>
        <v>5.6993895498755895</v>
      </c>
      <c r="J38" s="3">
        <f t="shared" ref="J38:J69" si="22">I38-Q38</f>
        <v>-4.5372121753129768E-2</v>
      </c>
      <c r="K38" s="3">
        <f t="shared" si="12"/>
        <v>0.56104841704549979</v>
      </c>
      <c r="L38" s="3">
        <f t="shared" si="13"/>
        <v>0.49513673577326367</v>
      </c>
      <c r="M38" s="3">
        <f t="shared" si="14"/>
        <v>2.0586294323808314E-3</v>
      </c>
      <c r="N38" s="3">
        <f t="shared" si="15"/>
        <v>2.0586294323809663E-3</v>
      </c>
      <c r="O38" s="3">
        <f t="shared" ref="O38:O69" si="23" xml:space="preserve"> SQRT($AB$16/$AH$15*(1+G38/$AB$19))</f>
        <v>2.4329794171568078E-2</v>
      </c>
      <c r="P38" s="3">
        <f t="shared" ref="P38:P69" si="24">O38*$AH$21</f>
        <v>4.8179616228479549E-2</v>
      </c>
      <c r="Q38" s="3">
        <f t="shared" ref="Q38:Q69" si="25">$AC$7+$AB$7*H38</f>
        <v>5.7447616716287193</v>
      </c>
      <c r="R38" s="3">
        <f t="shared" si="16"/>
        <v>5.6965820554002402</v>
      </c>
      <c r="S38" s="3">
        <f t="shared" si="17"/>
        <v>5.7929412878571984</v>
      </c>
      <c r="T38" s="3">
        <f t="shared" ref="T38:T69" si="26">$AH$7*$AG$7^H38</f>
        <v>312.54912962788251</v>
      </c>
      <c r="U38" s="3">
        <f t="shared" si="18"/>
        <v>297.8476324967225</v>
      </c>
      <c r="V38" s="3">
        <f t="shared" si="19"/>
        <v>327.97627972490369</v>
      </c>
      <c r="W38" s="3">
        <f t="shared" ref="W38:W69" si="27">(T38-C38)^2</f>
        <v>192.21372987152751</v>
      </c>
      <c r="X38" s="3">
        <f t="shared" ref="X38:X69" si="28">B38*$AB$7</f>
        <v>2.2914680537476184</v>
      </c>
    </row>
    <row r="39" spans="1:24" x14ac:dyDescent="0.35">
      <c r="A39" s="25">
        <f t="shared" si="20"/>
        <v>34</v>
      </c>
      <c r="B39" s="3">
        <v>1719.4750365</v>
      </c>
      <c r="C39" s="3">
        <v>339.125</v>
      </c>
      <c r="D39" s="3">
        <f t="shared" si="8"/>
        <v>-448.64067138333348</v>
      </c>
      <c r="E39" s="3">
        <f t="shared" si="9"/>
        <v>-590.91524885416686</v>
      </c>
      <c r="F39" s="4">
        <f t="shared" si="10"/>
        <v>265108.613976583</v>
      </c>
      <c r="G39" s="3">
        <f t="shared" si="11"/>
        <v>201278.45201928823</v>
      </c>
      <c r="H39" s="3">
        <v>1719.4750365</v>
      </c>
      <c r="I39" s="3">
        <f t="shared" si="21"/>
        <v>5.8263687709790961</v>
      </c>
      <c r="J39" s="3">
        <f t="shared" si="22"/>
        <v>-2.28105811904733E-3</v>
      </c>
      <c r="K39" s="3">
        <f t="shared" si="12"/>
        <v>0.38694922790342762</v>
      </c>
      <c r="L39" s="3">
        <f t="shared" si="13"/>
        <v>0.38411655562952685</v>
      </c>
      <c r="M39" s="3">
        <f t="shared" si="14"/>
        <v>5.2032261424717429E-6</v>
      </c>
      <c r="N39" s="3">
        <f t="shared" si="15"/>
        <v>5.2032261424785293E-6</v>
      </c>
      <c r="O39" s="3">
        <f t="shared" si="23"/>
        <v>2.3220197063859204E-2</v>
      </c>
      <c r="P39" s="3">
        <f t="shared" si="24"/>
        <v>4.598231186821012E-2</v>
      </c>
      <c r="Q39" s="3">
        <f t="shared" si="25"/>
        <v>5.8286498290981434</v>
      </c>
      <c r="R39" s="3">
        <f t="shared" si="16"/>
        <v>5.7826675172299336</v>
      </c>
      <c r="S39" s="3">
        <f t="shared" si="17"/>
        <v>5.8746321409663533</v>
      </c>
      <c r="T39" s="3">
        <f t="shared" si="26"/>
        <v>339.8994467778785</v>
      </c>
      <c r="U39" s="3">
        <f t="shared" si="18"/>
        <v>324.62397653917759</v>
      </c>
      <c r="V39" s="3">
        <f t="shared" si="19"/>
        <v>355.8937178688733</v>
      </c>
      <c r="W39" s="3">
        <f t="shared" si="27"/>
        <v>0.59976781176638316</v>
      </c>
      <c r="X39" s="3">
        <f t="shared" si="28"/>
        <v>2.375356211217043</v>
      </c>
    </row>
    <row r="40" spans="1:24" x14ac:dyDescent="0.35">
      <c r="A40" s="25">
        <f t="shared" si="20"/>
        <v>35</v>
      </c>
      <c r="B40" s="3">
        <v>1782.255005</v>
      </c>
      <c r="C40" s="3">
        <v>379.625</v>
      </c>
      <c r="D40" s="3">
        <f t="shared" si="8"/>
        <v>-385.86070288333349</v>
      </c>
      <c r="E40" s="3">
        <f t="shared" si="9"/>
        <v>-550.41524885416686</v>
      </c>
      <c r="F40" s="4">
        <f t="shared" si="10"/>
        <v>212383.61480057373</v>
      </c>
      <c r="G40" s="3">
        <f t="shared" si="11"/>
        <v>148888.48202962015</v>
      </c>
      <c r="H40" s="3">
        <v>1782.255005</v>
      </c>
      <c r="I40" s="3">
        <f t="shared" si="21"/>
        <v>5.9391839233659125</v>
      </c>
      <c r="J40" s="3">
        <f t="shared" si="22"/>
        <v>2.3807166018767312E-2</v>
      </c>
      <c r="K40" s="3">
        <f t="shared" si="12"/>
        <v>0.25932260674015728</v>
      </c>
      <c r="L40" s="3">
        <f t="shared" si="13"/>
        <v>0.28413638080168635</v>
      </c>
      <c r="M40" s="3">
        <f t="shared" si="14"/>
        <v>5.66781153845149E-4</v>
      </c>
      <c r="N40" s="3">
        <f t="shared" si="15"/>
        <v>5.667811538450781E-4</v>
      </c>
      <c r="O40" s="3">
        <f t="shared" si="23"/>
        <v>2.2173472466907363E-2</v>
      </c>
      <c r="P40" s="3">
        <f t="shared" si="24"/>
        <v>4.390951219623495E-2</v>
      </c>
      <c r="Q40" s="3">
        <f t="shared" si="25"/>
        <v>5.9153767573471452</v>
      </c>
      <c r="R40" s="3">
        <f t="shared" si="16"/>
        <v>5.8714672451509102</v>
      </c>
      <c r="S40" s="3">
        <f t="shared" si="17"/>
        <v>5.9592862695433801</v>
      </c>
      <c r="T40" s="3">
        <f t="shared" si="26"/>
        <v>370.69393806307141</v>
      </c>
      <c r="U40" s="3">
        <f t="shared" si="18"/>
        <v>354.76913186791916</v>
      </c>
      <c r="V40" s="3">
        <f t="shared" si="19"/>
        <v>387.33357378979929</v>
      </c>
      <c r="W40" s="3">
        <f t="shared" si="27"/>
        <v>79.76386732125458</v>
      </c>
      <c r="X40" s="3">
        <f t="shared" si="28"/>
        <v>2.4620831394660447</v>
      </c>
    </row>
    <row r="41" spans="1:24" x14ac:dyDescent="0.35">
      <c r="A41" s="25">
        <f t="shared" si="20"/>
        <v>36</v>
      </c>
      <c r="B41" s="3">
        <v>1827.455017</v>
      </c>
      <c r="C41" s="3">
        <v>398.89500450000003</v>
      </c>
      <c r="D41" s="3">
        <f t="shared" si="8"/>
        <v>-340.66069088333347</v>
      </c>
      <c r="E41" s="3">
        <f t="shared" si="9"/>
        <v>-531.14524435416683</v>
      </c>
      <c r="F41" s="4">
        <f t="shared" si="10"/>
        <v>180940.30590108744</v>
      </c>
      <c r="G41" s="3">
        <f t="shared" si="11"/>
        <v>116049.70631311009</v>
      </c>
      <c r="H41" s="3">
        <v>1827.455017</v>
      </c>
      <c r="I41" s="3">
        <f t="shared" si="21"/>
        <v>5.9886982356441765</v>
      </c>
      <c r="J41" s="3">
        <f t="shared" si="22"/>
        <v>1.0880252357613251E-2</v>
      </c>
      <c r="K41" s="3">
        <f t="shared" si="12"/>
        <v>0.21134520650773819</v>
      </c>
      <c r="L41" s="3">
        <f t="shared" si="13"/>
        <v>0.22146739019305575</v>
      </c>
      <c r="M41" s="3">
        <f t="shared" si="14"/>
        <v>1.1837989136534872E-4</v>
      </c>
      <c r="N41" s="3">
        <f t="shared" si="15"/>
        <v>1.1837989136531633E-4</v>
      </c>
      <c r="O41" s="3">
        <f t="shared" si="23"/>
        <v>2.1491393914252126E-2</v>
      </c>
      <c r="P41" s="3">
        <f t="shared" si="24"/>
        <v>4.2558810966587514E-2</v>
      </c>
      <c r="Q41" s="3">
        <f t="shared" si="25"/>
        <v>5.9778179832865632</v>
      </c>
      <c r="R41" s="3">
        <f t="shared" si="16"/>
        <v>5.9352591723199755</v>
      </c>
      <c r="S41" s="3">
        <f t="shared" si="17"/>
        <v>6.020376794253151</v>
      </c>
      <c r="T41" s="3">
        <f t="shared" si="26"/>
        <v>394.57845136324767</v>
      </c>
      <c r="U41" s="3">
        <f t="shared" si="18"/>
        <v>378.13798637212022</v>
      </c>
      <c r="V41" s="3">
        <f t="shared" si="19"/>
        <v>411.73370539663648</v>
      </c>
      <c r="W41" s="3">
        <f t="shared" si="27"/>
        <v>18.632630982406649</v>
      </c>
      <c r="X41" s="3">
        <f t="shared" si="28"/>
        <v>2.5245243654054623</v>
      </c>
    </row>
    <row r="42" spans="1:24" x14ac:dyDescent="0.35">
      <c r="A42" s="25">
        <f t="shared" si="20"/>
        <v>37</v>
      </c>
      <c r="B42" s="3">
        <v>1814.2249755</v>
      </c>
      <c r="C42" s="3">
        <v>378.74499500000002</v>
      </c>
      <c r="D42" s="3">
        <f t="shared" si="8"/>
        <v>-353.89073238333344</v>
      </c>
      <c r="E42" s="3">
        <f t="shared" si="9"/>
        <v>-551.29525385416684</v>
      </c>
      <c r="F42" s="4">
        <f t="shared" si="10"/>
        <v>195098.28114590683</v>
      </c>
      <c r="G42" s="3">
        <f t="shared" si="11"/>
        <v>125238.65046681213</v>
      </c>
      <c r="H42" s="3">
        <v>1814.2249755</v>
      </c>
      <c r="I42" s="3">
        <f t="shared" si="21"/>
        <v>5.9368631422148139</v>
      </c>
      <c r="J42" s="3">
        <f t="shared" si="22"/>
        <v>-2.2678297019297133E-2</v>
      </c>
      <c r="K42" s="3">
        <f t="shared" si="12"/>
        <v>0.26169164932428812</v>
      </c>
      <c r="L42" s="3">
        <f t="shared" si="13"/>
        <v>0.23900342319997619</v>
      </c>
      <c r="M42" s="3">
        <f t="shared" si="14"/>
        <v>5.1430515569546125E-4</v>
      </c>
      <c r="N42" s="3">
        <f t="shared" si="15"/>
        <v>5.1430515569552879E-4</v>
      </c>
      <c r="O42" s="3">
        <f t="shared" si="23"/>
        <v>2.1684414976381648E-2</v>
      </c>
      <c r="P42" s="3">
        <f t="shared" si="24"/>
        <v>4.2941045219447797E-2</v>
      </c>
      <c r="Q42" s="3">
        <f t="shared" si="25"/>
        <v>5.9595414392341111</v>
      </c>
      <c r="R42" s="3">
        <f t="shared" si="16"/>
        <v>5.9166003940146634</v>
      </c>
      <c r="S42" s="3">
        <f t="shared" si="17"/>
        <v>6.0024824844535587</v>
      </c>
      <c r="T42" s="3">
        <f t="shared" si="26"/>
        <v>387.43242218905777</v>
      </c>
      <c r="U42" s="3">
        <f t="shared" si="18"/>
        <v>371.14781038888742</v>
      </c>
      <c r="V42" s="3">
        <f t="shared" si="19"/>
        <v>404.43154334118066</v>
      </c>
      <c r="W42" s="3">
        <f t="shared" si="27"/>
        <v>75.471391165179966</v>
      </c>
      <c r="X42" s="3">
        <f t="shared" si="28"/>
        <v>2.5062478213530102</v>
      </c>
    </row>
    <row r="43" spans="1:24" x14ac:dyDescent="0.35">
      <c r="A43" s="25">
        <f t="shared" si="20"/>
        <v>38</v>
      </c>
      <c r="B43" s="3">
        <v>1821.0650025</v>
      </c>
      <c r="C43" s="3">
        <v>360.5400085</v>
      </c>
      <c r="D43" s="3">
        <f t="shared" si="8"/>
        <v>-347.05070538333348</v>
      </c>
      <c r="E43" s="3">
        <f t="shared" si="9"/>
        <v>-569.50024035416686</v>
      </c>
      <c r="F43" s="4">
        <f t="shared" si="10"/>
        <v>197645.46013089156</v>
      </c>
      <c r="G43" s="3">
        <f t="shared" si="11"/>
        <v>120444.19210706934</v>
      </c>
      <c r="H43" s="3">
        <v>1821.0650025</v>
      </c>
      <c r="I43" s="3">
        <f t="shared" si="21"/>
        <v>5.8876029311496385</v>
      </c>
      <c r="J43" s="3">
        <f t="shared" si="22"/>
        <v>-8.138761334884137E-2</v>
      </c>
      <c r="K43" s="3">
        <f t="shared" si="12"/>
        <v>0.31451713378906504</v>
      </c>
      <c r="L43" s="3">
        <f t="shared" si="13"/>
        <v>0.22985375609563463</v>
      </c>
      <c r="M43" s="3">
        <f t="shared" si="14"/>
        <v>6.6239436066205023E-3</v>
      </c>
      <c r="N43" s="3">
        <f t="shared" si="15"/>
        <v>6.6239436066207434E-3</v>
      </c>
      <c r="O43" s="3">
        <f t="shared" si="23"/>
        <v>2.1583918936082552E-2</v>
      </c>
      <c r="P43" s="3">
        <f t="shared" si="24"/>
        <v>4.2742035699681678E-2</v>
      </c>
      <c r="Q43" s="3">
        <f t="shared" si="25"/>
        <v>5.9689905444984799</v>
      </c>
      <c r="R43" s="3">
        <f t="shared" si="16"/>
        <v>5.9262485087987979</v>
      </c>
      <c r="S43" s="3">
        <f t="shared" si="17"/>
        <v>6.0117325801981618</v>
      </c>
      <c r="T43" s="3">
        <f t="shared" si="26"/>
        <v>391.11066260179371</v>
      </c>
      <c r="U43" s="3">
        <f t="shared" si="18"/>
        <v>374.74601710924554</v>
      </c>
      <c r="V43" s="3">
        <f t="shared" si="19"/>
        <v>408.18992975772863</v>
      </c>
      <c r="W43" s="3">
        <f t="shared" si="27"/>
        <v>934.56489221151639</v>
      </c>
      <c r="X43" s="3">
        <f t="shared" si="28"/>
        <v>2.5156969266173785</v>
      </c>
    </row>
    <row r="44" spans="1:24" x14ac:dyDescent="0.35">
      <c r="A44" s="25">
        <f t="shared" si="20"/>
        <v>39</v>
      </c>
      <c r="B44" s="3">
        <v>1865.01001</v>
      </c>
      <c r="C44" s="3">
        <v>347.55499250000003</v>
      </c>
      <c r="D44" s="3">
        <f t="shared" si="8"/>
        <v>-303.10569788333351</v>
      </c>
      <c r="E44" s="3">
        <f t="shared" si="9"/>
        <v>-582.48525635416684</v>
      </c>
      <c r="F44" s="4">
        <f t="shared" si="10"/>
        <v>176554.60013398217</v>
      </c>
      <c r="G44" s="3">
        <f t="shared" si="11"/>
        <v>91873.064089342646</v>
      </c>
      <c r="H44" s="3">
        <v>1865.01001</v>
      </c>
      <c r="I44" s="3">
        <f t="shared" si="21"/>
        <v>5.8509229042829132</v>
      </c>
      <c r="J44" s="3">
        <f t="shared" si="22"/>
        <v>-0.17877514936881322</v>
      </c>
      <c r="K44" s="3">
        <f t="shared" si="12"/>
        <v>0.35700421670115973</v>
      </c>
      <c r="L44" s="3">
        <f t="shared" si="13"/>
        <v>0.175329075611866</v>
      </c>
      <c r="M44" s="3">
        <f t="shared" si="14"/>
        <v>3.1960554031841476E-2</v>
      </c>
      <c r="N44" s="3">
        <f t="shared" si="15"/>
        <v>3.1960554031842017E-2</v>
      </c>
      <c r="O44" s="3">
        <f t="shared" si="23"/>
        <v>2.0975061316409648E-2</v>
      </c>
      <c r="P44" s="3">
        <f t="shared" si="24"/>
        <v>4.1536331851685031E-2</v>
      </c>
      <c r="Q44" s="3">
        <f t="shared" si="25"/>
        <v>6.0296980536517264</v>
      </c>
      <c r="R44" s="3">
        <f t="shared" si="16"/>
        <v>5.9881617218000418</v>
      </c>
      <c r="S44" s="3">
        <f t="shared" si="17"/>
        <v>6.071234385503411</v>
      </c>
      <c r="T44" s="3">
        <f t="shared" si="26"/>
        <v>415.58952469574007</v>
      </c>
      <c r="U44" s="3">
        <f t="shared" si="18"/>
        <v>398.68104920785009</v>
      </c>
      <c r="V44" s="3">
        <f t="shared" si="19"/>
        <v>433.21510611050883</v>
      </c>
      <c r="W44" s="3">
        <f t="shared" si="27"/>
        <v>4628.6975710931883</v>
      </c>
      <c r="X44" s="3">
        <f t="shared" si="28"/>
        <v>2.5764044357706259</v>
      </c>
    </row>
    <row r="45" spans="1:24" x14ac:dyDescent="0.35">
      <c r="A45" s="25">
        <f t="shared" si="20"/>
        <v>40</v>
      </c>
      <c r="B45" s="3">
        <v>1878.954956</v>
      </c>
      <c r="C45" s="3">
        <v>321.11000050000001</v>
      </c>
      <c r="D45" s="3">
        <f t="shared" si="8"/>
        <v>-289.16075188333343</v>
      </c>
      <c r="E45" s="3">
        <f t="shared" si="9"/>
        <v>-608.93024835416691</v>
      </c>
      <c r="F45" s="4">
        <f t="shared" si="10"/>
        <v>176078.72845859587</v>
      </c>
      <c r="G45" s="3">
        <f t="shared" si="11"/>
        <v>83613.940429734721</v>
      </c>
      <c r="H45" s="3">
        <v>1878.954956</v>
      </c>
      <c r="I45" s="3">
        <f t="shared" si="21"/>
        <v>5.7717837451137584</v>
      </c>
      <c r="J45" s="3">
        <f t="shared" si="22"/>
        <v>-0.27717845218242143</v>
      </c>
      <c r="K45" s="3">
        <f t="shared" si="12"/>
        <v>0.45783824911051868</v>
      </c>
      <c r="L45" s="3">
        <f t="shared" si="13"/>
        <v>0.15956749705827578</v>
      </c>
      <c r="M45" s="3">
        <f t="shared" si="14"/>
        <v>7.6827894354242879E-2</v>
      </c>
      <c r="N45" s="3">
        <f t="shared" si="15"/>
        <v>7.6827894354243711E-2</v>
      </c>
      <c r="O45" s="3">
        <f t="shared" si="23"/>
        <v>2.0795736344424314E-2</v>
      </c>
      <c r="P45" s="3">
        <f t="shared" si="24"/>
        <v>4.1181219586060823E-2</v>
      </c>
      <c r="Q45" s="3">
        <f t="shared" si="25"/>
        <v>6.0489621972961798</v>
      </c>
      <c r="R45" s="3">
        <f t="shared" si="16"/>
        <v>6.0077809777101185</v>
      </c>
      <c r="S45" s="3">
        <f t="shared" si="17"/>
        <v>6.090143416882241</v>
      </c>
      <c r="T45" s="3">
        <f t="shared" si="26"/>
        <v>423.67311270864661</v>
      </c>
      <c r="U45" s="3">
        <f t="shared" si="18"/>
        <v>406.58010819794578</v>
      </c>
      <c r="V45" s="3">
        <f t="shared" si="19"/>
        <v>441.48472296839526</v>
      </c>
      <c r="W45" s="3">
        <f t="shared" si="27"/>
        <v>10519.191985923433</v>
      </c>
      <c r="X45" s="3">
        <f t="shared" si="28"/>
        <v>2.5956685794150789</v>
      </c>
    </row>
    <row r="46" spans="1:24" x14ac:dyDescent="0.35">
      <c r="A46" s="25">
        <f t="shared" si="20"/>
        <v>41</v>
      </c>
      <c r="B46" s="3">
        <v>1903.9799805</v>
      </c>
      <c r="C46" s="3">
        <v>308.33999649999998</v>
      </c>
      <c r="D46" s="3">
        <f t="shared" si="8"/>
        <v>-264.13572738333346</v>
      </c>
      <c r="E46" s="3">
        <f t="shared" si="9"/>
        <v>-621.70025235416688</v>
      </c>
      <c r="F46" s="4">
        <f t="shared" si="10"/>
        <v>164213.24836996984</v>
      </c>
      <c r="G46" s="3">
        <f t="shared" si="11"/>
        <v>69767.682480322648</v>
      </c>
      <c r="H46" s="3">
        <v>1903.9799805</v>
      </c>
      <c r="I46" s="3">
        <f t="shared" si="21"/>
        <v>5.7312030588810874</v>
      </c>
      <c r="J46" s="3">
        <f t="shared" si="22"/>
        <v>-0.35232977545262134</v>
      </c>
      <c r="K46" s="3">
        <f t="shared" si="12"/>
        <v>0.51440186593089421</v>
      </c>
      <c r="L46" s="3">
        <f t="shared" si="13"/>
        <v>0.13314352142388242</v>
      </c>
      <c r="M46" s="3">
        <f t="shared" si="14"/>
        <v>0.12413627067049457</v>
      </c>
      <c r="N46" s="3">
        <f t="shared" si="15"/>
        <v>0.12413627067049564</v>
      </c>
      <c r="O46" s="3">
        <f t="shared" si="23"/>
        <v>2.04915810900363E-2</v>
      </c>
      <c r="P46" s="3">
        <f t="shared" si="24"/>
        <v>4.0578909376325675E-2</v>
      </c>
      <c r="Q46" s="3">
        <f t="shared" si="25"/>
        <v>6.0835328343337087</v>
      </c>
      <c r="R46" s="3">
        <f t="shared" si="16"/>
        <v>6.0429539249573834</v>
      </c>
      <c r="S46" s="3">
        <f t="shared" si="17"/>
        <v>6.1241117437100341</v>
      </c>
      <c r="T46" s="3">
        <f t="shared" si="26"/>
        <v>438.57587693968958</v>
      </c>
      <c r="U46" s="3">
        <f t="shared" si="18"/>
        <v>421.13520113156608</v>
      </c>
      <c r="V46" s="3">
        <f t="shared" si="19"/>
        <v>456.73883189195288</v>
      </c>
      <c r="W46" s="3">
        <f t="shared" si="27"/>
        <v>16961.384553901124</v>
      </c>
      <c r="X46" s="3">
        <f t="shared" si="28"/>
        <v>2.6302392164526078</v>
      </c>
    </row>
    <row r="47" spans="1:24" x14ac:dyDescent="0.35">
      <c r="A47" s="25">
        <f t="shared" si="20"/>
        <v>42</v>
      </c>
      <c r="B47" s="3">
        <v>1942.0499875</v>
      </c>
      <c r="C47" s="3">
        <v>318.68499750000001</v>
      </c>
      <c r="D47" s="3">
        <f t="shared" si="8"/>
        <v>-226.06572038333343</v>
      </c>
      <c r="E47" s="3">
        <f t="shared" si="9"/>
        <v>-611.35525135416685</v>
      </c>
      <c r="F47" s="4">
        <f t="shared" si="10"/>
        <v>138206.4653075136</v>
      </c>
      <c r="G47" s="3">
        <f t="shared" si="11"/>
        <v>51105.709932435493</v>
      </c>
      <c r="H47" s="3">
        <v>1942.0499875</v>
      </c>
      <c r="I47" s="3">
        <f t="shared" si="21"/>
        <v>5.7642031462644416</v>
      </c>
      <c r="J47" s="3">
        <f t="shared" si="22"/>
        <v>-0.37192122075740475</v>
      </c>
      <c r="K47" s="3">
        <f t="shared" si="12"/>
        <v>0.46815434885533858</v>
      </c>
      <c r="L47" s="3">
        <f t="shared" si="13"/>
        <v>9.7529313621547653E-2</v>
      </c>
      <c r="M47" s="3">
        <f t="shared" si="14"/>
        <v>0.1383253944496782</v>
      </c>
      <c r="N47" s="3">
        <f t="shared" si="15"/>
        <v>0.13832539444967931</v>
      </c>
      <c r="O47" s="3">
        <f t="shared" si="23"/>
        <v>2.0074350963991277E-2</v>
      </c>
      <c r="P47" s="3">
        <f t="shared" si="24"/>
        <v>3.9752680136158056E-2</v>
      </c>
      <c r="Q47" s="3">
        <f t="shared" si="25"/>
        <v>6.1361243670218464</v>
      </c>
      <c r="R47" s="3">
        <f t="shared" si="16"/>
        <v>6.0963716868856883</v>
      </c>
      <c r="S47" s="3">
        <f t="shared" si="17"/>
        <v>6.1758770471580045</v>
      </c>
      <c r="T47" s="3">
        <f t="shared" si="26"/>
        <v>462.25855020389929</v>
      </c>
      <c r="U47" s="3">
        <f t="shared" si="18"/>
        <v>444.24298972408633</v>
      </c>
      <c r="V47" s="3">
        <f t="shared" si="19"/>
        <v>481.00470278511864</v>
      </c>
      <c r="W47" s="3">
        <f t="shared" si="27"/>
        <v>20613.365036019346</v>
      </c>
      <c r="X47" s="3">
        <f t="shared" si="28"/>
        <v>2.6828307491407455</v>
      </c>
    </row>
    <row r="48" spans="1:24" x14ac:dyDescent="0.35">
      <c r="A48" s="25">
        <f t="shared" si="20"/>
        <v>43</v>
      </c>
      <c r="B48" s="3">
        <v>1946.4800415</v>
      </c>
      <c r="C48" s="3">
        <v>319.42498749999999</v>
      </c>
      <c r="D48" s="3">
        <f t="shared" si="8"/>
        <v>-221.6356663833335</v>
      </c>
      <c r="E48" s="3">
        <f t="shared" si="9"/>
        <v>-610.61526135416693</v>
      </c>
      <c r="F48" s="4">
        <f t="shared" si="10"/>
        <v>135334.12035406413</v>
      </c>
      <c r="G48" s="3">
        <f t="shared" si="11"/>
        <v>49122.368613184306</v>
      </c>
      <c r="H48" s="3">
        <v>1946.4800415</v>
      </c>
      <c r="I48" s="3">
        <f t="shared" si="21"/>
        <v>5.7665224653445692</v>
      </c>
      <c r="J48" s="3">
        <f t="shared" si="22"/>
        <v>-0.37572176736974239</v>
      </c>
      <c r="K48" s="3">
        <f t="shared" si="12"/>
        <v>0.46498588810946762</v>
      </c>
      <c r="L48" s="3">
        <f t="shared" si="13"/>
        <v>9.3744336995656832E-2</v>
      </c>
      <c r="M48" s="3">
        <f t="shared" si="14"/>
        <v>0.14116684647544281</v>
      </c>
      <c r="N48" s="3">
        <f t="shared" si="15"/>
        <v>0.14116684647544395</v>
      </c>
      <c r="O48" s="3">
        <f t="shared" si="23"/>
        <v>2.0029498017797076E-2</v>
      </c>
      <c r="P48" s="3">
        <f t="shared" si="24"/>
        <v>3.9663859091511544E-2</v>
      </c>
      <c r="Q48" s="3">
        <f t="shared" si="25"/>
        <v>6.1422442327143116</v>
      </c>
      <c r="R48" s="3">
        <f t="shared" si="16"/>
        <v>6.1025803736227999</v>
      </c>
      <c r="S48" s="3">
        <f t="shared" si="17"/>
        <v>6.1819080918058233</v>
      </c>
      <c r="T48" s="3">
        <f t="shared" si="26"/>
        <v>465.09618456048406</v>
      </c>
      <c r="U48" s="3">
        <f t="shared" si="18"/>
        <v>447.00973532313878</v>
      </c>
      <c r="V48" s="3">
        <f t="shared" si="19"/>
        <v>483.91442914849296</v>
      </c>
      <c r="W48" s="3">
        <f t="shared" si="27"/>
        <v>21220.097653034383</v>
      </c>
      <c r="X48" s="3">
        <f t="shared" si="28"/>
        <v>2.6889506148332107</v>
      </c>
    </row>
    <row r="49" spans="1:29" x14ac:dyDescent="0.35">
      <c r="A49" s="25">
        <f t="shared" si="20"/>
        <v>44</v>
      </c>
      <c r="B49" s="3">
        <v>1966.585022</v>
      </c>
      <c r="C49" s="3">
        <v>326.3650055</v>
      </c>
      <c r="D49" s="3">
        <f t="shared" si="8"/>
        <v>-201.53068588333349</v>
      </c>
      <c r="E49" s="3">
        <f t="shared" si="9"/>
        <v>-603.67524335416692</v>
      </c>
      <c r="F49" s="4">
        <f t="shared" si="10"/>
        <v>121659.08584395352</v>
      </c>
      <c r="G49" s="3">
        <f t="shared" si="11"/>
        <v>40614.617352606831</v>
      </c>
      <c r="H49" s="3">
        <v>1966.585022</v>
      </c>
      <c r="I49" s="3">
        <f t="shared" si="21"/>
        <v>5.7880164038005031</v>
      </c>
      <c r="J49" s="3">
        <f t="shared" si="22"/>
        <v>-0.3820017071576487</v>
      </c>
      <c r="K49" s="3">
        <f t="shared" si="12"/>
        <v>0.43613449850878983</v>
      </c>
      <c r="L49" s="3">
        <f t="shared" si="13"/>
        <v>7.7508281533283332E-2</v>
      </c>
      <c r="M49" s="3">
        <f t="shared" si="14"/>
        <v>0.145925304271358</v>
      </c>
      <c r="N49" s="3">
        <f t="shared" si="15"/>
        <v>0.14592530427135914</v>
      </c>
      <c r="O49" s="3">
        <f t="shared" si="23"/>
        <v>1.9835945978982566E-2</v>
      </c>
      <c r="P49" s="3">
        <f t="shared" si="24"/>
        <v>3.9280573360256962E-2</v>
      </c>
      <c r="Q49" s="3">
        <f t="shared" si="25"/>
        <v>6.1700181109581518</v>
      </c>
      <c r="R49" s="3">
        <f t="shared" si="16"/>
        <v>6.130737537597895</v>
      </c>
      <c r="S49" s="3">
        <f t="shared" si="17"/>
        <v>6.2092986843184086</v>
      </c>
      <c r="T49" s="3">
        <f t="shared" si="26"/>
        <v>478.19476657624608</v>
      </c>
      <c r="U49" s="3">
        <f t="shared" si="18"/>
        <v>459.77513711083367</v>
      </c>
      <c r="V49" s="3">
        <f t="shared" si="19"/>
        <v>497.35232796153315</v>
      </c>
      <c r="W49" s="3">
        <f t="shared" si="27"/>
        <v>23052.276348469972</v>
      </c>
      <c r="X49" s="3">
        <f t="shared" si="28"/>
        <v>2.7167244930770504</v>
      </c>
    </row>
    <row r="50" spans="1:29" x14ac:dyDescent="0.35">
      <c r="A50" s="25">
        <f t="shared" si="20"/>
        <v>45</v>
      </c>
      <c r="B50" s="3">
        <v>1988.1799925</v>
      </c>
      <c r="C50" s="3">
        <v>331.21000650000002</v>
      </c>
      <c r="D50" s="3">
        <f t="shared" si="8"/>
        <v>-179.93571538333345</v>
      </c>
      <c r="E50" s="3">
        <f t="shared" si="9"/>
        <v>-598.83024235416678</v>
      </c>
      <c r="F50" s="4">
        <f t="shared" si="10"/>
        <v>107750.94805117194</v>
      </c>
      <c r="G50" s="3">
        <f t="shared" si="11"/>
        <v>32376.861670511978</v>
      </c>
      <c r="H50" s="3">
        <v>1988.1799925</v>
      </c>
      <c r="I50" s="3">
        <f t="shared" si="21"/>
        <v>5.8027526349170238</v>
      </c>
      <c r="J50" s="3">
        <f t="shared" si="22"/>
        <v>-0.39709769007119355</v>
      </c>
      <c r="K50" s="3">
        <f t="shared" si="12"/>
        <v>0.41688789952000876</v>
      </c>
      <c r="L50" s="3">
        <f t="shared" si="13"/>
        <v>6.1787481283783544E-2</v>
      </c>
      <c r="M50" s="3">
        <f t="shared" si="14"/>
        <v>0.15768657545987769</v>
      </c>
      <c r="N50" s="3">
        <f t="shared" si="15"/>
        <v>0.15768657545987888</v>
      </c>
      <c r="O50" s="3">
        <f t="shared" si="23"/>
        <v>1.9646719453374501E-2</v>
      </c>
      <c r="P50" s="3">
        <f t="shared" si="24"/>
        <v>3.8905853322768968E-2</v>
      </c>
      <c r="Q50" s="3">
        <f t="shared" si="25"/>
        <v>6.1998503249882173</v>
      </c>
      <c r="R50" s="3">
        <f t="shared" si="16"/>
        <v>6.1609444716654487</v>
      </c>
      <c r="S50" s="3">
        <f t="shared" si="17"/>
        <v>6.2387561783109859</v>
      </c>
      <c r="T50" s="3">
        <f t="shared" si="26"/>
        <v>492.67529439388625</v>
      </c>
      <c r="U50" s="3">
        <f t="shared" si="18"/>
        <v>473.87542545888454</v>
      </c>
      <c r="V50" s="3">
        <f t="shared" si="19"/>
        <v>512.22100295884184</v>
      </c>
      <c r="W50" s="3">
        <f t="shared" si="27"/>
        <v>26071.039194655561</v>
      </c>
      <c r="X50" s="3">
        <f t="shared" si="28"/>
        <v>2.7465567071071164</v>
      </c>
    </row>
    <row r="51" spans="1:29" x14ac:dyDescent="0.35">
      <c r="A51" s="25">
        <f t="shared" si="20"/>
        <v>46</v>
      </c>
      <c r="B51" s="3">
        <v>1994.744995</v>
      </c>
      <c r="C51" s="3">
        <v>313.75</v>
      </c>
      <c r="D51" s="3">
        <f t="shared" si="8"/>
        <v>-173.37071288333345</v>
      </c>
      <c r="E51" s="3">
        <f t="shared" si="9"/>
        <v>-616.29024885416686</v>
      </c>
      <c r="F51" s="4">
        <f t="shared" si="10"/>
        <v>106846.67978689389</v>
      </c>
      <c r="G51" s="3">
        <f t="shared" si="11"/>
        <v>30057.404085675244</v>
      </c>
      <c r="H51" s="3">
        <v>1994.744995</v>
      </c>
      <c r="I51" s="3">
        <f t="shared" si="21"/>
        <v>5.7485964904459941</v>
      </c>
      <c r="J51" s="3">
        <f t="shared" si="22"/>
        <v>-0.46032300922287028</v>
      </c>
      <c r="K51" s="3">
        <f t="shared" si="12"/>
        <v>0.48975462798663461</v>
      </c>
      <c r="L51" s="3">
        <f t="shared" si="13"/>
        <v>5.7361065790828072E-2</v>
      </c>
      <c r="M51" s="3">
        <f t="shared" si="14"/>
        <v>0.21189727281999873</v>
      </c>
      <c r="N51" s="3">
        <f t="shared" si="15"/>
        <v>0.21189727282000009</v>
      </c>
      <c r="O51" s="3">
        <f t="shared" si="23"/>
        <v>1.9593110306957436E-2</v>
      </c>
      <c r="P51" s="3">
        <f t="shared" si="24"/>
        <v>3.8799692617812041E-2</v>
      </c>
      <c r="Q51" s="3">
        <f t="shared" si="25"/>
        <v>6.2089194996688644</v>
      </c>
      <c r="R51" s="3">
        <f t="shared" si="16"/>
        <v>6.1701198070510523</v>
      </c>
      <c r="S51" s="3">
        <f t="shared" si="17"/>
        <v>6.2477191922866764</v>
      </c>
      <c r="T51" s="3">
        <f t="shared" si="26"/>
        <v>497.16377534374817</v>
      </c>
      <c r="U51" s="3">
        <f t="shared" si="18"/>
        <v>478.24339958849964</v>
      </c>
      <c r="V51" s="3">
        <f t="shared" si="19"/>
        <v>516.83268337152367</v>
      </c>
      <c r="W51" s="3">
        <f t="shared" si="27"/>
        <v>33640.612985846921</v>
      </c>
      <c r="X51" s="3">
        <f t="shared" si="28"/>
        <v>2.7556258817877635</v>
      </c>
    </row>
    <row r="52" spans="1:29" x14ac:dyDescent="0.35">
      <c r="A52" s="25">
        <f t="shared" si="20"/>
        <v>47</v>
      </c>
      <c r="B52" s="3">
        <v>2042.88501</v>
      </c>
      <c r="C52" s="3">
        <v>322.44000249999999</v>
      </c>
      <c r="D52" s="3">
        <f t="shared" si="8"/>
        <v>-125.23069788333351</v>
      </c>
      <c r="E52" s="3">
        <f t="shared" si="9"/>
        <v>-607.60024635416687</v>
      </c>
      <c r="F52" s="4">
        <f t="shared" si="10"/>
        <v>76090.202885017687</v>
      </c>
      <c r="G52" s="3">
        <f t="shared" si="11"/>
        <v>15682.727692346751</v>
      </c>
      <c r="H52" s="3">
        <v>2042.88501</v>
      </c>
      <c r="I52" s="3">
        <f t="shared" si="21"/>
        <v>5.7759170801687807</v>
      </c>
      <c r="J52" s="3">
        <f t="shared" si="22"/>
        <v>-0.49950509107773566</v>
      </c>
      <c r="K52" s="3">
        <f t="shared" si="12"/>
        <v>0.45226179492260943</v>
      </c>
      <c r="L52" s="3">
        <f t="shared" si="13"/>
        <v>2.9928664909857225E-2</v>
      </c>
      <c r="M52" s="3">
        <f t="shared" si="14"/>
        <v>0.24950533601257699</v>
      </c>
      <c r="N52" s="3">
        <f t="shared" si="15"/>
        <v>0.24950533601257849</v>
      </c>
      <c r="O52" s="3">
        <f t="shared" si="23"/>
        <v>1.9257543249843852E-2</v>
      </c>
      <c r="P52" s="3">
        <f t="shared" si="24"/>
        <v>3.8135178486839817E-2</v>
      </c>
      <c r="Q52" s="3">
        <f t="shared" si="25"/>
        <v>6.2754221712465164</v>
      </c>
      <c r="R52" s="3">
        <f t="shared" si="16"/>
        <v>6.2372869927596764</v>
      </c>
      <c r="S52" s="3">
        <f t="shared" si="17"/>
        <v>6.3135573497333564</v>
      </c>
      <c r="T52" s="3">
        <f t="shared" si="26"/>
        <v>531.35065538227786</v>
      </c>
      <c r="U52" s="3">
        <f t="shared" si="18"/>
        <v>511.46900780768829</v>
      </c>
      <c r="V52" s="3">
        <f t="shared" si="19"/>
        <v>552.00513553174517</v>
      </c>
      <c r="W52" s="3">
        <f t="shared" si="27"/>
        <v>43643.660887699596</v>
      </c>
      <c r="X52" s="3">
        <f t="shared" si="28"/>
        <v>2.8221285533654159</v>
      </c>
    </row>
    <row r="53" spans="1:29" x14ac:dyDescent="0.35">
      <c r="A53" s="25">
        <f t="shared" si="20"/>
        <v>48</v>
      </c>
      <c r="B53" s="3">
        <v>2062.3399654999998</v>
      </c>
      <c r="C53" s="3">
        <v>324.23500050000001</v>
      </c>
      <c r="D53" s="3">
        <f t="shared" si="8"/>
        <v>-105.77574238333364</v>
      </c>
      <c r="E53" s="3">
        <f t="shared" si="9"/>
        <v>-605.80524835416691</v>
      </c>
      <c r="F53" s="4">
        <f t="shared" si="10"/>
        <v>64079.49988438181</v>
      </c>
      <c r="G53" s="3">
        <f t="shared" si="11"/>
        <v>11188.507676745363</v>
      </c>
      <c r="H53" s="3">
        <v>2062.3399654999998</v>
      </c>
      <c r="I53" s="3">
        <f t="shared" si="21"/>
        <v>5.781468563067202</v>
      </c>
      <c r="J53" s="3">
        <f t="shared" si="22"/>
        <v>-0.52082951414183576</v>
      </c>
      <c r="K53" s="3">
        <f t="shared" si="12"/>
        <v>0.4448258236134463</v>
      </c>
      <c r="L53" s="3">
        <f t="shared" si="13"/>
        <v>2.1351967825219975E-2</v>
      </c>
      <c r="M53" s="3">
        <f t="shared" si="14"/>
        <v>0.2712633828012207</v>
      </c>
      <c r="N53" s="3">
        <f t="shared" si="15"/>
        <v>0.2712633828012222</v>
      </c>
      <c r="O53" s="3">
        <f t="shared" si="23"/>
        <v>1.9151422260275466E-2</v>
      </c>
      <c r="P53" s="3">
        <f t="shared" si="24"/>
        <v>3.7925030036132151E-2</v>
      </c>
      <c r="Q53" s="3">
        <f t="shared" si="25"/>
        <v>6.3022980772090378</v>
      </c>
      <c r="R53" s="3">
        <f t="shared" si="16"/>
        <v>6.2643730471729056</v>
      </c>
      <c r="S53" s="3">
        <f t="shared" si="17"/>
        <v>6.34022310724517</v>
      </c>
      <c r="T53" s="3">
        <f t="shared" si="26"/>
        <v>545.82481750882778</v>
      </c>
      <c r="U53" s="3">
        <f t="shared" si="18"/>
        <v>525.51201141504635</v>
      </c>
      <c r="V53" s="3">
        <f t="shared" si="19"/>
        <v>566.92278185291536</v>
      </c>
      <c r="W53" s="3">
        <f t="shared" si="27"/>
        <v>49102.047002005776</v>
      </c>
      <c r="X53" s="3">
        <f t="shared" si="28"/>
        <v>2.8490044593279364</v>
      </c>
    </row>
    <row r="54" spans="1:29" x14ac:dyDescent="0.35">
      <c r="A54" s="25">
        <f t="shared" si="20"/>
        <v>49</v>
      </c>
      <c r="B54" s="3">
        <v>2026.9449460000001</v>
      </c>
      <c r="C54" s="3">
        <v>333.55499300000002</v>
      </c>
      <c r="D54" s="3">
        <f t="shared" si="8"/>
        <v>-141.1707618833334</v>
      </c>
      <c r="E54" s="3">
        <f t="shared" si="9"/>
        <v>-596.48525585416678</v>
      </c>
      <c r="F54" s="4">
        <f t="shared" si="10"/>
        <v>84206.278021107777</v>
      </c>
      <c r="G54" s="3">
        <f t="shared" si="11"/>
        <v>19929.184010720819</v>
      </c>
      <c r="H54" s="3">
        <v>2026.9449460000001</v>
      </c>
      <c r="I54" s="3">
        <f t="shared" si="21"/>
        <v>5.8098077483134603</v>
      </c>
      <c r="J54" s="3">
        <f t="shared" si="22"/>
        <v>-0.44359413812178783</v>
      </c>
      <c r="K54" s="3">
        <f t="shared" si="12"/>
        <v>0.40782714421953714</v>
      </c>
      <c r="L54" s="3">
        <f t="shared" si="13"/>
        <v>3.8032533745696318E-2</v>
      </c>
      <c r="M54" s="3">
        <f t="shared" si="14"/>
        <v>0.19677575937601177</v>
      </c>
      <c r="N54" s="3">
        <f t="shared" si="15"/>
        <v>0.1967757593760131</v>
      </c>
      <c r="O54" s="3">
        <f t="shared" si="23"/>
        <v>1.9357279305600817E-2</v>
      </c>
      <c r="P54" s="3">
        <f t="shared" si="24"/>
        <v>3.8332683030307277E-2</v>
      </c>
      <c r="Q54" s="3">
        <f t="shared" si="25"/>
        <v>6.2534018864352481</v>
      </c>
      <c r="R54" s="3">
        <f t="shared" si="16"/>
        <v>6.2150692034049406</v>
      </c>
      <c r="S54" s="3">
        <f t="shared" si="17"/>
        <v>6.2917345694655555</v>
      </c>
      <c r="T54" s="3">
        <f t="shared" si="26"/>
        <v>519.77804630926471</v>
      </c>
      <c r="U54" s="3">
        <f t="shared" si="18"/>
        <v>500.23060565399658</v>
      </c>
      <c r="V54" s="3">
        <f t="shared" si="19"/>
        <v>540.08933953941926</v>
      </c>
      <c r="W54" s="3">
        <f t="shared" si="27"/>
        <v>34679.025583825234</v>
      </c>
      <c r="X54" s="3">
        <f t="shared" si="28"/>
        <v>2.8001082685541472</v>
      </c>
    </row>
    <row r="55" spans="1:29" x14ac:dyDescent="0.35">
      <c r="A55" s="25">
        <f t="shared" si="20"/>
        <v>50</v>
      </c>
      <c r="B55" s="3">
        <v>2050.5850220000002</v>
      </c>
      <c r="C55" s="3">
        <v>365.10499600000003</v>
      </c>
      <c r="D55" s="3">
        <f t="shared" si="8"/>
        <v>-117.53068588333326</v>
      </c>
      <c r="E55" s="3">
        <f t="shared" si="9"/>
        <v>-564.93525285416683</v>
      </c>
      <c r="F55" s="4">
        <f t="shared" si="10"/>
        <v>66397.227747624536</v>
      </c>
      <c r="G55" s="3">
        <f t="shared" si="11"/>
        <v>13813.462124206753</v>
      </c>
      <c r="H55" s="3">
        <v>2050.5850220000002</v>
      </c>
      <c r="I55" s="3">
        <f t="shared" si="21"/>
        <v>5.9001849724901803</v>
      </c>
      <c r="J55" s="3">
        <f t="shared" si="22"/>
        <v>-0.38587432400816724</v>
      </c>
      <c r="K55" s="3">
        <f t="shared" si="12"/>
        <v>0.30056296419711254</v>
      </c>
      <c r="L55" s="3">
        <f t="shared" si="13"/>
        <v>2.6361388609848508E-2</v>
      </c>
      <c r="M55" s="3">
        <f t="shared" si="14"/>
        <v>0.14889899392876002</v>
      </c>
      <c r="N55" s="3">
        <f t="shared" si="15"/>
        <v>0.14889899392876119</v>
      </c>
      <c r="O55" s="3">
        <f t="shared" si="23"/>
        <v>1.9213475904754654E-2</v>
      </c>
      <c r="P55" s="3">
        <f t="shared" si="24"/>
        <v>3.8047913146260541E-2</v>
      </c>
      <c r="Q55" s="3">
        <f t="shared" si="25"/>
        <v>6.2860592964983475</v>
      </c>
      <c r="R55" s="3">
        <f t="shared" si="16"/>
        <v>6.2480113833520869</v>
      </c>
      <c r="S55" s="3">
        <f t="shared" si="17"/>
        <v>6.324107209644608</v>
      </c>
      <c r="T55" s="3">
        <f t="shared" si="26"/>
        <v>537.03286647409436</v>
      </c>
      <c r="U55" s="3">
        <f t="shared" si="18"/>
        <v>516.98371932852103</v>
      </c>
      <c r="V55" s="3">
        <f t="shared" si="19"/>
        <v>557.85953965429985</v>
      </c>
      <c r="W55" s="3">
        <f t="shared" si="27"/>
        <v>29559.192645756957</v>
      </c>
      <c r="X55" s="3">
        <f t="shared" si="28"/>
        <v>2.8327656786172466</v>
      </c>
    </row>
    <row r="56" spans="1:29" x14ac:dyDescent="0.35">
      <c r="A56" s="25">
        <f t="shared" si="20"/>
        <v>51</v>
      </c>
      <c r="B56" s="3">
        <v>2086.5599364999998</v>
      </c>
      <c r="C56" s="3">
        <v>376.47500600000001</v>
      </c>
      <c r="D56" s="3">
        <f t="shared" si="8"/>
        <v>-81.555771383333649</v>
      </c>
      <c r="E56" s="3">
        <f t="shared" si="9"/>
        <v>-553.56524285416685</v>
      </c>
      <c r="F56" s="4">
        <f t="shared" si="10"/>
        <v>45146.440391974</v>
      </c>
      <c r="G56" s="3">
        <f t="shared" si="11"/>
        <v>6651.3438459305835</v>
      </c>
      <c r="H56" s="3">
        <v>2086.5599364999998</v>
      </c>
      <c r="I56" s="3">
        <f t="shared" si="21"/>
        <v>5.9308516599101964</v>
      </c>
      <c r="J56" s="3">
        <f t="shared" si="22"/>
        <v>-0.40490491906775983</v>
      </c>
      <c r="K56" s="3">
        <f t="shared" si="12"/>
        <v>0.26787823170147312</v>
      </c>
      <c r="L56" s="3">
        <f t="shared" si="13"/>
        <v>1.2693317455371058E-2</v>
      </c>
      <c r="M56" s="3">
        <f t="shared" si="14"/>
        <v>0.16394799348526914</v>
      </c>
      <c r="N56" s="3">
        <f t="shared" si="15"/>
        <v>0.16394799348527034</v>
      </c>
      <c r="O56" s="3">
        <f t="shared" si="23"/>
        <v>1.9043687395258743E-2</v>
      </c>
      <c r="P56" s="3">
        <f t="shared" si="24"/>
        <v>3.7711685672660367E-2</v>
      </c>
      <c r="Q56" s="3">
        <f t="shared" si="25"/>
        <v>6.3357565789779562</v>
      </c>
      <c r="R56" s="3">
        <f t="shared" si="16"/>
        <v>6.2980448933052955</v>
      </c>
      <c r="S56" s="3">
        <f t="shared" si="17"/>
        <v>6.3734682646506169</v>
      </c>
      <c r="T56" s="3">
        <f t="shared" si="26"/>
        <v>564.39625183165492</v>
      </c>
      <c r="U56" s="3">
        <f t="shared" si="18"/>
        <v>543.50825405805699</v>
      </c>
      <c r="V56" s="3">
        <f t="shared" si="19"/>
        <v>586.08701285259212</v>
      </c>
      <c r="W56" s="3">
        <f t="shared" si="27"/>
        <v>35314.394634921278</v>
      </c>
      <c r="X56" s="3">
        <f t="shared" si="28"/>
        <v>2.8824629610968553</v>
      </c>
    </row>
    <row r="57" spans="1:29" x14ac:dyDescent="0.35">
      <c r="A57" s="25">
        <f t="shared" si="20"/>
        <v>52</v>
      </c>
      <c r="B57" s="3">
        <v>2076.5699464999998</v>
      </c>
      <c r="C57" s="3">
        <v>396.94000249999999</v>
      </c>
      <c r="D57" s="3">
        <f t="shared" si="8"/>
        <v>-91.545761383333684</v>
      </c>
      <c r="E57" s="3">
        <f t="shared" si="9"/>
        <v>-533.10024635416687</v>
      </c>
      <c r="F57" s="4">
        <f t="shared" si="10"/>
        <v>48803.067946134965</v>
      </c>
      <c r="G57" s="3">
        <f t="shared" si="11"/>
        <v>8380.6264272542685</v>
      </c>
      <c r="H57" s="3">
        <v>2076.5699464999998</v>
      </c>
      <c r="I57" s="3">
        <f t="shared" si="21"/>
        <v>5.9837851420622936</v>
      </c>
      <c r="J57" s="3">
        <f t="shared" si="22"/>
        <v>-0.33817083830691619</v>
      </c>
      <c r="K57" s="3">
        <f t="shared" si="12"/>
        <v>0.21588666891479352</v>
      </c>
      <c r="L57" s="3">
        <f t="shared" si="13"/>
        <v>1.5993452478192727E-2</v>
      </c>
      <c r="M57" s="3">
        <f t="shared" si="14"/>
        <v>0.11435951588120245</v>
      </c>
      <c r="N57" s="3">
        <f t="shared" si="15"/>
        <v>0.11435951588120347</v>
      </c>
      <c r="O57" s="3">
        <f t="shared" si="23"/>
        <v>1.9084820900876771E-2</v>
      </c>
      <c r="P57" s="3">
        <f t="shared" si="24"/>
        <v>3.7793141212351063E-2</v>
      </c>
      <c r="Q57" s="3">
        <f t="shared" si="25"/>
        <v>6.3219559803692098</v>
      </c>
      <c r="R57" s="3">
        <f t="shared" si="16"/>
        <v>6.2841628391568589</v>
      </c>
      <c r="S57" s="3">
        <f t="shared" si="17"/>
        <v>6.3597491215815607</v>
      </c>
      <c r="T57" s="3">
        <f t="shared" si="26"/>
        <v>556.6607457835895</v>
      </c>
      <c r="U57" s="3">
        <f t="shared" si="18"/>
        <v>536.01537167454057</v>
      </c>
      <c r="V57" s="3">
        <f t="shared" si="19"/>
        <v>578.10130505825168</v>
      </c>
      <c r="W57" s="3">
        <f t="shared" si="27"/>
        <v>25510.715835062303</v>
      </c>
      <c r="X57" s="3">
        <f t="shared" si="28"/>
        <v>2.8686623624881089</v>
      </c>
    </row>
    <row r="58" spans="1:29" x14ac:dyDescent="0.35">
      <c r="A58" s="25">
        <f t="shared" si="20"/>
        <v>53</v>
      </c>
      <c r="B58" s="3">
        <v>2097.384888</v>
      </c>
      <c r="C58" s="3">
        <v>426.52500900000001</v>
      </c>
      <c r="D58" s="3">
        <f t="shared" si="8"/>
        <v>-70.730819883333425</v>
      </c>
      <c r="E58" s="3">
        <f t="shared" si="9"/>
        <v>-503.51523985416685</v>
      </c>
      <c r="F58" s="4">
        <f t="shared" si="10"/>
        <v>35614.045738638502</v>
      </c>
      <c r="G58" s="3">
        <f t="shared" si="11"/>
        <v>5002.8488813685553</v>
      </c>
      <c r="H58" s="3">
        <v>2097.384888</v>
      </c>
      <c r="I58" s="3">
        <f t="shared" si="21"/>
        <v>6.0556710029617289</v>
      </c>
      <c r="J58" s="3">
        <f t="shared" si="22"/>
        <v>-0.2950396260814081</v>
      </c>
      <c r="K58" s="3">
        <f t="shared" si="12"/>
        <v>0.15425271945350957</v>
      </c>
      <c r="L58" s="3">
        <f t="shared" si="13"/>
        <v>9.5473562190459566E-3</v>
      </c>
      <c r="M58" s="3">
        <f t="shared" si="14"/>
        <v>8.7048380958257107E-2</v>
      </c>
      <c r="N58" s="3">
        <f t="shared" si="15"/>
        <v>8.7048380958257995E-2</v>
      </c>
      <c r="O58" s="3">
        <f t="shared" si="23"/>
        <v>1.9004392652503727E-2</v>
      </c>
      <c r="P58" s="3">
        <f t="shared" si="24"/>
        <v>3.7633871384040292E-2</v>
      </c>
      <c r="Q58" s="3">
        <f t="shared" si="25"/>
        <v>6.350710629043137</v>
      </c>
      <c r="R58" s="3">
        <f t="shared" si="16"/>
        <v>6.3130767576590969</v>
      </c>
      <c r="S58" s="3">
        <f t="shared" si="17"/>
        <v>6.3883445004271771</v>
      </c>
      <c r="T58" s="3">
        <f t="shared" si="26"/>
        <v>572.89968354652069</v>
      </c>
      <c r="U58" s="3">
        <f t="shared" si="18"/>
        <v>551.73990997641295</v>
      </c>
      <c r="V58" s="3">
        <f t="shared" si="19"/>
        <v>594.87095545023828</v>
      </c>
      <c r="W58" s="3">
        <f t="shared" si="27"/>
        <v>21425.545348599848</v>
      </c>
      <c r="X58" s="3">
        <f t="shared" si="28"/>
        <v>2.8974170111620356</v>
      </c>
    </row>
    <row r="59" spans="1:29" x14ac:dyDescent="0.35">
      <c r="A59" s="25">
        <f t="shared" si="20"/>
        <v>54</v>
      </c>
      <c r="B59" s="3">
        <v>2085.875</v>
      </c>
      <c r="C59" s="3">
        <v>432.24499500000002</v>
      </c>
      <c r="D59" s="3">
        <f t="shared" si="8"/>
        <v>-82.240707883333471</v>
      </c>
      <c r="E59" s="3">
        <f t="shared" si="9"/>
        <v>-497.79525385416684</v>
      </c>
      <c r="F59" s="4">
        <f t="shared" si="10"/>
        <v>40939.034057930367</v>
      </c>
      <c r="G59" s="3">
        <f t="shared" si="11"/>
        <v>6763.5340331517882</v>
      </c>
      <c r="H59" s="3">
        <v>2085.875</v>
      </c>
      <c r="I59" s="3">
        <f t="shared" si="21"/>
        <v>6.068992545548995</v>
      </c>
      <c r="J59" s="3">
        <f t="shared" si="22"/>
        <v>-0.26581783291134542</v>
      </c>
      <c r="K59" s="3">
        <f t="shared" si="12"/>
        <v>0.14396610592446943</v>
      </c>
      <c r="L59" s="3">
        <f t="shared" si="13"/>
        <v>1.2907419401498433E-2</v>
      </c>
      <c r="M59" s="3">
        <f t="shared" si="14"/>
        <v>7.0659120293683958E-2</v>
      </c>
      <c r="N59" s="3">
        <f t="shared" si="15"/>
        <v>7.0659120293684749E-2</v>
      </c>
      <c r="O59" s="3">
        <f t="shared" si="23"/>
        <v>1.9046358696994201E-2</v>
      </c>
      <c r="P59" s="3">
        <f t="shared" si="24"/>
        <v>3.771697557735653E-2</v>
      </c>
      <c r="Q59" s="3">
        <f t="shared" si="25"/>
        <v>6.3348103784603405</v>
      </c>
      <c r="R59" s="3">
        <f t="shared" si="16"/>
        <v>6.2970934028829841</v>
      </c>
      <c r="S59" s="3">
        <f t="shared" si="17"/>
        <v>6.3725273540376968</v>
      </c>
      <c r="T59" s="3">
        <f t="shared" si="26"/>
        <v>563.86247237705379</v>
      </c>
      <c r="U59" s="3">
        <f t="shared" si="18"/>
        <v>542.99135711011832</v>
      </c>
      <c r="V59" s="3">
        <f t="shared" si="19"/>
        <v>585.53581671591689</v>
      </c>
      <c r="W59" s="3">
        <f t="shared" si="27"/>
        <v>17323.160351099261</v>
      </c>
      <c r="X59" s="3">
        <f t="shared" si="28"/>
        <v>2.8815167605792396</v>
      </c>
    </row>
    <row r="60" spans="1:29" x14ac:dyDescent="0.35">
      <c r="A60" s="25">
        <f t="shared" si="20"/>
        <v>55</v>
      </c>
      <c r="B60" s="3">
        <v>2085.420044</v>
      </c>
      <c r="C60" s="3">
        <v>487.75001500000002</v>
      </c>
      <c r="D60" s="3">
        <f t="shared" si="8"/>
        <v>-82.695663883333509</v>
      </c>
      <c r="E60" s="3">
        <f t="shared" si="9"/>
        <v>-442.29023385416684</v>
      </c>
      <c r="F60" s="4">
        <f t="shared" si="10"/>
        <v>36575.48451768516</v>
      </c>
      <c r="G60" s="3">
        <f t="shared" si="11"/>
        <v>6838.5728251052706</v>
      </c>
      <c r="H60" s="3">
        <v>2085.420044</v>
      </c>
      <c r="I60" s="3">
        <f t="shared" si="21"/>
        <v>6.1898030102566803</v>
      </c>
      <c r="J60" s="3">
        <f t="shared" si="22"/>
        <v>-0.14437887256546134</v>
      </c>
      <c r="K60" s="3">
        <f t="shared" si="12"/>
        <v>6.6883369501538253E-2</v>
      </c>
      <c r="L60" s="3">
        <f t="shared" si="13"/>
        <v>1.3050622223333763E-2</v>
      </c>
      <c r="M60" s="3">
        <f t="shared" si="14"/>
        <v>2.0845258843273724E-2</v>
      </c>
      <c r="N60" s="3">
        <f t="shared" si="15"/>
        <v>2.0845258843274157E-2</v>
      </c>
      <c r="O60" s="3">
        <f t="shared" si="23"/>
        <v>1.904814519725255E-2</v>
      </c>
      <c r="P60" s="3">
        <f t="shared" si="24"/>
        <v>3.7720513334241458E-2</v>
      </c>
      <c r="Q60" s="3">
        <f t="shared" si="25"/>
        <v>6.3341818828221417</v>
      </c>
      <c r="R60" s="3">
        <f t="shared" si="16"/>
        <v>6.2964613694879006</v>
      </c>
      <c r="S60" s="3">
        <f t="shared" si="17"/>
        <v>6.3719023961563828</v>
      </c>
      <c r="T60" s="3">
        <f t="shared" si="26"/>
        <v>563.50819861404045</v>
      </c>
      <c r="U60" s="3">
        <f t="shared" si="18"/>
        <v>542.64827686968829</v>
      </c>
      <c r="V60" s="3">
        <f t="shared" si="19"/>
        <v>585.16999581570269</v>
      </c>
      <c r="W60" s="3">
        <f t="shared" si="27"/>
        <v>5739.3023844986647</v>
      </c>
      <c r="X60" s="3">
        <f t="shared" si="28"/>
        <v>2.8808882649410412</v>
      </c>
    </row>
    <row r="61" spans="1:29" x14ac:dyDescent="0.35">
      <c r="A61" s="25">
        <f t="shared" si="20"/>
        <v>56</v>
      </c>
      <c r="B61" s="3">
        <v>2038.335022</v>
      </c>
      <c r="C61" s="3">
        <v>525.17001349999998</v>
      </c>
      <c r="D61" s="3">
        <f t="shared" si="8"/>
        <v>-129.78068588333349</v>
      </c>
      <c r="E61" s="3">
        <f t="shared" si="9"/>
        <v>-404.87023535416688</v>
      </c>
      <c r="F61" s="4">
        <f t="shared" si="10"/>
        <v>52544.336838010437</v>
      </c>
      <c r="G61" s="3">
        <f t="shared" si="11"/>
        <v>16843.026428348476</v>
      </c>
      <c r="H61" s="3">
        <v>2038.335022</v>
      </c>
      <c r="I61" s="3">
        <f t="shared" si="21"/>
        <v>6.2637220454064053</v>
      </c>
      <c r="J61" s="3">
        <f t="shared" si="22"/>
        <v>-5.414578200663378E-3</v>
      </c>
      <c r="K61" s="3">
        <f t="shared" si="12"/>
        <v>3.4113778732737181E-2</v>
      </c>
      <c r="L61" s="3">
        <f t="shared" si="13"/>
        <v>3.21429603274885E-2</v>
      </c>
      <c r="M61" s="3">
        <f t="shared" si="14"/>
        <v>2.9317657091099066E-5</v>
      </c>
      <c r="N61" s="3">
        <f t="shared" si="15"/>
        <v>2.9317657091115173E-5</v>
      </c>
      <c r="O61" s="3">
        <f t="shared" si="23"/>
        <v>1.9284846274081353E-2</v>
      </c>
      <c r="P61" s="3">
        <f t="shared" si="24"/>
        <v>3.8189245908058569E-2</v>
      </c>
      <c r="Q61" s="3">
        <f t="shared" si="25"/>
        <v>6.2691366236070687</v>
      </c>
      <c r="R61" s="3">
        <f t="shared" si="16"/>
        <v>6.2309473776990103</v>
      </c>
      <c r="S61" s="3">
        <f t="shared" si="17"/>
        <v>6.3073258695151271</v>
      </c>
      <c r="T61" s="3">
        <f t="shared" si="26"/>
        <v>528.02129989724631</v>
      </c>
      <c r="U61" s="3">
        <f t="shared" si="18"/>
        <v>508.23674765087623</v>
      </c>
      <c r="V61" s="3">
        <f t="shared" si="19"/>
        <v>548.57602177301294</v>
      </c>
      <c r="W61" s="3">
        <f t="shared" si="27"/>
        <v>8.1298341191219361</v>
      </c>
      <c r="X61" s="3">
        <f t="shared" si="28"/>
        <v>2.8158430057259678</v>
      </c>
    </row>
    <row r="62" spans="1:29" ht="18.5" x14ac:dyDescent="0.45">
      <c r="A62" s="25">
        <f t="shared" si="20"/>
        <v>57</v>
      </c>
      <c r="B62" s="3">
        <v>1945.0599975</v>
      </c>
      <c r="C62" s="3">
        <v>505.51501500000001</v>
      </c>
      <c r="D62" s="3">
        <f t="shared" si="8"/>
        <v>-223.05571038333346</v>
      </c>
      <c r="E62" s="3">
        <f t="shared" si="9"/>
        <v>-424.52523385416686</v>
      </c>
      <c r="F62" s="4">
        <f t="shared" si="10"/>
        <v>94692.777612991951</v>
      </c>
      <c r="G62" s="3">
        <f t="shared" si="11"/>
        <v>49753.849934613536</v>
      </c>
      <c r="H62" s="3">
        <v>1945.0599975</v>
      </c>
      <c r="I62" s="3">
        <f t="shared" si="21"/>
        <v>6.2255777412834883</v>
      </c>
      <c r="J62" s="3">
        <f t="shared" si="22"/>
        <v>8.5295217965358106E-2</v>
      </c>
      <c r="K62" s="3">
        <f t="shared" si="12"/>
        <v>4.9659208329601238E-2</v>
      </c>
      <c r="L62" s="3">
        <f t="shared" si="13"/>
        <v>9.4949445777537472E-2</v>
      </c>
      <c r="M62" s="3">
        <f t="shared" si="14"/>
        <v>7.275274207757948E-3</v>
      </c>
      <c r="N62" s="3">
        <f t="shared" si="15"/>
        <v>7.2752742077576947E-3</v>
      </c>
      <c r="O62" s="3">
        <f t="shared" si="23"/>
        <v>2.0043789757759615E-2</v>
      </c>
      <c r="P62" s="3">
        <f t="shared" si="24"/>
        <v>3.969216062755318E-2</v>
      </c>
      <c r="Q62" s="3">
        <f t="shared" si="25"/>
        <v>6.1402825233181302</v>
      </c>
      <c r="R62" s="3">
        <f t="shared" si="16"/>
        <v>6.1005903626905766</v>
      </c>
      <c r="S62" s="3">
        <f t="shared" si="17"/>
        <v>6.1799746839456837</v>
      </c>
      <c r="T62" s="3">
        <f t="shared" si="26"/>
        <v>464.18469533589905</v>
      </c>
      <c r="U62" s="3">
        <f t="shared" si="18"/>
        <v>446.12106558755158</v>
      </c>
      <c r="V62" s="3">
        <f t="shared" si="19"/>
        <v>482.97972905695838</v>
      </c>
      <c r="W62" s="3">
        <f t="shared" si="27"/>
        <v>1708.19532353677</v>
      </c>
      <c r="X62" s="3">
        <f t="shared" si="28"/>
        <v>2.6869889054370293</v>
      </c>
      <c r="Z62" s="52" t="s">
        <v>63</v>
      </c>
      <c r="AA62" s="52"/>
      <c r="AB62" s="53"/>
    </row>
    <row r="63" spans="1:29" ht="18.5" x14ac:dyDescent="0.45">
      <c r="A63" s="25">
        <f t="shared" si="20"/>
        <v>58</v>
      </c>
      <c r="B63" s="3">
        <v>1999.5050655</v>
      </c>
      <c r="C63" s="3">
        <v>568.45001200000002</v>
      </c>
      <c r="D63" s="3">
        <f t="shared" si="8"/>
        <v>-168.61064238333347</v>
      </c>
      <c r="E63" s="3">
        <f t="shared" si="9"/>
        <v>-361.59023685416685</v>
      </c>
      <c r="F63" s="4">
        <f t="shared" si="10"/>
        <v>60967.962115522772</v>
      </c>
      <c r="G63" s="3">
        <f t="shared" si="11"/>
        <v>28429.548724920369</v>
      </c>
      <c r="H63" s="3">
        <v>1999.5050655</v>
      </c>
      <c r="I63" s="3">
        <f t="shared" si="21"/>
        <v>6.3429133796851511</v>
      </c>
      <c r="J63" s="3">
        <f t="shared" si="22"/>
        <v>0.12741811544396686</v>
      </c>
      <c r="K63" s="3">
        <f t="shared" si="12"/>
        <v>1.113190073319785E-2</v>
      </c>
      <c r="L63" s="3">
        <f t="shared" si="13"/>
        <v>5.4254492841945008E-2</v>
      </c>
      <c r="M63" s="3">
        <f t="shared" si="14"/>
        <v>1.6235376143292065E-2</v>
      </c>
      <c r="N63" s="3">
        <f t="shared" si="15"/>
        <v>1.6235376143291683E-2</v>
      </c>
      <c r="O63" s="3">
        <f t="shared" si="23"/>
        <v>1.9555398254927803E-2</v>
      </c>
      <c r="P63" s="3">
        <f t="shared" si="24"/>
        <v>3.8725012487714622E-2</v>
      </c>
      <c r="Q63" s="3">
        <f t="shared" si="25"/>
        <v>6.2154952642411843</v>
      </c>
      <c r="R63" s="3">
        <f t="shared" si="16"/>
        <v>6.1767702517534699</v>
      </c>
      <c r="S63" s="3">
        <f t="shared" si="17"/>
        <v>6.2542202767288986</v>
      </c>
      <c r="T63" s="3">
        <f t="shared" si="26"/>
        <v>500.44377973350004</v>
      </c>
      <c r="U63" s="3">
        <f t="shared" si="18"/>
        <v>481.43453032947889</v>
      </c>
      <c r="V63" s="3">
        <f t="shared" si="19"/>
        <v>520.2036017286722</v>
      </c>
      <c r="W63" s="3">
        <f t="shared" si="27"/>
        <v>4624.8476270851424</v>
      </c>
      <c r="X63" s="3">
        <f t="shared" si="28"/>
        <v>2.7622016463600838</v>
      </c>
      <c r="Z63" s="52" t="s">
        <v>96</v>
      </c>
      <c r="AA63" s="52"/>
      <c r="AB63" s="53"/>
      <c r="AC63" s="51">
        <f>AB7*(B127)</f>
        <v>2.9951275848940839</v>
      </c>
    </row>
    <row r="64" spans="1:29" x14ac:dyDescent="0.35">
      <c r="A64" s="25">
        <f t="shared" si="20"/>
        <v>59</v>
      </c>
      <c r="B64" s="3">
        <v>2080.584961</v>
      </c>
      <c r="C64" s="3">
        <v>645.96499649999998</v>
      </c>
      <c r="D64" s="3">
        <f t="shared" si="8"/>
        <v>-87.53074688333345</v>
      </c>
      <c r="E64" s="3">
        <f t="shared" si="9"/>
        <v>-284.07525235416688</v>
      </c>
      <c r="F64" s="4">
        <f t="shared" si="10"/>
        <v>24865.319009631654</v>
      </c>
      <c r="G64" s="3">
        <f t="shared" si="11"/>
        <v>7661.6316499541881</v>
      </c>
      <c r="H64" s="3">
        <v>2080.584961</v>
      </c>
      <c r="I64" s="3">
        <f t="shared" si="21"/>
        <v>6.4707453173300227</v>
      </c>
      <c r="J64" s="3">
        <f t="shared" si="22"/>
        <v>0.14324282454960979</v>
      </c>
      <c r="K64" s="3">
        <f t="shared" si="12"/>
        <v>4.9836609065752303E-4</v>
      </c>
      <c r="L64" s="3">
        <f t="shared" si="13"/>
        <v>1.462133442679976E-2</v>
      </c>
      <c r="M64" s="3">
        <f t="shared" si="14"/>
        <v>2.0518506784950295E-2</v>
      </c>
      <c r="N64" s="3">
        <f t="shared" si="15"/>
        <v>2.0518506784949864E-2</v>
      </c>
      <c r="O64" s="3">
        <f t="shared" si="23"/>
        <v>1.9067729339672924E-2</v>
      </c>
      <c r="P64" s="3">
        <f t="shared" si="24"/>
        <v>3.7759295268002334E-2</v>
      </c>
      <c r="Q64" s="3">
        <f t="shared" si="25"/>
        <v>6.3275024927804129</v>
      </c>
      <c r="R64" s="3">
        <f t="shared" si="16"/>
        <v>6.2897431975124105</v>
      </c>
      <c r="S64" s="3">
        <f t="shared" si="17"/>
        <v>6.3652617880484152</v>
      </c>
      <c r="T64" s="3">
        <f t="shared" si="26"/>
        <v>559.75684987145974</v>
      </c>
      <c r="U64" s="3">
        <f t="shared" si="18"/>
        <v>539.01489094493195</v>
      </c>
      <c r="V64" s="3">
        <f t="shared" si="19"/>
        <v>581.2969850030064</v>
      </c>
      <c r="W64" s="3">
        <f t="shared" si="27"/>
        <v>7431.8445451278958</v>
      </c>
      <c r="X64" s="3">
        <f t="shared" si="28"/>
        <v>2.8742088748993124</v>
      </c>
    </row>
    <row r="65" spans="1:24" x14ac:dyDescent="0.35">
      <c r="A65" s="25">
        <f t="shared" si="20"/>
        <v>60</v>
      </c>
      <c r="B65" s="3">
        <v>2063.4349364999998</v>
      </c>
      <c r="C65" s="3">
        <v>674.82000749999997</v>
      </c>
      <c r="D65" s="3">
        <f t="shared" si="8"/>
        <v>-104.68077138333365</v>
      </c>
      <c r="E65" s="3">
        <f t="shared" si="9"/>
        <v>-255.22024135416689</v>
      </c>
      <c r="F65" s="4">
        <f t="shared" si="10"/>
        <v>26716.651737594781</v>
      </c>
      <c r="G65" s="3">
        <f t="shared" si="11"/>
        <v>10958.063897409766</v>
      </c>
      <c r="H65" s="3">
        <v>2063.4349364999998</v>
      </c>
      <c r="I65" s="3">
        <f t="shared" si="21"/>
        <v>6.5144459997580597</v>
      </c>
      <c r="J65" s="3">
        <f t="shared" si="22"/>
        <v>0.2106352828707827</v>
      </c>
      <c r="K65" s="3">
        <f t="shared" si="12"/>
        <v>4.3592738166298448E-3</v>
      </c>
      <c r="L65" s="3">
        <f t="shared" si="13"/>
        <v>2.0912192628736784E-2</v>
      </c>
      <c r="M65" s="3">
        <f t="shared" si="14"/>
        <v>4.4367222390054646E-2</v>
      </c>
      <c r="N65" s="3">
        <f t="shared" si="15"/>
        <v>4.4367222390054015E-2</v>
      </c>
      <c r="O65" s="3">
        <f t="shared" si="23"/>
        <v>1.9145964990609041E-2</v>
      </c>
      <c r="P65" s="3">
        <f t="shared" si="24"/>
        <v>3.7914223156454936E-2</v>
      </c>
      <c r="Q65" s="3">
        <f t="shared" si="25"/>
        <v>6.303810716887277</v>
      </c>
      <c r="R65" s="3">
        <f t="shared" si="16"/>
        <v>6.2658964937308221</v>
      </c>
      <c r="S65" s="3">
        <f t="shared" si="17"/>
        <v>6.3417249400437319</v>
      </c>
      <c r="T65" s="3">
        <f t="shared" si="26"/>
        <v>546.65107854522785</v>
      </c>
      <c r="U65" s="3">
        <f t="shared" si="18"/>
        <v>526.31321101741071</v>
      </c>
      <c r="V65" s="3">
        <f t="shared" si="19"/>
        <v>567.77484474880328</v>
      </c>
      <c r="W65" s="3">
        <f t="shared" si="27"/>
        <v>16427.274349413427</v>
      </c>
      <c r="X65" s="3">
        <f t="shared" si="28"/>
        <v>2.8505170990061761</v>
      </c>
    </row>
    <row r="66" spans="1:24" x14ac:dyDescent="0.35">
      <c r="A66" s="25">
        <f t="shared" si="20"/>
        <v>61</v>
      </c>
      <c r="B66" s="3">
        <v>1989.2199705</v>
      </c>
      <c r="C66" s="3">
        <v>621.64498900000001</v>
      </c>
      <c r="D66" s="3">
        <f t="shared" si="8"/>
        <v>-178.89573738333343</v>
      </c>
      <c r="E66" s="3">
        <f t="shared" si="9"/>
        <v>-308.39525985416685</v>
      </c>
      <c r="F66" s="4">
        <f t="shared" si="10"/>
        <v>55170.597417135905</v>
      </c>
      <c r="G66" s="3">
        <f t="shared" si="11"/>
        <v>32003.684853926599</v>
      </c>
      <c r="H66" s="3">
        <v>1989.2199705</v>
      </c>
      <c r="I66" s="3">
        <f t="shared" si="21"/>
        <v>6.4323691725605388</v>
      </c>
      <c r="J66" s="3">
        <f t="shared" si="22"/>
        <v>0.2310821775716585</v>
      </c>
      <c r="K66" s="3">
        <f t="shared" si="12"/>
        <v>2.5766767401191046E-4</v>
      </c>
      <c r="L66" s="3">
        <f t="shared" si="13"/>
        <v>6.1075316658164361E-2</v>
      </c>
      <c r="M66" s="3">
        <f t="shared" si="14"/>
        <v>5.3398972791259512E-2</v>
      </c>
      <c r="N66" s="3">
        <f t="shared" si="15"/>
        <v>5.3398972791258818E-2</v>
      </c>
      <c r="O66" s="3">
        <f t="shared" si="23"/>
        <v>1.9638104172920404E-2</v>
      </c>
      <c r="P66" s="3">
        <f t="shared" si="24"/>
        <v>3.888879272196602E-2</v>
      </c>
      <c r="Q66" s="3">
        <f t="shared" si="25"/>
        <v>6.2012869949888803</v>
      </c>
      <c r="R66" s="3">
        <f t="shared" si="16"/>
        <v>6.1623982022669139</v>
      </c>
      <c r="S66" s="3">
        <f t="shared" si="17"/>
        <v>6.2401757877108466</v>
      </c>
      <c r="T66" s="3">
        <f t="shared" si="26"/>
        <v>493.38361489898784</v>
      </c>
      <c r="U66" s="3">
        <f t="shared" si="18"/>
        <v>474.5648136370931</v>
      </c>
      <c r="V66" s="3">
        <f t="shared" si="19"/>
        <v>512.9486730909224</v>
      </c>
      <c r="W66" s="3">
        <f t="shared" si="27"/>
        <v>16450.980086279793</v>
      </c>
      <c r="X66" s="3">
        <f t="shared" si="28"/>
        <v>2.7479933771077798</v>
      </c>
    </row>
    <row r="67" spans="1:24" x14ac:dyDescent="0.35">
      <c r="A67" s="25">
        <f t="shared" si="20"/>
        <v>62</v>
      </c>
      <c r="B67" s="3">
        <v>1934.5849605000001</v>
      </c>
      <c r="C67" s="3">
        <v>565.33502199999998</v>
      </c>
      <c r="D67" s="3">
        <f t="shared" si="8"/>
        <v>-233.53074738333339</v>
      </c>
      <c r="E67" s="3">
        <f t="shared" si="9"/>
        <v>-364.70522685416688</v>
      </c>
      <c r="F67" s="4">
        <f t="shared" si="10"/>
        <v>85169.884201861743</v>
      </c>
      <c r="G67" s="3">
        <f t="shared" si="11"/>
        <v>54536.609973418279</v>
      </c>
      <c r="H67" s="3">
        <v>1934.5849605000001</v>
      </c>
      <c r="I67" s="3">
        <f t="shared" si="21"/>
        <v>6.3374185147075792</v>
      </c>
      <c r="J67" s="3">
        <f t="shared" si="22"/>
        <v>0.21160665462822781</v>
      </c>
      <c r="K67" s="3">
        <f t="shared" si="12"/>
        <v>1.2321596758234151E-2</v>
      </c>
      <c r="L67" s="3">
        <f t="shared" si="13"/>
        <v>0.10407678799463768</v>
      </c>
      <c r="M67" s="3">
        <f t="shared" si="14"/>
        <v>4.4777376282950088E-2</v>
      </c>
      <c r="N67" s="3">
        <f t="shared" si="15"/>
        <v>4.4777376282949449E-2</v>
      </c>
      <c r="O67" s="3">
        <f t="shared" si="23"/>
        <v>2.0151704503138693E-2</v>
      </c>
      <c r="P67" s="3">
        <f t="shared" si="24"/>
        <v>3.9905861203114734E-2</v>
      </c>
      <c r="Q67" s="3">
        <f t="shared" si="25"/>
        <v>6.1258118600793514</v>
      </c>
      <c r="R67" s="3">
        <f t="shared" si="16"/>
        <v>6.0859059988762363</v>
      </c>
      <c r="S67" s="3">
        <f t="shared" si="17"/>
        <v>6.1657177212824665</v>
      </c>
      <c r="T67" s="3">
        <f t="shared" si="26"/>
        <v>457.51600150875936</v>
      </c>
      <c r="U67" s="3">
        <f t="shared" si="18"/>
        <v>439.6179256475088</v>
      </c>
      <c r="V67" s="3">
        <f t="shared" si="19"/>
        <v>476.14275811945657</v>
      </c>
      <c r="W67" s="3">
        <f t="shared" si="27"/>
        <v>11624.941179690564</v>
      </c>
      <c r="X67" s="3">
        <f t="shared" si="28"/>
        <v>2.6725182421982505</v>
      </c>
    </row>
    <row r="68" spans="1:24" x14ac:dyDescent="0.35">
      <c r="A68" s="25">
        <f t="shared" si="20"/>
        <v>63</v>
      </c>
      <c r="B68" s="3">
        <v>1998.414978</v>
      </c>
      <c r="C68" s="3">
        <v>574.96499649999998</v>
      </c>
      <c r="D68" s="3">
        <f t="shared" si="8"/>
        <v>-169.70072988333345</v>
      </c>
      <c r="E68" s="3">
        <f t="shared" si="9"/>
        <v>-355.07525235416688</v>
      </c>
      <c r="F68" s="4">
        <f t="shared" si="10"/>
        <v>60256.529488010936</v>
      </c>
      <c r="G68" s="3">
        <f t="shared" si="11"/>
        <v>28798.337722936103</v>
      </c>
      <c r="H68" s="3">
        <v>1998.414978</v>
      </c>
      <c r="I68" s="3">
        <f t="shared" si="21"/>
        <v>6.3543091632921787</v>
      </c>
      <c r="J68" s="3">
        <f t="shared" si="22"/>
        <v>0.14031979245388193</v>
      </c>
      <c r="K68" s="3">
        <f t="shared" si="12"/>
        <v>8.8570759756509132E-3</v>
      </c>
      <c r="L68" s="3">
        <f t="shared" si="13"/>
        <v>5.4958283825285351E-2</v>
      </c>
      <c r="M68" s="3">
        <f t="shared" si="14"/>
        <v>1.9689644154300502E-2</v>
      </c>
      <c r="N68" s="3">
        <f t="shared" si="15"/>
        <v>1.9689644154300079E-2</v>
      </c>
      <c r="O68" s="3">
        <f t="shared" si="23"/>
        <v>1.9563948251426353E-2</v>
      </c>
      <c r="P68" s="3">
        <f t="shared" si="24"/>
        <v>3.8741943808512085E-2</v>
      </c>
      <c r="Q68" s="3">
        <f t="shared" si="25"/>
        <v>6.2139893708382967</v>
      </c>
      <c r="R68" s="3">
        <f t="shared" si="16"/>
        <v>6.1752474270297846</v>
      </c>
      <c r="S68" s="3">
        <f t="shared" si="17"/>
        <v>6.2527313146468089</v>
      </c>
      <c r="T68" s="3">
        <f t="shared" si="26"/>
        <v>499.69073189427797</v>
      </c>
      <c r="U68" s="3">
        <f t="shared" si="18"/>
        <v>480.70194786277477</v>
      </c>
      <c r="V68" s="3">
        <f t="shared" si="19"/>
        <v>519.42961465243059</v>
      </c>
      <c r="W68" s="3">
        <f t="shared" si="27"/>
        <v>5666.214911932253</v>
      </c>
      <c r="X68" s="3">
        <f t="shared" si="28"/>
        <v>2.7606957529571963</v>
      </c>
    </row>
    <row r="69" spans="1:24" x14ac:dyDescent="0.35">
      <c r="A69" s="25">
        <f t="shared" si="20"/>
        <v>64</v>
      </c>
      <c r="B69" s="3">
        <v>2060.9600829999999</v>
      </c>
      <c r="C69" s="3">
        <v>625.0400085</v>
      </c>
      <c r="D69" s="3">
        <f t="shared" si="8"/>
        <v>-107.15562488333353</v>
      </c>
      <c r="E69" s="3">
        <f t="shared" si="9"/>
        <v>-305.00024035416686</v>
      </c>
      <c r="F69" s="4">
        <f t="shared" si="10"/>
        <v>32682.49134471767</v>
      </c>
      <c r="G69" s="3">
        <f t="shared" si="11"/>
        <v>11482.327944137687</v>
      </c>
      <c r="H69" s="3">
        <v>2060.9600829999999</v>
      </c>
      <c r="I69" s="3">
        <f t="shared" si="21"/>
        <v>6.4378156612876181</v>
      </c>
      <c r="J69" s="3">
        <f t="shared" si="22"/>
        <v>0.13742381266436787</v>
      </c>
      <c r="K69" s="3">
        <f t="shared" si="12"/>
        <v>1.1247751024449978E-4</v>
      </c>
      <c r="L69" s="3">
        <f t="shared" si="13"/>
        <v>2.1912689690638889E-2</v>
      </c>
      <c r="M69" s="3">
        <f t="shared" si="14"/>
        <v>1.8885304287211274E-2</v>
      </c>
      <c r="N69" s="3">
        <f t="shared" si="15"/>
        <v>1.8885304287210865E-2</v>
      </c>
      <c r="O69" s="3">
        <f t="shared" si="23"/>
        <v>1.9158378129882289E-2</v>
      </c>
      <c r="P69" s="3">
        <f t="shared" si="24"/>
        <v>3.7938804551684108E-2</v>
      </c>
      <c r="Q69" s="3">
        <f t="shared" si="25"/>
        <v>6.3003918486232502</v>
      </c>
      <c r="R69" s="3">
        <f t="shared" si="16"/>
        <v>6.2624530440715658</v>
      </c>
      <c r="S69" s="3">
        <f t="shared" si="17"/>
        <v>6.3383306531749346</v>
      </c>
      <c r="T69" s="3">
        <f t="shared" si="26"/>
        <v>544.78534169288002</v>
      </c>
      <c r="U69" s="3">
        <f t="shared" si="18"/>
        <v>524.50399473058212</v>
      </c>
      <c r="V69" s="3">
        <f t="shared" si="19"/>
        <v>565.8509210704342</v>
      </c>
      <c r="W69" s="3">
        <f t="shared" si="27"/>
        <v>6440.8115443218448</v>
      </c>
      <c r="X69" s="3">
        <f t="shared" si="28"/>
        <v>2.8470982307421493</v>
      </c>
    </row>
    <row r="70" spans="1:24" x14ac:dyDescent="0.35">
      <c r="A70" s="25">
        <f t="shared" si="20"/>
        <v>65</v>
      </c>
      <c r="B70" s="3">
        <v>2082.0599364999998</v>
      </c>
      <c r="C70" s="3">
        <v>693.35498050000001</v>
      </c>
      <c r="D70" s="3">
        <f t="shared" si="8"/>
        <v>-86.055771383333649</v>
      </c>
      <c r="E70" s="3">
        <f t="shared" si="9"/>
        <v>-236.68526835416685</v>
      </c>
      <c r="F70" s="4">
        <f t="shared" si="10"/>
        <v>20368.133343289159</v>
      </c>
      <c r="G70" s="3">
        <f t="shared" si="11"/>
        <v>7405.5957883805868</v>
      </c>
      <c r="H70" s="3">
        <v>2082.0599364999998</v>
      </c>
      <c r="I70" s="3">
        <f t="shared" ref="I70:I101" si="29">LN(C70)</f>
        <v>6.5415421054148615</v>
      </c>
      <c r="J70" s="3">
        <f t="shared" ref="J70:J101" si="30">I70-Q70</f>
        <v>0.21200201851941625</v>
      </c>
      <c r="K70" s="3">
        <f t="shared" si="12"/>
        <v>8.6715025084281375E-3</v>
      </c>
      <c r="L70" s="3">
        <f t="shared" si="13"/>
        <v>1.4132719712812073E-2</v>
      </c>
      <c r="M70" s="3">
        <f t="shared" si="14"/>
        <v>4.4944855856306906E-2</v>
      </c>
      <c r="N70" s="3">
        <f t="shared" si="15"/>
        <v>4.4944855856306275E-2</v>
      </c>
      <c r="O70" s="3">
        <f t="shared" ref="O70:O101" si="31" xml:space="preserve"> SQRT($AB$16/$AH$15*(1+G70/$AB$19))</f>
        <v>1.906163929109872E-2</v>
      </c>
      <c r="P70" s="3">
        <f t="shared" ref="P70:P101" si="32">O70*$AH$21</f>
        <v>3.7747235313814118E-2</v>
      </c>
      <c r="Q70" s="3">
        <f t="shared" ref="Q70:Q101" si="33">$AC$7+$AB$7*H70</f>
        <v>6.3295400868954452</v>
      </c>
      <c r="R70" s="3">
        <f t="shared" si="16"/>
        <v>6.291792851581631</v>
      </c>
      <c r="S70" s="3">
        <f t="shared" si="17"/>
        <v>6.3672873222092594</v>
      </c>
      <c r="T70" s="3">
        <f t="shared" ref="T70:T101" si="34">$AH$7*$AG$7^H70</f>
        <v>560.89856992061834</v>
      </c>
      <c r="U70" s="3">
        <f t="shared" si="18"/>
        <v>540.12081800630438</v>
      </c>
      <c r="V70" s="3">
        <f t="shared" si="19"/>
        <v>582.47561517859492</v>
      </c>
      <c r="W70" s="3">
        <f t="shared" ref="W70:W101" si="35">(T70-C70)^2</f>
        <v>17544.700703573733</v>
      </c>
      <c r="X70" s="3">
        <f t="shared" ref="X70:X101" si="36">B70*$AB$7</f>
        <v>2.8762464690143448</v>
      </c>
    </row>
    <row r="71" spans="1:24" x14ac:dyDescent="0.35">
      <c r="A71" s="25">
        <f t="shared" si="20"/>
        <v>66</v>
      </c>
      <c r="B71" s="3">
        <v>2096.400024</v>
      </c>
      <c r="C71" s="3">
        <v>718.26000950000002</v>
      </c>
      <c r="D71" s="3">
        <f t="shared" ref="D71:D125" si="37">B71-$B$127</f>
        <v>-71.71568388333344</v>
      </c>
      <c r="E71" s="3">
        <f t="shared" ref="E71:E125" si="38">C71-$C$127</f>
        <v>-211.78023935416684</v>
      </c>
      <c r="F71" s="4">
        <f t="shared" ref="F71:F125" si="39">D71*E71</f>
        <v>15187.964698260121</v>
      </c>
      <c r="G71" s="3">
        <f t="shared" ref="G71:G125" si="40">D71^2</f>
        <v>5143.139314854212</v>
      </c>
      <c r="H71" s="3">
        <v>2096.400024</v>
      </c>
      <c r="I71" s="3">
        <f t="shared" si="29"/>
        <v>6.5768316337177417</v>
      </c>
      <c r="J71" s="3">
        <f t="shared" si="30"/>
        <v>0.22748153784312741</v>
      </c>
      <c r="K71" s="3">
        <f t="shared" ref="K71:K125" si="41">(I71-$I$127)^2</f>
        <v>1.6489238774853171E-2</v>
      </c>
      <c r="L71" s="3">
        <f t="shared" ref="L71:L125" si="42">(Q71-$I$127)^2</f>
        <v>9.8150842225042736E-3</v>
      </c>
      <c r="M71" s="3">
        <f t="shared" ref="M71:M125" si="43">J71^2</f>
        <v>5.1747850059474208E-2</v>
      </c>
      <c r="N71" s="3">
        <f t="shared" ref="N71:N125" si="44">(J71-$J$127)^2</f>
        <v>5.1747850059473528E-2</v>
      </c>
      <c r="O71" s="3">
        <f t="shared" si="31"/>
        <v>1.9007739881261115E-2</v>
      </c>
      <c r="P71" s="3">
        <f t="shared" si="32"/>
        <v>3.7640499808260515E-2</v>
      </c>
      <c r="Q71" s="3">
        <f t="shared" si="33"/>
        <v>6.3493500958746143</v>
      </c>
      <c r="R71" s="3">
        <f t="shared" ref="R71:R125" si="45">Q71-P71</f>
        <v>6.3117095960663541</v>
      </c>
      <c r="S71" s="3">
        <f t="shared" ref="S71:S125" si="46">Q71+P71</f>
        <v>6.3869905956828745</v>
      </c>
      <c r="T71" s="3">
        <f t="shared" si="34"/>
        <v>572.12076451755888</v>
      </c>
      <c r="U71" s="3">
        <f t="shared" ref="U71:U128" si="47">EXP(R71)</f>
        <v>550.986107764439</v>
      </c>
      <c r="V71" s="3">
        <f t="shared" ref="V71:V128" si="48">EXP(S71)</f>
        <v>594.06610181193139</v>
      </c>
      <c r="W71" s="3">
        <f t="shared" si="35"/>
        <v>21356.678924037948</v>
      </c>
      <c r="X71" s="3">
        <f t="shared" si="36"/>
        <v>2.8960564779935134</v>
      </c>
    </row>
    <row r="72" spans="1:24" x14ac:dyDescent="0.35">
      <c r="A72" s="25">
        <f t="shared" ref="A72:A125" si="49">A71+1</f>
        <v>67</v>
      </c>
      <c r="B72" s="3">
        <v>2136.4700929999999</v>
      </c>
      <c r="C72" s="3">
        <v>738.06500249999999</v>
      </c>
      <c r="D72" s="3">
        <f t="shared" si="37"/>
        <v>-31.645614883333565</v>
      </c>
      <c r="E72" s="3">
        <f t="shared" si="38"/>
        <v>-191.97524635416687</v>
      </c>
      <c r="F72" s="4">
        <f t="shared" si="39"/>
        <v>6075.1747132570508</v>
      </c>
      <c r="G72" s="3">
        <f t="shared" si="40"/>
        <v>1001.4449413442628</v>
      </c>
      <c r="H72" s="3">
        <v>2136.4700929999999</v>
      </c>
      <c r="I72" s="3">
        <f t="shared" si="29"/>
        <v>6.6040318999900141</v>
      </c>
      <c r="J72" s="3">
        <f t="shared" si="30"/>
        <v>0.19932730040781088</v>
      </c>
      <c r="K72" s="3">
        <f t="shared" si="41"/>
        <v>2.4214689087685263E-2</v>
      </c>
      <c r="L72" s="3">
        <f t="shared" si="42"/>
        <v>1.9111413947326134E-3</v>
      </c>
      <c r="M72" s="3">
        <f t="shared" si="43"/>
        <v>3.9731372687865682E-2</v>
      </c>
      <c r="N72" s="3">
        <f t="shared" si="44"/>
        <v>3.9731372687865085E-2</v>
      </c>
      <c r="O72" s="3">
        <f t="shared" si="31"/>
        <v>1.89086725689195E-2</v>
      </c>
      <c r="P72" s="3">
        <f t="shared" si="32"/>
        <v>3.7444319558820355E-2</v>
      </c>
      <c r="Q72" s="3">
        <f t="shared" si="33"/>
        <v>6.4047045995822032</v>
      </c>
      <c r="R72" s="3">
        <f t="shared" si="45"/>
        <v>6.3672602800233831</v>
      </c>
      <c r="S72" s="3">
        <f t="shared" si="46"/>
        <v>6.4421489191410233</v>
      </c>
      <c r="T72" s="3">
        <f t="shared" si="34"/>
        <v>604.68314863845751</v>
      </c>
      <c r="U72" s="3">
        <f t="shared" si="47"/>
        <v>582.45986397771526</v>
      </c>
      <c r="V72" s="3">
        <f t="shared" si="48"/>
        <v>627.75434473764983</v>
      </c>
      <c r="W72" s="3">
        <f t="shared" si="35"/>
        <v>17790.718939541875</v>
      </c>
      <c r="X72" s="3">
        <f t="shared" si="36"/>
        <v>2.9514109817011018</v>
      </c>
    </row>
    <row r="73" spans="1:24" x14ac:dyDescent="0.35">
      <c r="A73" s="25">
        <f t="shared" si="49"/>
        <v>68</v>
      </c>
      <c r="B73" s="3">
        <v>2172.0499264999999</v>
      </c>
      <c r="C73" s="3">
        <v>764.51498400000003</v>
      </c>
      <c r="D73" s="3">
        <f t="shared" si="37"/>
        <v>3.9342186166663851</v>
      </c>
      <c r="E73" s="3">
        <f t="shared" si="38"/>
        <v>-165.52526485416683</v>
      </c>
      <c r="F73" s="4">
        <f t="shared" si="39"/>
        <v>-651.21257851789721</v>
      </c>
      <c r="G73" s="3">
        <f t="shared" si="40"/>
        <v>15.478076123724364</v>
      </c>
      <c r="H73" s="3">
        <v>2172.0499264999999</v>
      </c>
      <c r="I73" s="3">
        <f t="shared" si="29"/>
        <v>6.639241624915436</v>
      </c>
      <c r="J73" s="3">
        <f t="shared" si="30"/>
        <v>0.18538552461105784</v>
      </c>
      <c r="K73" s="3">
        <f t="shared" si="41"/>
        <v>3.6412433505783666E-2</v>
      </c>
      <c r="L73" s="3">
        <f t="shared" si="42"/>
        <v>2.9538111152831979E-5</v>
      </c>
      <c r="M73" s="3">
        <f t="shared" si="43"/>
        <v>3.4367792735317135E-2</v>
      </c>
      <c r="N73" s="3">
        <f t="shared" si="44"/>
        <v>3.4367792735316573E-2</v>
      </c>
      <c r="O73" s="3">
        <f t="shared" si="31"/>
        <v>1.8885012137664029E-2</v>
      </c>
      <c r="P73" s="3">
        <f t="shared" si="32"/>
        <v>3.7397465463399317E-2</v>
      </c>
      <c r="Q73" s="3">
        <f t="shared" si="33"/>
        <v>6.4538561003043782</v>
      </c>
      <c r="R73" s="3">
        <f t="shared" si="45"/>
        <v>6.4164586348409784</v>
      </c>
      <c r="S73" s="3">
        <f t="shared" si="46"/>
        <v>6.4912535657677779</v>
      </c>
      <c r="T73" s="3">
        <f t="shared" si="34"/>
        <v>635.14676635473097</v>
      </c>
      <c r="U73" s="3">
        <f t="shared" si="47"/>
        <v>611.83255053725793</v>
      </c>
      <c r="V73" s="3">
        <f t="shared" si="48"/>
        <v>659.34938318764046</v>
      </c>
      <c r="W73" s="3">
        <f t="shared" si="35"/>
        <v>16736.135736713702</v>
      </c>
      <c r="X73" s="3">
        <f t="shared" si="36"/>
        <v>3.0005624824232777</v>
      </c>
    </row>
    <row r="74" spans="1:24" x14ac:dyDescent="0.35">
      <c r="A74" s="25">
        <f t="shared" si="49"/>
        <v>69</v>
      </c>
      <c r="B74" s="3">
        <v>2169.8000489999999</v>
      </c>
      <c r="C74" s="3">
        <v>804.10501099999999</v>
      </c>
      <c r="D74" s="3">
        <f t="shared" si="37"/>
        <v>1.6843411166664737</v>
      </c>
      <c r="E74" s="3">
        <f t="shared" si="38"/>
        <v>-125.93523785416687</v>
      </c>
      <c r="F74" s="4">
        <f t="shared" si="39"/>
        <v>-212.11789915494541</v>
      </c>
      <c r="G74" s="3">
        <f t="shared" si="40"/>
        <v>2.8370049972932634</v>
      </c>
      <c r="H74" s="3">
        <v>2169.8000489999999</v>
      </c>
      <c r="I74" s="3">
        <f t="shared" si="29"/>
        <v>6.6897298713466498</v>
      </c>
      <c r="J74" s="3">
        <f t="shared" si="30"/>
        <v>0.2389818478567971</v>
      </c>
      <c r="K74" s="3">
        <f t="shared" si="41"/>
        <v>5.8229873527733109E-2</v>
      </c>
      <c r="L74" s="3">
        <f t="shared" si="42"/>
        <v>5.4140946382073213E-6</v>
      </c>
      <c r="M74" s="3">
        <f t="shared" si="43"/>
        <v>5.7112323605049316E-2</v>
      </c>
      <c r="N74" s="3">
        <f t="shared" si="44"/>
        <v>5.7112323605048601E-2</v>
      </c>
      <c r="O74" s="3">
        <f t="shared" si="31"/>
        <v>1.888470859504781E-2</v>
      </c>
      <c r="P74" s="3">
        <f t="shared" si="32"/>
        <v>3.7396864366379949E-2</v>
      </c>
      <c r="Q74" s="3">
        <f t="shared" si="33"/>
        <v>6.4507480234898527</v>
      </c>
      <c r="R74" s="3">
        <f t="shared" si="45"/>
        <v>6.4133511591234731</v>
      </c>
      <c r="S74" s="3">
        <f t="shared" si="46"/>
        <v>6.4881448878562322</v>
      </c>
      <c r="T74" s="3">
        <f t="shared" si="34"/>
        <v>633.17574604436049</v>
      </c>
      <c r="U74" s="3">
        <f t="shared" si="47"/>
        <v>609.93424673733102</v>
      </c>
      <c r="V74" s="3">
        <f t="shared" si="48"/>
        <v>657.30286096146529</v>
      </c>
      <c r="W74" s="3">
        <f t="shared" si="35"/>
        <v>29216.81361827521</v>
      </c>
      <c r="X74" s="3">
        <f t="shared" si="36"/>
        <v>2.9974544056087518</v>
      </c>
    </row>
    <row r="75" spans="1:24" x14ac:dyDescent="0.35">
      <c r="A75" s="25">
        <f t="shared" si="49"/>
        <v>70</v>
      </c>
      <c r="B75" s="3">
        <v>2145.23999</v>
      </c>
      <c r="C75" s="3">
        <v>812.91000350000002</v>
      </c>
      <c r="D75" s="3">
        <f t="shared" si="37"/>
        <v>-22.875717883333436</v>
      </c>
      <c r="E75" s="3">
        <f t="shared" si="38"/>
        <v>-117.13024535416685</v>
      </c>
      <c r="F75" s="4">
        <f t="shared" si="39"/>
        <v>2679.4384483275476</v>
      </c>
      <c r="G75" s="3">
        <f t="shared" si="40"/>
        <v>523.29846867786125</v>
      </c>
      <c r="H75" s="3">
        <v>2145.23999</v>
      </c>
      <c r="I75" s="3">
        <f t="shared" si="29"/>
        <v>6.7006204066184996</v>
      </c>
      <c r="J75" s="3">
        <f t="shared" si="30"/>
        <v>0.28380069697742272</v>
      </c>
      <c r="K75" s="3">
        <f t="shared" si="41"/>
        <v>6.3604438419201811E-2</v>
      </c>
      <c r="L75" s="3">
        <f t="shared" si="42"/>
        <v>9.9865436830507402E-4</v>
      </c>
      <c r="M75" s="3">
        <f t="shared" si="43"/>
        <v>8.054283560487091E-2</v>
      </c>
      <c r="N75" s="3">
        <f t="shared" si="44"/>
        <v>8.0542835604870064E-2</v>
      </c>
      <c r="O75" s="3">
        <f t="shared" si="31"/>
        <v>1.889720209827549E-2</v>
      </c>
      <c r="P75" s="3">
        <f t="shared" si="32"/>
        <v>3.7421604904117924E-2</v>
      </c>
      <c r="Q75" s="3">
        <f t="shared" si="33"/>
        <v>6.4168197096410768</v>
      </c>
      <c r="R75" s="3">
        <f t="shared" si="45"/>
        <v>6.3793981047369588</v>
      </c>
      <c r="S75" s="3">
        <f t="shared" si="46"/>
        <v>6.4542413145451949</v>
      </c>
      <c r="T75" s="3">
        <f t="shared" si="34"/>
        <v>612.05350774178203</v>
      </c>
      <c r="U75" s="3">
        <f t="shared" si="47"/>
        <v>589.57273980314403</v>
      </c>
      <c r="V75" s="3">
        <f t="shared" si="48"/>
        <v>635.39148106490165</v>
      </c>
      <c r="W75" s="3">
        <f t="shared" si="35"/>
        <v>40343.331888271037</v>
      </c>
      <c r="X75" s="3">
        <f t="shared" si="36"/>
        <v>2.9635260917599759</v>
      </c>
    </row>
    <row r="76" spans="1:24" x14ac:dyDescent="0.35">
      <c r="A76" s="25">
        <f t="shared" si="49"/>
        <v>71</v>
      </c>
      <c r="B76" s="3">
        <v>2163.7449955000002</v>
      </c>
      <c r="C76" s="3">
        <v>774.78500350000002</v>
      </c>
      <c r="D76" s="3">
        <f t="shared" si="37"/>
        <v>-4.3707123833332844</v>
      </c>
      <c r="E76" s="3">
        <f t="shared" si="38"/>
        <v>-155.25524535416685</v>
      </c>
      <c r="F76" s="4">
        <f t="shared" si="39"/>
        <v>678.5760234469044</v>
      </c>
      <c r="G76" s="3">
        <f t="shared" si="40"/>
        <v>19.103126737822919</v>
      </c>
      <c r="H76" s="3">
        <v>2163.7449955000002</v>
      </c>
      <c r="I76" s="3">
        <f t="shared" si="29"/>
        <v>6.6525855760280228</v>
      </c>
      <c r="J76" s="3">
        <f t="shared" si="30"/>
        <v>0.21020226190304303</v>
      </c>
      <c r="K76" s="3">
        <f t="shared" si="41"/>
        <v>4.1683091305724146E-2</v>
      </c>
      <c r="L76" s="3">
        <f t="shared" si="42"/>
        <v>3.6456099352274933E-5</v>
      </c>
      <c r="M76" s="3">
        <f t="shared" si="43"/>
        <v>4.4184990909155494E-2</v>
      </c>
      <c r="N76" s="3">
        <f t="shared" si="44"/>
        <v>4.4184990909154863E-2</v>
      </c>
      <c r="O76" s="3">
        <f t="shared" si="31"/>
        <v>1.8885099182975089E-2</v>
      </c>
      <c r="P76" s="3">
        <f t="shared" si="32"/>
        <v>3.7397637836813241E-2</v>
      </c>
      <c r="Q76" s="3">
        <f t="shared" si="33"/>
        <v>6.4423833141249798</v>
      </c>
      <c r="R76" s="3">
        <f t="shared" si="45"/>
        <v>6.4049856762881667</v>
      </c>
      <c r="S76" s="3">
        <f t="shared" si="46"/>
        <v>6.4797809519617928</v>
      </c>
      <c r="T76" s="3">
        <f t="shared" si="34"/>
        <v>627.90150445329607</v>
      </c>
      <c r="U76" s="3">
        <f t="shared" si="47"/>
        <v>604.85313487448877</v>
      </c>
      <c r="V76" s="3">
        <f t="shared" si="48"/>
        <v>651.82814895473041</v>
      </c>
      <c r="W76" s="3">
        <f t="shared" si="35"/>
        <v>21574.762292203079</v>
      </c>
      <c r="X76" s="3">
        <f t="shared" si="36"/>
        <v>2.9890896962438793</v>
      </c>
    </row>
    <row r="77" spans="1:24" x14ac:dyDescent="0.35">
      <c r="A77" s="25">
        <f t="shared" si="49"/>
        <v>72</v>
      </c>
      <c r="B77" s="3">
        <v>2219.5</v>
      </c>
      <c r="C77" s="3">
        <v>760.53497300000004</v>
      </c>
      <c r="D77" s="3">
        <f t="shared" si="37"/>
        <v>51.384292116666529</v>
      </c>
      <c r="E77" s="3">
        <f t="shared" si="38"/>
        <v>-169.50527585416683</v>
      </c>
      <c r="F77" s="4">
        <f t="shared" si="39"/>
        <v>-8709.9086098066491</v>
      </c>
      <c r="G77" s="3">
        <f t="shared" si="40"/>
        <v>2640.3454763309178</v>
      </c>
      <c r="H77" s="3">
        <v>2219.5</v>
      </c>
      <c r="I77" s="3">
        <f t="shared" si="29"/>
        <v>6.6340220974927409</v>
      </c>
      <c r="J77" s="3">
        <f t="shared" si="30"/>
        <v>0.11461644024896422</v>
      </c>
      <c r="K77" s="3">
        <f t="shared" si="41"/>
        <v>3.4447692119957317E-2</v>
      </c>
      <c r="L77" s="3">
        <f t="shared" si="42"/>
        <v>5.0387927762035834E-3</v>
      </c>
      <c r="M77" s="3">
        <f t="shared" si="43"/>
        <v>1.3136928375344387E-2</v>
      </c>
      <c r="N77" s="3">
        <f t="shared" si="44"/>
        <v>1.3136928375344047E-2</v>
      </c>
      <c r="O77" s="3">
        <f t="shared" si="31"/>
        <v>1.8947936200127694E-2</v>
      </c>
      <c r="P77" s="3">
        <f t="shared" si="32"/>
        <v>3.7522072238107634E-2</v>
      </c>
      <c r="Q77" s="3">
        <f t="shared" si="33"/>
        <v>6.5194056572437766</v>
      </c>
      <c r="R77" s="3">
        <f t="shared" si="45"/>
        <v>6.4818835850056686</v>
      </c>
      <c r="S77" s="3">
        <f t="shared" si="46"/>
        <v>6.5569277294818846</v>
      </c>
      <c r="T77" s="3">
        <f t="shared" si="34"/>
        <v>678.17519701949152</v>
      </c>
      <c r="U77" s="3">
        <f t="shared" si="47"/>
        <v>653.20014625760939</v>
      </c>
      <c r="V77" s="3">
        <f t="shared" si="48"/>
        <v>704.10516667433728</v>
      </c>
      <c r="W77" s="3">
        <f t="shared" si="35"/>
        <v>6783.1326995595473</v>
      </c>
      <c r="X77" s="3">
        <f t="shared" si="36"/>
        <v>3.0661120393626762</v>
      </c>
    </row>
    <row r="78" spans="1:24" x14ac:dyDescent="0.35">
      <c r="A78" s="25">
        <f t="shared" si="49"/>
        <v>73</v>
      </c>
      <c r="B78" s="3">
        <v>2265.2200925000002</v>
      </c>
      <c r="C78" s="3">
        <v>790.69998150000004</v>
      </c>
      <c r="D78" s="3">
        <f t="shared" si="37"/>
        <v>97.104384616666721</v>
      </c>
      <c r="E78" s="3">
        <f t="shared" si="38"/>
        <v>-139.34026735416683</v>
      </c>
      <c r="F78" s="4">
        <f t="shared" si="39"/>
        <v>-13530.550913748186</v>
      </c>
      <c r="G78" s="3">
        <f t="shared" si="40"/>
        <v>9429.2615117815403</v>
      </c>
      <c r="H78" s="3">
        <v>2265.2200925000002</v>
      </c>
      <c r="I78" s="3">
        <f t="shared" si="29"/>
        <v>6.6729186056798913</v>
      </c>
      <c r="J78" s="3">
        <f t="shared" si="30"/>
        <v>9.0353261094358928E-2</v>
      </c>
      <c r="K78" s="3">
        <f t="shared" si="41"/>
        <v>5.0399083910958091E-2</v>
      </c>
      <c r="L78" s="3">
        <f t="shared" si="42"/>
        <v>1.7994650782034622E-2</v>
      </c>
      <c r="M78" s="3">
        <f t="shared" si="43"/>
        <v>8.1637117903853949E-3</v>
      </c>
      <c r="N78" s="3">
        <f t="shared" si="44"/>
        <v>8.163711790385126E-3</v>
      </c>
      <c r="O78" s="3">
        <f t="shared" si="31"/>
        <v>1.910972109019653E-2</v>
      </c>
      <c r="P78" s="3">
        <f t="shared" si="32"/>
        <v>3.7842450366262624E-2</v>
      </c>
      <c r="Q78" s="3">
        <f t="shared" si="33"/>
        <v>6.5825653445855323</v>
      </c>
      <c r="R78" s="3">
        <f t="shared" si="45"/>
        <v>6.5447228942192694</v>
      </c>
      <c r="S78" s="3">
        <f t="shared" si="46"/>
        <v>6.6204077949517952</v>
      </c>
      <c r="T78" s="3">
        <f t="shared" si="34"/>
        <v>722.39013387692501</v>
      </c>
      <c r="U78" s="3">
        <f t="shared" si="47"/>
        <v>695.56390746214447</v>
      </c>
      <c r="V78" s="3">
        <f t="shared" si="48"/>
        <v>750.25098330179128</v>
      </c>
      <c r="W78" s="3">
        <f t="shared" si="35"/>
        <v>4666.2352822877292</v>
      </c>
      <c r="X78" s="3">
        <f t="shared" si="36"/>
        <v>3.1292717267044314</v>
      </c>
    </row>
    <row r="79" spans="1:24" x14ac:dyDescent="0.35">
      <c r="A79" s="25">
        <f t="shared" si="49"/>
        <v>74</v>
      </c>
      <c r="B79" s="3">
        <v>2324.6149905000002</v>
      </c>
      <c r="C79" s="3">
        <v>837.125</v>
      </c>
      <c r="D79" s="3">
        <f t="shared" si="37"/>
        <v>156.49928261666673</v>
      </c>
      <c r="E79" s="3">
        <f t="shared" si="38"/>
        <v>-92.915248854166862</v>
      </c>
      <c r="F79" s="4">
        <f t="shared" si="39"/>
        <v>-14541.169789826179</v>
      </c>
      <c r="G79" s="3">
        <f t="shared" si="40"/>
        <v>24492.025459531327</v>
      </c>
      <c r="H79" s="3">
        <v>2324.6149905000002</v>
      </c>
      <c r="I79" s="3">
        <f t="shared" si="29"/>
        <v>6.7299734022302147</v>
      </c>
      <c r="J79" s="3">
        <f t="shared" si="30"/>
        <v>6.5357410276122963E-2</v>
      </c>
      <c r="K79" s="3">
        <f t="shared" si="41"/>
        <v>7.9271641017964911E-2</v>
      </c>
      <c r="L79" s="3">
        <f t="shared" si="42"/>
        <v>4.6740186868111995E-2</v>
      </c>
      <c r="M79" s="3">
        <f t="shared" si="43"/>
        <v>4.2715910780014637E-3</v>
      </c>
      <c r="N79" s="3">
        <f t="shared" si="44"/>
        <v>4.2715910780012694E-3</v>
      </c>
      <c r="O79" s="3">
        <f t="shared" si="31"/>
        <v>1.946387667478857E-2</v>
      </c>
      <c r="P79" s="3">
        <f t="shared" si="32"/>
        <v>3.8543774842355293E-2</v>
      </c>
      <c r="Q79" s="3">
        <f t="shared" si="33"/>
        <v>6.6646159919540917</v>
      </c>
      <c r="R79" s="3">
        <f t="shared" si="45"/>
        <v>6.6260722171117363</v>
      </c>
      <c r="S79" s="3">
        <f t="shared" si="46"/>
        <v>6.7031597667964471</v>
      </c>
      <c r="T79" s="3">
        <f t="shared" si="34"/>
        <v>784.16228253065572</v>
      </c>
      <c r="U79" s="3">
        <f t="shared" si="47"/>
        <v>754.51278051118538</v>
      </c>
      <c r="V79" s="3">
        <f t="shared" si="48"/>
        <v>814.97689797523299</v>
      </c>
      <c r="W79" s="3">
        <f t="shared" si="35"/>
        <v>2805.0494417375862</v>
      </c>
      <c r="X79" s="3">
        <f t="shared" si="36"/>
        <v>3.2113223740729908</v>
      </c>
    </row>
    <row r="80" spans="1:24" x14ac:dyDescent="0.35">
      <c r="A80" s="25">
        <f t="shared" si="49"/>
        <v>75</v>
      </c>
      <c r="B80" s="3">
        <v>2371.424927</v>
      </c>
      <c r="C80" s="3">
        <v>869.794983</v>
      </c>
      <c r="D80" s="3">
        <f t="shared" si="37"/>
        <v>203.30921911666655</v>
      </c>
      <c r="E80" s="3">
        <f t="shared" si="38"/>
        <v>-60.24526585416686</v>
      </c>
      <c r="F80" s="4">
        <f t="shared" si="39"/>
        <v>-12248.417956286639</v>
      </c>
      <c r="G80" s="3">
        <f t="shared" si="40"/>
        <v>41334.638577828729</v>
      </c>
      <c r="H80" s="3">
        <v>2371.424927</v>
      </c>
      <c r="I80" s="3">
        <f t="shared" si="29"/>
        <v>6.7682575321542613</v>
      </c>
      <c r="J80" s="3">
        <f t="shared" si="30"/>
        <v>3.8976295836820718E-2</v>
      </c>
      <c r="K80" s="3">
        <f t="shared" si="41"/>
        <v>0.10229527759068109</v>
      </c>
      <c r="L80" s="3">
        <f t="shared" si="42"/>
        <v>7.888235844135702E-2</v>
      </c>
      <c r="M80" s="3">
        <f t="shared" si="43"/>
        <v>1.5191516371593681E-3</v>
      </c>
      <c r="N80" s="3">
        <f t="shared" si="44"/>
        <v>1.5191516371592523E-3</v>
      </c>
      <c r="O80" s="3">
        <f t="shared" si="31"/>
        <v>1.9852399614592894E-2</v>
      </c>
      <c r="P80" s="3">
        <f t="shared" si="32"/>
        <v>3.9313156038255748E-2</v>
      </c>
      <c r="Q80" s="3">
        <f t="shared" si="33"/>
        <v>6.7292812363174406</v>
      </c>
      <c r="R80" s="3">
        <f t="shared" si="45"/>
        <v>6.6899680802791845</v>
      </c>
      <c r="S80" s="3">
        <f t="shared" si="46"/>
        <v>6.7685943923556966</v>
      </c>
      <c r="T80" s="3">
        <f t="shared" si="34"/>
        <v>836.5457710946564</v>
      </c>
      <c r="U80" s="3">
        <f t="shared" si="47"/>
        <v>804.29657881199262</v>
      </c>
      <c r="V80" s="3">
        <f t="shared" si="48"/>
        <v>870.08803166862663</v>
      </c>
      <c r="W80" s="3">
        <f t="shared" si="35"/>
        <v>1105.5100923264426</v>
      </c>
      <c r="X80" s="3">
        <f t="shared" si="36"/>
        <v>3.2759876184363392</v>
      </c>
    </row>
    <row r="81" spans="1:24" x14ac:dyDescent="0.35">
      <c r="A81" s="25">
        <f t="shared" si="49"/>
        <v>76</v>
      </c>
      <c r="B81" s="3">
        <v>2373.2700195000002</v>
      </c>
      <c r="C81" s="3">
        <v>906.49499500000002</v>
      </c>
      <c r="D81" s="3">
        <f t="shared" si="37"/>
        <v>205.15431161666675</v>
      </c>
      <c r="E81" s="3">
        <f t="shared" si="38"/>
        <v>-23.545253854166845</v>
      </c>
      <c r="F81" s="4">
        <f t="shared" si="39"/>
        <v>-4830.410346291269</v>
      </c>
      <c r="G81" s="3">
        <f t="shared" si="40"/>
        <v>42088.291574908406</v>
      </c>
      <c r="H81" s="3">
        <v>2373.2700195000002</v>
      </c>
      <c r="I81" s="3">
        <f t="shared" si="29"/>
        <v>6.8095855089441422</v>
      </c>
      <c r="J81" s="3">
        <f t="shared" si="30"/>
        <v>7.7755383089423979E-2</v>
      </c>
      <c r="K81" s="3">
        <f t="shared" si="41"/>
        <v>0.13043965605050437</v>
      </c>
      <c r="L81" s="3">
        <f t="shared" si="42"/>
        <v>8.0320617681100853E-2</v>
      </c>
      <c r="M81" s="3">
        <f t="shared" si="43"/>
        <v>6.0458995993830809E-3</v>
      </c>
      <c r="N81" s="3">
        <f t="shared" si="44"/>
        <v>6.0458995993828493E-3</v>
      </c>
      <c r="O81" s="3">
        <f t="shared" si="31"/>
        <v>1.9869607195521659E-2</v>
      </c>
      <c r="P81" s="3">
        <f t="shared" si="32"/>
        <v>3.9347231733246099E-2</v>
      </c>
      <c r="Q81" s="3">
        <f t="shared" si="33"/>
        <v>6.7318301258547182</v>
      </c>
      <c r="R81" s="3">
        <f t="shared" si="45"/>
        <v>6.692482894121472</v>
      </c>
      <c r="S81" s="3">
        <f t="shared" si="46"/>
        <v>6.7711773575879644</v>
      </c>
      <c r="T81" s="3">
        <f t="shared" si="34"/>
        <v>838.68075361947751</v>
      </c>
      <c r="U81" s="3">
        <f t="shared" si="47"/>
        <v>806.32178041687837</v>
      </c>
      <c r="V81" s="3">
        <f t="shared" si="48"/>
        <v>872.33834379130735</v>
      </c>
      <c r="W81" s="3">
        <f t="shared" si="35"/>
        <v>4598.7713340157707</v>
      </c>
      <c r="X81" s="3">
        <f t="shared" si="36"/>
        <v>3.2785365079736173</v>
      </c>
    </row>
    <row r="82" spans="1:24" x14ac:dyDescent="0.35">
      <c r="A82" s="25">
        <f t="shared" si="49"/>
        <v>77</v>
      </c>
      <c r="B82" s="3">
        <v>2400.1500245000002</v>
      </c>
      <c r="C82" s="3">
        <v>961.2099915</v>
      </c>
      <c r="D82" s="3">
        <f t="shared" si="37"/>
        <v>232.03431661666673</v>
      </c>
      <c r="E82" s="3">
        <f t="shared" si="38"/>
        <v>31.169742645833139</v>
      </c>
      <c r="F82" s="4">
        <f t="shared" si="39"/>
        <v>7232.4499339432659</v>
      </c>
      <c r="G82" s="3">
        <f t="shared" si="40"/>
        <v>53839.924087763538</v>
      </c>
      <c r="H82" s="3">
        <v>2400.1500245000002</v>
      </c>
      <c r="I82" s="3">
        <f t="shared" si="29"/>
        <v>6.8681928986272647</v>
      </c>
      <c r="J82" s="3">
        <f t="shared" si="30"/>
        <v>9.9229586492470823E-2</v>
      </c>
      <c r="K82" s="3">
        <f t="shared" si="41"/>
        <v>0.17620827663853103</v>
      </c>
      <c r="L82" s="3">
        <f t="shared" si="42"/>
        <v>0.10274724387270756</v>
      </c>
      <c r="M82" s="3">
        <f t="shared" si="43"/>
        <v>9.8465108354667472E-3</v>
      </c>
      <c r="N82" s="3">
        <f t="shared" si="44"/>
        <v>9.846510835466454E-3</v>
      </c>
      <c r="O82" s="3">
        <f t="shared" si="31"/>
        <v>2.0136020972570088E-2</v>
      </c>
      <c r="P82" s="3">
        <f t="shared" si="32"/>
        <v>3.9874803542759095E-2</v>
      </c>
      <c r="Q82" s="3">
        <f t="shared" si="33"/>
        <v>6.7689633121347939</v>
      </c>
      <c r="R82" s="3">
        <f t="shared" si="45"/>
        <v>6.7290885085920351</v>
      </c>
      <c r="S82" s="3">
        <f t="shared" si="46"/>
        <v>6.8088381156775526</v>
      </c>
      <c r="T82" s="3">
        <f t="shared" si="34"/>
        <v>870.4090835706329</v>
      </c>
      <c r="U82" s="3">
        <f t="shared" si="47"/>
        <v>836.38456106630611</v>
      </c>
      <c r="V82" s="3">
        <f t="shared" si="48"/>
        <v>905.81773986402982</v>
      </c>
      <c r="W82" s="3">
        <f t="shared" si="35"/>
        <v>8244.804880797401</v>
      </c>
      <c r="X82" s="3">
        <f t="shared" si="36"/>
        <v>3.3156696942536934</v>
      </c>
    </row>
    <row r="83" spans="1:24" x14ac:dyDescent="0.35">
      <c r="A83" s="25">
        <f t="shared" si="49"/>
        <v>78</v>
      </c>
      <c r="B83" s="3">
        <v>2419.5299070000001</v>
      </c>
      <c r="C83" s="3">
        <v>983.29501349999998</v>
      </c>
      <c r="D83" s="3">
        <f t="shared" si="37"/>
        <v>251.41419911666662</v>
      </c>
      <c r="E83" s="3">
        <f t="shared" si="38"/>
        <v>53.25476464583312</v>
      </c>
      <c r="F83" s="4">
        <f t="shared" si="39"/>
        <v>13389.004002578706</v>
      </c>
      <c r="G83" s="3">
        <f t="shared" si="40"/>
        <v>63209.09951747489</v>
      </c>
      <c r="H83" s="3">
        <v>2419.5299070000001</v>
      </c>
      <c r="I83" s="3">
        <f t="shared" si="29"/>
        <v>6.8909091905843978</v>
      </c>
      <c r="J83" s="3">
        <f t="shared" si="30"/>
        <v>9.5173681533773369E-2</v>
      </c>
      <c r="K83" s="3">
        <f t="shared" si="41"/>
        <v>0.19579561935544618</v>
      </c>
      <c r="L83" s="3">
        <f t="shared" si="42"/>
        <v>0.12062722734358984</v>
      </c>
      <c r="M83" s="3">
        <f t="shared" si="43"/>
        <v>9.0580296566921143E-3</v>
      </c>
      <c r="N83" s="3">
        <f t="shared" si="44"/>
        <v>9.0580296566918315E-3</v>
      </c>
      <c r="O83" s="3">
        <f t="shared" si="31"/>
        <v>2.0345924418263463E-2</v>
      </c>
      <c r="P83" s="3">
        <f t="shared" si="32"/>
        <v>4.0290469511292462E-2</v>
      </c>
      <c r="Q83" s="3">
        <f t="shared" si="33"/>
        <v>6.7957355090506244</v>
      </c>
      <c r="R83" s="3">
        <f t="shared" si="45"/>
        <v>6.7554450395393317</v>
      </c>
      <c r="S83" s="3">
        <f t="shared" si="46"/>
        <v>6.8360259785619171</v>
      </c>
      <c r="T83" s="3">
        <f t="shared" si="34"/>
        <v>894.02658248134503</v>
      </c>
      <c r="U83" s="3">
        <f t="shared" si="47"/>
        <v>858.72183002942734</v>
      </c>
      <c r="V83" s="3">
        <f t="shared" si="48"/>
        <v>930.78282423059443</v>
      </c>
      <c r="W83" s="3">
        <f t="shared" si="35"/>
        <v>7968.852776532357</v>
      </c>
      <c r="X83" s="3">
        <f t="shared" si="36"/>
        <v>3.3424418911695231</v>
      </c>
    </row>
    <row r="84" spans="1:24" x14ac:dyDescent="0.35">
      <c r="A84" s="25">
        <f t="shared" si="49"/>
        <v>79</v>
      </c>
      <c r="B84" s="3">
        <v>2450.844971</v>
      </c>
      <c r="C84" s="3">
        <v>980.28500350000002</v>
      </c>
      <c r="D84" s="3">
        <f t="shared" si="37"/>
        <v>282.72926311666652</v>
      </c>
      <c r="E84" s="3">
        <f t="shared" si="38"/>
        <v>50.244754645833154</v>
      </c>
      <c r="F84" s="4">
        <f t="shared" si="39"/>
        <v>14205.662456494114</v>
      </c>
      <c r="G84" s="3">
        <f t="shared" si="40"/>
        <v>79935.83622249325</v>
      </c>
      <c r="H84" s="3">
        <v>2450.844971</v>
      </c>
      <c r="I84" s="3">
        <f t="shared" si="29"/>
        <v>6.8878433492826669</v>
      </c>
      <c r="J84" s="3">
        <f t="shared" si="30"/>
        <v>4.8847874138862935E-2</v>
      </c>
      <c r="K84" s="3">
        <f t="shared" si="41"/>
        <v>0.1930918228412431</v>
      </c>
      <c r="L84" s="3">
        <f t="shared" si="42"/>
        <v>0.15254826223627632</v>
      </c>
      <c r="M84" s="3">
        <f t="shared" si="43"/>
        <v>2.3861148078861941E-3</v>
      </c>
      <c r="N84" s="3">
        <f t="shared" si="44"/>
        <v>2.3861148078860492E-3</v>
      </c>
      <c r="O84" s="3">
        <f t="shared" si="31"/>
        <v>2.0715376474490961E-2</v>
      </c>
      <c r="P84" s="3">
        <f t="shared" si="32"/>
        <v>4.1022085165676618E-2</v>
      </c>
      <c r="Q84" s="3">
        <f t="shared" si="33"/>
        <v>6.838995475143804</v>
      </c>
      <c r="R84" s="3">
        <f t="shared" si="45"/>
        <v>6.7979733899781278</v>
      </c>
      <c r="S84" s="3">
        <f t="shared" si="46"/>
        <v>6.8800175603094802</v>
      </c>
      <c r="T84" s="3">
        <f t="shared" si="34"/>
        <v>933.55088849027095</v>
      </c>
      <c r="U84" s="3">
        <f t="shared" si="47"/>
        <v>896.0295478820625</v>
      </c>
      <c r="V84" s="3">
        <f t="shared" si="48"/>
        <v>972.64343956173343</v>
      </c>
      <c r="W84" s="3">
        <f t="shared" si="35"/>
        <v>2184.0775057425835</v>
      </c>
      <c r="X84" s="3">
        <f t="shared" si="36"/>
        <v>3.3857018572627027</v>
      </c>
    </row>
    <row r="85" spans="1:24" x14ac:dyDescent="0.35">
      <c r="A85" s="25">
        <f t="shared" si="49"/>
        <v>80</v>
      </c>
      <c r="B85" s="3">
        <v>2474.375</v>
      </c>
      <c r="C85" s="3">
        <v>988.35498050000001</v>
      </c>
      <c r="D85" s="3">
        <f t="shared" si="37"/>
        <v>306.25929211666653</v>
      </c>
      <c r="E85" s="3">
        <f t="shared" si="38"/>
        <v>58.314731645833149</v>
      </c>
      <c r="F85" s="4">
        <f t="shared" si="39"/>
        <v>17859.428433826233</v>
      </c>
      <c r="G85" s="3">
        <f t="shared" si="40"/>
        <v>93794.754007801675</v>
      </c>
      <c r="H85" s="3">
        <v>2474.375</v>
      </c>
      <c r="I85" s="3">
        <f t="shared" si="29"/>
        <v>6.8960419252220007</v>
      </c>
      <c r="J85" s="3">
        <f t="shared" si="30"/>
        <v>2.4541063638254812E-2</v>
      </c>
      <c r="K85" s="3">
        <f t="shared" si="41"/>
        <v>0.20036431116380934</v>
      </c>
      <c r="L85" s="3">
        <f t="shared" si="42"/>
        <v>0.17899639769756839</v>
      </c>
      <c r="M85" s="3">
        <f t="shared" si="43"/>
        <v>6.0226380449687246E-4</v>
      </c>
      <c r="N85" s="3">
        <f t="shared" si="44"/>
        <v>6.0226380449679949E-4</v>
      </c>
      <c r="O85" s="3">
        <f t="shared" si="31"/>
        <v>2.1016566293178718E-2</v>
      </c>
      <c r="P85" s="3">
        <f t="shared" si="32"/>
        <v>4.1618523005387542E-2</v>
      </c>
      <c r="Q85" s="3">
        <f t="shared" si="33"/>
        <v>6.8715008615837458</v>
      </c>
      <c r="R85" s="3">
        <f t="shared" si="45"/>
        <v>6.8298823385783587</v>
      </c>
      <c r="S85" s="3">
        <f t="shared" si="46"/>
        <v>6.913119384589133</v>
      </c>
      <c r="T85" s="3">
        <f t="shared" si="34"/>
        <v>964.3949034263577</v>
      </c>
      <c r="U85" s="3">
        <f t="shared" si="47"/>
        <v>925.08195961678962</v>
      </c>
      <c r="V85" s="3">
        <f t="shared" si="48"/>
        <v>1005.378518180142</v>
      </c>
      <c r="W85" s="3">
        <f t="shared" si="35"/>
        <v>574.08529337487983</v>
      </c>
      <c r="X85" s="3">
        <f t="shared" si="36"/>
        <v>3.4182072437026454</v>
      </c>
    </row>
    <row r="86" spans="1:24" x14ac:dyDescent="0.35">
      <c r="A86" s="25">
        <f t="shared" si="49"/>
        <v>81</v>
      </c>
      <c r="B86" s="3">
        <v>2496.8900144999998</v>
      </c>
      <c r="C86" s="3">
        <v>972.77499399999999</v>
      </c>
      <c r="D86" s="3">
        <f t="shared" si="37"/>
        <v>328.77430661666631</v>
      </c>
      <c r="E86" s="3">
        <f t="shared" si="38"/>
        <v>42.734745145833131</v>
      </c>
      <c r="F86" s="4">
        <f t="shared" si="39"/>
        <v>14050.086203761233</v>
      </c>
      <c r="G86" s="3">
        <f t="shared" si="40"/>
        <v>108092.54469126971</v>
      </c>
      <c r="H86" s="3">
        <v>2496.8900144999998</v>
      </c>
      <c r="I86" s="3">
        <f t="shared" si="29"/>
        <v>6.8801528057005976</v>
      </c>
      <c r="J86" s="3">
        <f t="shared" si="30"/>
        <v>-2.2451257966895177E-2</v>
      </c>
      <c r="K86" s="3">
        <f t="shared" si="41"/>
        <v>0.1863921769645463</v>
      </c>
      <c r="L86" s="3">
        <f t="shared" si="42"/>
        <v>0.20628207112832159</v>
      </c>
      <c r="M86" s="3">
        <f t="shared" si="43"/>
        <v>5.0405898429607416E-4</v>
      </c>
      <c r="N86" s="3">
        <f t="shared" si="44"/>
        <v>5.0405898429614095E-4</v>
      </c>
      <c r="O86" s="3">
        <f t="shared" si="31"/>
        <v>2.1322835818621322E-2</v>
      </c>
      <c r="P86" s="3">
        <f t="shared" si="32"/>
        <v>4.2225020047419529E-2</v>
      </c>
      <c r="Q86" s="3">
        <f t="shared" si="33"/>
        <v>6.9026040636674928</v>
      </c>
      <c r="R86" s="3">
        <f t="shared" si="45"/>
        <v>6.8603790436200729</v>
      </c>
      <c r="S86" s="3">
        <f t="shared" si="46"/>
        <v>6.9448290837149127</v>
      </c>
      <c r="T86" s="3">
        <f t="shared" si="34"/>
        <v>994.86202944301795</v>
      </c>
      <c r="U86" s="3">
        <f t="shared" si="47"/>
        <v>953.72850369141941</v>
      </c>
      <c r="V86" s="3">
        <f t="shared" si="48"/>
        <v>1037.7696103205615</v>
      </c>
      <c r="W86" s="3">
        <f t="shared" si="35"/>
        <v>487.83713466113124</v>
      </c>
      <c r="X86" s="3">
        <f t="shared" si="36"/>
        <v>3.4493104457863915</v>
      </c>
    </row>
    <row r="87" spans="1:24" x14ac:dyDescent="0.35">
      <c r="A87" s="25">
        <f t="shared" si="49"/>
        <v>82</v>
      </c>
      <c r="B87" s="3">
        <v>2548.2299804999998</v>
      </c>
      <c r="C87" s="3">
        <v>1034.6400145</v>
      </c>
      <c r="D87" s="3">
        <f t="shared" si="37"/>
        <v>380.11427261666631</v>
      </c>
      <c r="E87" s="3">
        <f t="shared" si="38"/>
        <v>104.59976564583314</v>
      </c>
      <c r="F87" s="4">
        <f t="shared" si="39"/>
        <v>39759.863834339631</v>
      </c>
      <c r="G87" s="3">
        <f t="shared" si="40"/>
        <v>144486.86024689733</v>
      </c>
      <c r="H87" s="3">
        <v>2548.2299804999998</v>
      </c>
      <c r="I87" s="3">
        <f t="shared" si="29"/>
        <v>6.9418088331215255</v>
      </c>
      <c r="J87" s="3">
        <f t="shared" si="30"/>
        <v>-3.1718451024935312E-2</v>
      </c>
      <c r="K87" s="3">
        <f t="shared" si="41"/>
        <v>0.24343135377877734</v>
      </c>
      <c r="L87" s="3">
        <f t="shared" si="42"/>
        <v>0.27573639669309713</v>
      </c>
      <c r="M87" s="3">
        <f t="shared" si="43"/>
        <v>1.0060601354212201E-3</v>
      </c>
      <c r="N87" s="3">
        <f t="shared" si="44"/>
        <v>1.0060601354213142E-3</v>
      </c>
      <c r="O87" s="3">
        <f t="shared" si="31"/>
        <v>2.2083271158279349E-2</v>
      </c>
      <c r="P87" s="3">
        <f t="shared" si="32"/>
        <v>4.3730889047910788E-2</v>
      </c>
      <c r="Q87" s="3">
        <f t="shared" si="33"/>
        <v>6.9735272841464608</v>
      </c>
      <c r="R87" s="3">
        <f t="shared" si="45"/>
        <v>6.9297963950985499</v>
      </c>
      <c r="S87" s="3">
        <f t="shared" si="46"/>
        <v>7.0172581731943717</v>
      </c>
      <c r="T87" s="3">
        <f t="shared" si="34"/>
        <v>1067.9831947531432</v>
      </c>
      <c r="U87" s="3">
        <f t="shared" si="47"/>
        <v>1022.2858160289642</v>
      </c>
      <c r="V87" s="3">
        <f t="shared" si="48"/>
        <v>1115.7233000705005</v>
      </c>
      <c r="W87" s="3">
        <f t="shared" si="35"/>
        <v>1111.767669393595</v>
      </c>
      <c r="X87" s="3">
        <f t="shared" si="36"/>
        <v>3.5202336662653599</v>
      </c>
    </row>
    <row r="88" spans="1:24" x14ac:dyDescent="0.35">
      <c r="A88" s="25">
        <f t="shared" si="49"/>
        <v>83</v>
      </c>
      <c r="B88" s="3">
        <v>2584.0250245000002</v>
      </c>
      <c r="C88" s="3">
        <v>1141.075012</v>
      </c>
      <c r="D88" s="3">
        <f t="shared" si="37"/>
        <v>415.90931661666673</v>
      </c>
      <c r="E88" s="3">
        <f t="shared" si="38"/>
        <v>211.03476314583315</v>
      </c>
      <c r="F88" s="4">
        <f t="shared" si="39"/>
        <v>87771.324122343591</v>
      </c>
      <c r="G88" s="3">
        <f t="shared" si="40"/>
        <v>172980.55964854272</v>
      </c>
      <c r="H88" s="3">
        <v>2584.0250245000002</v>
      </c>
      <c r="I88" s="3">
        <f t="shared" si="29"/>
        <v>7.0397260900324312</v>
      </c>
      <c r="J88" s="3">
        <f t="shared" si="30"/>
        <v>1.675000419283279E-2</v>
      </c>
      <c r="K88" s="3">
        <f t="shared" si="41"/>
        <v>0.34964146969430487</v>
      </c>
      <c r="L88" s="3">
        <f t="shared" si="42"/>
        <v>0.33011331365316199</v>
      </c>
      <c r="M88" s="3">
        <f t="shared" si="43"/>
        <v>2.8056264045991605E-4</v>
      </c>
      <c r="N88" s="3">
        <f t="shared" si="44"/>
        <v>2.8056264045986617E-4</v>
      </c>
      <c r="O88" s="3">
        <f t="shared" si="31"/>
        <v>2.2660825253929335E-2</v>
      </c>
      <c r="P88" s="3">
        <f t="shared" si="32"/>
        <v>4.48746033959804E-2</v>
      </c>
      <c r="Q88" s="3">
        <f t="shared" si="33"/>
        <v>7.0229760858395984</v>
      </c>
      <c r="R88" s="3">
        <f t="shared" si="45"/>
        <v>6.9781014824436181</v>
      </c>
      <c r="S88" s="3">
        <f t="shared" si="46"/>
        <v>7.0678506892355788</v>
      </c>
      <c r="T88" s="3">
        <f t="shared" si="34"/>
        <v>1122.1211822710297</v>
      </c>
      <c r="U88" s="3">
        <f t="shared" si="47"/>
        <v>1072.8795515801703</v>
      </c>
      <c r="V88" s="3">
        <f t="shared" si="48"/>
        <v>1173.6228413029012</v>
      </c>
      <c r="W88" s="3">
        <f t="shared" si="35"/>
        <v>359.24766139479749</v>
      </c>
      <c r="X88" s="3">
        <f t="shared" si="36"/>
        <v>3.5696824679584971</v>
      </c>
    </row>
    <row r="89" spans="1:24" x14ac:dyDescent="0.35">
      <c r="A89" s="25">
        <f t="shared" si="49"/>
        <v>84</v>
      </c>
      <c r="B89" s="3">
        <v>2659.3551025000002</v>
      </c>
      <c r="C89" s="3">
        <v>1170.76001</v>
      </c>
      <c r="D89" s="3">
        <f t="shared" si="37"/>
        <v>491.23939461666669</v>
      </c>
      <c r="E89" s="3">
        <f t="shared" si="38"/>
        <v>240.7197611458331</v>
      </c>
      <c r="F89" s="4">
        <f t="shared" si="39"/>
        <v>118251.02973754765</v>
      </c>
      <c r="G89" s="3">
        <f t="shared" si="40"/>
        <v>241316.14282334916</v>
      </c>
      <c r="H89" s="3">
        <v>2659.3551025000002</v>
      </c>
      <c r="I89" s="3">
        <f t="shared" si="29"/>
        <v>7.0654083981018374</v>
      </c>
      <c r="J89" s="3">
        <f t="shared" si="30"/>
        <v>-6.1631872951515732E-2</v>
      </c>
      <c r="K89" s="3">
        <f t="shared" si="41"/>
        <v>0.38067319919704895</v>
      </c>
      <c r="L89" s="3">
        <f t="shared" si="42"/>
        <v>0.46052383983072925</v>
      </c>
      <c r="M89" s="3">
        <f t="shared" si="43"/>
        <v>3.7984877635117765E-3</v>
      </c>
      <c r="N89" s="3">
        <f t="shared" si="44"/>
        <v>3.7984877635119595E-3</v>
      </c>
      <c r="O89" s="3">
        <f t="shared" si="31"/>
        <v>2.3989360555422504E-2</v>
      </c>
      <c r="P89" s="3">
        <f t="shared" si="32"/>
        <v>4.7505464985706826E-2</v>
      </c>
      <c r="Q89" s="3">
        <f t="shared" si="33"/>
        <v>7.1270402710533531</v>
      </c>
      <c r="R89" s="3">
        <f t="shared" si="45"/>
        <v>7.0795348060676462</v>
      </c>
      <c r="S89" s="3">
        <f t="shared" si="46"/>
        <v>7.1745457360390601</v>
      </c>
      <c r="T89" s="3">
        <f t="shared" si="34"/>
        <v>1245.1860942891055</v>
      </c>
      <c r="U89" s="3">
        <f t="shared" si="47"/>
        <v>1187.4160112839236</v>
      </c>
      <c r="V89" s="3">
        <f t="shared" si="48"/>
        <v>1305.766803442722</v>
      </c>
      <c r="W89" s="3">
        <f t="shared" si="35"/>
        <v>5539.242022609048</v>
      </c>
      <c r="X89" s="3">
        <f t="shared" si="36"/>
        <v>3.6737466531722522</v>
      </c>
    </row>
    <row r="90" spans="1:24" x14ac:dyDescent="0.35">
      <c r="A90" s="25">
        <f t="shared" si="49"/>
        <v>85</v>
      </c>
      <c r="B90" s="3">
        <v>2753.7700195000002</v>
      </c>
      <c r="C90" s="3">
        <v>1311.4450075</v>
      </c>
      <c r="D90" s="3">
        <f t="shared" si="37"/>
        <v>585.65431161666675</v>
      </c>
      <c r="E90" s="3">
        <f t="shared" si="38"/>
        <v>381.40475864583311</v>
      </c>
      <c r="F90" s="4">
        <f t="shared" si="39"/>
        <v>223371.34137204633</v>
      </c>
      <c r="G90" s="3">
        <f t="shared" si="40"/>
        <v>342990.97271519178</v>
      </c>
      <c r="H90" s="3">
        <v>2753.7700195000002</v>
      </c>
      <c r="I90" s="3">
        <f t="shared" si="29"/>
        <v>7.1788848674327559</v>
      </c>
      <c r="J90" s="3">
        <f t="shared" si="30"/>
        <v>-7.8584200065349386E-2</v>
      </c>
      <c r="K90" s="3">
        <f t="shared" si="41"/>
        <v>0.53357716538496847</v>
      </c>
      <c r="L90" s="3">
        <f t="shared" si="42"/>
        <v>0.65455844741271696</v>
      </c>
      <c r="M90" s="3">
        <f t="shared" si="43"/>
        <v>6.1754764999108584E-3</v>
      </c>
      <c r="N90" s="3">
        <f t="shared" si="44"/>
        <v>6.1754764999110917E-3</v>
      </c>
      <c r="O90" s="3">
        <f t="shared" si="31"/>
        <v>2.583994205915157E-2</v>
      </c>
      <c r="P90" s="3">
        <f t="shared" si="32"/>
        <v>5.1170120182559342E-2</v>
      </c>
      <c r="Q90" s="3">
        <f t="shared" si="33"/>
        <v>7.2574690674981053</v>
      </c>
      <c r="R90" s="3">
        <f t="shared" si="45"/>
        <v>7.2062989473155463</v>
      </c>
      <c r="S90" s="3">
        <f t="shared" si="46"/>
        <v>7.3086391876806642</v>
      </c>
      <c r="T90" s="3">
        <f t="shared" si="34"/>
        <v>1418.6614532815963</v>
      </c>
      <c r="U90" s="3">
        <f t="shared" si="47"/>
        <v>1347.894396213534</v>
      </c>
      <c r="V90" s="3">
        <f t="shared" si="48"/>
        <v>1493.1439174172192</v>
      </c>
      <c r="W90" s="3">
        <f t="shared" si="35"/>
        <v>11495.366246037989</v>
      </c>
      <c r="X90" s="3">
        <f t="shared" si="36"/>
        <v>3.8041754496170048</v>
      </c>
    </row>
    <row r="91" spans="1:24" x14ac:dyDescent="0.35">
      <c r="A91" s="25">
        <f t="shared" si="49"/>
        <v>86</v>
      </c>
      <c r="B91" s="3">
        <v>2765.1400144999998</v>
      </c>
      <c r="C91" s="3">
        <v>1478.7249755</v>
      </c>
      <c r="D91" s="3">
        <f t="shared" si="37"/>
        <v>597.02430661666631</v>
      </c>
      <c r="E91" s="3">
        <f t="shared" si="38"/>
        <v>548.68472664583317</v>
      </c>
      <c r="F91" s="4">
        <f t="shared" si="39"/>
        <v>327578.11847688362</v>
      </c>
      <c r="G91" s="3">
        <f t="shared" si="40"/>
        <v>356438.0226911112</v>
      </c>
      <c r="H91" s="3">
        <v>2765.1400144999998</v>
      </c>
      <c r="I91" s="3">
        <f t="shared" si="29"/>
        <v>7.2989354924106058</v>
      </c>
      <c r="J91" s="3">
        <f t="shared" si="30"/>
        <v>2.5759428491237912E-2</v>
      </c>
      <c r="K91" s="3">
        <f t="shared" si="41"/>
        <v>0.72337455687404473</v>
      </c>
      <c r="L91" s="3">
        <f t="shared" si="42"/>
        <v>0.68022058098096072</v>
      </c>
      <c r="M91" s="3">
        <f t="shared" si="43"/>
        <v>6.6354815619519949E-4</v>
      </c>
      <c r="N91" s="3">
        <f t="shared" si="44"/>
        <v>6.6354815619512283E-4</v>
      </c>
      <c r="O91" s="3">
        <f t="shared" si="31"/>
        <v>2.6074859570701971E-2</v>
      </c>
      <c r="P91" s="3">
        <f t="shared" si="32"/>
        <v>5.163532081155086E-2</v>
      </c>
      <c r="Q91" s="3">
        <f t="shared" si="33"/>
        <v>7.2731760639193679</v>
      </c>
      <c r="R91" s="3">
        <f t="shared" si="45"/>
        <v>7.2215407431078171</v>
      </c>
      <c r="S91" s="3">
        <f t="shared" si="46"/>
        <v>7.3248113847309186</v>
      </c>
      <c r="T91" s="3">
        <f t="shared" si="34"/>
        <v>1441.1202822923042</v>
      </c>
      <c r="U91" s="3">
        <f t="shared" si="47"/>
        <v>1368.5960920906593</v>
      </c>
      <c r="V91" s="3">
        <f t="shared" si="48"/>
        <v>1517.4876503276023</v>
      </c>
      <c r="W91" s="3">
        <f t="shared" si="35"/>
        <v>1414.1129512449261</v>
      </c>
      <c r="X91" s="3">
        <f t="shared" si="36"/>
        <v>3.819882446038267</v>
      </c>
    </row>
    <row r="92" spans="1:24" x14ac:dyDescent="0.35">
      <c r="A92" s="25">
        <f t="shared" si="49"/>
        <v>87</v>
      </c>
      <c r="B92" s="3">
        <v>2678.045044</v>
      </c>
      <c r="C92" s="3">
        <v>1480.469971</v>
      </c>
      <c r="D92" s="3">
        <f t="shared" si="37"/>
        <v>509.92933611666649</v>
      </c>
      <c r="E92" s="3">
        <f t="shared" si="38"/>
        <v>550.42972214583313</v>
      </c>
      <c r="F92" s="4">
        <f t="shared" si="39"/>
        <v>280680.26279270591</v>
      </c>
      <c r="G92" s="3">
        <f t="shared" si="40"/>
        <v>260027.92783238422</v>
      </c>
      <c r="H92" s="3">
        <v>2678.045044</v>
      </c>
      <c r="I92" s="3">
        <f t="shared" si="29"/>
        <v>7.3001148643234473</v>
      </c>
      <c r="J92" s="3">
        <f t="shared" si="30"/>
        <v>0.14725551030179851</v>
      </c>
      <c r="K92" s="3">
        <f t="shared" si="41"/>
        <v>0.72538209312148616</v>
      </c>
      <c r="L92" s="3">
        <f t="shared" si="42"/>
        <v>0.49623310893153599</v>
      </c>
      <c r="M92" s="3">
        <f t="shared" si="43"/>
        <v>2.1684185314243088E-2</v>
      </c>
      <c r="N92" s="3">
        <f t="shared" si="44"/>
        <v>2.1684185314242644E-2</v>
      </c>
      <c r="O92" s="3">
        <f t="shared" si="31"/>
        <v>2.4340499703605255E-2</v>
      </c>
      <c r="P92" s="3">
        <f t="shared" si="32"/>
        <v>4.8200816096486479E-2</v>
      </c>
      <c r="Q92" s="3">
        <f t="shared" si="33"/>
        <v>7.1528593540216487</v>
      </c>
      <c r="R92" s="3">
        <f t="shared" si="45"/>
        <v>7.1046585379251619</v>
      </c>
      <c r="S92" s="3">
        <f t="shared" si="46"/>
        <v>7.2010601701181356</v>
      </c>
      <c r="T92" s="3">
        <f t="shared" si="34"/>
        <v>1277.7542886131473</v>
      </c>
      <c r="U92" s="3">
        <f t="shared" si="47"/>
        <v>1217.6262405584325</v>
      </c>
      <c r="V92" s="3">
        <f t="shared" si="48"/>
        <v>1340.8515418659754</v>
      </c>
      <c r="W92" s="3">
        <f t="shared" si="35"/>
        <v>41093.647885567334</v>
      </c>
      <c r="X92" s="3">
        <f t="shared" si="36"/>
        <v>3.6995657361405483</v>
      </c>
    </row>
    <row r="93" spans="1:24" x14ac:dyDescent="0.35">
      <c r="A93" s="25">
        <f t="shared" si="49"/>
        <v>88</v>
      </c>
      <c r="B93" s="3">
        <v>2640.75</v>
      </c>
      <c r="C93" s="3">
        <v>1491.875</v>
      </c>
      <c r="D93" s="3">
        <f t="shared" si="37"/>
        <v>472.63429211666653</v>
      </c>
      <c r="E93" s="3">
        <f t="shared" si="38"/>
        <v>561.83475114583314</v>
      </c>
      <c r="F93" s="4">
        <f t="shared" si="39"/>
        <v>265542.36989435437</v>
      </c>
      <c r="G93" s="3">
        <f t="shared" si="40"/>
        <v>223383.17408462247</v>
      </c>
      <c r="H93" s="3">
        <v>2640.75</v>
      </c>
      <c r="I93" s="3">
        <f t="shared" si="29"/>
        <v>7.3077889970930947</v>
      </c>
      <c r="J93" s="3">
        <f t="shared" si="30"/>
        <v>0.20645060879208543</v>
      </c>
      <c r="K93" s="3">
        <f t="shared" si="41"/>
        <v>0.73851300591082947</v>
      </c>
      <c r="L93" s="3">
        <f t="shared" si="42"/>
        <v>0.42630085115496386</v>
      </c>
      <c r="M93" s="3">
        <f t="shared" si="43"/>
        <v>4.26218538706227E-2</v>
      </c>
      <c r="N93" s="3">
        <f t="shared" si="44"/>
        <v>4.2621853870622083E-2</v>
      </c>
      <c r="O93" s="3">
        <f t="shared" si="31"/>
        <v>2.3647943994650322E-2</v>
      </c>
      <c r="P93" s="3">
        <f t="shared" si="32"/>
        <v>4.6829367244967453E-2</v>
      </c>
      <c r="Q93" s="3">
        <f t="shared" si="33"/>
        <v>7.1013383883010093</v>
      </c>
      <c r="R93" s="3">
        <f t="shared" si="45"/>
        <v>7.0545090210560417</v>
      </c>
      <c r="S93" s="3">
        <f t="shared" si="46"/>
        <v>7.1481677555459768</v>
      </c>
      <c r="T93" s="3">
        <f t="shared" si="34"/>
        <v>1213.5902430188889</v>
      </c>
      <c r="U93" s="3">
        <f t="shared" si="47"/>
        <v>1158.0687443053623</v>
      </c>
      <c r="V93" s="3">
        <f t="shared" si="48"/>
        <v>1271.7736189607886</v>
      </c>
      <c r="W93" s="3">
        <f t="shared" si="35"/>
        <v>77442.405968036037</v>
      </c>
      <c r="X93" s="3">
        <f t="shared" si="36"/>
        <v>3.6480447704199084</v>
      </c>
    </row>
    <row r="94" spans="1:24" x14ac:dyDescent="0.35">
      <c r="A94" s="25">
        <f t="shared" si="49"/>
        <v>89</v>
      </c>
      <c r="B94" s="3">
        <v>2674.1149905000002</v>
      </c>
      <c r="C94" s="3">
        <v>1596.419983</v>
      </c>
      <c r="D94" s="3">
        <f t="shared" si="37"/>
        <v>505.99928261666673</v>
      </c>
      <c r="E94" s="3">
        <f t="shared" si="38"/>
        <v>666.37973414583314</v>
      </c>
      <c r="F94" s="4">
        <f t="shared" si="39"/>
        <v>337187.66742807667</v>
      </c>
      <c r="G94" s="3">
        <f t="shared" si="40"/>
        <v>256035.27400858139</v>
      </c>
      <c r="H94" s="3">
        <v>2674.1149905000002</v>
      </c>
      <c r="I94" s="3">
        <f t="shared" si="29"/>
        <v>7.375518890635699</v>
      </c>
      <c r="J94" s="3">
        <f t="shared" si="30"/>
        <v>0.22808868027329243</v>
      </c>
      <c r="K94" s="3">
        <f t="shared" si="41"/>
        <v>0.85951012283631134</v>
      </c>
      <c r="L94" s="3">
        <f t="shared" si="42"/>
        <v>0.48861359268807258</v>
      </c>
      <c r="M94" s="3">
        <f t="shared" si="43"/>
        <v>5.2024446068812222E-2</v>
      </c>
      <c r="N94" s="3">
        <f t="shared" si="44"/>
        <v>5.2024446068811535E-2</v>
      </c>
      <c r="O94" s="3">
        <f t="shared" si="31"/>
        <v>2.4266001316620628E-2</v>
      </c>
      <c r="P94" s="3">
        <f t="shared" si="32"/>
        <v>4.8053289008125222E-2</v>
      </c>
      <c r="Q94" s="3">
        <f t="shared" si="33"/>
        <v>7.1474302103624066</v>
      </c>
      <c r="R94" s="3">
        <f t="shared" si="45"/>
        <v>7.0993769213542812</v>
      </c>
      <c r="S94" s="3">
        <f t="shared" si="46"/>
        <v>7.1954834993705319</v>
      </c>
      <c r="T94" s="3">
        <f t="shared" si="34"/>
        <v>1270.8359742737157</v>
      </c>
      <c r="U94" s="3">
        <f t="shared" si="47"/>
        <v>1211.2121588994621</v>
      </c>
      <c r="V94" s="3">
        <f t="shared" si="48"/>
        <v>1333.3948653352618</v>
      </c>
      <c r="W94" s="3">
        <f t="shared" si="35"/>
        <v>106004.94673827718</v>
      </c>
      <c r="X94" s="3">
        <f t="shared" si="36"/>
        <v>3.6941365924813061</v>
      </c>
    </row>
    <row r="95" spans="1:24" x14ac:dyDescent="0.35">
      <c r="A95" s="25">
        <f t="shared" si="49"/>
        <v>90</v>
      </c>
      <c r="B95" s="3">
        <v>2718.535034</v>
      </c>
      <c r="C95" s="3">
        <v>1668.415039</v>
      </c>
      <c r="D95" s="3">
        <f t="shared" si="37"/>
        <v>550.41932611666653</v>
      </c>
      <c r="E95" s="3">
        <f t="shared" si="38"/>
        <v>738.37479014583312</v>
      </c>
      <c r="F95" s="4">
        <f t="shared" si="39"/>
        <v>406415.7544136045</v>
      </c>
      <c r="G95" s="3">
        <f t="shared" si="40"/>
        <v>302961.43456272531</v>
      </c>
      <c r="H95" s="3">
        <v>2718.535034</v>
      </c>
      <c r="I95" s="3">
        <f t="shared" si="29"/>
        <v>7.4196293763075776</v>
      </c>
      <c r="J95" s="3">
        <f t="shared" si="30"/>
        <v>0.21083542178461023</v>
      </c>
      <c r="K95" s="3">
        <f t="shared" si="41"/>
        <v>0.94324531633612629</v>
      </c>
      <c r="L95" s="3">
        <f t="shared" si="42"/>
        <v>0.57816672160049487</v>
      </c>
      <c r="M95" s="3">
        <f t="shared" si="43"/>
        <v>4.4451575079094502E-2</v>
      </c>
      <c r="N95" s="3">
        <f t="shared" si="44"/>
        <v>4.445157507909387E-2</v>
      </c>
      <c r="O95" s="3">
        <f t="shared" si="31"/>
        <v>2.5127636805514053E-2</v>
      </c>
      <c r="P95" s="3">
        <f t="shared" si="32"/>
        <v>4.9759561855769623E-2</v>
      </c>
      <c r="Q95" s="3">
        <f t="shared" si="33"/>
        <v>7.2087939545229673</v>
      </c>
      <c r="R95" s="3">
        <f t="shared" si="45"/>
        <v>7.1590343926671975</v>
      </c>
      <c r="S95" s="3">
        <f t="shared" si="46"/>
        <v>7.2585535163787371</v>
      </c>
      <c r="T95" s="3">
        <f t="shared" si="34"/>
        <v>1351.2616013006734</v>
      </c>
      <c r="U95" s="3">
        <f t="shared" si="47"/>
        <v>1285.6688820356237</v>
      </c>
      <c r="V95" s="3">
        <f t="shared" si="48"/>
        <v>1420.2007536019823</v>
      </c>
      <c r="W95" s="3">
        <f t="shared" si="35"/>
        <v>100586.30304450062</v>
      </c>
      <c r="X95" s="3">
        <f t="shared" si="36"/>
        <v>3.755500336641866</v>
      </c>
    </row>
    <row r="96" spans="1:24" x14ac:dyDescent="0.35">
      <c r="A96" s="25">
        <f t="shared" si="49"/>
        <v>91</v>
      </c>
      <c r="B96" s="3">
        <v>2760.619995</v>
      </c>
      <c r="C96" s="3">
        <v>1730.0699460000001</v>
      </c>
      <c r="D96" s="3">
        <f t="shared" si="37"/>
        <v>592.50428711666655</v>
      </c>
      <c r="E96" s="3">
        <f t="shared" si="38"/>
        <v>800.02969714583321</v>
      </c>
      <c r="F96" s="4">
        <f t="shared" si="39"/>
        <v>474021.02537955454</v>
      </c>
      <c r="G96" s="3">
        <f t="shared" si="40"/>
        <v>351061.33025162923</v>
      </c>
      <c r="H96" s="3">
        <v>2760.619995</v>
      </c>
      <c r="I96" s="3">
        <f t="shared" si="29"/>
        <v>7.4559171178883776</v>
      </c>
      <c r="J96" s="3">
        <f t="shared" si="30"/>
        <v>0.18898520184335155</v>
      </c>
      <c r="K96" s="3">
        <f t="shared" si="41"/>
        <v>1.0150480189697697</v>
      </c>
      <c r="L96" s="3">
        <f t="shared" si="42"/>
        <v>0.66995978773750431</v>
      </c>
      <c r="M96" s="3">
        <f t="shared" si="43"/>
        <v>3.5715406515772326E-2</v>
      </c>
      <c r="N96" s="3">
        <f t="shared" si="44"/>
        <v>3.5715406515771757E-2</v>
      </c>
      <c r="O96" s="3">
        <f t="shared" si="31"/>
        <v>2.5981184591791259E-2</v>
      </c>
      <c r="P96" s="3">
        <f t="shared" si="32"/>
        <v>5.1449818850362747E-2</v>
      </c>
      <c r="Q96" s="3">
        <f t="shared" si="33"/>
        <v>7.2669319160450261</v>
      </c>
      <c r="R96" s="3">
        <f t="shared" si="45"/>
        <v>7.2154820971946636</v>
      </c>
      <c r="S96" s="3">
        <f t="shared" si="46"/>
        <v>7.3183817348953886</v>
      </c>
      <c r="T96" s="3">
        <f t="shared" si="34"/>
        <v>1432.1497499564398</v>
      </c>
      <c r="U96" s="3">
        <f t="shared" si="47"/>
        <v>1360.3293209775456</v>
      </c>
      <c r="V96" s="3">
        <f t="shared" si="48"/>
        <v>1507.7620357593498</v>
      </c>
      <c r="W96" s="3">
        <f t="shared" si="35"/>
        <v>88756.443210633384</v>
      </c>
      <c r="X96" s="3">
        <f t="shared" si="36"/>
        <v>3.8136382981639247</v>
      </c>
    </row>
    <row r="97" spans="1:24" x14ac:dyDescent="0.35">
      <c r="A97" s="25">
        <f t="shared" si="49"/>
        <v>92</v>
      </c>
      <c r="B97" s="3">
        <v>2861.344971</v>
      </c>
      <c r="C97" s="3">
        <v>1898.3549805</v>
      </c>
      <c r="D97" s="3">
        <f t="shared" si="37"/>
        <v>693.22926311666652</v>
      </c>
      <c r="E97" s="3">
        <f t="shared" si="38"/>
        <v>968.31473164583315</v>
      </c>
      <c r="F97" s="4">
        <f t="shared" si="39"/>
        <v>671264.10788385361</v>
      </c>
      <c r="G97" s="3">
        <f t="shared" si="40"/>
        <v>480566.81124127645</v>
      </c>
      <c r="H97" s="3">
        <v>2861.344971</v>
      </c>
      <c r="I97" s="3">
        <f t="shared" si="29"/>
        <v>7.5487429903966197</v>
      </c>
      <c r="J97" s="3">
        <f t="shared" si="30"/>
        <v>0.14266529305935816</v>
      </c>
      <c r="K97" s="3">
        <f t="shared" si="41"/>
        <v>1.21070803631443</v>
      </c>
      <c r="L97" s="3">
        <f t="shared" si="42"/>
        <v>0.91710596157692481</v>
      </c>
      <c r="M97" s="3">
        <f t="shared" si="43"/>
        <v>2.0353385843712546E-2</v>
      </c>
      <c r="N97" s="3">
        <f t="shared" si="44"/>
        <v>2.0353385843712119E-2</v>
      </c>
      <c r="O97" s="3">
        <f t="shared" si="31"/>
        <v>2.8150948976184274E-2</v>
      </c>
      <c r="P97" s="3">
        <f t="shared" si="32"/>
        <v>5.5746543048237091E-2</v>
      </c>
      <c r="Q97" s="3">
        <f t="shared" si="33"/>
        <v>7.4060776973372615</v>
      </c>
      <c r="R97" s="3">
        <f t="shared" si="45"/>
        <v>7.3503311542890248</v>
      </c>
      <c r="S97" s="3">
        <f t="shared" si="46"/>
        <v>7.4618242403854982</v>
      </c>
      <c r="T97" s="3">
        <f t="shared" si="34"/>
        <v>1645.9577248439259</v>
      </c>
      <c r="U97" s="3">
        <f t="shared" si="47"/>
        <v>1556.7119543300494</v>
      </c>
      <c r="V97" s="3">
        <f t="shared" si="48"/>
        <v>1740.3199252357813</v>
      </c>
      <c r="W97" s="3">
        <f t="shared" si="35"/>
        <v>63704.37466271763</v>
      </c>
      <c r="X97" s="3">
        <f t="shared" si="36"/>
        <v>3.9527840794561602</v>
      </c>
    </row>
    <row r="98" spans="1:24" x14ac:dyDescent="0.35">
      <c r="A98" s="25">
        <f t="shared" si="49"/>
        <v>93</v>
      </c>
      <c r="B98" s="3">
        <v>2905.4699704999998</v>
      </c>
      <c r="C98" s="3">
        <v>2014.75</v>
      </c>
      <c r="D98" s="3">
        <f t="shared" si="37"/>
        <v>737.35426261666635</v>
      </c>
      <c r="E98" s="3">
        <f t="shared" si="38"/>
        <v>1084.7097511458333</v>
      </c>
      <c r="F98" s="4">
        <f t="shared" si="39"/>
        <v>799815.35870924348</v>
      </c>
      <c r="G98" s="3">
        <f t="shared" si="40"/>
        <v>543691.30859896773</v>
      </c>
      <c r="H98" s="3">
        <v>2905.4699704999998</v>
      </c>
      <c r="I98" s="3">
        <f t="shared" si="29"/>
        <v>7.6082503972046203</v>
      </c>
      <c r="J98" s="3">
        <f t="shared" si="30"/>
        <v>0.14121654208235324</v>
      </c>
      <c r="K98" s="3">
        <f t="shared" si="41"/>
        <v>1.3452037602508331</v>
      </c>
      <c r="L98" s="3">
        <f t="shared" si="42"/>
        <v>1.0375717355215577</v>
      </c>
      <c r="M98" s="3">
        <f t="shared" si="43"/>
        <v>1.9942111757697042E-2</v>
      </c>
      <c r="N98" s="3">
        <f t="shared" si="44"/>
        <v>1.9942111757696619E-2</v>
      </c>
      <c r="O98" s="3">
        <f t="shared" si="31"/>
        <v>2.9150063356890528E-2</v>
      </c>
      <c r="P98" s="3">
        <f t="shared" si="32"/>
        <v>5.7725061530199233E-2</v>
      </c>
      <c r="Q98" s="3">
        <f t="shared" si="33"/>
        <v>7.467033855122267</v>
      </c>
      <c r="R98" s="3">
        <f t="shared" si="45"/>
        <v>7.4093087935920678</v>
      </c>
      <c r="S98" s="3">
        <f t="shared" si="46"/>
        <v>7.5247589166524662</v>
      </c>
      <c r="T98" s="3">
        <f t="shared" si="34"/>
        <v>1749.4099788449009</v>
      </c>
      <c r="U98" s="3">
        <f t="shared" si="47"/>
        <v>1651.2845738307715</v>
      </c>
      <c r="V98" s="3">
        <f t="shared" si="48"/>
        <v>1853.3663564616268</v>
      </c>
      <c r="W98" s="3">
        <f t="shared" si="35"/>
        <v>70405.326826588425</v>
      </c>
      <c r="X98" s="3">
        <f t="shared" si="36"/>
        <v>4.0137402372411666</v>
      </c>
    </row>
    <row r="99" spans="1:24" x14ac:dyDescent="0.35">
      <c r="A99" s="25">
        <f t="shared" si="49"/>
        <v>94</v>
      </c>
      <c r="B99" s="3">
        <v>2819.0150144999998</v>
      </c>
      <c r="C99" s="3">
        <v>1810</v>
      </c>
      <c r="D99" s="3">
        <f t="shared" si="37"/>
        <v>650.89930661666631</v>
      </c>
      <c r="E99" s="3">
        <f t="shared" si="38"/>
        <v>879.95975114583314</v>
      </c>
      <c r="F99" s="4">
        <f t="shared" si="39"/>
        <v>572765.19187139708</v>
      </c>
      <c r="G99" s="3">
        <f t="shared" si="40"/>
        <v>423669.90735405701</v>
      </c>
      <c r="H99" s="3">
        <v>2819.0150144999998</v>
      </c>
      <c r="I99" s="3">
        <f t="shared" si="29"/>
        <v>7.5010821242598711</v>
      </c>
      <c r="J99" s="3">
        <f t="shared" si="30"/>
        <v>0.15348083568600224</v>
      </c>
      <c r="K99" s="3">
        <f t="shared" si="41"/>
        <v>1.1080950156209888</v>
      </c>
      <c r="L99" s="3">
        <f t="shared" si="42"/>
        <v>0.80852482669692871</v>
      </c>
      <c r="M99" s="3">
        <f t="shared" si="43"/>
        <v>2.3556366922873617E-2</v>
      </c>
      <c r="N99" s="3">
        <f t="shared" si="44"/>
        <v>2.3556366922873159E-2</v>
      </c>
      <c r="O99" s="3">
        <f t="shared" si="31"/>
        <v>2.7218995749893015E-2</v>
      </c>
      <c r="P99" s="3">
        <f t="shared" si="32"/>
        <v>5.3901021936592096E-2</v>
      </c>
      <c r="Q99" s="3">
        <f t="shared" si="33"/>
        <v>7.3476012885738688</v>
      </c>
      <c r="R99" s="3">
        <f t="shared" si="45"/>
        <v>7.293700266637277</v>
      </c>
      <c r="S99" s="3">
        <f t="shared" si="46"/>
        <v>7.4015023105104607</v>
      </c>
      <c r="T99" s="3">
        <f t="shared" si="34"/>
        <v>1552.4681349016216</v>
      </c>
      <c r="U99" s="3">
        <f t="shared" si="47"/>
        <v>1471.0037452234876</v>
      </c>
      <c r="V99" s="3">
        <f t="shared" si="48"/>
        <v>1638.4440336816963</v>
      </c>
      <c r="W99" s="3">
        <f t="shared" si="35"/>
        <v>66322.661541049354</v>
      </c>
      <c r="X99" s="3">
        <f t="shared" si="36"/>
        <v>3.894307670692768</v>
      </c>
    </row>
    <row r="100" spans="1:24" x14ac:dyDescent="0.35">
      <c r="A100" s="25">
        <f t="shared" si="49"/>
        <v>95</v>
      </c>
      <c r="B100" s="3">
        <v>2738.875</v>
      </c>
      <c r="C100" s="3">
        <v>1656.8500365</v>
      </c>
      <c r="D100" s="3">
        <f t="shared" si="37"/>
        <v>570.75929211666653</v>
      </c>
      <c r="E100" s="3">
        <f t="shared" si="38"/>
        <v>726.80978764583313</v>
      </c>
      <c r="F100" s="4">
        <f t="shared" si="39"/>
        <v>414833.43990020046</v>
      </c>
      <c r="G100" s="3">
        <f t="shared" si="40"/>
        <v>325766.16953751829</v>
      </c>
      <c r="H100" s="3">
        <v>2738.875</v>
      </c>
      <c r="I100" s="3">
        <f t="shared" si="29"/>
        <v>7.4126735103134163</v>
      </c>
      <c r="J100" s="3">
        <f t="shared" si="30"/>
        <v>0.17578105854655313</v>
      </c>
      <c r="K100" s="3">
        <f t="shared" si="41"/>
        <v>0.92978251259280409</v>
      </c>
      <c r="L100" s="3">
        <f t="shared" si="42"/>
        <v>0.62168691048649716</v>
      </c>
      <c r="M100" s="3">
        <f t="shared" si="43"/>
        <v>3.0898980543746738E-2</v>
      </c>
      <c r="N100" s="3">
        <f t="shared" si="44"/>
        <v>3.0898980543746211E-2</v>
      </c>
      <c r="O100" s="3">
        <f t="shared" si="31"/>
        <v>2.5535870968336812E-2</v>
      </c>
      <c r="P100" s="3">
        <f t="shared" si="32"/>
        <v>5.0567976639612718E-2</v>
      </c>
      <c r="Q100" s="3">
        <f t="shared" si="33"/>
        <v>7.2368924517668631</v>
      </c>
      <c r="R100" s="3">
        <f t="shared" si="45"/>
        <v>7.1863244751272504</v>
      </c>
      <c r="S100" s="3">
        <f t="shared" si="46"/>
        <v>7.2874604284064759</v>
      </c>
      <c r="T100" s="3">
        <f t="shared" si="34"/>
        <v>1389.7684809256796</v>
      </c>
      <c r="U100" s="3">
        <f t="shared" si="47"/>
        <v>1321.2380268111795</v>
      </c>
      <c r="V100" s="3">
        <f t="shared" si="48"/>
        <v>1461.8534975382195</v>
      </c>
      <c r="W100" s="3">
        <f t="shared" si="35"/>
        <v>71332.557327998802</v>
      </c>
      <c r="X100" s="3">
        <f t="shared" si="36"/>
        <v>3.7835988338857622</v>
      </c>
    </row>
    <row r="101" spans="1:24" x14ac:dyDescent="0.35">
      <c r="A101" s="25">
        <f t="shared" si="49"/>
        <v>96</v>
      </c>
      <c r="B101" s="3">
        <v>2648.6750489999999</v>
      </c>
      <c r="C101" s="3">
        <v>1635.714966</v>
      </c>
      <c r="D101" s="3">
        <f t="shared" si="37"/>
        <v>480.55934111666647</v>
      </c>
      <c r="E101" s="3">
        <f t="shared" si="38"/>
        <v>705.67471714583314</v>
      </c>
      <c r="F101" s="4">
        <f t="shared" si="39"/>
        <v>339118.57711429155</v>
      </c>
      <c r="G101" s="3">
        <f t="shared" si="40"/>
        <v>230937.28033448462</v>
      </c>
      <c r="H101" s="3">
        <v>2648.6750489999999</v>
      </c>
      <c r="I101" s="3">
        <f t="shared" si="29"/>
        <v>7.3998352758221824</v>
      </c>
      <c r="J101" s="3">
        <f t="shared" si="30"/>
        <v>0.2875488865518383</v>
      </c>
      <c r="K101" s="3">
        <f t="shared" si="41"/>
        <v>0.90518873839187752</v>
      </c>
      <c r="L101" s="3">
        <f t="shared" si="42"/>
        <v>0.44071698584025254</v>
      </c>
      <c r="M101" s="3">
        <f t="shared" si="43"/>
        <v>8.2684362157201971E-2</v>
      </c>
      <c r="N101" s="3">
        <f t="shared" si="44"/>
        <v>8.2684362157201111E-2</v>
      </c>
      <c r="O101" s="3">
        <f t="shared" si="31"/>
        <v>2.3792359956723366E-2</v>
      </c>
      <c r="P101" s="3">
        <f t="shared" si="32"/>
        <v>4.7115350167012765E-2</v>
      </c>
      <c r="Q101" s="3">
        <f t="shared" si="33"/>
        <v>7.1122863892703441</v>
      </c>
      <c r="R101" s="3">
        <f t="shared" si="45"/>
        <v>7.0651710391033316</v>
      </c>
      <c r="S101" s="3">
        <f t="shared" si="46"/>
        <v>7.1594017394373566</v>
      </c>
      <c r="T101" s="3">
        <f t="shared" si="34"/>
        <v>1226.9496260085104</v>
      </c>
      <c r="U101" s="3">
        <f t="shared" si="47"/>
        <v>1170.4821525538223</v>
      </c>
      <c r="V101" s="3">
        <f t="shared" si="48"/>
        <v>1286.1412551039821</v>
      </c>
      <c r="W101" s="3">
        <f t="shared" si="35"/>
        <v>167089.10317835805</v>
      </c>
      <c r="X101" s="3">
        <f t="shared" si="36"/>
        <v>3.6589927713892432</v>
      </c>
    </row>
    <row r="102" spans="1:24" x14ac:dyDescent="0.35">
      <c r="A102" s="25">
        <f t="shared" si="49"/>
        <v>97</v>
      </c>
      <c r="B102" s="3">
        <v>2590.5300295000002</v>
      </c>
      <c r="C102" s="3">
        <v>1591.9649655000001</v>
      </c>
      <c r="D102" s="3">
        <f t="shared" si="37"/>
        <v>422.41432161666671</v>
      </c>
      <c r="E102" s="3">
        <f t="shared" si="38"/>
        <v>661.9247166458332</v>
      </c>
      <c r="F102" s="4">
        <f t="shared" si="39"/>
        <v>279606.48014325398</v>
      </c>
      <c r="G102" s="3">
        <f t="shared" si="40"/>
        <v>178433.85910686874</v>
      </c>
      <c r="H102" s="3">
        <v>2590.5300295000002</v>
      </c>
      <c r="I102" s="3">
        <f t="shared" ref="I102:I125" si="50">LN(C102)</f>
        <v>7.3727243595667025</v>
      </c>
      <c r="J102" s="3">
        <f t="shared" ref="J102:J133" si="51">I102-Q102</f>
        <v>0.3407619821539507</v>
      </c>
      <c r="K102" s="3">
        <f t="shared" si="41"/>
        <v>0.85433632565476481</v>
      </c>
      <c r="L102" s="3">
        <f t="shared" si="42"/>
        <v>0.3405203024973914</v>
      </c>
      <c r="M102" s="3">
        <f t="shared" si="43"/>
        <v>0.11611872848148942</v>
      </c>
      <c r="N102" s="3">
        <f t="shared" si="44"/>
        <v>0.1161187284814884</v>
      </c>
      <c r="O102" s="3">
        <f t="shared" ref="O102:O125" si="52" xml:space="preserve"> SQRT($AB$16/$AH$15*(1+G102/$AB$19))</f>
        <v>2.2769690998348826E-2</v>
      </c>
      <c r="P102" s="3">
        <f t="shared" ref="P102:P133" si="53">O102*$AH$21</f>
        <v>4.5090187208550764E-2</v>
      </c>
      <c r="Q102" s="3">
        <f t="shared" ref="Q102:Q125" si="54">$AC$7+$AB$7*H102</f>
        <v>7.0319623774127518</v>
      </c>
      <c r="R102" s="3">
        <f t="shared" si="45"/>
        <v>6.9868721902042008</v>
      </c>
      <c r="S102" s="3">
        <f t="shared" si="46"/>
        <v>7.0770525646213027</v>
      </c>
      <c r="T102" s="3">
        <f t="shared" ref="T102:T128" si="55">$AH$7*$AG$7^H102</f>
        <v>1132.250333987125</v>
      </c>
      <c r="U102" s="3">
        <f t="shared" si="47"/>
        <v>1082.3308512963297</v>
      </c>
      <c r="V102" s="3">
        <f t="shared" si="48"/>
        <v>1184.4722131670335</v>
      </c>
      <c r="W102" s="3">
        <f t="shared" ref="W102:W125" si="56">(T102-C102)^2</f>
        <v>211337.54242701846</v>
      </c>
      <c r="X102" s="3">
        <f t="shared" ref="X102:X125" si="57">B102*$AB$7</f>
        <v>3.5786687595316509</v>
      </c>
    </row>
    <row r="103" spans="1:24" x14ac:dyDescent="0.35">
      <c r="A103" s="25">
        <f t="shared" si="49"/>
        <v>98</v>
      </c>
      <c r="B103" s="3">
        <v>2743.405029</v>
      </c>
      <c r="C103" s="3">
        <v>1639.3549805</v>
      </c>
      <c r="D103" s="3">
        <f t="shared" si="37"/>
        <v>575.28932111666654</v>
      </c>
      <c r="E103" s="3">
        <f t="shared" si="38"/>
        <v>709.31473164583315</v>
      </c>
      <c r="F103" s="4">
        <f t="shared" si="39"/>
        <v>408061.19042658189</v>
      </c>
      <c r="G103" s="3">
        <f t="shared" si="40"/>
        <v>330957.80299087509</v>
      </c>
      <c r="H103" s="3">
        <v>2743.405029</v>
      </c>
      <c r="I103" s="3">
        <f t="shared" si="50"/>
        <v>7.4020581388805438</v>
      </c>
      <c r="J103" s="3">
        <f t="shared" si="51"/>
        <v>0.1589077116887827</v>
      </c>
      <c r="K103" s="3">
        <f t="shared" si="41"/>
        <v>0.90942340590441639</v>
      </c>
      <c r="L103" s="3">
        <f t="shared" si="42"/>
        <v>0.63159454014177274</v>
      </c>
      <c r="M103" s="3">
        <f t="shared" si="43"/>
        <v>2.5251660834165288E-2</v>
      </c>
      <c r="N103" s="3">
        <f t="shared" si="44"/>
        <v>2.5251660834164812E-2</v>
      </c>
      <c r="O103" s="3">
        <f t="shared" si="52"/>
        <v>2.5627899195241523E-2</v>
      </c>
      <c r="P103" s="3">
        <f t="shared" si="53"/>
        <v>5.0750217583501914E-2</v>
      </c>
      <c r="Q103" s="3">
        <f t="shared" si="54"/>
        <v>7.2431504271917611</v>
      </c>
      <c r="R103" s="3">
        <f t="shared" si="45"/>
        <v>7.1924002096082589</v>
      </c>
      <c r="S103" s="3">
        <f t="shared" si="46"/>
        <v>7.2939006447752632</v>
      </c>
      <c r="T103" s="3">
        <f t="shared" si="55"/>
        <v>1398.4928880159243</v>
      </c>
      <c r="U103" s="3">
        <f t="shared" si="47"/>
        <v>1329.2899541652034</v>
      </c>
      <c r="V103" s="3">
        <f t="shared" si="48"/>
        <v>1471.2985317483274</v>
      </c>
      <c r="W103" s="3">
        <f t="shared" si="56"/>
        <v>58014.547595807424</v>
      </c>
      <c r="X103" s="3">
        <f t="shared" si="57"/>
        <v>3.7898568093106606</v>
      </c>
    </row>
    <row r="104" spans="1:24" x14ac:dyDescent="0.35">
      <c r="A104" s="25">
        <f t="shared" si="49"/>
        <v>99</v>
      </c>
      <c r="B104" s="3">
        <v>2816.3099364999998</v>
      </c>
      <c r="C104" s="3">
        <v>1717.9400025</v>
      </c>
      <c r="D104" s="3">
        <f t="shared" si="37"/>
        <v>648.19422861666635</v>
      </c>
      <c r="E104" s="3">
        <f t="shared" si="38"/>
        <v>787.89975364583313</v>
      </c>
      <c r="F104" s="4">
        <f t="shared" si="39"/>
        <v>510712.07304172224</v>
      </c>
      <c r="G104" s="3">
        <f t="shared" si="40"/>
        <v>420155.75801195513</v>
      </c>
      <c r="H104" s="3">
        <v>2816.3099364999998</v>
      </c>
      <c r="I104" s="3">
        <f t="shared" si="50"/>
        <v>7.4488811790589464</v>
      </c>
      <c r="J104" s="3">
        <f t="shared" si="51"/>
        <v>0.10501680070053876</v>
      </c>
      <c r="K104" s="3">
        <f t="shared" si="41"/>
        <v>1.0009201641457048</v>
      </c>
      <c r="L104" s="3">
        <f t="shared" si="42"/>
        <v>0.80181848069856643</v>
      </c>
      <c r="M104" s="3">
        <f t="shared" si="43"/>
        <v>1.1028528429376678E-2</v>
      </c>
      <c r="N104" s="3">
        <f t="shared" si="44"/>
        <v>1.1028528429376367E-2</v>
      </c>
      <c r="O104" s="3">
        <f t="shared" si="52"/>
        <v>2.7160386587431602E-2</v>
      </c>
      <c r="P104" s="3">
        <f t="shared" si="53"/>
        <v>5.3784959838616628E-2</v>
      </c>
      <c r="Q104" s="3">
        <f t="shared" si="54"/>
        <v>7.3438643783584077</v>
      </c>
      <c r="R104" s="3">
        <f t="shared" si="45"/>
        <v>7.2900794185197908</v>
      </c>
      <c r="S104" s="3">
        <f t="shared" si="46"/>
        <v>7.3976493381970245</v>
      </c>
      <c r="T104" s="3">
        <f t="shared" si="55"/>
        <v>1546.6775270984331</v>
      </c>
      <c r="U104" s="3">
        <f t="shared" si="47"/>
        <v>1465.6870952814256</v>
      </c>
      <c r="V104" s="3">
        <f t="shared" si="48"/>
        <v>1632.1433002532713</v>
      </c>
      <c r="W104" s="3">
        <f t="shared" si="56"/>
        <v>29330.835480672315</v>
      </c>
      <c r="X104" s="3">
        <f t="shared" si="57"/>
        <v>3.8905707604773072</v>
      </c>
    </row>
    <row r="105" spans="1:24" x14ac:dyDescent="0.35">
      <c r="A105" s="25">
        <f t="shared" si="49"/>
        <v>100</v>
      </c>
      <c r="B105" s="3">
        <v>2897.2299804999998</v>
      </c>
      <c r="C105" s="3">
        <v>1863.3150025</v>
      </c>
      <c r="D105" s="3">
        <f t="shared" si="37"/>
        <v>729.11427261666631</v>
      </c>
      <c r="E105" s="3">
        <f t="shared" si="38"/>
        <v>933.27475364583313</v>
      </c>
      <c r="F105" s="4">
        <f t="shared" si="39"/>
        <v>680463.94315598009</v>
      </c>
      <c r="G105" s="3">
        <f t="shared" si="40"/>
        <v>531607.62253333046</v>
      </c>
      <c r="H105" s="3">
        <v>2897.2299804999998</v>
      </c>
      <c r="I105" s="3">
        <f t="shared" si="50"/>
        <v>7.5301124397761159</v>
      </c>
      <c r="J105" s="3">
        <f t="shared" si="51"/>
        <v>7.4461658563840238E-2</v>
      </c>
      <c r="K105" s="3">
        <f t="shared" si="41"/>
        <v>1.1700559322046045</v>
      </c>
      <c r="L105" s="3">
        <f t="shared" si="42"/>
        <v>1.0145114236785597</v>
      </c>
      <c r="M105" s="3">
        <f t="shared" si="43"/>
        <v>5.5445385960779222E-3</v>
      </c>
      <c r="N105" s="3">
        <f t="shared" si="44"/>
        <v>5.544538596077701E-3</v>
      </c>
      <c r="O105" s="3">
        <f t="shared" si="52"/>
        <v>2.8961474234820921E-2</v>
      </c>
      <c r="P105" s="3">
        <f t="shared" si="53"/>
        <v>5.7351603725250042E-2</v>
      </c>
      <c r="Q105" s="3">
        <f t="shared" si="54"/>
        <v>7.4556507812122756</v>
      </c>
      <c r="R105" s="3">
        <f t="shared" si="45"/>
        <v>7.3982991774870257</v>
      </c>
      <c r="S105" s="3">
        <f t="shared" si="46"/>
        <v>7.5130023849375256</v>
      </c>
      <c r="T105" s="3">
        <f t="shared" si="55"/>
        <v>1729.6092262771849</v>
      </c>
      <c r="U105" s="3">
        <f t="shared" si="47"/>
        <v>1633.2042757911463</v>
      </c>
      <c r="V105" s="3">
        <f t="shared" si="48"/>
        <v>1831.7047781263818</v>
      </c>
      <c r="W105" s="3">
        <f t="shared" si="56"/>
        <v>17877.234595345501</v>
      </c>
      <c r="X105" s="3">
        <f t="shared" si="57"/>
        <v>4.0023571633311743</v>
      </c>
    </row>
    <row r="106" spans="1:24" x14ac:dyDescent="0.35">
      <c r="A106" s="25">
        <f t="shared" si="49"/>
        <v>101</v>
      </c>
      <c r="B106" s="3">
        <v>2852.1950685000002</v>
      </c>
      <c r="C106" s="3">
        <v>1854.079956</v>
      </c>
      <c r="D106" s="3">
        <f t="shared" si="37"/>
        <v>684.07936061666669</v>
      </c>
      <c r="E106" s="3">
        <f t="shared" si="38"/>
        <v>924.03970714583318</v>
      </c>
      <c r="F106" s="4">
        <f t="shared" si="39"/>
        <v>632116.49204873352</v>
      </c>
      <c r="G106" s="3">
        <f t="shared" si="40"/>
        <v>467964.57162170752</v>
      </c>
      <c r="H106" s="3">
        <v>2852.1950685000002</v>
      </c>
      <c r="I106" s="3">
        <f t="shared" si="50"/>
        <v>7.525143871409484</v>
      </c>
      <c r="J106" s="3">
        <f t="shared" si="51"/>
        <v>0.13170623994933184</v>
      </c>
      <c r="K106" s="3">
        <f t="shared" si="41"/>
        <v>1.1593317051509668</v>
      </c>
      <c r="L106" s="3">
        <f t="shared" si="42"/>
        <v>0.89305605048448999</v>
      </c>
      <c r="M106" s="3">
        <f t="shared" si="43"/>
        <v>1.7346533641590972E-2</v>
      </c>
      <c r="N106" s="3">
        <f t="shared" si="44"/>
        <v>1.734653364159058E-2</v>
      </c>
      <c r="O106" s="3">
        <f t="shared" si="52"/>
        <v>2.7947207845216166E-2</v>
      </c>
      <c r="P106" s="3">
        <f t="shared" si="53"/>
        <v>5.5343080140545453E-2</v>
      </c>
      <c r="Q106" s="3">
        <f t="shared" si="54"/>
        <v>7.3934376314601522</v>
      </c>
      <c r="R106" s="3">
        <f t="shared" si="45"/>
        <v>7.3380945513196068</v>
      </c>
      <c r="S106" s="3">
        <f t="shared" si="46"/>
        <v>7.4487807116006977</v>
      </c>
      <c r="T106" s="3">
        <f t="shared" si="55"/>
        <v>1625.2836468842081</v>
      </c>
      <c r="U106" s="3">
        <f t="shared" si="47"/>
        <v>1537.7791609851611</v>
      </c>
      <c r="V106" s="3">
        <f t="shared" si="48"/>
        <v>1717.767414104429</v>
      </c>
      <c r="W106" s="3">
        <f t="shared" si="56"/>
        <v>52347.751065009012</v>
      </c>
      <c r="X106" s="3">
        <f t="shared" si="57"/>
        <v>3.9401440135790509</v>
      </c>
    </row>
    <row r="107" spans="1:24" x14ac:dyDescent="0.35">
      <c r="A107" s="25">
        <f t="shared" si="49"/>
        <v>102</v>
      </c>
      <c r="B107" s="3">
        <v>2846.6450195000002</v>
      </c>
      <c r="C107" s="3">
        <v>1826.8200075</v>
      </c>
      <c r="D107" s="3">
        <f t="shared" si="37"/>
        <v>678.52931161666675</v>
      </c>
      <c r="E107" s="3">
        <f t="shared" si="38"/>
        <v>896.77975864583311</v>
      </c>
      <c r="F107" s="4">
        <f t="shared" si="39"/>
        <v>608491.35230571765</v>
      </c>
      <c r="G107" s="3">
        <f t="shared" si="40"/>
        <v>460402.02672298765</v>
      </c>
      <c r="H107" s="3">
        <v>2846.6450195000002</v>
      </c>
      <c r="I107" s="3">
        <f t="shared" si="50"/>
        <v>7.5103320334623866</v>
      </c>
      <c r="J107" s="3">
        <f t="shared" si="51"/>
        <v>0.12456147659468897</v>
      </c>
      <c r="K107" s="3">
        <f t="shared" si="41"/>
        <v>1.1276546123307831</v>
      </c>
      <c r="L107" s="3">
        <f t="shared" si="42"/>
        <v>0.87862381161765102</v>
      </c>
      <c r="M107" s="3">
        <f t="shared" si="43"/>
        <v>1.5515561451449248E-2</v>
      </c>
      <c r="N107" s="3">
        <f t="shared" si="44"/>
        <v>1.5515561451448877E-2</v>
      </c>
      <c r="O107" s="3">
        <f t="shared" si="52"/>
        <v>2.7824227497658449E-2</v>
      </c>
      <c r="P107" s="3">
        <f t="shared" si="53"/>
        <v>5.5099545571070961E-2</v>
      </c>
      <c r="Q107" s="3">
        <f t="shared" si="54"/>
        <v>7.3857705568676977</v>
      </c>
      <c r="R107" s="3">
        <f t="shared" si="45"/>
        <v>7.3306710112966265</v>
      </c>
      <c r="S107" s="3">
        <f t="shared" si="46"/>
        <v>7.4408701024387689</v>
      </c>
      <c r="T107" s="3">
        <f t="shared" si="55"/>
        <v>1612.8701244405986</v>
      </c>
      <c r="U107" s="3">
        <f t="shared" si="47"/>
        <v>1526.4056638743234</v>
      </c>
      <c r="V107" s="3">
        <f t="shared" si="48"/>
        <v>1704.2324330153574</v>
      </c>
      <c r="W107" s="3">
        <f t="shared" si="56"/>
        <v>45774.55246113152</v>
      </c>
      <c r="X107" s="3">
        <f t="shared" si="57"/>
        <v>3.9324769389865963</v>
      </c>
    </row>
    <row r="108" spans="1:24" x14ac:dyDescent="0.35">
      <c r="A108" s="25">
        <f t="shared" si="49"/>
        <v>103</v>
      </c>
      <c r="B108" s="3">
        <v>2975.8948974999998</v>
      </c>
      <c r="C108" s="3">
        <v>1894.8800045</v>
      </c>
      <c r="D108" s="3">
        <f t="shared" si="37"/>
        <v>807.77918961666637</v>
      </c>
      <c r="E108" s="3">
        <f t="shared" si="38"/>
        <v>964.83975564583318</v>
      </c>
      <c r="F108" s="4">
        <f t="shared" si="39"/>
        <v>779377.47592553357</v>
      </c>
      <c r="G108" s="3">
        <f t="shared" si="40"/>
        <v>652507.2191777582</v>
      </c>
      <c r="H108" s="3">
        <v>2975.8948974999998</v>
      </c>
      <c r="I108" s="3">
        <f t="shared" si="50"/>
        <v>7.5469107933480055</v>
      </c>
      <c r="J108" s="3">
        <f t="shared" si="51"/>
        <v>-1.7411062020234347E-2</v>
      </c>
      <c r="K108" s="3">
        <f t="shared" si="41"/>
        <v>1.2066793805968432</v>
      </c>
      <c r="L108" s="3">
        <f t="shared" si="42"/>
        <v>1.2452342664576062</v>
      </c>
      <c r="M108" s="3">
        <f t="shared" si="43"/>
        <v>3.0314508067244691E-4</v>
      </c>
      <c r="N108" s="3">
        <f t="shared" si="44"/>
        <v>3.0314508067249879E-4</v>
      </c>
      <c r="O108" s="3">
        <f t="shared" si="52"/>
        <v>3.079636222558689E-2</v>
      </c>
      <c r="P108" s="3">
        <f t="shared" si="53"/>
        <v>6.0985181493888131E-2</v>
      </c>
      <c r="Q108" s="3">
        <f t="shared" si="54"/>
        <v>7.5643218553682399</v>
      </c>
      <c r="R108" s="3">
        <f t="shared" si="45"/>
        <v>7.5033366738743519</v>
      </c>
      <c r="S108" s="3">
        <f t="shared" si="46"/>
        <v>7.6253070368621279</v>
      </c>
      <c r="T108" s="3">
        <f t="shared" si="55"/>
        <v>1928.1607637234522</v>
      </c>
      <c r="U108" s="3">
        <f t="shared" si="47"/>
        <v>1814.0853383707549</v>
      </c>
      <c r="V108" s="3">
        <f t="shared" si="48"/>
        <v>2049.4096127260923</v>
      </c>
      <c r="W108" s="3">
        <f t="shared" si="56"/>
        <v>1107.6089344893953</v>
      </c>
      <c r="X108" s="3">
        <f t="shared" si="57"/>
        <v>4.1110282374871394</v>
      </c>
    </row>
    <row r="109" spans="1:24" x14ac:dyDescent="0.35">
      <c r="A109" s="25">
        <f t="shared" si="49"/>
        <v>104</v>
      </c>
      <c r="B109" s="3">
        <v>2953.3900144999998</v>
      </c>
      <c r="C109" s="3">
        <v>1824.005005</v>
      </c>
      <c r="D109" s="3">
        <f t="shared" si="37"/>
        <v>785.27430661666631</v>
      </c>
      <c r="E109" s="3">
        <f t="shared" si="38"/>
        <v>893.96475614583312</v>
      </c>
      <c r="F109" s="4">
        <f t="shared" si="39"/>
        <v>702007.55402215628</v>
      </c>
      <c r="G109" s="3">
        <f t="shared" si="40"/>
        <v>616655.73663228611</v>
      </c>
      <c r="H109" s="3">
        <v>2953.3900144999998</v>
      </c>
      <c r="I109" s="3">
        <f t="shared" si="50"/>
        <v>7.5087899145998103</v>
      </c>
      <c r="J109" s="3">
        <f t="shared" si="51"/>
        <v>-2.4442734771246144E-2</v>
      </c>
      <c r="K109" s="3">
        <f t="shared" si="41"/>
        <v>1.1243818050166157</v>
      </c>
      <c r="L109" s="3">
        <f t="shared" si="42"/>
        <v>1.1768158746654276</v>
      </c>
      <c r="M109" s="3">
        <f t="shared" si="43"/>
        <v>5.9744728309748531E-4</v>
      </c>
      <c r="N109" s="3">
        <f t="shared" si="44"/>
        <v>5.9744728309755806E-4</v>
      </c>
      <c r="O109" s="3">
        <f t="shared" si="52"/>
        <v>3.026385148569698E-2</v>
      </c>
      <c r="P109" s="3">
        <f t="shared" si="53"/>
        <v>5.9930665253244322E-2</v>
      </c>
      <c r="Q109" s="3">
        <f t="shared" si="54"/>
        <v>7.5332326493710564</v>
      </c>
      <c r="R109" s="3">
        <f t="shared" si="45"/>
        <v>7.4733019841178123</v>
      </c>
      <c r="S109" s="3">
        <f t="shared" si="46"/>
        <v>7.5931633146243005</v>
      </c>
      <c r="T109" s="3">
        <f t="shared" si="55"/>
        <v>1869.1380156356934</v>
      </c>
      <c r="U109" s="3">
        <f t="shared" si="47"/>
        <v>1760.4099448461043</v>
      </c>
      <c r="V109" s="3">
        <f t="shared" si="48"/>
        <v>1984.5814503165893</v>
      </c>
      <c r="W109" s="3">
        <f t="shared" si="56"/>
        <v>2036.9886490416118</v>
      </c>
      <c r="X109" s="3">
        <f t="shared" si="57"/>
        <v>4.079939031489956</v>
      </c>
    </row>
    <row r="110" spans="1:24" x14ac:dyDescent="0.35">
      <c r="A110" s="25">
        <f t="shared" si="49"/>
        <v>105</v>
      </c>
      <c r="B110" s="3">
        <v>2942.875</v>
      </c>
      <c r="C110" s="3">
        <v>1752.955017</v>
      </c>
      <c r="D110" s="3">
        <f t="shared" si="37"/>
        <v>774.75929211666653</v>
      </c>
      <c r="E110" s="3">
        <f t="shared" si="38"/>
        <v>822.91476814583314</v>
      </c>
      <c r="F110" s="4">
        <f t="shared" si="39"/>
        <v>637560.8632410164</v>
      </c>
      <c r="G110" s="3">
        <f t="shared" si="40"/>
        <v>600251.96072111826</v>
      </c>
      <c r="H110" s="3">
        <v>2942.875</v>
      </c>
      <c r="I110" s="3">
        <f t="shared" si="50"/>
        <v>7.4690582240101362</v>
      </c>
      <c r="J110" s="3">
        <f t="shared" si="51"/>
        <v>-4.9648535497202495E-2</v>
      </c>
      <c r="K110" s="3">
        <f t="shared" si="41"/>
        <v>1.0416999291153546</v>
      </c>
      <c r="L110" s="3">
        <f t="shared" si="42"/>
        <v>1.1455111729494565</v>
      </c>
      <c r="M110" s="3">
        <f t="shared" si="43"/>
        <v>2.4649770770169763E-3</v>
      </c>
      <c r="N110" s="3">
        <f t="shared" si="44"/>
        <v>2.4649770770171237E-3</v>
      </c>
      <c r="O110" s="3">
        <f t="shared" si="52"/>
        <v>3.0017052344444774E-2</v>
      </c>
      <c r="P110" s="3">
        <f t="shared" si="53"/>
        <v>5.9441935762678179E-2</v>
      </c>
      <c r="Q110" s="3">
        <f t="shared" si="54"/>
        <v>7.5187067595073387</v>
      </c>
      <c r="R110" s="3">
        <f t="shared" si="45"/>
        <v>7.4592648237446602</v>
      </c>
      <c r="S110" s="3">
        <f t="shared" si="46"/>
        <v>7.5781486952700172</v>
      </c>
      <c r="T110" s="3">
        <f t="shared" si="55"/>
        <v>1842.1833667651097</v>
      </c>
      <c r="U110" s="3">
        <f t="shared" si="47"/>
        <v>1735.8714166805339</v>
      </c>
      <c r="V110" s="3">
        <f t="shared" si="48"/>
        <v>1955.0063006829805</v>
      </c>
      <c r="W110" s="3">
        <f t="shared" si="56"/>
        <v>7961.6984018047469</v>
      </c>
      <c r="X110" s="3">
        <f t="shared" si="57"/>
        <v>4.0654131416262382</v>
      </c>
    </row>
    <row r="111" spans="1:24" x14ac:dyDescent="0.35">
      <c r="A111" s="25">
        <f t="shared" si="49"/>
        <v>106</v>
      </c>
      <c r="B111" s="3">
        <v>3010.625</v>
      </c>
      <c r="C111" s="3">
        <v>1761.330017</v>
      </c>
      <c r="D111" s="3">
        <f t="shared" si="37"/>
        <v>842.50929211666653</v>
      </c>
      <c r="E111" s="3">
        <f t="shared" si="38"/>
        <v>831.28976814583314</v>
      </c>
      <c r="F111" s="4">
        <f t="shared" si="39"/>
        <v>700369.35410437372</v>
      </c>
      <c r="G111" s="3">
        <f t="shared" si="40"/>
        <v>709821.90730292653</v>
      </c>
      <c r="H111" s="3">
        <v>3010.625</v>
      </c>
      <c r="I111" s="3">
        <f t="shared" si="50"/>
        <v>7.4738244941184355</v>
      </c>
      <c r="J111" s="3">
        <f t="shared" si="51"/>
        <v>-0.13847500729781181</v>
      </c>
      <c r="K111" s="3">
        <f t="shared" si="41"/>
        <v>1.0514519098975714</v>
      </c>
      <c r="L111" s="3">
        <f t="shared" si="42"/>
        <v>1.3546126940476142</v>
      </c>
      <c r="M111" s="3">
        <f t="shared" si="43"/>
        <v>1.9175327646129035E-2</v>
      </c>
      <c r="N111" s="3">
        <f t="shared" si="44"/>
        <v>1.9175327646129451E-2</v>
      </c>
      <c r="O111" s="3">
        <f t="shared" si="52"/>
        <v>3.1629053591263466E-2</v>
      </c>
      <c r="P111" s="3">
        <f t="shared" si="53"/>
        <v>6.2634137097546672E-2</v>
      </c>
      <c r="Q111" s="3">
        <f t="shared" si="54"/>
        <v>7.6122995014162473</v>
      </c>
      <c r="R111" s="3">
        <f t="shared" si="45"/>
        <v>7.5496653643187006</v>
      </c>
      <c r="S111" s="3">
        <f t="shared" si="46"/>
        <v>7.6749336385137941</v>
      </c>
      <c r="T111" s="3">
        <f t="shared" si="55"/>
        <v>2022.92447118472</v>
      </c>
      <c r="U111" s="3">
        <f t="shared" si="47"/>
        <v>1900.1067814124056</v>
      </c>
      <c r="V111" s="3">
        <f t="shared" si="48"/>
        <v>2153.6807594971001</v>
      </c>
      <c r="W111" s="3">
        <f t="shared" si="56"/>
        <v>68431.658460201579</v>
      </c>
      <c r="X111" s="3">
        <f t="shared" si="57"/>
        <v>4.159005883535146</v>
      </c>
    </row>
    <row r="112" spans="1:24" x14ac:dyDescent="0.35">
      <c r="A112" s="25">
        <f t="shared" si="49"/>
        <v>107</v>
      </c>
      <c r="B112" s="3">
        <v>3095.8499754999998</v>
      </c>
      <c r="C112" s="3">
        <v>1794.4050295</v>
      </c>
      <c r="D112" s="3">
        <f t="shared" si="37"/>
        <v>927.73426761666633</v>
      </c>
      <c r="E112" s="3">
        <f t="shared" si="38"/>
        <v>864.36478064583309</v>
      </c>
      <c r="F112" s="4">
        <f t="shared" si="39"/>
        <v>801900.82672610239</v>
      </c>
      <c r="G112" s="3">
        <f t="shared" si="40"/>
        <v>860690.87131023221</v>
      </c>
      <c r="H112" s="3">
        <v>3095.8499754999998</v>
      </c>
      <c r="I112" s="3">
        <f t="shared" si="50"/>
        <v>7.492428786088829</v>
      </c>
      <c r="J112" s="3">
        <f t="shared" si="51"/>
        <v>-0.23760413431139593</v>
      </c>
      <c r="K112" s="3">
        <f t="shared" si="41"/>
        <v>1.0899518340163956</v>
      </c>
      <c r="L112" s="3">
        <f t="shared" si="42"/>
        <v>1.6425285947538055</v>
      </c>
      <c r="M112" s="3">
        <f t="shared" si="43"/>
        <v>5.6455724641867877E-2</v>
      </c>
      <c r="N112" s="3">
        <f t="shared" si="44"/>
        <v>5.6455724641868592E-2</v>
      </c>
      <c r="O112" s="3">
        <f t="shared" si="52"/>
        <v>3.3722788276215068E-2</v>
      </c>
      <c r="P112" s="3">
        <f t="shared" si="53"/>
        <v>6.6780301791496605E-2</v>
      </c>
      <c r="Q112" s="3">
        <f t="shared" si="54"/>
        <v>7.7300329204002249</v>
      </c>
      <c r="R112" s="3">
        <f t="shared" si="45"/>
        <v>7.6632526186087286</v>
      </c>
      <c r="S112" s="3">
        <f t="shared" si="46"/>
        <v>7.7968132221917212</v>
      </c>
      <c r="T112" s="3">
        <f t="shared" si="55"/>
        <v>2275.6771157556632</v>
      </c>
      <c r="U112" s="3">
        <f t="shared" si="47"/>
        <v>2128.6699320483317</v>
      </c>
      <c r="V112" s="3">
        <f t="shared" si="48"/>
        <v>2432.8367010805687</v>
      </c>
      <c r="W112" s="3">
        <f t="shared" si="56"/>
        <v>231622.82100887856</v>
      </c>
      <c r="X112" s="3">
        <f t="shared" si="57"/>
        <v>4.2767393025191236</v>
      </c>
    </row>
    <row r="113" spans="1:24" x14ac:dyDescent="0.35">
      <c r="A113" s="25">
        <f t="shared" si="49"/>
        <v>108</v>
      </c>
      <c r="B113" s="3">
        <v>3187.3150635000002</v>
      </c>
      <c r="C113" s="3">
        <v>1826.119995</v>
      </c>
      <c r="D113" s="3">
        <f t="shared" si="37"/>
        <v>1019.1993556166667</v>
      </c>
      <c r="E113" s="3">
        <f t="shared" si="38"/>
        <v>896.07974614583316</v>
      </c>
      <c r="F113" s="4">
        <f t="shared" si="39"/>
        <v>913283.89985297946</v>
      </c>
      <c r="G113" s="3">
        <f t="shared" si="40"/>
        <v>1038767.3264894286</v>
      </c>
      <c r="H113" s="3">
        <v>3187.3150635000002</v>
      </c>
      <c r="I113" s="3">
        <f t="shared" si="50"/>
        <v>7.5099487736726882</v>
      </c>
      <c r="J113" s="3">
        <f t="shared" si="51"/>
        <v>-0.34643792347823066</v>
      </c>
      <c r="K113" s="3">
        <f t="shared" si="41"/>
        <v>1.1268407837755541</v>
      </c>
      <c r="L113" s="3">
        <f t="shared" si="42"/>
        <v>1.9823668333527051</v>
      </c>
      <c r="M113" s="3">
        <f t="shared" si="43"/>
        <v>0.1200192348239084</v>
      </c>
      <c r="N113" s="3">
        <f t="shared" si="44"/>
        <v>0.12001923482390944</v>
      </c>
      <c r="O113" s="3">
        <f t="shared" si="52"/>
        <v>3.6037917349457743E-2</v>
      </c>
      <c r="P113" s="3">
        <f t="shared" si="53"/>
        <v>7.1364887648724132E-2</v>
      </c>
      <c r="Q113" s="3">
        <f t="shared" si="54"/>
        <v>7.8563866971509189</v>
      </c>
      <c r="R113" s="3">
        <f t="shared" si="45"/>
        <v>7.7850218095021946</v>
      </c>
      <c r="S113" s="3">
        <f t="shared" si="46"/>
        <v>7.9277515847996431</v>
      </c>
      <c r="T113" s="3">
        <f t="shared" si="55"/>
        <v>2582.1733244891079</v>
      </c>
      <c r="U113" s="3">
        <f t="shared" si="47"/>
        <v>2404.3185843963756</v>
      </c>
      <c r="V113" s="3">
        <f t="shared" si="48"/>
        <v>2773.1845192956716</v>
      </c>
      <c r="W113" s="3">
        <f t="shared" si="56"/>
        <v>571616.63703156554</v>
      </c>
      <c r="X113" s="3">
        <f t="shared" si="57"/>
        <v>4.4030930792698184</v>
      </c>
    </row>
    <row r="114" spans="1:24" x14ac:dyDescent="0.35">
      <c r="A114" s="25">
        <f t="shared" si="49"/>
        <v>109</v>
      </c>
      <c r="B114" s="3">
        <v>3235.094971</v>
      </c>
      <c r="C114" s="3">
        <v>1941.8599855</v>
      </c>
      <c r="D114" s="3">
        <f t="shared" si="37"/>
        <v>1066.9792631166665</v>
      </c>
      <c r="E114" s="3">
        <f t="shared" si="38"/>
        <v>1011.8197366458331</v>
      </c>
      <c r="F114" s="4">
        <f t="shared" si="39"/>
        <v>1079590.6770132706</v>
      </c>
      <c r="G114" s="3">
        <f t="shared" si="40"/>
        <v>1138444.7479209846</v>
      </c>
      <c r="H114" s="3">
        <v>3235.094971</v>
      </c>
      <c r="I114" s="3">
        <f t="shared" si="50"/>
        <v>7.57140154815733</v>
      </c>
      <c r="J114" s="3">
        <f t="shared" si="51"/>
        <v>-0.3509903526995517</v>
      </c>
      <c r="K114" s="3">
        <f t="shared" si="41"/>
        <v>1.2610848561146022</v>
      </c>
      <c r="L114" s="3">
        <f t="shared" si="42"/>
        <v>2.1725896188034448</v>
      </c>
      <c r="M114" s="3">
        <f t="shared" si="43"/>
        <v>0.1231942276881557</v>
      </c>
      <c r="N114" s="3">
        <f t="shared" si="44"/>
        <v>0.12319422768815676</v>
      </c>
      <c r="O114" s="3">
        <f t="shared" si="52"/>
        <v>3.7271076437169405E-2</v>
      </c>
      <c r="P114" s="3">
        <f t="shared" si="53"/>
        <v>7.3806878369058318E-2</v>
      </c>
      <c r="Q114" s="3">
        <f t="shared" si="54"/>
        <v>7.9223919008568817</v>
      </c>
      <c r="R114" s="3">
        <f t="shared" si="45"/>
        <v>7.8485850224878231</v>
      </c>
      <c r="S114" s="3">
        <f t="shared" si="46"/>
        <v>7.9961987792259404</v>
      </c>
      <c r="T114" s="3">
        <f t="shared" si="55"/>
        <v>2758.360887234252</v>
      </c>
      <c r="U114" s="3">
        <f t="shared" si="47"/>
        <v>2562.1064277702808</v>
      </c>
      <c r="V114" s="3">
        <f t="shared" si="48"/>
        <v>2969.648216699939</v>
      </c>
      <c r="W114" s="3">
        <f t="shared" si="56"/>
        <v>666673.72253284662</v>
      </c>
      <c r="X114" s="3">
        <f t="shared" si="57"/>
        <v>4.4690982829757813</v>
      </c>
    </row>
    <row r="115" spans="1:24" x14ac:dyDescent="0.35">
      <c r="A115" s="25">
        <f t="shared" si="49"/>
        <v>110</v>
      </c>
      <c r="B115" s="3">
        <v>3094.9399414999998</v>
      </c>
      <c r="C115" s="3">
        <v>1947.174988</v>
      </c>
      <c r="D115" s="3">
        <f t="shared" si="37"/>
        <v>926.82423361666633</v>
      </c>
      <c r="E115" s="3">
        <f t="shared" si="38"/>
        <v>1017.1347391458331</v>
      </c>
      <c r="F115" s="4">
        <f t="shared" si="39"/>
        <v>942705.12509372458</v>
      </c>
      <c r="G115" s="3">
        <f t="shared" si="40"/>
        <v>859003.1600191209</v>
      </c>
      <c r="H115" s="3">
        <v>3094.9399414999998</v>
      </c>
      <c r="I115" s="3">
        <f t="shared" si="50"/>
        <v>7.5741348770398353</v>
      </c>
      <c r="J115" s="3">
        <f t="shared" si="51"/>
        <v>-0.15464088354798555</v>
      </c>
      <c r="K115" s="3">
        <f t="shared" si="41"/>
        <v>1.2672312764264198</v>
      </c>
      <c r="L115" s="3">
        <f t="shared" si="42"/>
        <v>1.6393077937115907</v>
      </c>
      <c r="M115" s="3">
        <f t="shared" si="43"/>
        <v>2.3913802864501628E-2</v>
      </c>
      <c r="N115" s="3">
        <f t="shared" si="44"/>
        <v>2.3913802864502093E-2</v>
      </c>
      <c r="O115" s="3">
        <f t="shared" si="52"/>
        <v>3.3700085944494182E-2</v>
      </c>
      <c r="P115" s="3">
        <f t="shared" si="53"/>
        <v>6.6735344993995957E-2</v>
      </c>
      <c r="Q115" s="3">
        <f t="shared" si="54"/>
        <v>7.7287757605878209</v>
      </c>
      <c r="R115" s="3">
        <f t="shared" si="45"/>
        <v>7.6620404155938253</v>
      </c>
      <c r="S115" s="3">
        <f t="shared" si="46"/>
        <v>7.7955111055818165</v>
      </c>
      <c r="T115" s="3">
        <f t="shared" si="55"/>
        <v>2272.8180234842357</v>
      </c>
      <c r="U115" s="3">
        <f t="shared" si="47"/>
        <v>2126.0911152794833</v>
      </c>
      <c r="V115" s="3">
        <f t="shared" si="48"/>
        <v>2429.670925554653</v>
      </c>
      <c r="W115" s="3">
        <f t="shared" si="56"/>
        <v>106043.3865593872</v>
      </c>
      <c r="X115" s="3">
        <f t="shared" si="57"/>
        <v>4.2754821427067204</v>
      </c>
    </row>
    <row r="116" spans="1:24" x14ac:dyDescent="0.35">
      <c r="A116" s="25">
        <f t="shared" si="49"/>
        <v>111</v>
      </c>
      <c r="B116" s="3">
        <v>2779.4350585000002</v>
      </c>
      <c r="C116" s="3">
        <v>1928.1049805</v>
      </c>
      <c r="D116" s="3">
        <f t="shared" si="37"/>
        <v>611.31935061666672</v>
      </c>
      <c r="E116" s="3">
        <f t="shared" si="38"/>
        <v>998.06473164583315</v>
      </c>
      <c r="F116" s="4">
        <f t="shared" si="39"/>
        <v>610136.28362312843</v>
      </c>
      <c r="G116" s="3">
        <f t="shared" si="40"/>
        <v>373711.34843838308</v>
      </c>
      <c r="H116" s="3">
        <v>2779.4350585000002</v>
      </c>
      <c r="I116" s="3">
        <f t="shared" si="50"/>
        <v>7.5642929241549233</v>
      </c>
      <c r="J116" s="3">
        <f t="shared" si="51"/>
        <v>0.27136907626996809</v>
      </c>
      <c r="K116" s="3">
        <f t="shared" si="41"/>
        <v>1.2451696985749807</v>
      </c>
      <c r="L116" s="3">
        <f t="shared" si="42"/>
        <v>0.71318471759739877</v>
      </c>
      <c r="M116" s="3">
        <f t="shared" si="43"/>
        <v>7.3641175555615765E-2</v>
      </c>
      <c r="N116" s="3">
        <f t="shared" si="44"/>
        <v>7.3641175555614946E-2</v>
      </c>
      <c r="O116" s="3">
        <f t="shared" si="52"/>
        <v>2.6373551302445526E-2</v>
      </c>
      <c r="P116" s="3">
        <f t="shared" si="53"/>
        <v>5.2226811759009908E-2</v>
      </c>
      <c r="Q116" s="3">
        <f t="shared" si="54"/>
        <v>7.2929238478849552</v>
      </c>
      <c r="R116" s="3">
        <f t="shared" si="45"/>
        <v>7.2406970361259448</v>
      </c>
      <c r="S116" s="3">
        <f t="shared" si="46"/>
        <v>7.3451506596439655</v>
      </c>
      <c r="T116" s="3">
        <f t="shared" si="55"/>
        <v>1469.8620735959635</v>
      </c>
      <c r="U116" s="3">
        <f t="shared" si="47"/>
        <v>1395.0660434726165</v>
      </c>
      <c r="V116" s="3">
        <f t="shared" si="48"/>
        <v>1548.6682695091877</v>
      </c>
      <c r="W116" s="3">
        <f t="shared" si="56"/>
        <v>209986.5617278615</v>
      </c>
      <c r="X116" s="3">
        <f t="shared" si="57"/>
        <v>3.8396302300038543</v>
      </c>
    </row>
    <row r="117" spans="1:24" x14ac:dyDescent="0.35">
      <c r="A117" s="25">
        <f t="shared" si="49"/>
        <v>112</v>
      </c>
      <c r="B117" s="3">
        <v>2705.255005</v>
      </c>
      <c r="C117" s="3">
        <v>2203.4849855000002</v>
      </c>
      <c r="D117" s="3">
        <f t="shared" si="37"/>
        <v>537.13929711666651</v>
      </c>
      <c r="E117" s="3">
        <f t="shared" si="38"/>
        <v>1273.4447366458335</v>
      </c>
      <c r="F117" s="4">
        <f t="shared" si="39"/>
        <v>684017.2107588615</v>
      </c>
      <c r="G117" s="3">
        <f t="shared" si="40"/>
        <v>288518.62450698653</v>
      </c>
      <c r="H117" s="3">
        <v>2705.255005</v>
      </c>
      <c r="I117" s="3">
        <f t="shared" si="50"/>
        <v>7.6977954703264464</v>
      </c>
      <c r="J117" s="3">
        <f t="shared" si="51"/>
        <v>0.50734711472214844</v>
      </c>
      <c r="K117" s="3">
        <f t="shared" si="41"/>
        <v>1.5609360604192513</v>
      </c>
      <c r="L117" s="3">
        <f t="shared" si="42"/>
        <v>0.55060429553568002</v>
      </c>
      <c r="M117" s="3">
        <f t="shared" si="43"/>
        <v>0.25740109481688883</v>
      </c>
      <c r="N117" s="3">
        <f t="shared" si="44"/>
        <v>0.25740109481688739</v>
      </c>
      <c r="O117" s="3">
        <f t="shared" si="52"/>
        <v>2.4865625643860377E-2</v>
      </c>
      <c r="P117" s="3">
        <f t="shared" si="53"/>
        <v>4.9240708423347074E-2</v>
      </c>
      <c r="Q117" s="3">
        <f t="shared" si="54"/>
        <v>7.190448355604298</v>
      </c>
      <c r="R117" s="3">
        <f t="shared" si="45"/>
        <v>7.1412076471809511</v>
      </c>
      <c r="S117" s="3">
        <f t="shared" si="46"/>
        <v>7.2396890640276448</v>
      </c>
      <c r="T117" s="3">
        <f t="shared" si="55"/>
        <v>1326.6979047197217</v>
      </c>
      <c r="U117" s="3">
        <f t="shared" si="47"/>
        <v>1262.9526697477311</v>
      </c>
      <c r="V117" s="3">
        <f t="shared" si="48"/>
        <v>1393.6605642864106</v>
      </c>
      <c r="W117" s="3">
        <f t="shared" si="56"/>
        <v>768755.5850232027</v>
      </c>
      <c r="X117" s="3">
        <f t="shared" si="57"/>
        <v>3.7371547377231971</v>
      </c>
    </row>
    <row r="118" spans="1:24" x14ac:dyDescent="0.35">
      <c r="A118" s="25">
        <f t="shared" si="49"/>
        <v>113</v>
      </c>
      <c r="B118" s="3">
        <v>2956.7000735000001</v>
      </c>
      <c r="C118" s="3">
        <v>2389.5850829999999</v>
      </c>
      <c r="D118" s="3">
        <f t="shared" si="37"/>
        <v>788.58436561666667</v>
      </c>
      <c r="E118" s="3">
        <f t="shared" si="38"/>
        <v>1459.5448341458332</v>
      </c>
      <c r="F118" s="4">
        <f t="shared" si="39"/>
        <v>1150974.2371239748</v>
      </c>
      <c r="G118" s="3">
        <f t="shared" si="40"/>
        <v>621865.30169504066</v>
      </c>
      <c r="H118" s="3">
        <v>2956.7000735000001</v>
      </c>
      <c r="I118" s="3">
        <f t="shared" si="50"/>
        <v>7.7788750244150568</v>
      </c>
      <c r="J118" s="3">
        <f t="shared" si="51"/>
        <v>0.24106971825152268</v>
      </c>
      <c r="K118" s="3">
        <f t="shared" si="41"/>
        <v>1.7701073715161404</v>
      </c>
      <c r="L118" s="3">
        <f t="shared" si="42"/>
        <v>1.1867577247152379</v>
      </c>
      <c r="M118" s="3">
        <f t="shared" si="43"/>
        <v>5.8114609057868527E-2</v>
      </c>
      <c r="N118" s="3">
        <f t="shared" si="44"/>
        <v>5.8114609057867805E-2</v>
      </c>
      <c r="O118" s="3">
        <f t="shared" si="52"/>
        <v>3.0341810768806762E-2</v>
      </c>
      <c r="P118" s="3">
        <f t="shared" si="53"/>
        <v>6.0085045858159838E-2</v>
      </c>
      <c r="Q118" s="3">
        <f t="shared" si="54"/>
        <v>7.5378053061635342</v>
      </c>
      <c r="R118" s="3">
        <f t="shared" si="45"/>
        <v>7.4777202603053743</v>
      </c>
      <c r="S118" s="3">
        <f t="shared" si="46"/>
        <v>7.597890352021694</v>
      </c>
      <c r="T118" s="3">
        <f t="shared" si="55"/>
        <v>1877.7045131790176</v>
      </c>
      <c r="U118" s="3">
        <f t="shared" si="47"/>
        <v>1768.2051301456379</v>
      </c>
      <c r="V118" s="3">
        <f t="shared" si="48"/>
        <v>1993.9848486483852</v>
      </c>
      <c r="W118" s="3">
        <f t="shared" si="56"/>
        <v>262021.71776025361</v>
      </c>
      <c r="X118" s="3">
        <f t="shared" si="57"/>
        <v>4.0845116882824328</v>
      </c>
    </row>
    <row r="119" spans="1:24" x14ac:dyDescent="0.35">
      <c r="A119" s="25">
        <f t="shared" si="49"/>
        <v>114</v>
      </c>
      <c r="B119" s="3">
        <v>3069.535034</v>
      </c>
      <c r="C119" s="3">
        <v>2603.410034</v>
      </c>
      <c r="D119" s="3">
        <f t="shared" si="37"/>
        <v>901.41932611666653</v>
      </c>
      <c r="E119" s="3">
        <f t="shared" si="38"/>
        <v>1673.3697851458332</v>
      </c>
      <c r="F119" s="4">
        <f t="shared" si="39"/>
        <v>1508407.864070148</v>
      </c>
      <c r="G119" s="3">
        <f t="shared" si="40"/>
        <v>812556.80149662518</v>
      </c>
      <c r="H119" s="3">
        <v>3069.535034</v>
      </c>
      <c r="I119" s="3">
        <f t="shared" si="50"/>
        <v>7.8645774162156066</v>
      </c>
      <c r="J119" s="3">
        <f t="shared" si="51"/>
        <v>0.17089707925682163</v>
      </c>
      <c r="K119" s="3">
        <f t="shared" si="41"/>
        <v>2.0054984208659135</v>
      </c>
      <c r="L119" s="3">
        <f t="shared" si="42"/>
        <v>1.5506703112676894</v>
      </c>
      <c r="M119" s="3">
        <f t="shared" si="43"/>
        <v>2.9205811698512371E-2</v>
      </c>
      <c r="N119" s="3">
        <f t="shared" si="44"/>
        <v>2.9205811698511861E-2</v>
      </c>
      <c r="O119" s="3">
        <f t="shared" si="52"/>
        <v>3.3069194634983444E-2</v>
      </c>
      <c r="P119" s="3">
        <f t="shared" si="53"/>
        <v>6.548600844146435E-2</v>
      </c>
      <c r="Q119" s="3">
        <f t="shared" si="54"/>
        <v>7.6936803369587849</v>
      </c>
      <c r="R119" s="3">
        <f t="shared" si="45"/>
        <v>7.6281943285173206</v>
      </c>
      <c r="S119" s="3">
        <f t="shared" si="46"/>
        <v>7.7591663454002493</v>
      </c>
      <c r="T119" s="3">
        <f t="shared" si="55"/>
        <v>2194.4359826078257</v>
      </c>
      <c r="U119" s="3">
        <f t="shared" si="47"/>
        <v>2055.335406629958</v>
      </c>
      <c r="V119" s="3">
        <f t="shared" si="48"/>
        <v>2342.9505793702378</v>
      </c>
      <c r="W119" s="3">
        <f t="shared" si="56"/>
        <v>167259.7747121288</v>
      </c>
      <c r="X119" s="3">
        <f t="shared" si="57"/>
        <v>4.2403867190776845</v>
      </c>
    </row>
    <row r="120" spans="1:24" x14ac:dyDescent="0.35">
      <c r="A120" s="25">
        <f t="shared" si="49"/>
        <v>115</v>
      </c>
      <c r="B120" s="3">
        <v>3188.5200195000002</v>
      </c>
      <c r="C120" s="3">
        <v>2961.334961</v>
      </c>
      <c r="D120" s="3">
        <f t="shared" si="37"/>
        <v>1020.4043116166667</v>
      </c>
      <c r="E120" s="3">
        <f t="shared" si="38"/>
        <v>2031.2947121458333</v>
      </c>
      <c r="F120" s="4">
        <f t="shared" si="39"/>
        <v>2072741.8824377442</v>
      </c>
      <c r="G120" s="3">
        <f t="shared" si="40"/>
        <v>1041224.9591658835</v>
      </c>
      <c r="H120" s="3">
        <v>3188.5200195000002</v>
      </c>
      <c r="I120" s="3">
        <f t="shared" si="50"/>
        <v>7.9933954459858594</v>
      </c>
      <c r="J120" s="3">
        <f t="shared" si="51"/>
        <v>0.13534417118298947</v>
      </c>
      <c r="K120" s="3">
        <f t="shared" si="41"/>
        <v>2.3869454121843967</v>
      </c>
      <c r="L120" s="3">
        <f t="shared" si="42"/>
        <v>1.9870569399647766</v>
      </c>
      <c r="M120" s="3">
        <f t="shared" si="43"/>
        <v>1.8318044673210358E-2</v>
      </c>
      <c r="N120" s="3">
        <f t="shared" si="44"/>
        <v>1.8318044673209952E-2</v>
      </c>
      <c r="O120" s="3">
        <f t="shared" si="52"/>
        <v>3.6068828889719434E-2</v>
      </c>
      <c r="P120" s="3">
        <f t="shared" si="53"/>
        <v>7.1426100914086646E-2</v>
      </c>
      <c r="Q120" s="3">
        <f t="shared" si="54"/>
        <v>7.8580512748028699</v>
      </c>
      <c r="R120" s="3">
        <f t="shared" si="45"/>
        <v>7.7866251738887833</v>
      </c>
      <c r="S120" s="3">
        <f t="shared" si="46"/>
        <v>7.9294773757169565</v>
      </c>
      <c r="T120" s="3">
        <f t="shared" si="55"/>
        <v>2586.4751318514191</v>
      </c>
      <c r="U120" s="3">
        <f t="shared" si="47"/>
        <v>2408.176675324883</v>
      </c>
      <c r="V120" s="3">
        <f t="shared" si="48"/>
        <v>2777.9745880908395</v>
      </c>
      <c r="W120" s="3">
        <f t="shared" si="56"/>
        <v>140519.8915093033</v>
      </c>
      <c r="X120" s="3">
        <f t="shared" si="57"/>
        <v>4.4047576569217686</v>
      </c>
    </row>
    <row r="121" spans="1:24" x14ac:dyDescent="0.35">
      <c r="A121" s="25">
        <f t="shared" si="49"/>
        <v>116</v>
      </c>
      <c r="B121" s="3">
        <v>3394.2850345000002</v>
      </c>
      <c r="C121" s="3">
        <v>3315.7349855000002</v>
      </c>
      <c r="D121" s="3">
        <f t="shared" si="37"/>
        <v>1226.1693266166667</v>
      </c>
      <c r="E121" s="3">
        <f t="shared" si="38"/>
        <v>2385.6947366458335</v>
      </c>
      <c r="F121" s="4">
        <f t="shared" si="39"/>
        <v>2925265.7087459476</v>
      </c>
      <c r="G121" s="3">
        <f t="shared" si="40"/>
        <v>1503491.2175355698</v>
      </c>
      <c r="H121" s="3">
        <v>3394.2850345000002</v>
      </c>
      <c r="I121" s="3">
        <f t="shared" si="50"/>
        <v>8.1064345931277622</v>
      </c>
      <c r="J121" s="3">
        <f t="shared" si="51"/>
        <v>-3.5869256476251721E-2</v>
      </c>
      <c r="K121" s="3">
        <f t="shared" si="41"/>
        <v>2.7490084025884478</v>
      </c>
      <c r="L121" s="3">
        <f t="shared" si="42"/>
        <v>2.8692384212278395</v>
      </c>
      <c r="M121" s="3">
        <f t="shared" si="43"/>
        <v>1.286603560159126E-3</v>
      </c>
      <c r="N121" s="3">
        <f t="shared" si="44"/>
        <v>1.2866035601592325E-3</v>
      </c>
      <c r="O121" s="3">
        <f t="shared" si="52"/>
        <v>4.1475404251175192E-2</v>
      </c>
      <c r="P121" s="3">
        <f t="shared" si="53"/>
        <v>8.2132592065980461E-2</v>
      </c>
      <c r="Q121" s="3">
        <f t="shared" si="54"/>
        <v>8.1423038496040139</v>
      </c>
      <c r="R121" s="3">
        <f t="shared" si="45"/>
        <v>8.060171257538034</v>
      </c>
      <c r="S121" s="3">
        <f t="shared" si="46"/>
        <v>8.2244364416699938</v>
      </c>
      <c r="T121" s="3">
        <f t="shared" si="55"/>
        <v>3436.8266859260889</v>
      </c>
      <c r="U121" s="3">
        <f t="shared" si="47"/>
        <v>3165.8322605730446</v>
      </c>
      <c r="V121" s="3">
        <f t="shared" si="48"/>
        <v>3731.0181642268226</v>
      </c>
      <c r="W121" s="3">
        <f t="shared" si="56"/>
        <v>14663.199912081602</v>
      </c>
      <c r="X121" s="3">
        <f t="shared" si="57"/>
        <v>4.6890102317229134</v>
      </c>
    </row>
    <row r="122" spans="1:24" x14ac:dyDescent="0.35">
      <c r="A122" s="25">
        <f t="shared" si="49"/>
        <v>117</v>
      </c>
      <c r="B122" s="3">
        <v>3435.2199704999998</v>
      </c>
      <c r="C122" s="3">
        <v>3319.155029</v>
      </c>
      <c r="D122" s="3">
        <f t="shared" si="37"/>
        <v>1267.1042626166663</v>
      </c>
      <c r="E122" s="3">
        <f t="shared" si="38"/>
        <v>2389.1147801458333</v>
      </c>
      <c r="F122" s="4">
        <f t="shared" si="39"/>
        <v>3027257.521803265</v>
      </c>
      <c r="G122" s="3">
        <f t="shared" si="40"/>
        <v>1605553.2123413258</v>
      </c>
      <c r="H122" s="3">
        <v>3435.2199704999998</v>
      </c>
      <c r="I122" s="3">
        <f t="shared" si="50"/>
        <v>8.1074655201801864</v>
      </c>
      <c r="J122" s="3">
        <f t="shared" si="51"/>
        <v>-9.1387597322066583E-2</v>
      </c>
      <c r="K122" s="3">
        <f t="shared" si="41"/>
        <v>2.7524280471138276</v>
      </c>
      <c r="L122" s="3">
        <f t="shared" si="42"/>
        <v>3.0640118880950702</v>
      </c>
      <c r="M122" s="3">
        <f t="shared" si="43"/>
        <v>8.351692944300191E-3</v>
      </c>
      <c r="N122" s="3">
        <f t="shared" si="44"/>
        <v>8.3516929443004633E-3</v>
      </c>
      <c r="O122" s="3">
        <f t="shared" si="52"/>
        <v>4.2576677650192768E-2</v>
      </c>
      <c r="P122" s="3">
        <f t="shared" si="53"/>
        <v>8.4313413216917488E-2</v>
      </c>
      <c r="Q122" s="3">
        <f t="shared" si="54"/>
        <v>8.198853117502253</v>
      </c>
      <c r="R122" s="3">
        <f t="shared" si="45"/>
        <v>8.1145397042853347</v>
      </c>
      <c r="S122" s="3">
        <f t="shared" si="46"/>
        <v>8.2831665307191713</v>
      </c>
      <c r="T122" s="3">
        <f t="shared" si="55"/>
        <v>3636.7769587774233</v>
      </c>
      <c r="U122" s="3">
        <f t="shared" si="47"/>
        <v>3342.7185909684567</v>
      </c>
      <c r="V122" s="3">
        <f t="shared" si="48"/>
        <v>3956.7035895959261</v>
      </c>
      <c r="W122" s="3">
        <f t="shared" si="56"/>
        <v>100883.69027553439</v>
      </c>
      <c r="X122" s="3">
        <f t="shared" si="57"/>
        <v>4.7455594996211516</v>
      </c>
    </row>
    <row r="123" spans="1:24" x14ac:dyDescent="0.35">
      <c r="A123" s="25">
        <f t="shared" si="49"/>
        <v>118</v>
      </c>
      <c r="B123" s="3">
        <v>3327.915039</v>
      </c>
      <c r="C123" s="3">
        <v>3122.0749510000001</v>
      </c>
      <c r="D123" s="3">
        <f t="shared" si="37"/>
        <v>1159.7993311166665</v>
      </c>
      <c r="E123" s="3">
        <f t="shared" si="38"/>
        <v>2192.0347021458333</v>
      </c>
      <c r="F123" s="4">
        <f t="shared" si="39"/>
        <v>2542320.3813332589</v>
      </c>
      <c r="G123" s="3">
        <f t="shared" si="40"/>
        <v>1345134.488458667</v>
      </c>
      <c r="H123" s="3">
        <v>3327.915039</v>
      </c>
      <c r="I123" s="3">
        <f t="shared" si="50"/>
        <v>8.0462531081542767</v>
      </c>
      <c r="J123" s="3">
        <f t="shared" si="51"/>
        <v>-4.3643966626252251E-3</v>
      </c>
      <c r="K123" s="3">
        <f t="shared" si="41"/>
        <v>2.5530667978473796</v>
      </c>
      <c r="L123" s="3">
        <f t="shared" si="42"/>
        <v>2.5670329902761533</v>
      </c>
      <c r="M123" s="3">
        <f t="shared" si="43"/>
        <v>1.9047958228734203E-5</v>
      </c>
      <c r="N123" s="3">
        <f t="shared" si="44"/>
        <v>1.9047958228747186E-5</v>
      </c>
      <c r="O123" s="3">
        <f t="shared" si="52"/>
        <v>3.9706281244023332E-2</v>
      </c>
      <c r="P123" s="3">
        <f t="shared" si="53"/>
        <v>7.8629246869367286E-2</v>
      </c>
      <c r="Q123" s="3">
        <f t="shared" si="54"/>
        <v>8.050617504816902</v>
      </c>
      <c r="R123" s="3">
        <f t="shared" si="45"/>
        <v>7.971988257947535</v>
      </c>
      <c r="S123" s="3">
        <f t="shared" si="46"/>
        <v>8.129246751686269</v>
      </c>
      <c r="T123" s="3">
        <f t="shared" si="55"/>
        <v>3135.7307023783546</v>
      </c>
      <c r="U123" s="3">
        <f t="shared" si="47"/>
        <v>2898.6148326353727</v>
      </c>
      <c r="V123" s="3">
        <f t="shared" si="48"/>
        <v>3392.2434009275053</v>
      </c>
      <c r="W123" s="3">
        <f t="shared" si="56"/>
        <v>186.479545707433</v>
      </c>
      <c r="X123" s="3">
        <f t="shared" si="57"/>
        <v>4.5973238869358006</v>
      </c>
    </row>
    <row r="124" spans="1:24" x14ac:dyDescent="0.35">
      <c r="A124" s="25">
        <f t="shared" si="49"/>
        <v>119</v>
      </c>
      <c r="B124" s="3">
        <v>3458.9149170000001</v>
      </c>
      <c r="C124" s="3">
        <v>3114.8900144999998</v>
      </c>
      <c r="D124" s="3">
        <f t="shared" si="37"/>
        <v>1290.7992091166666</v>
      </c>
      <c r="E124" s="3">
        <f t="shared" si="38"/>
        <v>2184.849765645833</v>
      </c>
      <c r="F124" s="4">
        <f t="shared" si="39"/>
        <v>2820202.3495343756</v>
      </c>
      <c r="G124" s="3">
        <f t="shared" si="40"/>
        <v>1666162.598256212</v>
      </c>
      <c r="H124" s="3">
        <v>3458.9149170000001</v>
      </c>
      <c r="I124" s="3">
        <f t="shared" si="50"/>
        <v>8.0439491222514903</v>
      </c>
      <c r="J124" s="3">
        <f t="shared" si="51"/>
        <v>-0.18763720576470888</v>
      </c>
      <c r="K124" s="3">
        <f t="shared" si="41"/>
        <v>2.5457093418283878</v>
      </c>
      <c r="L124" s="3">
        <f t="shared" si="42"/>
        <v>3.1796778638758023</v>
      </c>
      <c r="M124" s="3">
        <f t="shared" si="43"/>
        <v>3.5207720987187698E-2</v>
      </c>
      <c r="N124" s="3">
        <f t="shared" si="44"/>
        <v>3.520772098718826E-2</v>
      </c>
      <c r="O124" s="3">
        <f t="shared" si="52"/>
        <v>4.3217388684136292E-2</v>
      </c>
      <c r="P124" s="3">
        <f t="shared" si="53"/>
        <v>8.5582195497238847E-2</v>
      </c>
      <c r="Q124" s="3">
        <f t="shared" si="54"/>
        <v>8.2315863280161992</v>
      </c>
      <c r="R124" s="3">
        <f t="shared" si="45"/>
        <v>8.1460041325189607</v>
      </c>
      <c r="S124" s="3">
        <f t="shared" si="46"/>
        <v>8.3171685235134376</v>
      </c>
      <c r="T124" s="3">
        <f t="shared" si="55"/>
        <v>3757.7901142061851</v>
      </c>
      <c r="U124" s="3">
        <f t="shared" si="47"/>
        <v>3449.5674747178032</v>
      </c>
      <c r="V124" s="3">
        <f t="shared" si="48"/>
        <v>4093.5527847822236</v>
      </c>
      <c r="W124" s="3">
        <f t="shared" si="56"/>
        <v>413320.53820222302</v>
      </c>
      <c r="X124" s="3">
        <f t="shared" si="57"/>
        <v>4.7782927101350987</v>
      </c>
    </row>
    <row r="125" spans="1:24" x14ac:dyDescent="0.35">
      <c r="A125" s="25">
        <f t="shared" si="49"/>
        <v>120</v>
      </c>
      <c r="B125" s="33">
        <v>3700.9700925000002</v>
      </c>
      <c r="C125" s="33">
        <v>3222.714966</v>
      </c>
      <c r="D125" s="33">
        <f t="shared" si="37"/>
        <v>1532.8543846166667</v>
      </c>
      <c r="E125" s="33">
        <f t="shared" si="38"/>
        <v>2292.6747171458333</v>
      </c>
      <c r="F125" s="34">
        <f t="shared" si="39"/>
        <v>3514336.4926767666</v>
      </c>
      <c r="G125" s="33">
        <f t="shared" si="40"/>
        <v>2349642.56443854</v>
      </c>
      <c r="H125" s="3">
        <v>3700.9700925000002</v>
      </c>
      <c r="I125" s="3">
        <f t="shared" si="50"/>
        <v>8.0779794404240057</v>
      </c>
      <c r="J125" s="3">
        <f t="shared" si="51"/>
        <v>-0.48799223915362511</v>
      </c>
      <c r="K125" s="3">
        <f t="shared" si="41"/>
        <v>2.6554600498891312</v>
      </c>
      <c r="L125" s="3">
        <f t="shared" si="42"/>
        <v>4.4840200218062662</v>
      </c>
      <c r="M125" s="3">
        <f t="shared" si="43"/>
        <v>0.23813642547416883</v>
      </c>
      <c r="N125" s="3">
        <f t="shared" si="44"/>
        <v>0.2381364254741703</v>
      </c>
      <c r="O125" s="3">
        <f t="shared" si="52"/>
        <v>4.9876040882492576E-2</v>
      </c>
      <c r="P125" s="3">
        <f t="shared" si="53"/>
        <v>9.876813966320426E-2</v>
      </c>
      <c r="Q125" s="3">
        <f t="shared" si="54"/>
        <v>8.5659716795776308</v>
      </c>
      <c r="R125" s="3">
        <f t="shared" si="45"/>
        <v>8.4672035399144274</v>
      </c>
      <c r="S125" s="3">
        <f t="shared" si="46"/>
        <v>8.6647398192408343</v>
      </c>
      <c r="T125" s="3">
        <f t="shared" si="55"/>
        <v>5249.9387013157557</v>
      </c>
      <c r="U125" s="3">
        <f t="shared" si="47"/>
        <v>4756.1963417381312</v>
      </c>
      <c r="V125" s="3">
        <f t="shared" si="48"/>
        <v>5794.9366231377235</v>
      </c>
      <c r="W125" s="3">
        <f t="shared" si="56"/>
        <v>4109636.0730275651</v>
      </c>
      <c r="X125" s="3">
        <f t="shared" si="57"/>
        <v>5.1126780616965295</v>
      </c>
    </row>
    <row r="126" spans="1:24" x14ac:dyDescent="0.35">
      <c r="A126" s="23" t="s">
        <v>11</v>
      </c>
      <c r="B126" s="32">
        <f t="shared" ref="B126:L126" si="58">SUM(B6:B125)</f>
        <v>260173.88494600003</v>
      </c>
      <c r="C126" s="32">
        <f t="shared" si="58"/>
        <v>111604.82986250002</v>
      </c>
      <c r="D126" s="32">
        <f t="shared" si="58"/>
        <v>-1.4097167877480388E-11</v>
      </c>
      <c r="E126" s="32">
        <f t="shared" si="58"/>
        <v>1.7735146684572101E-11</v>
      </c>
      <c r="F126" s="32">
        <f t="shared" si="58"/>
        <v>57052261.961449564</v>
      </c>
      <c r="G126" s="32">
        <f t="shared" si="58"/>
        <v>47186646.807557657</v>
      </c>
      <c r="H126" s="32">
        <f t="shared" si="58"/>
        <v>260173.88494600003</v>
      </c>
      <c r="I126" s="32">
        <f t="shared" si="58"/>
        <v>773.81054433302222</v>
      </c>
      <c r="J126" s="32">
        <f t="shared" si="58"/>
        <v>1.7852386235972517E-13</v>
      </c>
      <c r="K126" s="40">
        <f t="shared" si="58"/>
        <v>95.100112465912488</v>
      </c>
      <c r="L126" s="40">
        <f t="shared" si="58"/>
        <v>90.050236682509507</v>
      </c>
      <c r="M126" s="31">
        <f>SUM(M6:M125)</f>
        <v>5.0498757834029337</v>
      </c>
      <c r="N126" s="30">
        <f>SUM(N6:N125)</f>
        <v>5.0498757834029329</v>
      </c>
      <c r="O126" s="30"/>
      <c r="P126" s="30"/>
      <c r="Q126" s="54"/>
      <c r="R126" s="54"/>
      <c r="S126" s="54"/>
      <c r="T126" s="54"/>
      <c r="U126" s="54"/>
      <c r="V126" s="54"/>
      <c r="W126" s="30">
        <f>SUM(W6:W125)</f>
        <v>9842695.80534322</v>
      </c>
      <c r="X126" s="30"/>
    </row>
    <row r="127" spans="1:24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>
        <f t="shared" ref="D127:I127" si="59">AVERAGE(D6:D125)</f>
        <v>-1.1747639897900324E-13</v>
      </c>
      <c r="E127" s="32">
        <f t="shared" si="59"/>
        <v>1.4779288903810084E-13</v>
      </c>
      <c r="F127" s="32">
        <f t="shared" si="59"/>
        <v>475435.51634541305</v>
      </c>
      <c r="G127" s="32">
        <f t="shared" si="59"/>
        <v>393222.05672964716</v>
      </c>
      <c r="H127" s="32">
        <f t="shared" si="59"/>
        <v>2168.1157078833335</v>
      </c>
      <c r="I127" s="32">
        <f t="shared" si="59"/>
        <v>6.4484212027751848</v>
      </c>
      <c r="J127" s="30">
        <f>AVERAGE(J6:J125)</f>
        <v>1.4876988529977098E-15</v>
      </c>
      <c r="K127" s="35" t="s">
        <v>58</v>
      </c>
      <c r="L127" s="35" t="s">
        <v>56</v>
      </c>
      <c r="M127" s="35" t="s">
        <v>34</v>
      </c>
      <c r="N127" s="30"/>
      <c r="O127" s="30"/>
      <c r="P127" s="30"/>
      <c r="Q127" s="54"/>
      <c r="R127" s="54"/>
      <c r="S127" s="54"/>
      <c r="T127" s="54"/>
      <c r="U127" s="54"/>
      <c r="V127" s="54"/>
      <c r="W127" s="35" t="s">
        <v>60</v>
      </c>
      <c r="X127" s="30">
        <f xml:space="preserve"> AVERAGE(X6:X125)</f>
        <v>2.9951275848940844</v>
      </c>
    </row>
    <row r="128" spans="1:24" x14ac:dyDescent="0.35">
      <c r="A128" s="23" t="s">
        <v>119</v>
      </c>
      <c r="B128" s="55">
        <f>MAX(B6:B125)*1.05</f>
        <v>3886.0185971250003</v>
      </c>
      <c r="H128" s="55">
        <f>MAX(H6:H125)*1.05</f>
        <v>3886.0185971250003</v>
      </c>
      <c r="Q128" s="3">
        <f t="shared" ref="Q126:Q128" si="60">$AC$7+$AB$7*H128</f>
        <v>8.8216055826624569</v>
      </c>
      <c r="R128" s="3">
        <f t="shared" ref="R126:R128" si="61">Q128-P128</f>
        <v>8.8216055826624569</v>
      </c>
      <c r="S128" s="3">
        <f t="shared" ref="S126:S128" si="62">Q128+P128</f>
        <v>8.8216055826624569</v>
      </c>
      <c r="T128" s="20">
        <f t="shared" si="55"/>
        <v>6779.1403622175194</v>
      </c>
      <c r="U128" s="3">
        <f t="shared" si="47"/>
        <v>6779.1403622173902</v>
      </c>
      <c r="V128" s="3">
        <f t="shared" si="48"/>
        <v>6779.1403622173902</v>
      </c>
    </row>
    <row r="129" spans="8:20" x14ac:dyDescent="0.35">
      <c r="T129" s="55" t="s">
        <v>121</v>
      </c>
    </row>
    <row r="130" spans="8:20" x14ac:dyDescent="0.35">
      <c r="H130" t="s">
        <v>120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15308-D070-4727-B66A-549C698A2448}">
  <dimension ref="A1:AM128"/>
  <sheetViews>
    <sheetView topLeftCell="A112" zoomScale="58" zoomScaleNormal="55" workbookViewId="0">
      <selection activeCell="M138" sqref="M138"/>
    </sheetView>
  </sheetViews>
  <sheetFormatPr defaultRowHeight="14.5" x14ac:dyDescent="0.35"/>
  <cols>
    <col min="1" max="1" width="8.90625" bestFit="1" customWidth="1"/>
    <col min="2" max="3" width="11.6328125" customWidth="1"/>
    <col min="4" max="4" width="13.7265625" bestFit="1" customWidth="1"/>
    <col min="5" max="5" width="13.08984375" bestFit="1" customWidth="1"/>
    <col min="6" max="6" width="18.54296875" bestFit="1" customWidth="1"/>
    <col min="7" max="7" width="14" bestFit="1" customWidth="1"/>
    <col min="8" max="16" width="11.6328125" customWidth="1"/>
    <col min="17" max="20" width="8.81640625" bestFit="1" customWidth="1"/>
    <col min="21" max="21" width="10" bestFit="1" customWidth="1"/>
    <col min="22" max="22" width="10.36328125" bestFit="1" customWidth="1"/>
    <col min="23" max="23" width="12.1796875" bestFit="1" customWidth="1"/>
    <col min="24" max="25" width="12.6328125" customWidth="1"/>
    <col min="26" max="26" width="12.08984375" bestFit="1" customWidth="1"/>
    <col min="27" max="27" width="12.453125" bestFit="1" customWidth="1"/>
    <col min="33" max="33" width="12.1796875" bestFit="1" customWidth="1"/>
    <col min="34" max="34" width="13.90625" bestFit="1" customWidth="1"/>
    <col min="35" max="35" width="12.08984375" bestFit="1" customWidth="1"/>
  </cols>
  <sheetData>
    <row r="1" spans="1:35" ht="14.5" customHeight="1" x14ac:dyDescent="0.35">
      <c r="A1" s="1" t="s">
        <v>0</v>
      </c>
      <c r="E1" s="2" t="s">
        <v>1</v>
      </c>
      <c r="F1" s="2"/>
    </row>
    <row r="4" spans="1:35" ht="58" x14ac:dyDescent="0.35">
      <c r="B4" s="27" t="s">
        <v>2</v>
      </c>
      <c r="C4" s="27" t="s">
        <v>3</v>
      </c>
    </row>
    <row r="5" spans="1:35" x14ac:dyDescent="0.3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8</v>
      </c>
      <c r="G5" s="28" t="s">
        <v>9</v>
      </c>
      <c r="H5" s="25" t="s">
        <v>19</v>
      </c>
      <c r="I5" s="25" t="s">
        <v>20</v>
      </c>
      <c r="J5" s="25" t="s">
        <v>33</v>
      </c>
      <c r="K5" s="25" t="s">
        <v>58</v>
      </c>
      <c r="L5" s="25" t="s">
        <v>56</v>
      </c>
      <c r="M5" s="25" t="s">
        <v>47</v>
      </c>
      <c r="N5" s="25" t="s">
        <v>37</v>
      </c>
      <c r="O5" s="25" t="s">
        <v>38</v>
      </c>
      <c r="P5" s="25" t="s">
        <v>30</v>
      </c>
      <c r="Q5" s="25" t="s">
        <v>28</v>
      </c>
      <c r="R5" s="25" t="s">
        <v>43</v>
      </c>
      <c r="S5" s="25" t="s">
        <v>44</v>
      </c>
      <c r="T5" s="28" t="s">
        <v>29</v>
      </c>
      <c r="U5" s="28" t="s">
        <v>45</v>
      </c>
      <c r="V5" s="28" t="s">
        <v>46</v>
      </c>
      <c r="W5" s="28" t="s">
        <v>34</v>
      </c>
      <c r="X5" s="28" t="s">
        <v>64</v>
      </c>
    </row>
    <row r="6" spans="1:35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4">
        <f>D6*E6</f>
        <v>676248.98469364329</v>
      </c>
      <c r="G6" s="3">
        <f>D6^2</f>
        <v>803256.37786175462</v>
      </c>
      <c r="H6" s="3">
        <v>1271.869995</v>
      </c>
      <c r="I6" s="3">
        <f t="shared" ref="I6:I37" si="0">LN(C6)</f>
        <v>5.1676675154350473</v>
      </c>
      <c r="J6" s="3">
        <f t="shared" ref="J6:J37" si="1">I6-Q6</f>
        <v>-4.2641603312755905E-2</v>
      </c>
      <c r="K6" s="3">
        <f>(I6-$I$127)^2</f>
        <v>1.6403300076353586</v>
      </c>
      <c r="L6" s="3">
        <f>(Q6-$I$127)^2</f>
        <v>1.5329215326146259</v>
      </c>
      <c r="M6" s="3">
        <f>J6^2</f>
        <v>1.8183063330824353E-3</v>
      </c>
      <c r="N6" s="3">
        <f>(J6-$J$127)^2</f>
        <v>1.818306333082562E-3</v>
      </c>
      <c r="O6" s="3">
        <f t="shared" ref="O6:O37" si="2" xml:space="preserve"> SQRT($AB$16/$AH$15*(1+G6/$AB$19))</f>
        <v>3.2941412961181103E-2</v>
      </c>
      <c r="P6" s="3">
        <f t="shared" ref="P6:P37" si="3">O6*$AH$21</f>
        <v>6.5232965938867918E-2</v>
      </c>
      <c r="Q6" s="3">
        <f t="shared" ref="Q6:Q37" si="4">$AC$7+$AB$7*H6</f>
        <v>5.2103091187478032</v>
      </c>
      <c r="R6" s="3">
        <f>Q6-P6</f>
        <v>5.1450761528089357</v>
      </c>
      <c r="S6" s="3">
        <f>Q6+P6</f>
        <v>5.2755420846866707</v>
      </c>
      <c r="T6" s="3">
        <f>$AH$7*EXP(1)^($AG$7*H6)</f>
        <v>183.1506647483402</v>
      </c>
      <c r="U6" s="3">
        <f>EXP(R6)</f>
        <v>171.58455081905876</v>
      </c>
      <c r="V6" s="3">
        <f>EXP(S6)</f>
        <v>195.49642341129092</v>
      </c>
      <c r="W6" s="3">
        <f t="shared" ref="W6:W37" si="5">(T6-C6)^2</f>
        <v>58.456235318009533</v>
      </c>
      <c r="X6" s="3">
        <f>$AG$7*H6</f>
        <v>1.7570155008667028</v>
      </c>
      <c r="AA6" s="21"/>
      <c r="AB6" s="20" t="s">
        <v>25</v>
      </c>
      <c r="AC6" s="20" t="s">
        <v>24</v>
      </c>
      <c r="AG6" s="20" t="s">
        <v>62</v>
      </c>
      <c r="AH6" s="20" t="s">
        <v>27</v>
      </c>
    </row>
    <row r="7" spans="1:35" x14ac:dyDescent="0.35">
      <c r="A7" s="25">
        <f>A6+1</f>
        <v>2</v>
      </c>
      <c r="B7">
        <v>1308.179993</v>
      </c>
      <c r="C7" s="3">
        <v>171.9049985</v>
      </c>
      <c r="D7" s="3">
        <f t="shared" ref="D7:D70" si="6">B7-$B$127</f>
        <v>-859.9357148833335</v>
      </c>
      <c r="E7" s="3">
        <f t="shared" ref="E7:E70" si="7">C7-$C$127</f>
        <v>-758.13525035416683</v>
      </c>
      <c r="F7" s="4">
        <f t="shared" ref="F7:F70" si="8">D7*E7</f>
        <v>651947.57849156542</v>
      </c>
      <c r="G7" s="3">
        <f t="shared" ref="G7:G70" si="9">D7^2</f>
        <v>739489.43373190984</v>
      </c>
      <c r="H7" s="3">
        <v>1308.179993</v>
      </c>
      <c r="I7" s="3">
        <f t="shared" si="0"/>
        <v>5.1469419899183464</v>
      </c>
      <c r="J7" s="3">
        <f t="shared" si="1"/>
        <v>-0.11352730995900639</v>
      </c>
      <c r="K7" s="3">
        <f t="shared" ref="K7:K70" si="10">(I7-$I$127)^2</f>
        <v>1.6938481414984559</v>
      </c>
      <c r="L7" s="3">
        <f t="shared" ref="L7:L70" si="11">(Q7-$I$127)^2</f>
        <v>1.4112297235985802</v>
      </c>
      <c r="M7" s="3">
        <f t="shared" ref="M7:M70" si="12">J7^2</f>
        <v>1.2888450106528313E-2</v>
      </c>
      <c r="N7" s="3">
        <f t="shared" ref="N7:N70" si="13">(J7-$J$127)^2</f>
        <v>1.288845010652865E-2</v>
      </c>
      <c r="O7" s="3">
        <f t="shared" si="2"/>
        <v>3.205157968635261E-2</v>
      </c>
      <c r="P7" s="3">
        <f t="shared" si="3"/>
        <v>6.3470853798245366E-2</v>
      </c>
      <c r="Q7" s="3">
        <f t="shared" si="4"/>
        <v>5.2604692998773528</v>
      </c>
      <c r="R7" s="3">
        <f t="shared" ref="R7:R70" si="14">Q7-P7</f>
        <v>5.1969984460791077</v>
      </c>
      <c r="S7" s="3">
        <f t="shared" ref="S7:S70" si="15">Q7+P7</f>
        <v>5.3239401536755979</v>
      </c>
      <c r="T7" s="3">
        <f t="shared" ref="T7:T70" si="16">$AH$7*EXP(1)^($AG$7*H7)</f>
        <v>192.57184403711071</v>
      </c>
      <c r="U7" s="3">
        <f t="shared" ref="U7:V70" si="17">EXP(R7)</f>
        <v>180.72895922077672</v>
      </c>
      <c r="V7" s="3">
        <f t="shared" si="17"/>
        <v>205.1907744931566</v>
      </c>
      <c r="W7" s="3">
        <f t="shared" si="5"/>
        <v>427.11850445479257</v>
      </c>
      <c r="X7" s="3">
        <f t="shared" ref="X7:X70" si="18">$AG$7*H7</f>
        <v>1.8071756819962519</v>
      </c>
      <c r="AA7" s="21"/>
      <c r="AB7" s="36" cm="1">
        <f t="array" ref="AB7:AC11">LINEST(I6:I125,H6:H125,1,1)</f>
        <v>1.3814426850023321E-3</v>
      </c>
      <c r="AC7" s="36">
        <v>3.4532936178811009</v>
      </c>
      <c r="AG7" s="38">
        <f>AB7</f>
        <v>1.3814426850023321E-3</v>
      </c>
      <c r="AH7" s="38">
        <f>EXP(AC7)</f>
        <v>31.604313608699456</v>
      </c>
    </row>
    <row r="8" spans="1:35" x14ac:dyDescent="0.35">
      <c r="A8" s="25">
        <f t="shared" ref="A8:A71" si="19">A7+1</f>
        <v>3</v>
      </c>
      <c r="B8" s="3">
        <v>1327.2349855</v>
      </c>
      <c r="C8" s="3">
        <v>176.83000200000001</v>
      </c>
      <c r="D8" s="3">
        <f t="shared" si="6"/>
        <v>-840.88072238333348</v>
      </c>
      <c r="E8" s="3">
        <f t="shared" si="7"/>
        <v>-753.21024685416683</v>
      </c>
      <c r="F8" s="4">
        <f t="shared" si="8"/>
        <v>633359.97648126073</v>
      </c>
      <c r="G8" s="3">
        <f t="shared" si="9"/>
        <v>707080.38927591674</v>
      </c>
      <c r="H8" s="3">
        <v>1327.2349855</v>
      </c>
      <c r="I8" s="3">
        <f t="shared" si="0"/>
        <v>5.1751888303771842</v>
      </c>
      <c r="J8" s="3">
        <f t="shared" si="1"/>
        <v>-0.11160384950206748</v>
      </c>
      <c r="K8" s="3">
        <f t="shared" si="10"/>
        <v>1.6211206741222408</v>
      </c>
      <c r="L8" s="3">
        <f t="shared" si="11"/>
        <v>1.3493808252053874</v>
      </c>
      <c r="M8" s="3">
        <f t="shared" si="12"/>
        <v>1.2455419223680127E-2</v>
      </c>
      <c r="N8" s="3">
        <f t="shared" si="13"/>
        <v>1.2455419223680458E-2</v>
      </c>
      <c r="O8" s="3">
        <f t="shared" si="2"/>
        <v>3.1589723533261019E-2</v>
      </c>
      <c r="P8" s="3">
        <f t="shared" si="3"/>
        <v>6.255625287512212E-2</v>
      </c>
      <c r="Q8" s="3">
        <f t="shared" si="4"/>
        <v>5.2867926798792517</v>
      </c>
      <c r="R8" s="3">
        <f t="shared" si="14"/>
        <v>5.2242364270041293</v>
      </c>
      <c r="S8" s="3">
        <f t="shared" si="15"/>
        <v>5.3493489327543742</v>
      </c>
      <c r="T8" s="3">
        <f t="shared" si="16"/>
        <v>197.70829363017648</v>
      </c>
      <c r="U8" s="3">
        <f t="shared" si="17"/>
        <v>185.71930612396548</v>
      </c>
      <c r="V8" s="3">
        <f t="shared" si="17"/>
        <v>210.47122232981462</v>
      </c>
      <c r="W8" s="3">
        <f t="shared" si="5"/>
        <v>435.90306139469715</v>
      </c>
      <c r="X8" s="3">
        <f t="shared" si="18"/>
        <v>1.8334990619981513</v>
      </c>
      <c r="AA8" s="22" t="s">
        <v>23</v>
      </c>
      <c r="AB8" s="37">
        <v>3.0115479738778002E-5</v>
      </c>
      <c r="AC8" s="37">
        <v>6.7969962467130648E-2</v>
      </c>
    </row>
    <row r="9" spans="1:35" x14ac:dyDescent="0.35">
      <c r="A9" s="25">
        <f t="shared" si="19"/>
        <v>4</v>
      </c>
      <c r="B9" s="3">
        <v>1346.5449825000001</v>
      </c>
      <c r="C9" s="3">
        <v>188.69499999999999</v>
      </c>
      <c r="D9" s="3">
        <f t="shared" si="6"/>
        <v>-821.57072538333341</v>
      </c>
      <c r="E9" s="3">
        <f t="shared" si="7"/>
        <v>-741.34524885416681</v>
      </c>
      <c r="F9" s="4">
        <f t="shared" si="8"/>
        <v>609067.55386060569</v>
      </c>
      <c r="G9" s="3">
        <f t="shared" si="9"/>
        <v>674978.4568068966</v>
      </c>
      <c r="H9" s="3">
        <v>1346.5449825000001</v>
      </c>
      <c r="I9" s="3">
        <f t="shared" si="0"/>
        <v>5.2401319549381302</v>
      </c>
      <c r="J9" s="3">
        <f t="shared" si="1"/>
        <v>-7.3336379044189215E-2</v>
      </c>
      <c r="K9" s="3">
        <f t="shared" si="10"/>
        <v>1.4599629064386352</v>
      </c>
      <c r="L9" s="3">
        <f t="shared" si="11"/>
        <v>1.288118014381155</v>
      </c>
      <c r="M9" s="3">
        <f t="shared" si="12"/>
        <v>5.3782244913129947E-3</v>
      </c>
      <c r="N9" s="3">
        <f t="shared" si="13"/>
        <v>5.3782244913132132E-3</v>
      </c>
      <c r="O9" s="3">
        <f t="shared" si="2"/>
        <v>3.1125488561974887E-2</v>
      </c>
      <c r="P9" s="3">
        <f t="shared" si="3"/>
        <v>6.1636941244342158E-2</v>
      </c>
      <c r="Q9" s="3">
        <f t="shared" si="4"/>
        <v>5.3134683339823194</v>
      </c>
      <c r="R9" s="3">
        <f t="shared" si="14"/>
        <v>5.2518313927379774</v>
      </c>
      <c r="S9" s="3">
        <f t="shared" si="15"/>
        <v>5.3751052752266615</v>
      </c>
      <c r="T9" s="3">
        <f t="shared" si="16"/>
        <v>203.05326503979563</v>
      </c>
      <c r="U9" s="3">
        <f t="shared" si="17"/>
        <v>190.91558991354114</v>
      </c>
      <c r="V9" s="3">
        <f t="shared" si="17"/>
        <v>215.962606626276</v>
      </c>
      <c r="W9" s="3">
        <f t="shared" si="5"/>
        <v>206.15977495301769</v>
      </c>
      <c r="X9" s="3">
        <f t="shared" si="18"/>
        <v>1.8601747161012183</v>
      </c>
      <c r="AA9" s="22" t="s">
        <v>21</v>
      </c>
      <c r="AB9" s="37">
        <v>0.9468993710684307</v>
      </c>
      <c r="AC9" s="19">
        <v>0.20687087152730202</v>
      </c>
      <c r="AD9" s="22" t="s">
        <v>59</v>
      </c>
    </row>
    <row r="10" spans="1:35" x14ac:dyDescent="0.35">
      <c r="A10" s="25">
        <f t="shared" si="19"/>
        <v>5</v>
      </c>
      <c r="B10" s="3">
        <v>1355.204956</v>
      </c>
      <c r="C10" s="3">
        <v>196.63000450000001</v>
      </c>
      <c r="D10" s="3">
        <f t="shared" si="6"/>
        <v>-812.91075188333343</v>
      </c>
      <c r="E10" s="3">
        <f t="shared" si="7"/>
        <v>-733.41024435416682</v>
      </c>
      <c r="F10" s="4">
        <f t="shared" si="8"/>
        <v>596197.07317688502</v>
      </c>
      <c r="G10" s="3">
        <f t="shared" si="9"/>
        <v>660823.8905275265</v>
      </c>
      <c r="H10" s="3">
        <v>1355.204956</v>
      </c>
      <c r="I10" s="3">
        <f t="shared" si="0"/>
        <v>5.2813238130570879</v>
      </c>
      <c r="J10" s="3">
        <f t="shared" si="1"/>
        <v>-4.4107777969120576E-2</v>
      </c>
      <c r="K10" s="3">
        <f t="shared" si="10"/>
        <v>1.3621163170867956</v>
      </c>
      <c r="L10" s="3">
        <f t="shared" si="11"/>
        <v>1.2611056680961168</v>
      </c>
      <c r="M10" s="3">
        <f t="shared" si="12"/>
        <v>1.9454960773732384E-3</v>
      </c>
      <c r="N10" s="3">
        <f t="shared" si="13"/>
        <v>1.9454960773733695E-3</v>
      </c>
      <c r="O10" s="3">
        <f t="shared" si="2"/>
        <v>3.0918581239668785E-2</v>
      </c>
      <c r="P10" s="3">
        <f t="shared" si="3"/>
        <v>6.1227208415808011E-2</v>
      </c>
      <c r="Q10" s="3">
        <f t="shared" si="4"/>
        <v>5.3254315910262084</v>
      </c>
      <c r="R10" s="3">
        <f t="shared" si="14"/>
        <v>5.2642043826104006</v>
      </c>
      <c r="S10" s="3">
        <f t="shared" si="15"/>
        <v>5.3866587994420163</v>
      </c>
      <c r="T10" s="3">
        <f t="shared" si="16"/>
        <v>205.49703200341165</v>
      </c>
      <c r="U10" s="3">
        <f t="shared" si="17"/>
        <v>193.29246075039902</v>
      </c>
      <c r="V10" s="3">
        <f t="shared" si="17"/>
        <v>218.47220527003424</v>
      </c>
      <c r="W10" s="3">
        <f t="shared" si="5"/>
        <v>78.624176746258357</v>
      </c>
      <c r="X10" s="3">
        <f t="shared" si="18"/>
        <v>1.8721379731451073</v>
      </c>
      <c r="Y10" s="21"/>
      <c r="AA10" s="22" t="s">
        <v>22</v>
      </c>
      <c r="AB10" s="37">
        <v>2104.1959018991356</v>
      </c>
      <c r="AC10" s="37">
        <v>118</v>
      </c>
      <c r="AD10" s="22" t="s">
        <v>53</v>
      </c>
      <c r="AG10" s="28"/>
      <c r="AH10" s="28" t="s">
        <v>50</v>
      </c>
      <c r="AI10" s="28" t="s">
        <v>51</v>
      </c>
    </row>
    <row r="11" spans="1:35" x14ac:dyDescent="0.35">
      <c r="A11" s="25">
        <f t="shared" si="19"/>
        <v>6</v>
      </c>
      <c r="B11" s="3">
        <v>1332.919983</v>
      </c>
      <c r="C11" s="3">
        <v>200.2750015</v>
      </c>
      <c r="D11" s="3">
        <f t="shared" si="6"/>
        <v>-835.19572488333347</v>
      </c>
      <c r="E11" s="3">
        <f t="shared" si="7"/>
        <v>-729.76524735416683</v>
      </c>
      <c r="F11" s="4">
        <f t="shared" si="8"/>
        <v>609496.81475862849</v>
      </c>
      <c r="G11" s="3">
        <f t="shared" si="9"/>
        <v>697551.89886339684</v>
      </c>
      <c r="H11" s="3">
        <v>1332.919983</v>
      </c>
      <c r="I11" s="3">
        <f t="shared" si="0"/>
        <v>5.2996914295908821</v>
      </c>
      <c r="J11" s="3">
        <f t="shared" si="1"/>
        <v>5.0452515009986598E-3</v>
      </c>
      <c r="K11" s="3">
        <f t="shared" si="10"/>
        <v>1.3195800918000595</v>
      </c>
      <c r="L11" s="3">
        <f t="shared" si="11"/>
        <v>1.3311968075875678</v>
      </c>
      <c r="M11" s="3">
        <f t="shared" si="12"/>
        <v>2.545456270832923E-5</v>
      </c>
      <c r="N11" s="3">
        <f t="shared" si="13"/>
        <v>2.545456270831422E-5</v>
      </c>
      <c r="O11" s="3">
        <f t="shared" si="2"/>
        <v>3.145264446137587E-2</v>
      </c>
      <c r="P11" s="3">
        <f t="shared" si="3"/>
        <v>6.2284798993111866E-2</v>
      </c>
      <c r="Q11" s="3">
        <f t="shared" si="4"/>
        <v>5.2946461780898835</v>
      </c>
      <c r="R11" s="3">
        <f t="shared" si="14"/>
        <v>5.2323613790967718</v>
      </c>
      <c r="S11" s="3">
        <f t="shared" si="15"/>
        <v>5.3569309770829951</v>
      </c>
      <c r="T11" s="3">
        <f t="shared" si="16"/>
        <v>199.26710842305485</v>
      </c>
      <c r="U11" s="3">
        <f t="shared" si="17"/>
        <v>187.23441334072217</v>
      </c>
      <c r="V11" s="3">
        <f t="shared" si="17"/>
        <v>212.07308950746935</v>
      </c>
      <c r="W11" s="3">
        <f t="shared" si="5"/>
        <v>1.0158484545539657</v>
      </c>
      <c r="X11" s="3">
        <f t="shared" si="18"/>
        <v>1.8413525602087828</v>
      </c>
      <c r="AA11" s="22" t="s">
        <v>57</v>
      </c>
      <c r="AB11" s="37">
        <v>90.050236682509563</v>
      </c>
      <c r="AC11" s="37">
        <v>5.0498757834029284</v>
      </c>
      <c r="AD11" s="22" t="s">
        <v>34</v>
      </c>
      <c r="AG11" s="28" t="s">
        <v>70</v>
      </c>
      <c r="AH11" s="3">
        <f>MAX(X6:X125)</f>
        <v>5.1126780616965295</v>
      </c>
      <c r="AI11" s="3">
        <f>MIN(X6:X125)</f>
        <v>1.6235681713408232</v>
      </c>
    </row>
    <row r="12" spans="1:35" x14ac:dyDescent="0.35">
      <c r="A12" s="25">
        <f t="shared" si="19"/>
        <v>7</v>
      </c>
      <c r="B12" s="3">
        <v>1306.460022</v>
      </c>
      <c r="C12" s="3">
        <v>214.03500349999999</v>
      </c>
      <c r="D12" s="3">
        <f t="shared" si="6"/>
        <v>-861.65568588333349</v>
      </c>
      <c r="E12" s="3">
        <f t="shared" si="7"/>
        <v>-716.00524535416685</v>
      </c>
      <c r="F12" s="4">
        <f t="shared" si="8"/>
        <v>616949.99078170909</v>
      </c>
      <c r="G12" s="3">
        <f t="shared" si="9"/>
        <v>742450.52101507783</v>
      </c>
      <c r="H12" s="3">
        <v>1306.460022</v>
      </c>
      <c r="I12" s="3">
        <f t="shared" si="0"/>
        <v>5.3661395694031135</v>
      </c>
      <c r="J12" s="3">
        <f t="shared" si="1"/>
        <v>0.10804631088212702</v>
      </c>
      <c r="K12" s="3">
        <f t="shared" si="10"/>
        <v>1.1713335339345186</v>
      </c>
      <c r="L12" s="3">
        <f t="shared" si="11"/>
        <v>1.4168806148724258</v>
      </c>
      <c r="M12" s="3">
        <f t="shared" si="12"/>
        <v>1.1674005295237239E-2</v>
      </c>
      <c r="N12" s="3">
        <f t="shared" si="13"/>
        <v>1.1674005295236918E-2</v>
      </c>
      <c r="O12" s="3">
        <f t="shared" si="2"/>
        <v>3.2093446296220775E-2</v>
      </c>
      <c r="P12" s="3">
        <f t="shared" si="3"/>
        <v>6.355376108393844E-2</v>
      </c>
      <c r="Q12" s="3">
        <f t="shared" si="4"/>
        <v>5.2580932585209865</v>
      </c>
      <c r="R12" s="3">
        <f t="shared" si="14"/>
        <v>5.1945394974370478</v>
      </c>
      <c r="S12" s="3">
        <f t="shared" si="15"/>
        <v>5.3216470196049253</v>
      </c>
      <c r="T12" s="3">
        <f t="shared" si="16"/>
        <v>192.1148285304885</v>
      </c>
      <c r="U12" s="3">
        <f t="shared" si="17"/>
        <v>180.28510192671106</v>
      </c>
      <c r="V12" s="3">
        <f t="shared" si="17"/>
        <v>204.72078361917414</v>
      </c>
      <c r="W12" s="3">
        <f t="shared" si="5"/>
        <v>480.4940706939982</v>
      </c>
      <c r="X12" s="3">
        <f t="shared" si="18"/>
        <v>1.8047996406398858</v>
      </c>
    </row>
    <row r="13" spans="1:35" x14ac:dyDescent="0.35">
      <c r="A13" s="25">
        <f t="shared" si="19"/>
        <v>8</v>
      </c>
      <c r="B13" s="3">
        <v>1255.7399905</v>
      </c>
      <c r="C13" s="3">
        <v>220.11499800000001</v>
      </c>
      <c r="D13" s="3">
        <f t="shared" si="6"/>
        <v>-912.37571738333349</v>
      </c>
      <c r="E13" s="3">
        <f t="shared" si="7"/>
        <v>-709.92525085416685</v>
      </c>
      <c r="F13" s="4">
        <f t="shared" si="8"/>
        <v>647718.56003661349</v>
      </c>
      <c r="G13" s="3">
        <f t="shared" si="9"/>
        <v>832429.44967075239</v>
      </c>
      <c r="H13" s="3">
        <v>1255.7399905</v>
      </c>
      <c r="I13" s="3">
        <f t="shared" si="0"/>
        <v>5.3941501279646209</v>
      </c>
      <c r="J13" s="3">
        <f t="shared" si="1"/>
        <v>0.20612368594239694</v>
      </c>
      <c r="K13" s="3">
        <f t="shared" si="10"/>
        <v>1.1114874991822217</v>
      </c>
      <c r="L13" s="3">
        <f t="shared" si="11"/>
        <v>1.5885949529335135</v>
      </c>
      <c r="M13" s="3">
        <f t="shared" si="12"/>
        <v>4.2486973906479888E-2</v>
      </c>
      <c r="N13" s="3">
        <f t="shared" si="13"/>
        <v>4.2486973906479271E-2</v>
      </c>
      <c r="O13" s="3">
        <f t="shared" si="2"/>
        <v>3.3340590508709092E-2</v>
      </c>
      <c r="P13" s="3">
        <f t="shared" si="3"/>
        <v>6.6023446158770441E-2</v>
      </c>
      <c r="Q13" s="3">
        <f t="shared" si="4"/>
        <v>5.188026442022224</v>
      </c>
      <c r="R13" s="3">
        <f t="shared" si="14"/>
        <v>5.1220029958634532</v>
      </c>
      <c r="S13" s="3">
        <f t="shared" si="15"/>
        <v>5.2540498881809947</v>
      </c>
      <c r="T13" s="3">
        <f t="shared" si="16"/>
        <v>179.11471061644531</v>
      </c>
      <c r="U13" s="3">
        <f t="shared" si="17"/>
        <v>167.6708775726128</v>
      </c>
      <c r="V13" s="3">
        <f t="shared" si="17"/>
        <v>191.33960544411926</v>
      </c>
      <c r="W13" s="3">
        <f t="shared" si="5"/>
        <v>1681.0235655340753</v>
      </c>
      <c r="X13" s="3">
        <f t="shared" si="18"/>
        <v>1.7347328241411228</v>
      </c>
    </row>
    <row r="14" spans="1:35" x14ac:dyDescent="0.35">
      <c r="A14" s="25">
        <f t="shared" si="19"/>
        <v>9</v>
      </c>
      <c r="B14" s="3">
        <v>1175.2700195</v>
      </c>
      <c r="C14" s="3">
        <v>215.7549975</v>
      </c>
      <c r="D14" s="3">
        <f t="shared" si="6"/>
        <v>-992.84568838333348</v>
      </c>
      <c r="E14" s="3">
        <f t="shared" si="7"/>
        <v>-714.2852513541668</v>
      </c>
      <c r="F14" s="4">
        <f t="shared" si="8"/>
        <v>709175.03208279016</v>
      </c>
      <c r="G14" s="3">
        <f t="shared" si="9"/>
        <v>985742.56094137533</v>
      </c>
      <c r="H14" s="3">
        <v>1175.2700195</v>
      </c>
      <c r="I14" s="3">
        <f t="shared" si="0"/>
        <v>5.3741434930788161</v>
      </c>
      <c r="J14" s="3">
        <f t="shared" si="1"/>
        <v>0.29728170385689179</v>
      </c>
      <c r="K14" s="3">
        <f t="shared" si="10"/>
        <v>1.1540725975504755</v>
      </c>
      <c r="L14" s="3">
        <f t="shared" si="11"/>
        <v>1.8811752249065639</v>
      </c>
      <c r="M14" s="3">
        <f t="shared" si="12"/>
        <v>8.8376411448056705E-2</v>
      </c>
      <c r="N14" s="3">
        <f t="shared" si="13"/>
        <v>8.8376411448055817E-2</v>
      </c>
      <c r="O14" s="3">
        <f t="shared" si="2"/>
        <v>3.5364404329963878E-2</v>
      </c>
      <c r="P14" s="3">
        <f t="shared" si="3"/>
        <v>7.0031148506696381E-2</v>
      </c>
      <c r="Q14" s="3">
        <f t="shared" si="4"/>
        <v>5.0768617892219243</v>
      </c>
      <c r="R14" s="3">
        <f t="shared" si="14"/>
        <v>5.0068306407152283</v>
      </c>
      <c r="S14" s="3">
        <f t="shared" si="15"/>
        <v>5.1468929377286203</v>
      </c>
      <c r="T14" s="3">
        <f t="shared" si="16"/>
        <v>160.270303906897</v>
      </c>
      <c r="U14" s="3">
        <f t="shared" si="17"/>
        <v>149.43038627135994</v>
      </c>
      <c r="V14" s="3">
        <f t="shared" si="17"/>
        <v>171.8965663902072</v>
      </c>
      <c r="W14" s="3">
        <f t="shared" si="5"/>
        <v>3078.5512231205253</v>
      </c>
      <c r="X14" s="3">
        <f t="shared" si="18"/>
        <v>1.6235681713408232</v>
      </c>
    </row>
    <row r="15" spans="1:35" x14ac:dyDescent="0.35">
      <c r="A15" s="25">
        <f t="shared" si="19"/>
        <v>10</v>
      </c>
      <c r="B15" s="3">
        <v>1192.255005</v>
      </c>
      <c r="C15" s="3">
        <v>215.259995</v>
      </c>
      <c r="D15" s="3">
        <f t="shared" si="6"/>
        <v>-975.86070288333349</v>
      </c>
      <c r="E15" s="3">
        <f t="shared" si="7"/>
        <v>-714.78025385416686</v>
      </c>
      <c r="F15" s="4">
        <f t="shared" si="8"/>
        <v>697525.9609332548</v>
      </c>
      <c r="G15" s="3">
        <f t="shared" si="9"/>
        <v>952304.11143195373</v>
      </c>
      <c r="H15" s="3">
        <v>1192.255005</v>
      </c>
      <c r="I15" s="3">
        <f t="shared" si="0"/>
        <v>5.3718465766084273</v>
      </c>
      <c r="J15" s="3">
        <f t="shared" si="1"/>
        <v>0.27152100341265761</v>
      </c>
      <c r="K15" s="3">
        <f t="shared" si="10"/>
        <v>1.1590129257060937</v>
      </c>
      <c r="L15" s="3">
        <f t="shared" si="11"/>
        <v>1.8173618264911195</v>
      </c>
      <c r="M15" s="3">
        <f t="shared" si="12"/>
        <v>7.3723655294216428E-2</v>
      </c>
      <c r="N15" s="3">
        <f t="shared" si="13"/>
        <v>7.3723655294215609E-2</v>
      </c>
      <c r="O15" s="3">
        <f t="shared" si="2"/>
        <v>3.4932998086752196E-2</v>
      </c>
      <c r="P15" s="3">
        <f t="shared" si="3"/>
        <v>6.9176846695101185E-2</v>
      </c>
      <c r="Q15" s="3">
        <f t="shared" si="4"/>
        <v>5.1003255731957697</v>
      </c>
      <c r="R15" s="3">
        <f t="shared" si="14"/>
        <v>5.0311487265006685</v>
      </c>
      <c r="S15" s="3">
        <f t="shared" si="15"/>
        <v>5.169502419890871</v>
      </c>
      <c r="T15" s="3">
        <f t="shared" si="16"/>
        <v>164.07531713037042</v>
      </c>
      <c r="U15" s="3">
        <f t="shared" si="17"/>
        <v>153.10879184187758</v>
      </c>
      <c r="V15" s="3">
        <f t="shared" si="17"/>
        <v>175.82732753344348</v>
      </c>
      <c r="W15" s="3">
        <f t="shared" si="5"/>
        <v>2619.8712486177483</v>
      </c>
      <c r="X15" s="3">
        <f t="shared" si="18"/>
        <v>1.6470319553146688</v>
      </c>
      <c r="AA15" s="26"/>
      <c r="AB15" s="26" t="s">
        <v>15</v>
      </c>
      <c r="AC15" s="26" t="s">
        <v>16</v>
      </c>
      <c r="AG15" s="28" t="s">
        <v>36</v>
      </c>
      <c r="AH15" s="25">
        <v>120</v>
      </c>
    </row>
    <row r="16" spans="1:35" x14ac:dyDescent="0.35">
      <c r="A16" s="25">
        <f t="shared" si="19"/>
        <v>11</v>
      </c>
      <c r="B16" s="3">
        <v>1248.9799805</v>
      </c>
      <c r="C16" s="3">
        <v>200.199997</v>
      </c>
      <c r="D16" s="3">
        <f t="shared" si="6"/>
        <v>-919.13572738333346</v>
      </c>
      <c r="E16" s="3">
        <f t="shared" si="7"/>
        <v>-729.84025185416681</v>
      </c>
      <c r="F16" s="4">
        <f t="shared" si="8"/>
        <v>670822.25076161488</v>
      </c>
      <c r="G16" s="3">
        <f t="shared" si="9"/>
        <v>844810.48535248952</v>
      </c>
      <c r="H16" s="3">
        <v>1248.9799805</v>
      </c>
      <c r="I16" s="3">
        <f t="shared" si="0"/>
        <v>5.2993168518961049</v>
      </c>
      <c r="J16" s="3">
        <f t="shared" si="1"/>
        <v>0.12062897623892344</v>
      </c>
      <c r="K16" s="3">
        <f t="shared" si="10"/>
        <v>1.3204408092092317</v>
      </c>
      <c r="L16" s="3">
        <f t="shared" si="11"/>
        <v>1.6122227219941545</v>
      </c>
      <c r="M16" s="3">
        <f t="shared" si="12"/>
        <v>1.4551349908450755E-2</v>
      </c>
      <c r="N16" s="3">
        <f t="shared" si="13"/>
        <v>1.4551349908450396E-2</v>
      </c>
      <c r="O16" s="3">
        <f t="shared" si="2"/>
        <v>3.3508563953370707E-2</v>
      </c>
      <c r="P16" s="3">
        <f t="shared" si="3"/>
        <v>6.6356079309848631E-2</v>
      </c>
      <c r="Q16" s="3">
        <f t="shared" si="4"/>
        <v>5.1786878756571815</v>
      </c>
      <c r="R16" s="3">
        <f t="shared" si="14"/>
        <v>5.1123317963473331</v>
      </c>
      <c r="S16" s="3">
        <f t="shared" si="15"/>
        <v>5.2450439549670298</v>
      </c>
      <c r="T16" s="3">
        <f t="shared" si="16"/>
        <v>177.44982194049106</v>
      </c>
      <c r="U16" s="3">
        <f t="shared" si="17"/>
        <v>166.05711514994186</v>
      </c>
      <c r="V16" s="3">
        <f t="shared" si="17"/>
        <v>189.62414996960172</v>
      </c>
      <c r="W16" s="3">
        <f t="shared" si="5"/>
        <v>517.57046523830229</v>
      </c>
      <c r="X16" s="3">
        <f t="shared" si="18"/>
        <v>1.7253942577760804</v>
      </c>
      <c r="AA16" s="28" t="s">
        <v>31</v>
      </c>
      <c r="AB16" s="3">
        <f>AH15/(AH15-2)*AB18</f>
        <v>4.2795557486465532E-2</v>
      </c>
      <c r="AC16" s="3"/>
    </row>
    <row r="17" spans="1:34" x14ac:dyDescent="0.35">
      <c r="A17" s="25">
        <f t="shared" si="19"/>
        <v>12</v>
      </c>
      <c r="B17" s="3">
        <v>1252.255005</v>
      </c>
      <c r="C17" s="3">
        <v>182.47500600000001</v>
      </c>
      <c r="D17" s="3">
        <f t="shared" si="6"/>
        <v>-915.86070288333349</v>
      </c>
      <c r="E17" s="3">
        <f t="shared" si="7"/>
        <v>-747.56524285416685</v>
      </c>
      <c r="F17" s="4">
        <f t="shared" si="8"/>
        <v>684665.62877156714</v>
      </c>
      <c r="G17" s="3">
        <f t="shared" si="9"/>
        <v>838800.82708595367</v>
      </c>
      <c r="H17" s="3">
        <v>1252.255005</v>
      </c>
      <c r="I17" s="3">
        <f t="shared" si="0"/>
        <v>5.2066132102189124</v>
      </c>
      <c r="J17" s="3">
        <f t="shared" si="1"/>
        <v>2.3401075923002779E-2</v>
      </c>
      <c r="K17" s="3">
        <f t="shared" si="10"/>
        <v>1.542087090376639</v>
      </c>
      <c r="L17" s="3">
        <f t="shared" si="11"/>
        <v>1.6007539869621952</v>
      </c>
      <c r="M17" s="3">
        <f t="shared" si="12"/>
        <v>5.4761035435414035E-4</v>
      </c>
      <c r="N17" s="3">
        <f t="shared" si="13"/>
        <v>5.4761035435407074E-4</v>
      </c>
      <c r="O17" s="3">
        <f t="shared" si="2"/>
        <v>3.3427136371652115E-2</v>
      </c>
      <c r="P17" s="3">
        <f t="shared" si="3"/>
        <v>6.61948305294459E-2</v>
      </c>
      <c r="Q17" s="3">
        <f t="shared" si="4"/>
        <v>5.1832121342959097</v>
      </c>
      <c r="R17" s="3">
        <f t="shared" si="14"/>
        <v>5.1170173037664641</v>
      </c>
      <c r="S17" s="3">
        <f t="shared" si="15"/>
        <v>5.2494069648253552</v>
      </c>
      <c r="T17" s="3">
        <f t="shared" si="16"/>
        <v>178.25446967505647</v>
      </c>
      <c r="U17" s="3">
        <f t="shared" si="17"/>
        <v>166.83700265251375</v>
      </c>
      <c r="V17" s="3">
        <f t="shared" si="17"/>
        <v>190.45328946190389</v>
      </c>
      <c r="W17" s="3">
        <f t="shared" si="5"/>
        <v>17.812926870167907</v>
      </c>
      <c r="X17" s="3">
        <f t="shared" si="18"/>
        <v>1.7299185164148088</v>
      </c>
      <c r="Y17" s="21"/>
      <c r="AA17" s="28" t="s">
        <v>32</v>
      </c>
      <c r="AB17" s="39">
        <f>SQRT(AB16)</f>
        <v>0.2068708715273021</v>
      </c>
      <c r="AC17" s="3"/>
    </row>
    <row r="18" spans="1:34" x14ac:dyDescent="0.35">
      <c r="A18" s="25">
        <f t="shared" si="19"/>
        <v>13</v>
      </c>
      <c r="B18" s="3">
        <v>1285.6350095</v>
      </c>
      <c r="C18" s="3">
        <v>185.16500049999999</v>
      </c>
      <c r="D18" s="3">
        <f t="shared" si="6"/>
        <v>-882.48069838333345</v>
      </c>
      <c r="E18" s="3">
        <f t="shared" si="7"/>
        <v>-744.87524835416684</v>
      </c>
      <c r="F18" s="4">
        <f t="shared" si="8"/>
        <v>657338.02937604405</v>
      </c>
      <c r="G18" s="3">
        <f t="shared" si="9"/>
        <v>778772.18301913596</v>
      </c>
      <c r="H18" s="3">
        <v>1285.6350095</v>
      </c>
      <c r="I18" s="3">
        <f t="shared" si="0"/>
        <v>5.221247322171271</v>
      </c>
      <c r="J18" s="3">
        <f t="shared" si="1"/>
        <v>-8.077375166508638E-3</v>
      </c>
      <c r="K18" s="3">
        <f t="shared" si="10"/>
        <v>1.505955733236469</v>
      </c>
      <c r="L18" s="3">
        <f t="shared" si="11"/>
        <v>1.4861962895696934</v>
      </c>
      <c r="M18" s="3">
        <f t="shared" si="12"/>
        <v>6.5243989580530447E-5</v>
      </c>
      <c r="N18" s="3">
        <f t="shared" si="13"/>
        <v>6.5243989580554489E-5</v>
      </c>
      <c r="O18" s="3">
        <f t="shared" si="2"/>
        <v>3.2602621678394832E-2</v>
      </c>
      <c r="P18" s="3">
        <f t="shared" si="3"/>
        <v>6.4562066963270673E-2</v>
      </c>
      <c r="Q18" s="3">
        <f t="shared" si="4"/>
        <v>5.2293246973377796</v>
      </c>
      <c r="R18" s="3">
        <f t="shared" si="14"/>
        <v>5.1647626303745087</v>
      </c>
      <c r="S18" s="3">
        <f t="shared" si="15"/>
        <v>5.2938867643010505</v>
      </c>
      <c r="T18" s="3">
        <f t="shared" si="16"/>
        <v>186.66670442498676</v>
      </c>
      <c r="U18" s="3">
        <f t="shared" si="17"/>
        <v>174.99591492660429</v>
      </c>
      <c r="V18" s="3">
        <f t="shared" si="17"/>
        <v>199.11583967831262</v>
      </c>
      <c r="W18" s="3">
        <f t="shared" si="5"/>
        <v>2.2551146783206728</v>
      </c>
      <c r="X18" s="3">
        <f t="shared" si="18"/>
        <v>1.7760310794566787</v>
      </c>
      <c r="AA18" s="28" t="s">
        <v>35</v>
      </c>
      <c r="AB18" s="3">
        <f>1/AH15*M126</f>
        <v>4.2082298195024445E-2</v>
      </c>
      <c r="AC18" s="3">
        <f>_xlfn.VAR.P(J6:J125)</f>
        <v>4.2082298195024445E-2</v>
      </c>
    </row>
    <row r="19" spans="1:34" x14ac:dyDescent="0.35">
      <c r="A19" s="25">
        <f t="shared" si="19"/>
        <v>14</v>
      </c>
      <c r="B19" s="3">
        <v>1339.0650025</v>
      </c>
      <c r="C19" s="3">
        <v>176.75</v>
      </c>
      <c r="D19" s="3">
        <f t="shared" si="6"/>
        <v>-829.05070538333348</v>
      </c>
      <c r="E19" s="3">
        <f t="shared" si="7"/>
        <v>-753.29024885416686</v>
      </c>
      <c r="F19" s="4">
        <f t="shared" si="8"/>
        <v>624515.81217093382</v>
      </c>
      <c r="G19" s="3">
        <f t="shared" si="9"/>
        <v>687325.07209660276</v>
      </c>
      <c r="H19" s="3">
        <v>1339.0650025</v>
      </c>
      <c r="I19" s="3">
        <f t="shared" si="0"/>
        <v>5.1747363047766823</v>
      </c>
      <c r="J19" s="3">
        <f t="shared" si="1"/>
        <v>-0.1283988655506727</v>
      </c>
      <c r="K19" s="3">
        <f t="shared" si="10"/>
        <v>1.6222732193894558</v>
      </c>
      <c r="L19" s="3">
        <f t="shared" si="11"/>
        <v>1.3116800961200914</v>
      </c>
      <c r="M19" s="3">
        <f t="shared" si="12"/>
        <v>1.6486268674699725E-2</v>
      </c>
      <c r="N19" s="3">
        <f t="shared" si="13"/>
        <v>1.648626867470011E-2</v>
      </c>
      <c r="O19" s="3">
        <f t="shared" si="2"/>
        <v>3.1304851120329977E-2</v>
      </c>
      <c r="P19" s="3">
        <f t="shared" si="3"/>
        <v>6.1992127941211346E-2</v>
      </c>
      <c r="Q19" s="3">
        <f t="shared" si="4"/>
        <v>5.303135170327355</v>
      </c>
      <c r="R19" s="3">
        <f t="shared" si="14"/>
        <v>5.2411430423861436</v>
      </c>
      <c r="S19" s="3">
        <f t="shared" si="15"/>
        <v>5.3651272982685665</v>
      </c>
      <c r="T19" s="3">
        <f t="shared" si="16"/>
        <v>200.96588561125563</v>
      </c>
      <c r="U19" s="3">
        <f t="shared" si="17"/>
        <v>188.8858836297623</v>
      </c>
      <c r="V19" s="3">
        <f t="shared" si="17"/>
        <v>213.81845166725051</v>
      </c>
      <c r="W19" s="3">
        <f t="shared" si="5"/>
        <v>586.40911593741737</v>
      </c>
      <c r="X19" s="3">
        <f t="shared" si="18"/>
        <v>1.8498415524462546</v>
      </c>
      <c r="AA19" s="28" t="s">
        <v>39</v>
      </c>
      <c r="AB19" s="3">
        <f>1/AH15*G126</f>
        <v>393222.05672964716</v>
      </c>
      <c r="AC19" s="3">
        <f>_xlfn.VAR.P(B6:B125)</f>
        <v>393222.0567296457</v>
      </c>
      <c r="AG19" s="28" t="s">
        <v>40</v>
      </c>
      <c r="AH19" s="3">
        <f>AB10</f>
        <v>2104.1959018991356</v>
      </c>
    </row>
    <row r="20" spans="1:34" x14ac:dyDescent="0.35">
      <c r="A20" s="25">
        <f t="shared" si="19"/>
        <v>15</v>
      </c>
      <c r="B20" s="3">
        <v>1387.1849975</v>
      </c>
      <c r="C20" s="3">
        <v>191.199997</v>
      </c>
      <c r="D20" s="3">
        <f t="shared" si="6"/>
        <v>-780.93071038333346</v>
      </c>
      <c r="E20" s="3">
        <f t="shared" si="7"/>
        <v>-738.84025185416681</v>
      </c>
      <c r="F20" s="4">
        <f t="shared" si="8"/>
        <v>576983.0427402755</v>
      </c>
      <c r="G20" s="3">
        <f t="shared" si="9"/>
        <v>609852.77441981784</v>
      </c>
      <c r="H20" s="3">
        <v>1387.1849975</v>
      </c>
      <c r="I20" s="3">
        <f t="shared" si="0"/>
        <v>5.2533199849269243</v>
      </c>
      <c r="J20" s="3">
        <f t="shared" si="1"/>
        <v>-0.11629020049552974</v>
      </c>
      <c r="K20" s="3">
        <f t="shared" si="10"/>
        <v>1.4282669209023955</v>
      </c>
      <c r="L20" s="3">
        <f t="shared" si="11"/>
        <v>1.1638332111616341</v>
      </c>
      <c r="M20" s="3">
        <f t="shared" si="12"/>
        <v>1.3523410731290505E-2</v>
      </c>
      <c r="N20" s="3">
        <f t="shared" si="13"/>
        <v>1.352341073129085E-2</v>
      </c>
      <c r="O20" s="3">
        <f t="shared" si="2"/>
        <v>3.0161744209806069E-2</v>
      </c>
      <c r="P20" s="3">
        <f t="shared" si="3"/>
        <v>5.9728465048348695E-2</v>
      </c>
      <c r="Q20" s="3">
        <f t="shared" si="4"/>
        <v>5.3696101854224541</v>
      </c>
      <c r="R20" s="3">
        <f t="shared" si="14"/>
        <v>5.3098817203741051</v>
      </c>
      <c r="S20" s="3">
        <f t="shared" si="15"/>
        <v>5.429338650470803</v>
      </c>
      <c r="T20" s="3">
        <f t="shared" si="16"/>
        <v>214.77912734899698</v>
      </c>
      <c r="U20" s="3">
        <f t="shared" si="17"/>
        <v>202.32629589422518</v>
      </c>
      <c r="V20" s="3">
        <f t="shared" si="17"/>
        <v>227.9984089112823</v>
      </c>
      <c r="W20" s="3">
        <f t="shared" si="5"/>
        <v>555.97538801499059</v>
      </c>
      <c r="X20" s="3">
        <f t="shared" si="18"/>
        <v>1.9163165675413534</v>
      </c>
      <c r="AG20" s="28" t="s">
        <v>42</v>
      </c>
      <c r="AH20" s="3">
        <f>_xlfn.F.INV(0.95,1,AC10)</f>
        <v>3.9214781812406447</v>
      </c>
    </row>
    <row r="21" spans="1:34" x14ac:dyDescent="0.35">
      <c r="A21" s="25">
        <f t="shared" si="19"/>
        <v>16</v>
      </c>
      <c r="B21" s="3">
        <v>1403.1900025</v>
      </c>
      <c r="C21" s="3">
        <v>214.95999900000001</v>
      </c>
      <c r="D21" s="3">
        <f t="shared" si="6"/>
        <v>-764.92570538333348</v>
      </c>
      <c r="E21" s="3">
        <f t="shared" si="7"/>
        <v>-715.08024985416682</v>
      </c>
      <c r="F21" s="4">
        <f t="shared" si="8"/>
        <v>546983.26452538895</v>
      </c>
      <c r="G21" s="3">
        <f t="shared" si="9"/>
        <v>585111.33475619031</v>
      </c>
      <c r="H21" s="3">
        <v>1403.1900025</v>
      </c>
      <c r="I21" s="3">
        <f t="shared" si="0"/>
        <v>5.3704519596552078</v>
      </c>
      <c r="J21" s="3">
        <f t="shared" si="1"/>
        <v>-2.1268222847922402E-2</v>
      </c>
      <c r="K21" s="3">
        <f t="shared" si="10"/>
        <v>1.1620176891126561</v>
      </c>
      <c r="L21" s="3">
        <f t="shared" si="11"/>
        <v>1.116617046244001</v>
      </c>
      <c r="M21" s="3">
        <f t="shared" si="12"/>
        <v>4.523373031088885E-4</v>
      </c>
      <c r="N21" s="3">
        <f t="shared" si="13"/>
        <v>4.5233730310895181E-4</v>
      </c>
      <c r="O21" s="3">
        <f t="shared" si="2"/>
        <v>2.9787442992642757E-2</v>
      </c>
      <c r="P21" s="3">
        <f t="shared" si="3"/>
        <v>5.8987246735131088E-2</v>
      </c>
      <c r="Q21" s="3">
        <f t="shared" si="4"/>
        <v>5.3917201825031302</v>
      </c>
      <c r="R21" s="3">
        <f t="shared" si="14"/>
        <v>5.3327329357679991</v>
      </c>
      <c r="S21" s="3">
        <f t="shared" si="15"/>
        <v>5.4507074292382613</v>
      </c>
      <c r="T21" s="3">
        <f t="shared" si="16"/>
        <v>219.580779882912</v>
      </c>
      <c r="U21" s="3">
        <f t="shared" si="17"/>
        <v>207.00292751874559</v>
      </c>
      <c r="V21" s="3">
        <f t="shared" si="17"/>
        <v>232.92288409603097</v>
      </c>
      <c r="W21" s="3">
        <f t="shared" si="5"/>
        <v>21.351615967884882</v>
      </c>
      <c r="X21" s="3">
        <f t="shared" si="18"/>
        <v>1.9384265646220291</v>
      </c>
      <c r="AG21" s="28" t="s">
        <v>41</v>
      </c>
      <c r="AH21" s="3">
        <f>TINV(0.05,AC10)</f>
        <v>1.9802722492729716</v>
      </c>
    </row>
    <row r="22" spans="1:34" x14ac:dyDescent="0.35">
      <c r="A22" s="25">
        <f t="shared" si="19"/>
        <v>17</v>
      </c>
      <c r="B22" s="3">
        <v>1354.0949705</v>
      </c>
      <c r="C22" s="3">
        <v>221.154999</v>
      </c>
      <c r="D22" s="3">
        <f t="shared" si="6"/>
        <v>-814.02073738333343</v>
      </c>
      <c r="E22" s="3">
        <f t="shared" si="7"/>
        <v>-708.88524985416689</v>
      </c>
      <c r="F22" s="4">
        <f t="shared" si="8"/>
        <v>577047.29380645743</v>
      </c>
      <c r="G22" s="3">
        <f t="shared" si="9"/>
        <v>662629.76089010586</v>
      </c>
      <c r="H22" s="3">
        <v>1354.0949705</v>
      </c>
      <c r="I22" s="3">
        <f t="shared" si="0"/>
        <v>5.398863808625892</v>
      </c>
      <c r="J22" s="3">
        <f t="shared" si="1"/>
        <v>7.4965598949117584E-2</v>
      </c>
      <c r="K22" s="3">
        <f t="shared" si="10"/>
        <v>1.101570723613454</v>
      </c>
      <c r="L22" s="3">
        <f t="shared" si="11"/>
        <v>1.2645519620070076</v>
      </c>
      <c r="M22" s="3">
        <f t="shared" si="12"/>
        <v>5.6198410257999399E-3</v>
      </c>
      <c r="N22" s="3">
        <f t="shared" si="13"/>
        <v>5.6198410257997169E-3</v>
      </c>
      <c r="O22" s="3">
        <f t="shared" si="2"/>
        <v>3.0945055918012089E-2</v>
      </c>
      <c r="P22" s="3">
        <f t="shared" si="3"/>
        <v>6.1279635486639679E-2</v>
      </c>
      <c r="Q22" s="3">
        <f t="shared" si="4"/>
        <v>5.3238982096767744</v>
      </c>
      <c r="R22" s="3">
        <f t="shared" si="14"/>
        <v>5.2626185741901343</v>
      </c>
      <c r="S22" s="3">
        <f t="shared" si="15"/>
        <v>5.3851778451634145</v>
      </c>
      <c r="T22" s="3">
        <f t="shared" si="16"/>
        <v>205.18216815204616</v>
      </c>
      <c r="U22" s="3">
        <f t="shared" si="17"/>
        <v>192.98617885495761</v>
      </c>
      <c r="V22" s="3">
        <f t="shared" si="17"/>
        <v>218.14889738407311</v>
      </c>
      <c r="W22" s="3">
        <f t="shared" si="5"/>
        <v>255.13132529734591</v>
      </c>
      <c r="X22" s="3">
        <f t="shared" si="18"/>
        <v>1.8706045917956737</v>
      </c>
      <c r="AA22" s="28" t="s">
        <v>61</v>
      </c>
      <c r="AB22" s="3">
        <f>CORREL(B6:B125,C6:C125)</f>
        <v>0.92659286480034209</v>
      </c>
    </row>
    <row r="23" spans="1:34" x14ac:dyDescent="0.35">
      <c r="A23" s="25">
        <f t="shared" si="19"/>
        <v>18</v>
      </c>
      <c r="B23" s="3">
        <v>1336.0150145</v>
      </c>
      <c r="C23" s="3">
        <v>218.395004</v>
      </c>
      <c r="D23" s="3">
        <f t="shared" si="6"/>
        <v>-832.10069338333346</v>
      </c>
      <c r="E23" s="3">
        <f t="shared" si="7"/>
        <v>-711.64524485416689</v>
      </c>
      <c r="F23" s="4">
        <f t="shared" si="8"/>
        <v>592160.50168610434</v>
      </c>
      <c r="G23" s="3">
        <f t="shared" si="9"/>
        <v>692391.56392902439</v>
      </c>
      <c r="H23" s="3">
        <v>1336.0150145</v>
      </c>
      <c r="I23" s="3">
        <f t="shared" si="0"/>
        <v>5.386305368151227</v>
      </c>
      <c r="J23" s="3">
        <f t="shared" si="1"/>
        <v>8.7383581435815927E-2</v>
      </c>
      <c r="K23" s="3">
        <f t="shared" si="10"/>
        <v>1.1280900461589467</v>
      </c>
      <c r="L23" s="3">
        <f t="shared" si="11"/>
        <v>1.321348907521761</v>
      </c>
      <c r="M23" s="3">
        <f t="shared" si="12"/>
        <v>7.6358903045498742E-3</v>
      </c>
      <c r="N23" s="3">
        <f t="shared" si="13"/>
        <v>7.635890304549614E-3</v>
      </c>
      <c r="O23" s="3">
        <f t="shared" si="2"/>
        <v>3.1378156709866836E-2</v>
      </c>
      <c r="P23" s="3">
        <f t="shared" si="3"/>
        <v>6.213729296588779E-2</v>
      </c>
      <c r="Q23" s="3">
        <f t="shared" si="4"/>
        <v>5.298921786715411</v>
      </c>
      <c r="R23" s="3">
        <f t="shared" si="14"/>
        <v>5.2367844937495232</v>
      </c>
      <c r="S23" s="3">
        <f t="shared" si="15"/>
        <v>5.3610590796812989</v>
      </c>
      <c r="T23" s="3">
        <f t="shared" si="16"/>
        <v>200.12092057321007</v>
      </c>
      <c r="U23" s="3">
        <f t="shared" si="17"/>
        <v>188.06440684291775</v>
      </c>
      <c r="V23" s="3">
        <f t="shared" si="17"/>
        <v>212.95035846160837</v>
      </c>
      <c r="W23" s="3">
        <f t="shared" si="5"/>
        <v>333.94212508927836</v>
      </c>
      <c r="X23" s="3">
        <f t="shared" si="18"/>
        <v>1.8456281688343097</v>
      </c>
    </row>
    <row r="24" spans="1:34" x14ac:dyDescent="0.35">
      <c r="A24" s="25">
        <f t="shared" si="19"/>
        <v>19</v>
      </c>
      <c r="B24" s="3">
        <v>1370.8249510000001</v>
      </c>
      <c r="C24" s="3">
        <v>231.300003</v>
      </c>
      <c r="D24" s="3">
        <f t="shared" si="6"/>
        <v>-797.29075688333342</v>
      </c>
      <c r="E24" s="3">
        <f t="shared" si="7"/>
        <v>-698.74024585416691</v>
      </c>
      <c r="F24" s="4">
        <f t="shared" si="8"/>
        <v>557099.13948191516</v>
      </c>
      <c r="G24" s="3">
        <f t="shared" si="9"/>
        <v>635672.55101159867</v>
      </c>
      <c r="H24" s="3">
        <v>1370.8249510000001</v>
      </c>
      <c r="I24" s="3">
        <f t="shared" si="0"/>
        <v>5.4437155822075622</v>
      </c>
      <c r="J24" s="3">
        <f t="shared" si="1"/>
        <v>9.670586334883069E-2</v>
      </c>
      <c r="K24" s="3">
        <f t="shared" si="10"/>
        <v>1.0094333840001717</v>
      </c>
      <c r="L24" s="3">
        <f t="shared" si="11"/>
        <v>1.2131072569030437</v>
      </c>
      <c r="M24" s="3">
        <f t="shared" si="12"/>
        <v>9.3520240060427154E-3</v>
      </c>
      <c r="N24" s="3">
        <f t="shared" si="13"/>
        <v>9.3520240060424274E-3</v>
      </c>
      <c r="O24" s="3">
        <f t="shared" si="2"/>
        <v>3.0547468908162914E-2</v>
      </c>
      <c r="P24" s="3">
        <f t="shared" si="3"/>
        <v>6.049230496436394E-2</v>
      </c>
      <c r="Q24" s="3">
        <f t="shared" si="4"/>
        <v>5.3470097188587316</v>
      </c>
      <c r="R24" s="3">
        <f t="shared" si="14"/>
        <v>5.2865174138943676</v>
      </c>
      <c r="S24" s="3">
        <f t="shared" si="15"/>
        <v>5.4075020238230955</v>
      </c>
      <c r="T24" s="3">
        <f t="shared" si="16"/>
        <v>209.97946051418415</v>
      </c>
      <c r="U24" s="3">
        <f t="shared" si="17"/>
        <v>197.65387875163665</v>
      </c>
      <c r="V24" s="3">
        <f t="shared" si="17"/>
        <v>223.07365843921116</v>
      </c>
      <c r="W24" s="3">
        <f t="shared" si="5"/>
        <v>454.56553188947868</v>
      </c>
      <c r="X24" s="3">
        <f t="shared" si="18"/>
        <v>1.8937161009776304</v>
      </c>
      <c r="AG24" s="28" t="s">
        <v>58</v>
      </c>
      <c r="AH24" s="3">
        <f>SUM(AH26,AH25)</f>
        <v>95.100112465912488</v>
      </c>
    </row>
    <row r="25" spans="1:34" x14ac:dyDescent="0.35">
      <c r="A25" s="25">
        <f t="shared" si="19"/>
        <v>20</v>
      </c>
      <c r="B25" s="3">
        <v>1392.9499510000001</v>
      </c>
      <c r="C25" s="3">
        <v>241.20500150000001</v>
      </c>
      <c r="D25" s="3">
        <f t="shared" si="6"/>
        <v>-775.16575688333342</v>
      </c>
      <c r="E25" s="3">
        <f t="shared" si="7"/>
        <v>-688.83524735416688</v>
      </c>
      <c r="F25" s="4">
        <f t="shared" si="8"/>
        <v>533961.49588321091</v>
      </c>
      <c r="G25" s="3">
        <f t="shared" si="9"/>
        <v>600881.95064451115</v>
      </c>
      <c r="H25" s="3">
        <v>1392.9499510000001</v>
      </c>
      <c r="I25" s="3">
        <f t="shared" si="0"/>
        <v>5.4856472005418588</v>
      </c>
      <c r="J25" s="3">
        <f t="shared" si="1"/>
        <v>0.10807306227745084</v>
      </c>
      <c r="K25" s="3">
        <f t="shared" si="10"/>
        <v>0.92693377937637644</v>
      </c>
      <c r="L25" s="3">
        <f t="shared" si="11"/>
        <v>1.1467134355713478</v>
      </c>
      <c r="M25" s="3">
        <f t="shared" si="12"/>
        <v>1.1679786790025768E-2</v>
      </c>
      <c r="N25" s="3">
        <f t="shared" si="13"/>
        <v>1.1679786790025445E-2</v>
      </c>
      <c r="O25" s="3">
        <f t="shared" si="2"/>
        <v>3.0026568166305206E-2</v>
      </c>
      <c r="P25" s="3">
        <f t="shared" si="3"/>
        <v>5.946077968063742E-2</v>
      </c>
      <c r="Q25" s="3">
        <f t="shared" si="4"/>
        <v>5.377574138264408</v>
      </c>
      <c r="R25" s="3">
        <f t="shared" si="14"/>
        <v>5.318113358583771</v>
      </c>
      <c r="S25" s="3">
        <f t="shared" si="15"/>
        <v>5.437034917945045</v>
      </c>
      <c r="T25" s="3">
        <f t="shared" si="16"/>
        <v>216.49644744208075</v>
      </c>
      <c r="U25" s="3">
        <f t="shared" si="17"/>
        <v>203.99864641135986</v>
      </c>
      <c r="V25" s="3">
        <f t="shared" si="17"/>
        <v>229.7599154679078</v>
      </c>
      <c r="W25" s="3">
        <f t="shared" si="5"/>
        <v>610.51264363311827</v>
      </c>
      <c r="X25" s="3">
        <f t="shared" si="18"/>
        <v>1.9242805203833069</v>
      </c>
      <c r="AG25" s="28" t="s">
        <v>56</v>
      </c>
      <c r="AH25" s="3">
        <f>AB11</f>
        <v>90.050236682509563</v>
      </c>
    </row>
    <row r="26" spans="1:34" x14ac:dyDescent="0.35">
      <c r="A26" s="25">
        <f t="shared" si="19"/>
        <v>21</v>
      </c>
      <c r="B26" s="3">
        <v>1423.6050415</v>
      </c>
      <c r="C26" s="3">
        <v>251.2950055</v>
      </c>
      <c r="D26" s="3">
        <f t="shared" si="6"/>
        <v>-744.5106663833335</v>
      </c>
      <c r="E26" s="3">
        <f t="shared" si="7"/>
        <v>-678.74524335416686</v>
      </c>
      <c r="F26" s="4">
        <f t="shared" si="8"/>
        <v>505333.07343412866</v>
      </c>
      <c r="G26" s="3">
        <f t="shared" si="9"/>
        <v>554296.13235855533</v>
      </c>
      <c r="H26" s="3">
        <v>1423.6050415</v>
      </c>
      <c r="I26" s="3">
        <f t="shared" si="0"/>
        <v>5.5266275697002323</v>
      </c>
      <c r="J26" s="3">
        <f t="shared" si="1"/>
        <v>0.10670518090651537</v>
      </c>
      <c r="K26" s="3">
        <f t="shared" si="10"/>
        <v>0.8497035019775202</v>
      </c>
      <c r="L26" s="3">
        <f t="shared" si="11"/>
        <v>1.0578098103612861</v>
      </c>
      <c r="M26" s="3">
        <f t="shared" si="12"/>
        <v>1.1385995632292173E-2</v>
      </c>
      <c r="N26" s="3">
        <f t="shared" si="13"/>
        <v>1.1385995632291855E-2</v>
      </c>
      <c r="O26" s="3">
        <f t="shared" si="2"/>
        <v>2.9314572400981453E-2</v>
      </c>
      <c r="P26" s="3">
        <f t="shared" si="3"/>
        <v>5.8050834224966923E-2</v>
      </c>
      <c r="Q26" s="3">
        <f t="shared" si="4"/>
        <v>5.4199223887937169</v>
      </c>
      <c r="R26" s="3">
        <f t="shared" si="14"/>
        <v>5.3618715545687499</v>
      </c>
      <c r="S26" s="3">
        <f t="shared" si="15"/>
        <v>5.4779732230186839</v>
      </c>
      <c r="T26" s="3">
        <f t="shared" si="16"/>
        <v>225.86159243113556</v>
      </c>
      <c r="U26" s="3">
        <f t="shared" si="17"/>
        <v>213.12344558508124</v>
      </c>
      <c r="V26" s="3">
        <f t="shared" si="17"/>
        <v>239.36108388020236</v>
      </c>
      <c r="W26" s="3">
        <f t="shared" si="5"/>
        <v>646.85850033148449</v>
      </c>
      <c r="X26" s="3">
        <f t="shared" si="18"/>
        <v>1.9666287709126162</v>
      </c>
      <c r="AG26" s="28" t="s">
        <v>34</v>
      </c>
      <c r="AH26" s="3">
        <f>AC11</f>
        <v>5.0498757834029284</v>
      </c>
    </row>
    <row r="27" spans="1:34" x14ac:dyDescent="0.35">
      <c r="A27" s="25">
        <f t="shared" si="19"/>
        <v>22</v>
      </c>
      <c r="B27" s="3">
        <v>1426.530029</v>
      </c>
      <c r="C27" s="3">
        <v>244.14499649999999</v>
      </c>
      <c r="D27" s="3">
        <f t="shared" si="6"/>
        <v>-741.58567888333346</v>
      </c>
      <c r="E27" s="3">
        <f t="shared" si="7"/>
        <v>-685.89525235416681</v>
      </c>
      <c r="F27" s="4">
        <f t="shared" si="8"/>
        <v>508650.09635992011</v>
      </c>
      <c r="G27" s="3">
        <f t="shared" si="9"/>
        <v>549949.31912485452</v>
      </c>
      <c r="H27" s="3">
        <v>1426.530029</v>
      </c>
      <c r="I27" s="3">
        <f t="shared" si="0"/>
        <v>5.4977622967486255</v>
      </c>
      <c r="J27" s="3">
        <f t="shared" si="1"/>
        <v>7.3799205369310172E-2</v>
      </c>
      <c r="K27" s="3">
        <f t="shared" si="10"/>
        <v>0.90375235560761458</v>
      </c>
      <c r="L27" s="3">
        <f t="shared" si="11"/>
        <v>1.0495144220047918</v>
      </c>
      <c r="M27" s="3">
        <f t="shared" si="12"/>
        <v>5.4463227131416195E-3</v>
      </c>
      <c r="N27" s="3">
        <f t="shared" si="13"/>
        <v>5.4463227131414001E-3</v>
      </c>
      <c r="O27" s="3">
        <f t="shared" si="2"/>
        <v>2.9247253666684941E-2</v>
      </c>
      <c r="P27" s="3">
        <f t="shared" si="3"/>
        <v>5.7917524803583358E-2</v>
      </c>
      <c r="Q27" s="3">
        <f t="shared" si="4"/>
        <v>5.4239630913793153</v>
      </c>
      <c r="R27" s="3">
        <f t="shared" si="14"/>
        <v>5.3660455665757318</v>
      </c>
      <c r="S27" s="3">
        <f t="shared" si="15"/>
        <v>5.4818806161828988</v>
      </c>
      <c r="T27" s="3">
        <f t="shared" si="16"/>
        <v>226.77607829009179</v>
      </c>
      <c r="U27" s="3">
        <f t="shared" si="17"/>
        <v>214.01488455014618</v>
      </c>
      <c r="V27" s="3">
        <f t="shared" si="17"/>
        <v>240.29819137455266</v>
      </c>
      <c r="W27" s="3">
        <f t="shared" si="5"/>
        <v>301.67931978248072</v>
      </c>
      <c r="X27" s="3">
        <f t="shared" si="18"/>
        <v>1.9706694734982146</v>
      </c>
    </row>
    <row r="28" spans="1:34" x14ac:dyDescent="0.35">
      <c r="A28" s="25">
        <f t="shared" si="19"/>
        <v>23</v>
      </c>
      <c r="B28" s="3">
        <v>1414.1900025</v>
      </c>
      <c r="C28" s="3">
        <v>243.13999949999999</v>
      </c>
      <c r="D28" s="3">
        <f t="shared" si="6"/>
        <v>-753.92570538333348</v>
      </c>
      <c r="E28" s="3">
        <f t="shared" si="7"/>
        <v>-686.90024935416682</v>
      </c>
      <c r="F28" s="4">
        <f t="shared" si="8"/>
        <v>517871.75502232788</v>
      </c>
      <c r="G28" s="3">
        <f t="shared" si="9"/>
        <v>568403.96923775692</v>
      </c>
      <c r="H28" s="3">
        <v>1414.1900025</v>
      </c>
      <c r="I28" s="3">
        <f t="shared" si="0"/>
        <v>5.4936374070712191</v>
      </c>
      <c r="J28" s="3">
        <f t="shared" si="1"/>
        <v>8.6721355033063219E-2</v>
      </c>
      <c r="K28" s="3">
        <f t="shared" si="10"/>
        <v>0.91161209653887221</v>
      </c>
      <c r="L28" s="3">
        <f t="shared" si="11"/>
        <v>1.0847329790117615</v>
      </c>
      <c r="M28" s="3">
        <f t="shared" si="12"/>
        <v>7.5205934187705997E-3</v>
      </c>
      <c r="N28" s="3">
        <f t="shared" si="13"/>
        <v>7.5205934187703421E-3</v>
      </c>
      <c r="O28" s="3">
        <f t="shared" si="2"/>
        <v>2.9532002074677634E-2</v>
      </c>
      <c r="P28" s="3">
        <f t="shared" si="3"/>
        <v>5.8481404173955941E-2</v>
      </c>
      <c r="Q28" s="3">
        <f t="shared" si="4"/>
        <v>5.4069160520381558</v>
      </c>
      <c r="R28" s="3">
        <f t="shared" si="14"/>
        <v>5.3484346478641998</v>
      </c>
      <c r="S28" s="3">
        <f t="shared" si="15"/>
        <v>5.4653974562121119</v>
      </c>
      <c r="T28" s="3">
        <f t="shared" si="16"/>
        <v>222.94298185953591</v>
      </c>
      <c r="U28" s="3">
        <f t="shared" si="17"/>
        <v>210.2788796128404</v>
      </c>
      <c r="V28" s="3">
        <f t="shared" si="17"/>
        <v>236.36978308013721</v>
      </c>
      <c r="W28" s="3">
        <f t="shared" si="5"/>
        <v>407.91952156921735</v>
      </c>
      <c r="X28" s="3">
        <f t="shared" si="18"/>
        <v>1.9536224341570547</v>
      </c>
    </row>
    <row r="29" spans="1:34" x14ac:dyDescent="0.35">
      <c r="A29" s="25">
        <f t="shared" si="19"/>
        <v>24</v>
      </c>
      <c r="B29" s="3">
        <v>1421.2649535</v>
      </c>
      <c r="C29" s="3">
        <v>251.704994</v>
      </c>
      <c r="D29" s="3">
        <f t="shared" si="6"/>
        <v>-746.85075438333342</v>
      </c>
      <c r="E29" s="3">
        <f t="shared" si="7"/>
        <v>-678.33525485416681</v>
      </c>
      <c r="F29" s="4">
        <f t="shared" si="8"/>
        <v>506615.19681264524</v>
      </c>
      <c r="G29" s="3">
        <f t="shared" si="9"/>
        <v>557786.04932295426</v>
      </c>
      <c r="H29" s="3">
        <v>1421.2649535</v>
      </c>
      <c r="I29" s="3">
        <f t="shared" si="0"/>
        <v>5.5282577430250903</v>
      </c>
      <c r="J29" s="3">
        <f t="shared" si="1"/>
        <v>0.11156805168123451</v>
      </c>
      <c r="K29" s="3">
        <f t="shared" si="10"/>
        <v>0.84670079265926379</v>
      </c>
      <c r="L29" s="3">
        <f t="shared" si="11"/>
        <v>1.0644699116803746</v>
      </c>
      <c r="M29" s="3">
        <f t="shared" si="12"/>
        <v>1.2447430155946616E-2</v>
      </c>
      <c r="N29" s="3">
        <f t="shared" si="13"/>
        <v>1.2447430155946284E-2</v>
      </c>
      <c r="O29" s="3">
        <f t="shared" si="2"/>
        <v>2.9368508776278363E-2</v>
      </c>
      <c r="P29" s="3">
        <f t="shared" si="3"/>
        <v>5.8157642932193762E-2</v>
      </c>
      <c r="Q29" s="3">
        <f t="shared" si="4"/>
        <v>5.4166896913438558</v>
      </c>
      <c r="R29" s="3">
        <f t="shared" si="14"/>
        <v>5.3585320484116616</v>
      </c>
      <c r="S29" s="3">
        <f t="shared" si="15"/>
        <v>5.47484733427605</v>
      </c>
      <c r="T29" s="3">
        <f t="shared" si="16"/>
        <v>225.13262913098811</v>
      </c>
      <c r="U29" s="3">
        <f t="shared" si="17"/>
        <v>212.41290561298203</v>
      </c>
      <c r="V29" s="3">
        <f t="shared" si="17"/>
        <v>238.61403596530513</v>
      </c>
      <c r="W29" s="3">
        <f t="shared" si="5"/>
        <v>706.09057473189739</v>
      </c>
      <c r="X29" s="3">
        <f t="shared" si="18"/>
        <v>1.9633960734627547</v>
      </c>
    </row>
    <row r="30" spans="1:34" x14ac:dyDescent="0.35">
      <c r="A30" s="25">
        <f t="shared" si="19"/>
        <v>25</v>
      </c>
      <c r="B30" s="3">
        <v>1462.1499630000001</v>
      </c>
      <c r="C30" s="3">
        <v>260.78999349999998</v>
      </c>
      <c r="D30" s="3">
        <f t="shared" si="6"/>
        <v>-705.9657448833334</v>
      </c>
      <c r="E30" s="3">
        <f t="shared" si="7"/>
        <v>-669.25025535416694</v>
      </c>
      <c r="F30" s="4">
        <f t="shared" si="8"/>
        <v>472467.75503446558</v>
      </c>
      <c r="G30" s="3">
        <f t="shared" si="9"/>
        <v>498387.63294867979</v>
      </c>
      <c r="H30" s="3">
        <v>1462.1499630000001</v>
      </c>
      <c r="I30" s="3">
        <f t="shared" si="0"/>
        <v>5.5637154608348141</v>
      </c>
      <c r="J30" s="3">
        <f t="shared" si="1"/>
        <v>9.054547219093223E-2</v>
      </c>
      <c r="K30" s="3">
        <f t="shared" si="10"/>
        <v>0.78270424982226194</v>
      </c>
      <c r="L30" s="3">
        <f t="shared" si="11"/>
        <v>0.95111493066458064</v>
      </c>
      <c r="M30" s="3">
        <f t="shared" si="12"/>
        <v>8.1984825342788815E-3</v>
      </c>
      <c r="N30" s="3">
        <f t="shared" si="13"/>
        <v>8.1984825342786127E-3</v>
      </c>
      <c r="O30" s="3">
        <f t="shared" si="2"/>
        <v>2.8436567691571796E-2</v>
      </c>
      <c r="P30" s="3">
        <f t="shared" si="3"/>
        <v>5.6312145864191997E-2</v>
      </c>
      <c r="Q30" s="3">
        <f t="shared" si="4"/>
        <v>5.4731699886438818</v>
      </c>
      <c r="R30" s="3">
        <f t="shared" si="14"/>
        <v>5.4168578427796898</v>
      </c>
      <c r="S30" s="3">
        <f t="shared" si="15"/>
        <v>5.5294821345080738</v>
      </c>
      <c r="T30" s="3">
        <f t="shared" si="16"/>
        <v>238.21413323561322</v>
      </c>
      <c r="U30" s="3">
        <f t="shared" si="17"/>
        <v>225.17048868880994</v>
      </c>
      <c r="V30" s="3">
        <f t="shared" si="17"/>
        <v>252.01336819772416</v>
      </c>
      <c r="W30" s="3">
        <f t="shared" si="5"/>
        <v>509.6694666771171</v>
      </c>
      <c r="X30" s="3">
        <f t="shared" si="18"/>
        <v>2.0198763707627805</v>
      </c>
    </row>
    <row r="31" spans="1:34" x14ac:dyDescent="0.35">
      <c r="A31" s="25">
        <f t="shared" si="19"/>
        <v>26</v>
      </c>
      <c r="B31" s="3">
        <v>1506.3950195</v>
      </c>
      <c r="C31" s="3">
        <v>266.59999099999999</v>
      </c>
      <c r="D31" s="3">
        <f t="shared" si="6"/>
        <v>-661.72068838333348</v>
      </c>
      <c r="E31" s="3">
        <f t="shared" si="7"/>
        <v>-663.44025785416693</v>
      </c>
      <c r="F31" s="4">
        <f t="shared" si="8"/>
        <v>439012.14412847563</v>
      </c>
      <c r="G31" s="3">
        <f t="shared" si="9"/>
        <v>437874.26943451271</v>
      </c>
      <c r="H31" s="3">
        <v>1506.3950195</v>
      </c>
      <c r="I31" s="3">
        <f t="shared" si="0"/>
        <v>5.5857493739861681</v>
      </c>
      <c r="J31" s="3">
        <f t="shared" si="1"/>
        <v>5.1457375692846696E-2</v>
      </c>
      <c r="K31" s="3">
        <f t="shared" si="10"/>
        <v>0.74420268418618651</v>
      </c>
      <c r="L31" s="3">
        <f t="shared" si="11"/>
        <v>0.83563220248664449</v>
      </c>
      <c r="M31" s="3">
        <f t="shared" si="12"/>
        <v>2.6478615131947702E-3</v>
      </c>
      <c r="N31" s="3">
        <f t="shared" si="13"/>
        <v>2.6478615131946171E-3</v>
      </c>
      <c r="O31" s="3">
        <f t="shared" si="2"/>
        <v>2.745462190396589E-2</v>
      </c>
      <c r="P31" s="3">
        <f t="shared" si="3"/>
        <v>5.4367625870705531E-2</v>
      </c>
      <c r="Q31" s="3">
        <f t="shared" si="4"/>
        <v>5.5342919982933214</v>
      </c>
      <c r="R31" s="3">
        <f t="shared" si="14"/>
        <v>5.4799243724226159</v>
      </c>
      <c r="S31" s="3">
        <f t="shared" si="15"/>
        <v>5.588659624164027</v>
      </c>
      <c r="T31" s="3">
        <f t="shared" si="16"/>
        <v>253.2284379883769</v>
      </c>
      <c r="U31" s="3">
        <f t="shared" si="17"/>
        <v>239.82856903472097</v>
      </c>
      <c r="V31" s="3">
        <f t="shared" si="17"/>
        <v>267.3769937590281</v>
      </c>
      <c r="W31" s="3">
        <f t="shared" si="5"/>
        <v>178.79842994264658</v>
      </c>
      <c r="X31" s="3">
        <f t="shared" si="18"/>
        <v>2.0809983804122205</v>
      </c>
    </row>
    <row r="32" spans="1:34" x14ac:dyDescent="0.35">
      <c r="A32" s="25">
        <f t="shared" si="19"/>
        <v>27</v>
      </c>
      <c r="B32" s="3">
        <v>1541.9349975</v>
      </c>
      <c r="C32" s="3">
        <v>264.87998950000002</v>
      </c>
      <c r="D32" s="3">
        <f t="shared" si="6"/>
        <v>-626.18071038333346</v>
      </c>
      <c r="E32" s="3">
        <f t="shared" si="7"/>
        <v>-665.16025935416678</v>
      </c>
      <c r="F32" s="4">
        <f t="shared" si="8"/>
        <v>416510.52372115449</v>
      </c>
      <c r="G32" s="3">
        <f t="shared" si="9"/>
        <v>392102.28205617616</v>
      </c>
      <c r="H32" s="3">
        <v>1541.9349975</v>
      </c>
      <c r="I32" s="3">
        <f t="shared" si="0"/>
        <v>5.5792768535983983</v>
      </c>
      <c r="J32" s="3">
        <f t="shared" si="1"/>
        <v>-4.1115873281674098E-3</v>
      </c>
      <c r="K32" s="3">
        <f t="shared" si="10"/>
        <v>0.7554118997059398</v>
      </c>
      <c r="L32" s="3">
        <f t="shared" si="11"/>
        <v>0.74828167907144982</v>
      </c>
      <c r="M32" s="3">
        <f t="shared" si="12"/>
        <v>1.6905150357146819E-5</v>
      </c>
      <c r="N32" s="3">
        <f t="shared" si="13"/>
        <v>1.6905150357159051E-5</v>
      </c>
      <c r="O32" s="3">
        <f t="shared" si="2"/>
        <v>2.6687894645792645E-2</v>
      </c>
      <c r="P32" s="3">
        <f t="shared" si="3"/>
        <v>5.2849297158583899E-2</v>
      </c>
      <c r="Q32" s="3">
        <f t="shared" si="4"/>
        <v>5.5833884409265657</v>
      </c>
      <c r="R32" s="3">
        <f t="shared" si="14"/>
        <v>5.5305391437679816</v>
      </c>
      <c r="S32" s="3">
        <f t="shared" si="15"/>
        <v>5.6362377380851498</v>
      </c>
      <c r="T32" s="3">
        <f t="shared" si="16"/>
        <v>265.97130869799685</v>
      </c>
      <c r="U32" s="3">
        <f t="shared" si="17"/>
        <v>252.27988949445435</v>
      </c>
      <c r="V32" s="3">
        <f t="shared" si="17"/>
        <v>280.4057715114871</v>
      </c>
      <c r="W32" s="3">
        <f t="shared" si="5"/>
        <v>1.1909775919164325</v>
      </c>
      <c r="X32" s="3">
        <f t="shared" si="18"/>
        <v>2.1300948230454644</v>
      </c>
    </row>
    <row r="33" spans="1:39" x14ac:dyDescent="0.35">
      <c r="A33" s="25">
        <f t="shared" si="19"/>
        <v>28</v>
      </c>
      <c r="B33" s="3">
        <v>1583.375</v>
      </c>
      <c r="C33" s="3">
        <v>260.39500450000003</v>
      </c>
      <c r="D33" s="3">
        <f t="shared" si="6"/>
        <v>-584.74070788333347</v>
      </c>
      <c r="E33" s="3">
        <f t="shared" si="7"/>
        <v>-669.64524435416683</v>
      </c>
      <c r="F33" s="4">
        <f t="shared" si="8"/>
        <v>391568.83421436331</v>
      </c>
      <c r="G33" s="3">
        <f t="shared" si="9"/>
        <v>341921.69545590191</v>
      </c>
      <c r="H33" s="3">
        <v>1583.375</v>
      </c>
      <c r="I33" s="3">
        <f t="shared" si="0"/>
        <v>5.5621997262026275</v>
      </c>
      <c r="J33" s="3">
        <f t="shared" si="1"/>
        <v>-7.8435703044040572E-2</v>
      </c>
      <c r="K33" s="3">
        <f t="shared" si="10"/>
        <v>0.78538850553844375</v>
      </c>
      <c r="L33" s="3">
        <f t="shared" si="11"/>
        <v>0.65251785591506417</v>
      </c>
      <c r="M33" s="3">
        <f t="shared" si="12"/>
        <v>6.1521595120129155E-3</v>
      </c>
      <c r="N33" s="3">
        <f t="shared" si="13"/>
        <v>6.1521595120131488E-3</v>
      </c>
      <c r="O33" s="3">
        <f t="shared" si="2"/>
        <v>2.5821170249158202E-2</v>
      </c>
      <c r="P33" s="3">
        <f t="shared" si="3"/>
        <v>5.1132946888160849E-2</v>
      </c>
      <c r="Q33" s="3">
        <f t="shared" si="4"/>
        <v>5.6406354292466681</v>
      </c>
      <c r="R33" s="3">
        <f t="shared" si="14"/>
        <v>5.5895024823585073</v>
      </c>
      <c r="S33" s="3">
        <f t="shared" si="15"/>
        <v>5.6917683761348288</v>
      </c>
      <c r="T33" s="3">
        <f t="shared" si="16"/>
        <v>281.64162495363075</v>
      </c>
      <c r="U33" s="3">
        <f t="shared" si="17"/>
        <v>267.60244964955871</v>
      </c>
      <c r="V33" s="3">
        <f t="shared" si="17"/>
        <v>296.41733478299028</v>
      </c>
      <c r="W33" s="3">
        <f t="shared" si="5"/>
        <v>451.41888070063953</v>
      </c>
      <c r="X33" s="3">
        <f t="shared" si="18"/>
        <v>2.1873418113655676</v>
      </c>
    </row>
    <row r="34" spans="1:39" x14ac:dyDescent="0.35">
      <c r="A34" s="25">
        <f t="shared" si="19"/>
        <v>29</v>
      </c>
      <c r="B34" s="3">
        <v>1614.1450195</v>
      </c>
      <c r="C34" s="3">
        <v>261.550003</v>
      </c>
      <c r="D34" s="3">
        <f t="shared" si="6"/>
        <v>-553.97068838333348</v>
      </c>
      <c r="E34" s="3">
        <f t="shared" si="7"/>
        <v>-668.49024585416691</v>
      </c>
      <c r="F34" s="4">
        <f t="shared" si="8"/>
        <v>370324.00167337671</v>
      </c>
      <c r="G34" s="3">
        <f t="shared" si="9"/>
        <v>306883.52358790435</v>
      </c>
      <c r="H34" s="3">
        <v>1614.1450195</v>
      </c>
      <c r="I34" s="3">
        <f t="shared" si="0"/>
        <v>5.5666254812867022</v>
      </c>
      <c r="J34" s="3">
        <f t="shared" si="1"/>
        <v>-0.11651696631562025</v>
      </c>
      <c r="K34" s="3">
        <f t="shared" si="10"/>
        <v>0.77756369443539364</v>
      </c>
      <c r="L34" s="3">
        <f t="shared" si="11"/>
        <v>0.58565157311892579</v>
      </c>
      <c r="M34" s="3">
        <f t="shared" si="12"/>
        <v>1.3576203439395385E-2</v>
      </c>
      <c r="N34" s="3">
        <f t="shared" si="13"/>
        <v>1.357620343939573E-2</v>
      </c>
      <c r="O34" s="3">
        <f t="shared" si="2"/>
        <v>2.5198318181274406E-2</v>
      </c>
      <c r="P34" s="3">
        <f t="shared" si="3"/>
        <v>4.9899530222728285E-2</v>
      </c>
      <c r="Q34" s="3">
        <f t="shared" si="4"/>
        <v>5.6831424476023225</v>
      </c>
      <c r="R34" s="3">
        <f t="shared" si="14"/>
        <v>5.6332429173795946</v>
      </c>
      <c r="S34" s="3">
        <f t="shared" si="15"/>
        <v>5.7330419778250503</v>
      </c>
      <c r="T34" s="3">
        <f t="shared" si="16"/>
        <v>293.87145610694978</v>
      </c>
      <c r="U34" s="3">
        <f t="shared" si="17"/>
        <v>279.5672627194653</v>
      </c>
      <c r="V34" s="3">
        <f t="shared" si="17"/>
        <v>308.90753042525648</v>
      </c>
      <c r="W34" s="3">
        <f t="shared" si="5"/>
        <v>1044.6763309447533</v>
      </c>
      <c r="X34" s="3">
        <f t="shared" si="18"/>
        <v>2.2298488297212216</v>
      </c>
    </row>
    <row r="35" spans="1:39" x14ac:dyDescent="0.35">
      <c r="A35" s="25">
        <f t="shared" si="19"/>
        <v>30</v>
      </c>
      <c r="B35" s="3">
        <v>1618.994995</v>
      </c>
      <c r="C35" s="3">
        <v>273.3249965</v>
      </c>
      <c r="D35" s="3">
        <f t="shared" si="6"/>
        <v>-549.12071288333345</v>
      </c>
      <c r="E35" s="3">
        <f t="shared" si="7"/>
        <v>-656.71525235416686</v>
      </c>
      <c r="F35" s="4">
        <f t="shared" si="8"/>
        <v>360615.94753407832</v>
      </c>
      <c r="G35" s="3">
        <f t="shared" si="9"/>
        <v>301533.55731750035</v>
      </c>
      <c r="H35" s="3">
        <v>1618.994995</v>
      </c>
      <c r="I35" s="3">
        <f t="shared" si="0"/>
        <v>5.6106615505152799</v>
      </c>
      <c r="J35" s="3">
        <f t="shared" si="1"/>
        <v>-7.9180860263958763E-2</v>
      </c>
      <c r="K35" s="3">
        <f t="shared" si="10"/>
        <v>0.70184123495463679</v>
      </c>
      <c r="L35" s="3">
        <f t="shared" si="11"/>
        <v>0.57544178366602894</v>
      </c>
      <c r="M35" s="3">
        <f t="shared" si="12"/>
        <v>6.2696086321405642E-3</v>
      </c>
      <c r="N35" s="3">
        <f t="shared" si="13"/>
        <v>6.2696086321407992E-3</v>
      </c>
      <c r="O35" s="3">
        <f t="shared" si="2"/>
        <v>2.5101855099057678E-2</v>
      </c>
      <c r="P35" s="3">
        <f t="shared" si="3"/>
        <v>4.9708507057935163E-2</v>
      </c>
      <c r="Q35" s="3">
        <f t="shared" si="4"/>
        <v>5.6898424107792387</v>
      </c>
      <c r="R35" s="3">
        <f t="shared" si="14"/>
        <v>5.6401339037213036</v>
      </c>
      <c r="S35" s="3">
        <f t="shared" si="15"/>
        <v>5.7395509178371737</v>
      </c>
      <c r="T35" s="3">
        <f t="shared" si="16"/>
        <v>295.84699466935052</v>
      </c>
      <c r="U35" s="3">
        <f t="shared" si="17"/>
        <v>281.50040990414715</v>
      </c>
      <c r="V35" s="3">
        <f t="shared" si="17"/>
        <v>310.92474886516089</v>
      </c>
      <c r="W35" s="3">
        <f t="shared" si="5"/>
        <v>507.24040154022839</v>
      </c>
      <c r="X35" s="3">
        <f t="shared" si="18"/>
        <v>2.2365487928981373</v>
      </c>
    </row>
    <row r="36" spans="1:39" x14ac:dyDescent="0.35">
      <c r="A36" s="25">
        <f t="shared" si="19"/>
        <v>31</v>
      </c>
      <c r="B36" s="3">
        <v>1647.7550045</v>
      </c>
      <c r="C36" s="3">
        <v>290.11000050000001</v>
      </c>
      <c r="D36" s="3">
        <f t="shared" si="6"/>
        <v>-520.36070338333343</v>
      </c>
      <c r="E36" s="3">
        <f t="shared" si="7"/>
        <v>-639.93024835416691</v>
      </c>
      <c r="F36" s="4">
        <f t="shared" si="8"/>
        <v>332994.55414984556</v>
      </c>
      <c r="G36" s="3">
        <f t="shared" si="9"/>
        <v>270775.26162559749</v>
      </c>
      <c r="H36" s="3">
        <v>1647.7550045</v>
      </c>
      <c r="I36" s="3">
        <f t="shared" si="0"/>
        <v>5.670260163128849</v>
      </c>
      <c r="J36" s="3">
        <f t="shared" si="1"/>
        <v>-5.9312552394762186E-2</v>
      </c>
      <c r="K36" s="3">
        <f t="shared" si="10"/>
        <v>0.60553460362346634</v>
      </c>
      <c r="L36" s="3">
        <f t="shared" si="11"/>
        <v>0.51674314762387585</v>
      </c>
      <c r="M36" s="3">
        <f t="shared" si="12"/>
        <v>3.5179788715814096E-3</v>
      </c>
      <c r="N36" s="3">
        <f t="shared" si="13"/>
        <v>3.5179788715815857E-3</v>
      </c>
      <c r="O36" s="3">
        <f t="shared" si="2"/>
        <v>2.4539909036401551E-2</v>
      </c>
      <c r="P36" s="3">
        <f t="shared" si="3"/>
        <v>4.8595700864469023E-2</v>
      </c>
      <c r="Q36" s="3">
        <f t="shared" si="4"/>
        <v>5.7295727155236111</v>
      </c>
      <c r="R36" s="3">
        <f t="shared" si="14"/>
        <v>5.6809770146591418</v>
      </c>
      <c r="S36" s="3">
        <f t="shared" si="15"/>
        <v>5.7781684163880804</v>
      </c>
      <c r="T36" s="3">
        <f t="shared" si="16"/>
        <v>307.83770599911088</v>
      </c>
      <c r="U36" s="3">
        <f t="shared" si="17"/>
        <v>293.23578567407696</v>
      </c>
      <c r="V36" s="3">
        <f t="shared" si="17"/>
        <v>323.16674111570603</v>
      </c>
      <c r="W36" s="3">
        <f t="shared" si="5"/>
        <v>314.27154226320573</v>
      </c>
      <c r="X36" s="3">
        <f t="shared" si="18"/>
        <v>2.2762790976425098</v>
      </c>
    </row>
    <row r="37" spans="1:39" x14ac:dyDescent="0.35">
      <c r="A37" s="25">
        <f t="shared" si="19"/>
        <v>32</v>
      </c>
      <c r="B37" s="3">
        <v>1661.1950075</v>
      </c>
      <c r="C37" s="3">
        <v>292.02999899999998</v>
      </c>
      <c r="D37" s="3">
        <f t="shared" si="6"/>
        <v>-506.9207003833335</v>
      </c>
      <c r="E37" s="3">
        <f t="shared" si="7"/>
        <v>-638.01024985416689</v>
      </c>
      <c r="F37" s="4">
        <f t="shared" si="8"/>
        <v>323420.6027078199</v>
      </c>
      <c r="G37" s="3">
        <f t="shared" si="9"/>
        <v>256968.59647712938</v>
      </c>
      <c r="H37" s="3">
        <v>1661.1950075</v>
      </c>
      <c r="I37" s="3">
        <f t="shared" si="0"/>
        <v>5.6768565332926393</v>
      </c>
      <c r="J37" s="3">
        <f t="shared" si="1"/>
        <v>-7.1282776061730502E-2</v>
      </c>
      <c r="K37" s="3">
        <f t="shared" si="10"/>
        <v>0.59531203919370979</v>
      </c>
      <c r="L37" s="3">
        <f t="shared" si="11"/>
        <v>0.49039473025304176</v>
      </c>
      <c r="M37" s="3">
        <f t="shared" si="12"/>
        <v>5.0812341630668192E-3</v>
      </c>
      <c r="N37" s="3">
        <f t="shared" si="13"/>
        <v>5.0812341630670308E-3</v>
      </c>
      <c r="O37" s="3">
        <f t="shared" si="2"/>
        <v>2.4283436522790719E-2</v>
      </c>
      <c r="P37" s="3">
        <f t="shared" si="3"/>
        <v>4.8087815463064204E-2</v>
      </c>
      <c r="Q37" s="3">
        <f t="shared" si="4"/>
        <v>5.7481393093543698</v>
      </c>
      <c r="R37" s="3">
        <f t="shared" si="14"/>
        <v>5.7000514938913058</v>
      </c>
      <c r="S37" s="3">
        <f t="shared" si="15"/>
        <v>5.7962271248174337</v>
      </c>
      <c r="T37" s="3">
        <f t="shared" si="16"/>
        <v>313.60659221666452</v>
      </c>
      <c r="U37" s="3">
        <f t="shared" si="17"/>
        <v>298.88279120876882</v>
      </c>
      <c r="V37" s="3">
        <f t="shared" si="17"/>
        <v>329.05572878249995</v>
      </c>
      <c r="W37" s="3">
        <f t="shared" si="5"/>
        <v>465.54937483741463</v>
      </c>
      <c r="X37" s="3">
        <f t="shared" si="18"/>
        <v>2.2948456914732693</v>
      </c>
    </row>
    <row r="38" spans="1:39" x14ac:dyDescent="0.35">
      <c r="A38" s="25">
        <f t="shared" si="19"/>
        <v>33</v>
      </c>
      <c r="B38" s="3">
        <v>1658.75</v>
      </c>
      <c r="C38" s="3">
        <v>298.68501300000003</v>
      </c>
      <c r="D38" s="3">
        <f t="shared" si="6"/>
        <v>-509.36570788333347</v>
      </c>
      <c r="E38" s="3">
        <f t="shared" si="7"/>
        <v>-631.35523585416684</v>
      </c>
      <c r="F38" s="4">
        <f t="shared" si="8"/>
        <v>321590.70663670666</v>
      </c>
      <c r="G38" s="3">
        <f t="shared" si="9"/>
        <v>259453.42436748941</v>
      </c>
      <c r="H38" s="3">
        <v>1658.75</v>
      </c>
      <c r="I38" s="3">
        <f t="shared" ref="I38:I69" si="20">LN(C38)</f>
        <v>5.6993895498755895</v>
      </c>
      <c r="J38" s="3">
        <f t="shared" ref="J38:J69" si="21">I38-Q38</f>
        <v>-4.5372121753129768E-2</v>
      </c>
      <c r="K38" s="3">
        <f t="shared" si="10"/>
        <v>0.56104841704549979</v>
      </c>
      <c r="L38" s="3">
        <f t="shared" si="11"/>
        <v>0.49513673577326367</v>
      </c>
      <c r="M38" s="3">
        <f t="shared" si="12"/>
        <v>2.0586294323808314E-3</v>
      </c>
      <c r="N38" s="3">
        <f t="shared" si="13"/>
        <v>2.0586294323809663E-3</v>
      </c>
      <c r="O38" s="3">
        <f t="shared" ref="O38:O69" si="22" xml:space="preserve"> SQRT($AB$16/$AH$15*(1+G38/$AB$19))</f>
        <v>2.4329794171568078E-2</v>
      </c>
      <c r="P38" s="3">
        <f t="shared" ref="P38:P69" si="23">O38*$AH$21</f>
        <v>4.8179616228479549E-2</v>
      </c>
      <c r="Q38" s="3">
        <f t="shared" ref="Q38:Q69" si="24">$AC$7+$AB$7*H38</f>
        <v>5.7447616716287193</v>
      </c>
      <c r="R38" s="3">
        <f t="shared" si="14"/>
        <v>5.6965820554002402</v>
      </c>
      <c r="S38" s="3">
        <f t="shared" si="15"/>
        <v>5.7929412878571984</v>
      </c>
      <c r="T38" s="3">
        <f t="shared" si="16"/>
        <v>312.54912962788006</v>
      </c>
      <c r="U38" s="3">
        <f t="shared" si="17"/>
        <v>297.8476324967225</v>
      </c>
      <c r="V38" s="3">
        <f t="shared" si="17"/>
        <v>327.97627972490369</v>
      </c>
      <c r="W38" s="3">
        <f t="shared" ref="W38:W69" si="25">(T38-C38)^2</f>
        <v>192.21372987145972</v>
      </c>
      <c r="X38" s="3">
        <f t="shared" si="18"/>
        <v>2.2914680537476184</v>
      </c>
    </row>
    <row r="39" spans="1:39" x14ac:dyDescent="0.35">
      <c r="A39" s="25">
        <f t="shared" si="19"/>
        <v>34</v>
      </c>
      <c r="B39" s="3">
        <v>1719.4750365</v>
      </c>
      <c r="C39" s="3">
        <v>339.125</v>
      </c>
      <c r="D39" s="3">
        <f t="shared" si="6"/>
        <v>-448.64067138333348</v>
      </c>
      <c r="E39" s="3">
        <f t="shared" si="7"/>
        <v>-590.91524885416686</v>
      </c>
      <c r="F39" s="4">
        <f t="shared" si="8"/>
        <v>265108.613976583</v>
      </c>
      <c r="G39" s="3">
        <f t="shared" si="9"/>
        <v>201278.45201928823</v>
      </c>
      <c r="H39" s="3">
        <v>1719.4750365</v>
      </c>
      <c r="I39" s="3">
        <f t="shared" si="20"/>
        <v>5.8263687709790961</v>
      </c>
      <c r="J39" s="3">
        <f t="shared" si="21"/>
        <v>-2.28105811904733E-3</v>
      </c>
      <c r="K39" s="3">
        <f t="shared" si="10"/>
        <v>0.38694922790342762</v>
      </c>
      <c r="L39" s="3">
        <f t="shared" si="11"/>
        <v>0.38411655562952685</v>
      </c>
      <c r="M39" s="3">
        <f t="shared" si="12"/>
        <v>5.2032261424717429E-6</v>
      </c>
      <c r="N39" s="3">
        <f t="shared" si="13"/>
        <v>5.2032261424785293E-6</v>
      </c>
      <c r="O39" s="3">
        <f t="shared" si="22"/>
        <v>2.3220197063859204E-2</v>
      </c>
      <c r="P39" s="3">
        <f t="shared" si="23"/>
        <v>4.598231186821012E-2</v>
      </c>
      <c r="Q39" s="3">
        <f t="shared" si="24"/>
        <v>5.8286498290981434</v>
      </c>
      <c r="R39" s="3">
        <f t="shared" si="14"/>
        <v>5.7826675172299336</v>
      </c>
      <c r="S39" s="3">
        <f t="shared" si="15"/>
        <v>5.8746321409663533</v>
      </c>
      <c r="T39" s="3">
        <f t="shared" si="16"/>
        <v>339.8994467778756</v>
      </c>
      <c r="U39" s="3">
        <f t="shared" si="17"/>
        <v>324.62397653917759</v>
      </c>
      <c r="V39" s="3">
        <f t="shared" si="17"/>
        <v>355.8937178688733</v>
      </c>
      <c r="W39" s="3">
        <f t="shared" si="25"/>
        <v>0.59976781176189298</v>
      </c>
      <c r="X39" s="3">
        <f t="shared" si="18"/>
        <v>2.375356211217043</v>
      </c>
    </row>
    <row r="40" spans="1:39" x14ac:dyDescent="0.35">
      <c r="A40" s="25">
        <f t="shared" si="19"/>
        <v>35</v>
      </c>
      <c r="B40" s="3">
        <v>1782.255005</v>
      </c>
      <c r="C40" s="3">
        <v>379.625</v>
      </c>
      <c r="D40" s="3">
        <f t="shared" si="6"/>
        <v>-385.86070288333349</v>
      </c>
      <c r="E40" s="3">
        <f t="shared" si="7"/>
        <v>-550.41524885416686</v>
      </c>
      <c r="F40" s="4">
        <f t="shared" si="8"/>
        <v>212383.61480057373</v>
      </c>
      <c r="G40" s="3">
        <f t="shared" si="9"/>
        <v>148888.48202962015</v>
      </c>
      <c r="H40" s="3">
        <v>1782.255005</v>
      </c>
      <c r="I40" s="3">
        <f t="shared" si="20"/>
        <v>5.9391839233659125</v>
      </c>
      <c r="J40" s="3">
        <f t="shared" si="21"/>
        <v>2.3807166018767312E-2</v>
      </c>
      <c r="K40" s="3">
        <f t="shared" si="10"/>
        <v>0.25932260674015728</v>
      </c>
      <c r="L40" s="3">
        <f t="shared" si="11"/>
        <v>0.28413638080168635</v>
      </c>
      <c r="M40" s="3">
        <f t="shared" si="12"/>
        <v>5.66781153845149E-4</v>
      </c>
      <c r="N40" s="3">
        <f t="shared" si="13"/>
        <v>5.667811538450781E-4</v>
      </c>
      <c r="O40" s="3">
        <f t="shared" si="22"/>
        <v>2.2173472466907363E-2</v>
      </c>
      <c r="P40" s="3">
        <f t="shared" si="23"/>
        <v>4.390951219623495E-2</v>
      </c>
      <c r="Q40" s="3">
        <f t="shared" si="24"/>
        <v>5.9153767573471452</v>
      </c>
      <c r="R40" s="3">
        <f t="shared" si="14"/>
        <v>5.8714672451509102</v>
      </c>
      <c r="S40" s="3">
        <f t="shared" si="15"/>
        <v>5.9592862695433801</v>
      </c>
      <c r="T40" s="3">
        <f t="shared" si="16"/>
        <v>370.69393806306817</v>
      </c>
      <c r="U40" s="3">
        <f t="shared" si="17"/>
        <v>354.76913186791916</v>
      </c>
      <c r="V40" s="3">
        <f t="shared" si="17"/>
        <v>387.33357378979929</v>
      </c>
      <c r="W40" s="3">
        <f t="shared" si="25"/>
        <v>79.76386732131246</v>
      </c>
      <c r="X40" s="3">
        <f t="shared" si="18"/>
        <v>2.4620831394660447</v>
      </c>
      <c r="AM40" s="5" t="s">
        <v>63</v>
      </c>
    </row>
    <row r="41" spans="1:39" x14ac:dyDescent="0.35">
      <c r="A41" s="25">
        <f t="shared" si="19"/>
        <v>36</v>
      </c>
      <c r="B41" s="3">
        <v>1827.455017</v>
      </c>
      <c r="C41" s="3">
        <v>398.89500450000003</v>
      </c>
      <c r="D41" s="3">
        <f t="shared" si="6"/>
        <v>-340.66069088333347</v>
      </c>
      <c r="E41" s="3">
        <f t="shared" si="7"/>
        <v>-531.14524435416683</v>
      </c>
      <c r="F41" s="4">
        <f t="shared" si="8"/>
        <v>180940.30590108744</v>
      </c>
      <c r="G41" s="3">
        <f t="shared" si="9"/>
        <v>116049.70631311009</v>
      </c>
      <c r="H41" s="3">
        <v>1827.455017</v>
      </c>
      <c r="I41" s="3">
        <f t="shared" si="20"/>
        <v>5.9886982356441765</v>
      </c>
      <c r="J41" s="3">
        <f t="shared" si="21"/>
        <v>1.0880252357613251E-2</v>
      </c>
      <c r="K41" s="3">
        <f t="shared" si="10"/>
        <v>0.21134520650773819</v>
      </c>
      <c r="L41" s="3">
        <f t="shared" si="11"/>
        <v>0.22146739019305575</v>
      </c>
      <c r="M41" s="3">
        <f t="shared" si="12"/>
        <v>1.1837989136534872E-4</v>
      </c>
      <c r="N41" s="3">
        <f t="shared" si="13"/>
        <v>1.1837989136531633E-4</v>
      </c>
      <c r="O41" s="3">
        <f t="shared" si="22"/>
        <v>2.1491393914252126E-2</v>
      </c>
      <c r="P41" s="3">
        <f t="shared" si="23"/>
        <v>4.2558810966587514E-2</v>
      </c>
      <c r="Q41" s="3">
        <f t="shared" si="24"/>
        <v>5.9778179832865632</v>
      </c>
      <c r="R41" s="3">
        <f t="shared" si="14"/>
        <v>5.9352591723199755</v>
      </c>
      <c r="S41" s="3">
        <f t="shared" si="15"/>
        <v>6.020376794253151</v>
      </c>
      <c r="T41" s="3">
        <f t="shared" si="16"/>
        <v>394.57845136324397</v>
      </c>
      <c r="U41" s="3">
        <f t="shared" si="17"/>
        <v>378.13798637212022</v>
      </c>
      <c r="V41" s="3">
        <f t="shared" si="17"/>
        <v>411.73370539663648</v>
      </c>
      <c r="W41" s="3">
        <f t="shared" si="25"/>
        <v>18.632630982438549</v>
      </c>
      <c r="X41" s="3">
        <f t="shared" si="18"/>
        <v>2.5245243654054623</v>
      </c>
    </row>
    <row r="42" spans="1:39" x14ac:dyDescent="0.35">
      <c r="A42" s="25">
        <f t="shared" si="19"/>
        <v>37</v>
      </c>
      <c r="B42" s="3">
        <v>1814.2249755</v>
      </c>
      <c r="C42" s="3">
        <v>378.74499500000002</v>
      </c>
      <c r="D42" s="3">
        <f t="shared" si="6"/>
        <v>-353.89073238333344</v>
      </c>
      <c r="E42" s="3">
        <f t="shared" si="7"/>
        <v>-551.29525385416684</v>
      </c>
      <c r="F42" s="4">
        <f t="shared" si="8"/>
        <v>195098.28114590683</v>
      </c>
      <c r="G42" s="3">
        <f t="shared" si="9"/>
        <v>125238.65046681213</v>
      </c>
      <c r="H42" s="3">
        <v>1814.2249755</v>
      </c>
      <c r="I42" s="3">
        <f t="shared" si="20"/>
        <v>5.9368631422148139</v>
      </c>
      <c r="J42" s="3">
        <f t="shared" si="21"/>
        <v>-2.2678297019297133E-2</v>
      </c>
      <c r="K42" s="3">
        <f t="shared" si="10"/>
        <v>0.26169164932428812</v>
      </c>
      <c r="L42" s="3">
        <f t="shared" si="11"/>
        <v>0.23900342319997619</v>
      </c>
      <c r="M42" s="3">
        <f t="shared" si="12"/>
        <v>5.1430515569546125E-4</v>
      </c>
      <c r="N42" s="3">
        <f t="shared" si="13"/>
        <v>5.1430515569552879E-4</v>
      </c>
      <c r="O42" s="3">
        <f t="shared" si="22"/>
        <v>2.1684414976381648E-2</v>
      </c>
      <c r="P42" s="3">
        <f t="shared" si="23"/>
        <v>4.2941045219447797E-2</v>
      </c>
      <c r="Q42" s="3">
        <f t="shared" si="24"/>
        <v>5.9595414392341111</v>
      </c>
      <c r="R42" s="3">
        <f t="shared" si="14"/>
        <v>5.9166003940146634</v>
      </c>
      <c r="S42" s="3">
        <f t="shared" si="15"/>
        <v>6.0024824844535587</v>
      </c>
      <c r="T42" s="3">
        <f t="shared" si="16"/>
        <v>387.43242218905425</v>
      </c>
      <c r="U42" s="3">
        <f t="shared" si="17"/>
        <v>371.14781038888742</v>
      </c>
      <c r="V42" s="3">
        <f t="shared" si="17"/>
        <v>404.43154334118066</v>
      </c>
      <c r="W42" s="3">
        <f t="shared" si="25"/>
        <v>75.471391165118732</v>
      </c>
      <c r="X42" s="3">
        <f t="shared" si="18"/>
        <v>2.5062478213530102</v>
      </c>
    </row>
    <row r="43" spans="1:39" x14ac:dyDescent="0.35">
      <c r="A43" s="25">
        <f t="shared" si="19"/>
        <v>38</v>
      </c>
      <c r="B43" s="3">
        <v>1821.0650025</v>
      </c>
      <c r="C43" s="3">
        <v>360.5400085</v>
      </c>
      <c r="D43" s="3">
        <f t="shared" si="6"/>
        <v>-347.05070538333348</v>
      </c>
      <c r="E43" s="3">
        <f t="shared" si="7"/>
        <v>-569.50024035416686</v>
      </c>
      <c r="F43" s="4">
        <f t="shared" si="8"/>
        <v>197645.46013089156</v>
      </c>
      <c r="G43" s="3">
        <f t="shared" si="9"/>
        <v>120444.19210706934</v>
      </c>
      <c r="H43" s="3">
        <v>1821.0650025</v>
      </c>
      <c r="I43" s="3">
        <f t="shared" si="20"/>
        <v>5.8876029311496385</v>
      </c>
      <c r="J43" s="3">
        <f t="shared" si="21"/>
        <v>-8.138761334884137E-2</v>
      </c>
      <c r="K43" s="3">
        <f t="shared" si="10"/>
        <v>0.31451713378906504</v>
      </c>
      <c r="L43" s="3">
        <f t="shared" si="11"/>
        <v>0.22985375609563463</v>
      </c>
      <c r="M43" s="3">
        <f t="shared" si="12"/>
        <v>6.6239436066205023E-3</v>
      </c>
      <c r="N43" s="3">
        <f t="shared" si="13"/>
        <v>6.6239436066207434E-3</v>
      </c>
      <c r="O43" s="3">
        <f t="shared" si="22"/>
        <v>2.1583918936082552E-2</v>
      </c>
      <c r="P43" s="3">
        <f t="shared" si="23"/>
        <v>4.2742035699681678E-2</v>
      </c>
      <c r="Q43" s="3">
        <f t="shared" si="24"/>
        <v>5.9689905444984799</v>
      </c>
      <c r="R43" s="3">
        <f t="shared" si="14"/>
        <v>5.9262485087987979</v>
      </c>
      <c r="S43" s="3">
        <f t="shared" si="15"/>
        <v>6.0117325801981618</v>
      </c>
      <c r="T43" s="3">
        <f t="shared" si="16"/>
        <v>391.11066260179018</v>
      </c>
      <c r="U43" s="3">
        <f t="shared" si="17"/>
        <v>374.74601710924554</v>
      </c>
      <c r="V43" s="3">
        <f t="shared" si="17"/>
        <v>408.18992975772863</v>
      </c>
      <c r="W43" s="3">
        <f t="shared" si="25"/>
        <v>934.56489221130096</v>
      </c>
      <c r="X43" s="3">
        <f t="shared" si="18"/>
        <v>2.5156969266173785</v>
      </c>
    </row>
    <row r="44" spans="1:39" x14ac:dyDescent="0.35">
      <c r="A44" s="25">
        <f t="shared" si="19"/>
        <v>39</v>
      </c>
      <c r="B44" s="3">
        <v>1865.01001</v>
      </c>
      <c r="C44" s="3">
        <v>347.55499250000003</v>
      </c>
      <c r="D44" s="3">
        <f t="shared" si="6"/>
        <v>-303.10569788333351</v>
      </c>
      <c r="E44" s="3">
        <f t="shared" si="7"/>
        <v>-582.48525635416684</v>
      </c>
      <c r="F44" s="4">
        <f t="shared" si="8"/>
        <v>176554.60013398217</v>
      </c>
      <c r="G44" s="3">
        <f t="shared" si="9"/>
        <v>91873.064089342646</v>
      </c>
      <c r="H44" s="3">
        <v>1865.01001</v>
      </c>
      <c r="I44" s="3">
        <f t="shared" si="20"/>
        <v>5.8509229042829132</v>
      </c>
      <c r="J44" s="3">
        <f t="shared" si="21"/>
        <v>-0.17877514936881322</v>
      </c>
      <c r="K44" s="3">
        <f t="shared" si="10"/>
        <v>0.35700421670115973</v>
      </c>
      <c r="L44" s="3">
        <f t="shared" si="11"/>
        <v>0.175329075611866</v>
      </c>
      <c r="M44" s="3">
        <f t="shared" si="12"/>
        <v>3.1960554031841476E-2</v>
      </c>
      <c r="N44" s="3">
        <f t="shared" si="13"/>
        <v>3.1960554031842017E-2</v>
      </c>
      <c r="O44" s="3">
        <f t="shared" si="22"/>
        <v>2.0975061316409648E-2</v>
      </c>
      <c r="P44" s="3">
        <f t="shared" si="23"/>
        <v>4.1536331851685031E-2</v>
      </c>
      <c r="Q44" s="3">
        <f t="shared" si="24"/>
        <v>6.0296980536517264</v>
      </c>
      <c r="R44" s="3">
        <f t="shared" si="14"/>
        <v>5.9881617218000418</v>
      </c>
      <c r="S44" s="3">
        <f t="shared" si="15"/>
        <v>6.071234385503411</v>
      </c>
      <c r="T44" s="3">
        <f t="shared" si="16"/>
        <v>415.5895246957362</v>
      </c>
      <c r="U44" s="3">
        <f t="shared" si="17"/>
        <v>398.68104920785009</v>
      </c>
      <c r="V44" s="3">
        <f t="shared" si="17"/>
        <v>433.21510611050883</v>
      </c>
      <c r="W44" s="3">
        <f t="shared" si="25"/>
        <v>4628.6975710926627</v>
      </c>
      <c r="X44" s="3">
        <f t="shared" si="18"/>
        <v>2.5764044357706259</v>
      </c>
    </row>
    <row r="45" spans="1:39" x14ac:dyDescent="0.35">
      <c r="A45" s="25">
        <f t="shared" si="19"/>
        <v>40</v>
      </c>
      <c r="B45" s="3">
        <v>1878.954956</v>
      </c>
      <c r="C45" s="3">
        <v>321.11000050000001</v>
      </c>
      <c r="D45" s="3">
        <f t="shared" si="6"/>
        <v>-289.16075188333343</v>
      </c>
      <c r="E45" s="3">
        <f t="shared" si="7"/>
        <v>-608.93024835416691</v>
      </c>
      <c r="F45" s="4">
        <f t="shared" si="8"/>
        <v>176078.72845859587</v>
      </c>
      <c r="G45" s="3">
        <f t="shared" si="9"/>
        <v>83613.940429734721</v>
      </c>
      <c r="H45" s="3">
        <v>1878.954956</v>
      </c>
      <c r="I45" s="3">
        <f t="shared" si="20"/>
        <v>5.7717837451137584</v>
      </c>
      <c r="J45" s="3">
        <f t="shared" si="21"/>
        <v>-0.27717845218242143</v>
      </c>
      <c r="K45" s="3">
        <f t="shared" si="10"/>
        <v>0.45783824911051868</v>
      </c>
      <c r="L45" s="3">
        <f t="shared" si="11"/>
        <v>0.15956749705827578</v>
      </c>
      <c r="M45" s="3">
        <f t="shared" si="12"/>
        <v>7.6827894354242879E-2</v>
      </c>
      <c r="N45" s="3">
        <f t="shared" si="13"/>
        <v>7.6827894354243711E-2</v>
      </c>
      <c r="O45" s="3">
        <f t="shared" si="22"/>
        <v>2.0795736344424314E-2</v>
      </c>
      <c r="P45" s="3">
        <f t="shared" si="23"/>
        <v>4.1181219586060823E-2</v>
      </c>
      <c r="Q45" s="3">
        <f t="shared" si="24"/>
        <v>6.0489621972961798</v>
      </c>
      <c r="R45" s="3">
        <f t="shared" si="14"/>
        <v>6.0077809777101185</v>
      </c>
      <c r="S45" s="3">
        <f t="shared" si="15"/>
        <v>6.090143416882241</v>
      </c>
      <c r="T45" s="3">
        <f t="shared" si="16"/>
        <v>423.67311270864269</v>
      </c>
      <c r="U45" s="3">
        <f t="shared" si="17"/>
        <v>406.58010819794578</v>
      </c>
      <c r="V45" s="3">
        <f t="shared" si="17"/>
        <v>441.48472296839526</v>
      </c>
      <c r="W45" s="3">
        <f t="shared" si="25"/>
        <v>10519.191985922629</v>
      </c>
      <c r="X45" s="3">
        <f t="shared" si="18"/>
        <v>2.5956685794150789</v>
      </c>
    </row>
    <row r="46" spans="1:39" x14ac:dyDescent="0.35">
      <c r="A46" s="25">
        <f t="shared" si="19"/>
        <v>41</v>
      </c>
      <c r="B46" s="3">
        <v>1903.9799805</v>
      </c>
      <c r="C46" s="3">
        <v>308.33999649999998</v>
      </c>
      <c r="D46" s="3">
        <f t="shared" si="6"/>
        <v>-264.13572738333346</v>
      </c>
      <c r="E46" s="3">
        <f t="shared" si="7"/>
        <v>-621.70025235416688</v>
      </c>
      <c r="F46" s="4">
        <f t="shared" si="8"/>
        <v>164213.24836996984</v>
      </c>
      <c r="G46" s="3">
        <f t="shared" si="9"/>
        <v>69767.682480322648</v>
      </c>
      <c r="H46" s="3">
        <v>1903.9799805</v>
      </c>
      <c r="I46" s="3">
        <f t="shared" si="20"/>
        <v>5.7312030588810874</v>
      </c>
      <c r="J46" s="3">
        <f t="shared" si="21"/>
        <v>-0.35232977545262134</v>
      </c>
      <c r="K46" s="3">
        <f t="shared" si="10"/>
        <v>0.51440186593089421</v>
      </c>
      <c r="L46" s="3">
        <f t="shared" si="11"/>
        <v>0.13314352142388242</v>
      </c>
      <c r="M46" s="3">
        <f t="shared" si="12"/>
        <v>0.12413627067049457</v>
      </c>
      <c r="N46" s="3">
        <f t="shared" si="13"/>
        <v>0.12413627067049564</v>
      </c>
      <c r="O46" s="3">
        <f t="shared" si="22"/>
        <v>2.04915810900363E-2</v>
      </c>
      <c r="P46" s="3">
        <f t="shared" si="23"/>
        <v>4.0578909376325675E-2</v>
      </c>
      <c r="Q46" s="3">
        <f t="shared" si="24"/>
        <v>6.0835328343337087</v>
      </c>
      <c r="R46" s="3">
        <f t="shared" si="14"/>
        <v>6.0429539249573834</v>
      </c>
      <c r="S46" s="3">
        <f t="shared" si="15"/>
        <v>6.1241117437100341</v>
      </c>
      <c r="T46" s="3">
        <f t="shared" si="16"/>
        <v>438.57587693968549</v>
      </c>
      <c r="U46" s="3">
        <f t="shared" si="17"/>
        <v>421.13520113156608</v>
      </c>
      <c r="V46" s="3">
        <f t="shared" si="17"/>
        <v>456.73883189195288</v>
      </c>
      <c r="W46" s="3">
        <f t="shared" si="25"/>
        <v>16961.384553900058</v>
      </c>
      <c r="X46" s="3">
        <f t="shared" si="18"/>
        <v>2.6302392164526078</v>
      </c>
    </row>
    <row r="47" spans="1:39" x14ac:dyDescent="0.35">
      <c r="A47" s="25">
        <f t="shared" si="19"/>
        <v>42</v>
      </c>
      <c r="B47" s="3">
        <v>1942.0499875</v>
      </c>
      <c r="C47" s="3">
        <v>318.68499750000001</v>
      </c>
      <c r="D47" s="3">
        <f t="shared" si="6"/>
        <v>-226.06572038333343</v>
      </c>
      <c r="E47" s="3">
        <f t="shared" si="7"/>
        <v>-611.35525135416685</v>
      </c>
      <c r="F47" s="4">
        <f t="shared" si="8"/>
        <v>138206.4653075136</v>
      </c>
      <c r="G47" s="3">
        <f t="shared" si="9"/>
        <v>51105.709932435493</v>
      </c>
      <c r="H47" s="3">
        <v>1942.0499875</v>
      </c>
      <c r="I47" s="3">
        <f t="shared" si="20"/>
        <v>5.7642031462644416</v>
      </c>
      <c r="J47" s="3">
        <f t="shared" si="21"/>
        <v>-0.37192122075740475</v>
      </c>
      <c r="K47" s="3">
        <f t="shared" si="10"/>
        <v>0.46815434885533858</v>
      </c>
      <c r="L47" s="3">
        <f t="shared" si="11"/>
        <v>9.7529313621547653E-2</v>
      </c>
      <c r="M47" s="3">
        <f t="shared" si="12"/>
        <v>0.1383253944496782</v>
      </c>
      <c r="N47" s="3">
        <f t="shared" si="13"/>
        <v>0.13832539444967931</v>
      </c>
      <c r="O47" s="3">
        <f t="shared" si="22"/>
        <v>2.0074350963991277E-2</v>
      </c>
      <c r="P47" s="3">
        <f t="shared" si="23"/>
        <v>3.9752680136158056E-2</v>
      </c>
      <c r="Q47" s="3">
        <f t="shared" si="24"/>
        <v>6.1361243670218464</v>
      </c>
      <c r="R47" s="3">
        <f t="shared" si="14"/>
        <v>6.0963716868856883</v>
      </c>
      <c r="S47" s="3">
        <f t="shared" si="15"/>
        <v>6.1758770471580045</v>
      </c>
      <c r="T47" s="3">
        <f t="shared" si="16"/>
        <v>462.25855020389474</v>
      </c>
      <c r="U47" s="3">
        <f t="shared" si="17"/>
        <v>444.24298972408633</v>
      </c>
      <c r="V47" s="3">
        <f t="shared" si="17"/>
        <v>481.00470278511864</v>
      </c>
      <c r="W47" s="3">
        <f t="shared" si="25"/>
        <v>20613.36503601804</v>
      </c>
      <c r="X47" s="3">
        <f t="shared" si="18"/>
        <v>2.6828307491407455</v>
      </c>
    </row>
    <row r="48" spans="1:39" x14ac:dyDescent="0.35">
      <c r="A48" s="25">
        <f t="shared" si="19"/>
        <v>43</v>
      </c>
      <c r="B48" s="3">
        <v>1946.4800415</v>
      </c>
      <c r="C48" s="3">
        <v>319.42498749999999</v>
      </c>
      <c r="D48" s="3">
        <f t="shared" si="6"/>
        <v>-221.6356663833335</v>
      </c>
      <c r="E48" s="3">
        <f t="shared" si="7"/>
        <v>-610.61526135416693</v>
      </c>
      <c r="F48" s="4">
        <f t="shared" si="8"/>
        <v>135334.12035406413</v>
      </c>
      <c r="G48" s="3">
        <f t="shared" si="9"/>
        <v>49122.368613184306</v>
      </c>
      <c r="H48" s="3">
        <v>1946.4800415</v>
      </c>
      <c r="I48" s="3">
        <f t="shared" si="20"/>
        <v>5.7665224653445692</v>
      </c>
      <c r="J48" s="3">
        <f t="shared" si="21"/>
        <v>-0.37572176736974239</v>
      </c>
      <c r="K48" s="3">
        <f t="shared" si="10"/>
        <v>0.46498588810946762</v>
      </c>
      <c r="L48" s="3">
        <f t="shared" si="11"/>
        <v>9.3744336995656832E-2</v>
      </c>
      <c r="M48" s="3">
        <f t="shared" si="12"/>
        <v>0.14116684647544281</v>
      </c>
      <c r="N48" s="3">
        <f t="shared" si="13"/>
        <v>0.14116684647544395</v>
      </c>
      <c r="O48" s="3">
        <f t="shared" si="22"/>
        <v>2.0029498017797076E-2</v>
      </c>
      <c r="P48" s="3">
        <f t="shared" si="23"/>
        <v>3.9663859091511544E-2</v>
      </c>
      <c r="Q48" s="3">
        <f t="shared" si="24"/>
        <v>6.1422442327143116</v>
      </c>
      <c r="R48" s="3">
        <f t="shared" si="14"/>
        <v>6.1025803736227999</v>
      </c>
      <c r="S48" s="3">
        <f t="shared" si="15"/>
        <v>6.1819080918058233</v>
      </c>
      <c r="T48" s="3">
        <f t="shared" si="16"/>
        <v>465.09618456047951</v>
      </c>
      <c r="U48" s="3">
        <f t="shared" si="17"/>
        <v>447.00973532313878</v>
      </c>
      <c r="V48" s="3">
        <f t="shared" si="17"/>
        <v>483.91442914849296</v>
      </c>
      <c r="W48" s="3">
        <f t="shared" si="25"/>
        <v>21220.097653033059</v>
      </c>
      <c r="X48" s="3">
        <f t="shared" si="18"/>
        <v>2.6889506148332107</v>
      </c>
    </row>
    <row r="49" spans="1:24" x14ac:dyDescent="0.35">
      <c r="A49" s="25">
        <f t="shared" si="19"/>
        <v>44</v>
      </c>
      <c r="B49" s="3">
        <v>1966.585022</v>
      </c>
      <c r="C49" s="3">
        <v>326.3650055</v>
      </c>
      <c r="D49" s="3">
        <f t="shared" si="6"/>
        <v>-201.53068588333349</v>
      </c>
      <c r="E49" s="3">
        <f t="shared" si="7"/>
        <v>-603.67524335416692</v>
      </c>
      <c r="F49" s="4">
        <f t="shared" si="8"/>
        <v>121659.08584395352</v>
      </c>
      <c r="G49" s="3">
        <f t="shared" si="9"/>
        <v>40614.617352606831</v>
      </c>
      <c r="H49" s="3">
        <v>1966.585022</v>
      </c>
      <c r="I49" s="3">
        <f t="shared" si="20"/>
        <v>5.7880164038005031</v>
      </c>
      <c r="J49" s="3">
        <f t="shared" si="21"/>
        <v>-0.3820017071576487</v>
      </c>
      <c r="K49" s="3">
        <f t="shared" si="10"/>
        <v>0.43613449850878983</v>
      </c>
      <c r="L49" s="3">
        <f t="shared" si="11"/>
        <v>7.7508281533283332E-2</v>
      </c>
      <c r="M49" s="3">
        <f t="shared" si="12"/>
        <v>0.145925304271358</v>
      </c>
      <c r="N49" s="3">
        <f t="shared" si="13"/>
        <v>0.14592530427135914</v>
      </c>
      <c r="O49" s="3">
        <f t="shared" si="22"/>
        <v>1.9835945978982566E-2</v>
      </c>
      <c r="P49" s="3">
        <f t="shared" si="23"/>
        <v>3.9280573360256962E-2</v>
      </c>
      <c r="Q49" s="3">
        <f t="shared" si="24"/>
        <v>6.1700181109581518</v>
      </c>
      <c r="R49" s="3">
        <f t="shared" si="14"/>
        <v>6.130737537597895</v>
      </c>
      <c r="S49" s="3">
        <f t="shared" si="15"/>
        <v>6.2092986843184086</v>
      </c>
      <c r="T49" s="3">
        <f t="shared" si="16"/>
        <v>478.19476657624142</v>
      </c>
      <c r="U49" s="3">
        <f t="shared" si="17"/>
        <v>459.77513711083367</v>
      </c>
      <c r="V49" s="3">
        <f t="shared" si="17"/>
        <v>497.35232796153315</v>
      </c>
      <c r="W49" s="3">
        <f t="shared" si="25"/>
        <v>23052.276348468557</v>
      </c>
      <c r="X49" s="3">
        <f t="shared" si="18"/>
        <v>2.7167244930770504</v>
      </c>
    </row>
    <row r="50" spans="1:24" x14ac:dyDescent="0.35">
      <c r="A50" s="25">
        <f t="shared" si="19"/>
        <v>45</v>
      </c>
      <c r="B50" s="3">
        <v>1988.1799925</v>
      </c>
      <c r="C50" s="3">
        <v>331.21000650000002</v>
      </c>
      <c r="D50" s="3">
        <f t="shared" si="6"/>
        <v>-179.93571538333345</v>
      </c>
      <c r="E50" s="3">
        <f t="shared" si="7"/>
        <v>-598.83024235416678</v>
      </c>
      <c r="F50" s="4">
        <f t="shared" si="8"/>
        <v>107750.94805117194</v>
      </c>
      <c r="G50" s="3">
        <f t="shared" si="9"/>
        <v>32376.861670511978</v>
      </c>
      <c r="H50" s="3">
        <v>1988.1799925</v>
      </c>
      <c r="I50" s="3">
        <f t="shared" si="20"/>
        <v>5.8027526349170238</v>
      </c>
      <c r="J50" s="3">
        <f t="shared" si="21"/>
        <v>-0.39709769007119355</v>
      </c>
      <c r="K50" s="3">
        <f t="shared" si="10"/>
        <v>0.41688789952000876</v>
      </c>
      <c r="L50" s="3">
        <f t="shared" si="11"/>
        <v>6.1787481283783544E-2</v>
      </c>
      <c r="M50" s="3">
        <f t="shared" si="12"/>
        <v>0.15768657545987769</v>
      </c>
      <c r="N50" s="3">
        <f t="shared" si="13"/>
        <v>0.15768657545987888</v>
      </c>
      <c r="O50" s="3">
        <f t="shared" si="22"/>
        <v>1.9646719453374501E-2</v>
      </c>
      <c r="P50" s="3">
        <f t="shared" si="23"/>
        <v>3.8905853322768968E-2</v>
      </c>
      <c r="Q50" s="3">
        <f t="shared" si="24"/>
        <v>6.1998503249882173</v>
      </c>
      <c r="R50" s="3">
        <f t="shared" si="14"/>
        <v>6.1609444716654487</v>
      </c>
      <c r="S50" s="3">
        <f t="shared" si="15"/>
        <v>6.2387561783109859</v>
      </c>
      <c r="T50" s="3">
        <f t="shared" si="16"/>
        <v>492.67529439388142</v>
      </c>
      <c r="U50" s="3">
        <f t="shared" si="17"/>
        <v>473.87542545888454</v>
      </c>
      <c r="V50" s="3">
        <f t="shared" si="17"/>
        <v>512.22100295884184</v>
      </c>
      <c r="W50" s="3">
        <f t="shared" si="25"/>
        <v>26071.039194654</v>
      </c>
      <c r="X50" s="3">
        <f t="shared" si="18"/>
        <v>2.7465567071071164</v>
      </c>
    </row>
    <row r="51" spans="1:24" x14ac:dyDescent="0.35">
      <c r="A51" s="25">
        <f t="shared" si="19"/>
        <v>46</v>
      </c>
      <c r="B51" s="3">
        <v>1994.744995</v>
      </c>
      <c r="C51" s="3">
        <v>313.75</v>
      </c>
      <c r="D51" s="3">
        <f t="shared" si="6"/>
        <v>-173.37071288333345</v>
      </c>
      <c r="E51" s="3">
        <f t="shared" si="7"/>
        <v>-616.29024885416686</v>
      </c>
      <c r="F51" s="4">
        <f t="shared" si="8"/>
        <v>106846.67978689389</v>
      </c>
      <c r="G51" s="3">
        <f t="shared" si="9"/>
        <v>30057.404085675244</v>
      </c>
      <c r="H51" s="3">
        <v>1994.744995</v>
      </c>
      <c r="I51" s="3">
        <f t="shared" si="20"/>
        <v>5.7485964904459941</v>
      </c>
      <c r="J51" s="3">
        <f t="shared" si="21"/>
        <v>-0.46032300922287028</v>
      </c>
      <c r="K51" s="3">
        <f t="shared" si="10"/>
        <v>0.48975462798663461</v>
      </c>
      <c r="L51" s="3">
        <f t="shared" si="11"/>
        <v>5.7361065790828072E-2</v>
      </c>
      <c r="M51" s="3">
        <f t="shared" si="12"/>
        <v>0.21189727281999873</v>
      </c>
      <c r="N51" s="3">
        <f t="shared" si="13"/>
        <v>0.21189727282000009</v>
      </c>
      <c r="O51" s="3">
        <f t="shared" si="22"/>
        <v>1.9593110306957436E-2</v>
      </c>
      <c r="P51" s="3">
        <f t="shared" si="23"/>
        <v>3.8799692617812041E-2</v>
      </c>
      <c r="Q51" s="3">
        <f t="shared" si="24"/>
        <v>6.2089194996688644</v>
      </c>
      <c r="R51" s="3">
        <f t="shared" si="14"/>
        <v>6.1701198070510523</v>
      </c>
      <c r="S51" s="3">
        <f t="shared" si="15"/>
        <v>6.2477191922866764</v>
      </c>
      <c r="T51" s="3">
        <f t="shared" si="16"/>
        <v>497.16377534374334</v>
      </c>
      <c r="U51" s="3">
        <f t="shared" si="17"/>
        <v>478.24339958849964</v>
      </c>
      <c r="V51" s="3">
        <f t="shared" si="17"/>
        <v>516.83268337152367</v>
      </c>
      <c r="W51" s="3">
        <f t="shared" si="25"/>
        <v>33640.612985845153</v>
      </c>
      <c r="X51" s="3">
        <f t="shared" si="18"/>
        <v>2.7556258817877635</v>
      </c>
    </row>
    <row r="52" spans="1:24" x14ac:dyDescent="0.35">
      <c r="A52" s="25">
        <f t="shared" si="19"/>
        <v>47</v>
      </c>
      <c r="B52" s="3">
        <v>2042.88501</v>
      </c>
      <c r="C52" s="3">
        <v>322.44000249999999</v>
      </c>
      <c r="D52" s="3">
        <f t="shared" si="6"/>
        <v>-125.23069788333351</v>
      </c>
      <c r="E52" s="3">
        <f t="shared" si="7"/>
        <v>-607.60024635416687</v>
      </c>
      <c r="F52" s="4">
        <f t="shared" si="8"/>
        <v>76090.202885017687</v>
      </c>
      <c r="G52" s="3">
        <f t="shared" si="9"/>
        <v>15682.727692346751</v>
      </c>
      <c r="H52" s="3">
        <v>2042.88501</v>
      </c>
      <c r="I52" s="3">
        <f t="shared" si="20"/>
        <v>5.7759170801687807</v>
      </c>
      <c r="J52" s="3">
        <f t="shared" si="21"/>
        <v>-0.49950509107773566</v>
      </c>
      <c r="K52" s="3">
        <f t="shared" si="10"/>
        <v>0.45226179492260943</v>
      </c>
      <c r="L52" s="3">
        <f t="shared" si="11"/>
        <v>2.9928664909857225E-2</v>
      </c>
      <c r="M52" s="3">
        <f t="shared" si="12"/>
        <v>0.24950533601257699</v>
      </c>
      <c r="N52" s="3">
        <f t="shared" si="13"/>
        <v>0.24950533601257849</v>
      </c>
      <c r="O52" s="3">
        <f t="shared" si="22"/>
        <v>1.9257543249843852E-2</v>
      </c>
      <c r="P52" s="3">
        <f t="shared" si="23"/>
        <v>3.8135178486839817E-2</v>
      </c>
      <c r="Q52" s="3">
        <f t="shared" si="24"/>
        <v>6.2754221712465164</v>
      </c>
      <c r="R52" s="3">
        <f t="shared" si="14"/>
        <v>6.2372869927596764</v>
      </c>
      <c r="S52" s="3">
        <f t="shared" si="15"/>
        <v>6.3135573497333564</v>
      </c>
      <c r="T52" s="3">
        <f t="shared" si="16"/>
        <v>531.35065538227241</v>
      </c>
      <c r="U52" s="3">
        <f t="shared" si="17"/>
        <v>511.46900780768829</v>
      </c>
      <c r="V52" s="3">
        <f t="shared" si="17"/>
        <v>552.00513553174517</v>
      </c>
      <c r="W52" s="3">
        <f t="shared" si="25"/>
        <v>43643.660887697319</v>
      </c>
      <c r="X52" s="3">
        <f t="shared" si="18"/>
        <v>2.8221285533654159</v>
      </c>
    </row>
    <row r="53" spans="1:24" x14ac:dyDescent="0.35">
      <c r="A53" s="25">
        <f t="shared" si="19"/>
        <v>48</v>
      </c>
      <c r="B53" s="3">
        <v>2062.3399654999998</v>
      </c>
      <c r="C53" s="3">
        <v>324.23500050000001</v>
      </c>
      <c r="D53" s="3">
        <f t="shared" si="6"/>
        <v>-105.77574238333364</v>
      </c>
      <c r="E53" s="3">
        <f t="shared" si="7"/>
        <v>-605.80524835416691</v>
      </c>
      <c r="F53" s="4">
        <f t="shared" si="8"/>
        <v>64079.49988438181</v>
      </c>
      <c r="G53" s="3">
        <f t="shared" si="9"/>
        <v>11188.507676745363</v>
      </c>
      <c r="H53" s="3">
        <v>2062.3399654999998</v>
      </c>
      <c r="I53" s="3">
        <f t="shared" si="20"/>
        <v>5.781468563067202</v>
      </c>
      <c r="J53" s="3">
        <f t="shared" si="21"/>
        <v>-0.52082951414183576</v>
      </c>
      <c r="K53" s="3">
        <f t="shared" si="10"/>
        <v>0.4448258236134463</v>
      </c>
      <c r="L53" s="3">
        <f t="shared" si="11"/>
        <v>2.1351967825219975E-2</v>
      </c>
      <c r="M53" s="3">
        <f t="shared" si="12"/>
        <v>0.2712633828012207</v>
      </c>
      <c r="N53" s="3">
        <f t="shared" si="13"/>
        <v>0.2712633828012222</v>
      </c>
      <c r="O53" s="3">
        <f t="shared" si="22"/>
        <v>1.9151422260275466E-2</v>
      </c>
      <c r="P53" s="3">
        <f t="shared" si="23"/>
        <v>3.7925030036132151E-2</v>
      </c>
      <c r="Q53" s="3">
        <f t="shared" si="24"/>
        <v>6.3022980772090378</v>
      </c>
      <c r="R53" s="3">
        <f t="shared" si="14"/>
        <v>6.2643730471729056</v>
      </c>
      <c r="S53" s="3">
        <f t="shared" si="15"/>
        <v>6.34022310724517</v>
      </c>
      <c r="T53" s="3">
        <f t="shared" si="16"/>
        <v>545.82481750882198</v>
      </c>
      <c r="U53" s="3">
        <f t="shared" si="17"/>
        <v>525.51201141504635</v>
      </c>
      <c r="V53" s="3">
        <f t="shared" si="17"/>
        <v>566.92278185291536</v>
      </c>
      <c r="W53" s="3">
        <f t="shared" si="25"/>
        <v>49102.047002003208</v>
      </c>
      <c r="X53" s="3">
        <f t="shared" si="18"/>
        <v>2.8490044593279364</v>
      </c>
    </row>
    <row r="54" spans="1:24" x14ac:dyDescent="0.35">
      <c r="A54" s="25">
        <f t="shared" si="19"/>
        <v>49</v>
      </c>
      <c r="B54" s="3">
        <v>2026.9449460000001</v>
      </c>
      <c r="C54" s="3">
        <v>333.55499300000002</v>
      </c>
      <c r="D54" s="3">
        <f t="shared" si="6"/>
        <v>-141.1707618833334</v>
      </c>
      <c r="E54" s="3">
        <f t="shared" si="7"/>
        <v>-596.48525585416678</v>
      </c>
      <c r="F54" s="4">
        <f t="shared" si="8"/>
        <v>84206.278021107777</v>
      </c>
      <c r="G54" s="3">
        <f t="shared" si="9"/>
        <v>19929.184010720819</v>
      </c>
      <c r="H54" s="3">
        <v>2026.9449460000001</v>
      </c>
      <c r="I54" s="3">
        <f t="shared" si="20"/>
        <v>5.8098077483134603</v>
      </c>
      <c r="J54" s="3">
        <f t="shared" si="21"/>
        <v>-0.44359413812178783</v>
      </c>
      <c r="K54" s="3">
        <f t="shared" si="10"/>
        <v>0.40782714421953714</v>
      </c>
      <c r="L54" s="3">
        <f t="shared" si="11"/>
        <v>3.8032533745696318E-2</v>
      </c>
      <c r="M54" s="3">
        <f t="shared" si="12"/>
        <v>0.19677575937601177</v>
      </c>
      <c r="N54" s="3">
        <f t="shared" si="13"/>
        <v>0.1967757593760131</v>
      </c>
      <c r="O54" s="3">
        <f t="shared" si="22"/>
        <v>1.9357279305600817E-2</v>
      </c>
      <c r="P54" s="3">
        <f t="shared" si="23"/>
        <v>3.8332683030307277E-2</v>
      </c>
      <c r="Q54" s="3">
        <f t="shared" si="24"/>
        <v>6.2534018864352481</v>
      </c>
      <c r="R54" s="3">
        <f t="shared" si="14"/>
        <v>6.2150692034049406</v>
      </c>
      <c r="S54" s="3">
        <f t="shared" si="15"/>
        <v>6.2917345694655555</v>
      </c>
      <c r="T54" s="3">
        <f t="shared" si="16"/>
        <v>519.77804630925948</v>
      </c>
      <c r="U54" s="3">
        <f t="shared" si="17"/>
        <v>500.23060565399658</v>
      </c>
      <c r="V54" s="3">
        <f t="shared" si="17"/>
        <v>540.08933953941926</v>
      </c>
      <c r="W54" s="3">
        <f t="shared" si="25"/>
        <v>34679.025583823292</v>
      </c>
      <c r="X54" s="3">
        <f t="shared" si="18"/>
        <v>2.8001082685541472</v>
      </c>
    </row>
    <row r="55" spans="1:24" x14ac:dyDescent="0.35">
      <c r="A55" s="25">
        <f t="shared" si="19"/>
        <v>50</v>
      </c>
      <c r="B55" s="3">
        <v>2050.5850220000002</v>
      </c>
      <c r="C55" s="3">
        <v>365.10499600000003</v>
      </c>
      <c r="D55" s="3">
        <f t="shared" si="6"/>
        <v>-117.53068588333326</v>
      </c>
      <c r="E55" s="3">
        <f t="shared" si="7"/>
        <v>-564.93525285416683</v>
      </c>
      <c r="F55" s="4">
        <f t="shared" si="8"/>
        <v>66397.227747624536</v>
      </c>
      <c r="G55" s="3">
        <f t="shared" si="9"/>
        <v>13813.462124206753</v>
      </c>
      <c r="H55" s="3">
        <v>2050.5850220000002</v>
      </c>
      <c r="I55" s="3">
        <f t="shared" si="20"/>
        <v>5.9001849724901803</v>
      </c>
      <c r="J55" s="3">
        <f t="shared" si="21"/>
        <v>-0.38587432400816724</v>
      </c>
      <c r="K55" s="3">
        <f t="shared" si="10"/>
        <v>0.30056296419711254</v>
      </c>
      <c r="L55" s="3">
        <f t="shared" si="11"/>
        <v>2.6361388609848508E-2</v>
      </c>
      <c r="M55" s="3">
        <f t="shared" si="12"/>
        <v>0.14889899392876002</v>
      </c>
      <c r="N55" s="3">
        <f t="shared" si="13"/>
        <v>0.14889899392876119</v>
      </c>
      <c r="O55" s="3">
        <f t="shared" si="22"/>
        <v>1.9213475904754654E-2</v>
      </c>
      <c r="P55" s="3">
        <f t="shared" si="23"/>
        <v>3.8047913146260541E-2</v>
      </c>
      <c r="Q55" s="3">
        <f t="shared" si="24"/>
        <v>6.2860592964983475</v>
      </c>
      <c r="R55" s="3">
        <f t="shared" si="14"/>
        <v>6.2480113833520869</v>
      </c>
      <c r="S55" s="3">
        <f t="shared" si="15"/>
        <v>6.324107209644608</v>
      </c>
      <c r="T55" s="3">
        <f t="shared" si="16"/>
        <v>537.03286647408879</v>
      </c>
      <c r="U55" s="3">
        <f t="shared" si="17"/>
        <v>516.98371932852103</v>
      </c>
      <c r="V55" s="3">
        <f t="shared" si="17"/>
        <v>557.85953965429985</v>
      </c>
      <c r="W55" s="3">
        <f t="shared" si="25"/>
        <v>29559.192645755043</v>
      </c>
      <c r="X55" s="3">
        <f t="shared" si="18"/>
        <v>2.8327656786172466</v>
      </c>
    </row>
    <row r="56" spans="1:24" x14ac:dyDescent="0.35">
      <c r="A56" s="25">
        <f t="shared" si="19"/>
        <v>51</v>
      </c>
      <c r="B56" s="3">
        <v>2086.5599364999998</v>
      </c>
      <c r="C56" s="3">
        <v>376.47500600000001</v>
      </c>
      <c r="D56" s="3">
        <f t="shared" si="6"/>
        <v>-81.555771383333649</v>
      </c>
      <c r="E56" s="3">
        <f t="shared" si="7"/>
        <v>-553.56524285416685</v>
      </c>
      <c r="F56" s="4">
        <f t="shared" si="8"/>
        <v>45146.440391974</v>
      </c>
      <c r="G56" s="3">
        <f t="shared" si="9"/>
        <v>6651.3438459305835</v>
      </c>
      <c r="H56" s="3">
        <v>2086.5599364999998</v>
      </c>
      <c r="I56" s="3">
        <f t="shared" si="20"/>
        <v>5.9308516599101964</v>
      </c>
      <c r="J56" s="3">
        <f t="shared" si="21"/>
        <v>-0.40490491906775983</v>
      </c>
      <c r="K56" s="3">
        <f t="shared" si="10"/>
        <v>0.26787823170147312</v>
      </c>
      <c r="L56" s="3">
        <f t="shared" si="11"/>
        <v>1.2693317455371058E-2</v>
      </c>
      <c r="M56" s="3">
        <f t="shared" si="12"/>
        <v>0.16394799348526914</v>
      </c>
      <c r="N56" s="3">
        <f t="shared" si="13"/>
        <v>0.16394799348527034</v>
      </c>
      <c r="O56" s="3">
        <f t="shared" si="22"/>
        <v>1.9043687395258743E-2</v>
      </c>
      <c r="P56" s="3">
        <f t="shared" si="23"/>
        <v>3.7711685672660367E-2</v>
      </c>
      <c r="Q56" s="3">
        <f t="shared" si="24"/>
        <v>6.3357565789779562</v>
      </c>
      <c r="R56" s="3">
        <f t="shared" si="14"/>
        <v>6.2980448933052955</v>
      </c>
      <c r="S56" s="3">
        <f t="shared" si="15"/>
        <v>6.3734682646506169</v>
      </c>
      <c r="T56" s="3">
        <f t="shared" si="16"/>
        <v>564.39625183164912</v>
      </c>
      <c r="U56" s="3">
        <f t="shared" si="17"/>
        <v>543.50825405805699</v>
      </c>
      <c r="V56" s="3">
        <f t="shared" si="17"/>
        <v>586.08701285259212</v>
      </c>
      <c r="W56" s="3">
        <f t="shared" si="25"/>
        <v>35314.394634919103</v>
      </c>
      <c r="X56" s="3">
        <f t="shared" si="18"/>
        <v>2.8824629610968553</v>
      </c>
    </row>
    <row r="57" spans="1:24" x14ac:dyDescent="0.35">
      <c r="A57" s="25">
        <f t="shared" si="19"/>
        <v>52</v>
      </c>
      <c r="B57" s="3">
        <v>2076.5699464999998</v>
      </c>
      <c r="C57" s="3">
        <v>396.94000249999999</v>
      </c>
      <c r="D57" s="3">
        <f t="shared" si="6"/>
        <v>-91.545761383333684</v>
      </c>
      <c r="E57" s="3">
        <f t="shared" si="7"/>
        <v>-533.10024635416687</v>
      </c>
      <c r="F57" s="4">
        <f t="shared" si="8"/>
        <v>48803.067946134965</v>
      </c>
      <c r="G57" s="3">
        <f t="shared" si="9"/>
        <v>8380.6264272542685</v>
      </c>
      <c r="H57" s="3">
        <v>2076.5699464999998</v>
      </c>
      <c r="I57" s="3">
        <f t="shared" si="20"/>
        <v>5.9837851420622936</v>
      </c>
      <c r="J57" s="3">
        <f t="shared" si="21"/>
        <v>-0.33817083830691619</v>
      </c>
      <c r="K57" s="3">
        <f t="shared" si="10"/>
        <v>0.21588666891479352</v>
      </c>
      <c r="L57" s="3">
        <f t="shared" si="11"/>
        <v>1.5993452478192727E-2</v>
      </c>
      <c r="M57" s="3">
        <f t="shared" si="12"/>
        <v>0.11435951588120245</v>
      </c>
      <c r="N57" s="3">
        <f t="shared" si="13"/>
        <v>0.11435951588120347</v>
      </c>
      <c r="O57" s="3">
        <f t="shared" si="22"/>
        <v>1.9084820900876771E-2</v>
      </c>
      <c r="P57" s="3">
        <f t="shared" si="23"/>
        <v>3.7793141212351063E-2</v>
      </c>
      <c r="Q57" s="3">
        <f t="shared" si="24"/>
        <v>6.3219559803692098</v>
      </c>
      <c r="R57" s="3">
        <f t="shared" si="14"/>
        <v>6.2841628391568589</v>
      </c>
      <c r="S57" s="3">
        <f t="shared" si="15"/>
        <v>6.3597491215815607</v>
      </c>
      <c r="T57" s="3">
        <f t="shared" si="16"/>
        <v>556.66074578358382</v>
      </c>
      <c r="U57" s="3">
        <f t="shared" si="17"/>
        <v>536.01537167454057</v>
      </c>
      <c r="V57" s="3">
        <f t="shared" si="17"/>
        <v>578.10130505825168</v>
      </c>
      <c r="W57" s="3">
        <f t="shared" si="25"/>
        <v>25510.715835060488</v>
      </c>
      <c r="X57" s="3">
        <f t="shared" si="18"/>
        <v>2.8686623624881089</v>
      </c>
    </row>
    <row r="58" spans="1:24" x14ac:dyDescent="0.35">
      <c r="A58" s="25">
        <f t="shared" si="19"/>
        <v>53</v>
      </c>
      <c r="B58" s="3">
        <v>2097.384888</v>
      </c>
      <c r="C58" s="3">
        <v>426.52500900000001</v>
      </c>
      <c r="D58" s="3">
        <f t="shared" si="6"/>
        <v>-70.730819883333425</v>
      </c>
      <c r="E58" s="3">
        <f t="shared" si="7"/>
        <v>-503.51523985416685</v>
      </c>
      <c r="F58" s="4">
        <f t="shared" si="8"/>
        <v>35614.045738638502</v>
      </c>
      <c r="G58" s="3">
        <f t="shared" si="9"/>
        <v>5002.8488813685553</v>
      </c>
      <c r="H58" s="3">
        <v>2097.384888</v>
      </c>
      <c r="I58" s="3">
        <f t="shared" si="20"/>
        <v>6.0556710029617289</v>
      </c>
      <c r="J58" s="3">
        <f t="shared" si="21"/>
        <v>-0.2950396260814081</v>
      </c>
      <c r="K58" s="3">
        <f t="shared" si="10"/>
        <v>0.15425271945350957</v>
      </c>
      <c r="L58" s="3">
        <f t="shared" si="11"/>
        <v>9.5473562190459566E-3</v>
      </c>
      <c r="M58" s="3">
        <f t="shared" si="12"/>
        <v>8.7048380958257107E-2</v>
      </c>
      <c r="N58" s="3">
        <f t="shared" si="13"/>
        <v>8.7048380958257995E-2</v>
      </c>
      <c r="O58" s="3">
        <f t="shared" si="22"/>
        <v>1.9004392652503727E-2</v>
      </c>
      <c r="P58" s="3">
        <f t="shared" si="23"/>
        <v>3.7633871384040292E-2</v>
      </c>
      <c r="Q58" s="3">
        <f t="shared" si="24"/>
        <v>6.350710629043137</v>
      </c>
      <c r="R58" s="3">
        <f t="shared" si="14"/>
        <v>6.3130767576590969</v>
      </c>
      <c r="S58" s="3">
        <f t="shared" si="15"/>
        <v>6.3883445004271771</v>
      </c>
      <c r="T58" s="3">
        <f t="shared" si="16"/>
        <v>572.89968354651489</v>
      </c>
      <c r="U58" s="3">
        <f t="shared" si="17"/>
        <v>551.73990997641295</v>
      </c>
      <c r="V58" s="3">
        <f t="shared" si="17"/>
        <v>594.87095545023828</v>
      </c>
      <c r="W58" s="3">
        <f t="shared" si="25"/>
        <v>21425.545348598152</v>
      </c>
      <c r="X58" s="3">
        <f t="shared" si="18"/>
        <v>2.8974170111620356</v>
      </c>
    </row>
    <row r="59" spans="1:24" x14ac:dyDescent="0.35">
      <c r="A59" s="25">
        <f t="shared" si="19"/>
        <v>54</v>
      </c>
      <c r="B59" s="3">
        <v>2085.875</v>
      </c>
      <c r="C59" s="3">
        <v>432.24499500000002</v>
      </c>
      <c r="D59" s="3">
        <f t="shared" si="6"/>
        <v>-82.240707883333471</v>
      </c>
      <c r="E59" s="3">
        <f t="shared" si="7"/>
        <v>-497.79525385416684</v>
      </c>
      <c r="F59" s="4">
        <f t="shared" si="8"/>
        <v>40939.034057930367</v>
      </c>
      <c r="G59" s="3">
        <f t="shared" si="9"/>
        <v>6763.5340331517882</v>
      </c>
      <c r="H59" s="3">
        <v>2085.875</v>
      </c>
      <c r="I59" s="3">
        <f t="shared" si="20"/>
        <v>6.068992545548995</v>
      </c>
      <c r="J59" s="3">
        <f t="shared" si="21"/>
        <v>-0.26581783291134542</v>
      </c>
      <c r="K59" s="3">
        <f t="shared" si="10"/>
        <v>0.14396610592446943</v>
      </c>
      <c r="L59" s="3">
        <f t="shared" si="11"/>
        <v>1.2907419401498433E-2</v>
      </c>
      <c r="M59" s="3">
        <f t="shared" si="12"/>
        <v>7.0659120293683958E-2</v>
      </c>
      <c r="N59" s="3">
        <f t="shared" si="13"/>
        <v>7.0659120293684749E-2</v>
      </c>
      <c r="O59" s="3">
        <f t="shared" si="22"/>
        <v>1.9046358696994201E-2</v>
      </c>
      <c r="P59" s="3">
        <f t="shared" si="23"/>
        <v>3.771697557735653E-2</v>
      </c>
      <c r="Q59" s="3">
        <f t="shared" si="24"/>
        <v>6.3348103784603405</v>
      </c>
      <c r="R59" s="3">
        <f t="shared" si="14"/>
        <v>6.2970934028829841</v>
      </c>
      <c r="S59" s="3">
        <f t="shared" si="15"/>
        <v>6.3725273540376968</v>
      </c>
      <c r="T59" s="3">
        <f t="shared" si="16"/>
        <v>563.86247237704799</v>
      </c>
      <c r="U59" s="3">
        <f t="shared" si="17"/>
        <v>542.99135711011832</v>
      </c>
      <c r="V59" s="3">
        <f t="shared" si="17"/>
        <v>585.53581671591689</v>
      </c>
      <c r="W59" s="3">
        <f t="shared" si="25"/>
        <v>17323.160351097737</v>
      </c>
      <c r="X59" s="3">
        <f t="shared" si="18"/>
        <v>2.8815167605792396</v>
      </c>
    </row>
    <row r="60" spans="1:24" x14ac:dyDescent="0.35">
      <c r="A60" s="25">
        <f t="shared" si="19"/>
        <v>55</v>
      </c>
      <c r="B60" s="3">
        <v>2085.420044</v>
      </c>
      <c r="C60" s="3">
        <v>487.75001500000002</v>
      </c>
      <c r="D60" s="3">
        <f t="shared" si="6"/>
        <v>-82.695663883333509</v>
      </c>
      <c r="E60" s="3">
        <f t="shared" si="7"/>
        <v>-442.29023385416684</v>
      </c>
      <c r="F60" s="4">
        <f t="shared" si="8"/>
        <v>36575.48451768516</v>
      </c>
      <c r="G60" s="3">
        <f t="shared" si="9"/>
        <v>6838.5728251052706</v>
      </c>
      <c r="H60" s="3">
        <v>2085.420044</v>
      </c>
      <c r="I60" s="3">
        <f t="shared" si="20"/>
        <v>6.1898030102566803</v>
      </c>
      <c r="J60" s="3">
        <f t="shared" si="21"/>
        <v>-0.14437887256546134</v>
      </c>
      <c r="K60" s="3">
        <f t="shared" si="10"/>
        <v>6.6883369501538253E-2</v>
      </c>
      <c r="L60" s="3">
        <f t="shared" si="11"/>
        <v>1.3050622223333763E-2</v>
      </c>
      <c r="M60" s="3">
        <f t="shared" si="12"/>
        <v>2.0845258843273724E-2</v>
      </c>
      <c r="N60" s="3">
        <f t="shared" si="13"/>
        <v>2.0845258843274157E-2</v>
      </c>
      <c r="O60" s="3">
        <f t="shared" si="22"/>
        <v>1.904814519725255E-2</v>
      </c>
      <c r="P60" s="3">
        <f t="shared" si="23"/>
        <v>3.7720513334241458E-2</v>
      </c>
      <c r="Q60" s="3">
        <f t="shared" si="24"/>
        <v>6.3341818828221417</v>
      </c>
      <c r="R60" s="3">
        <f t="shared" si="14"/>
        <v>6.2964613694879006</v>
      </c>
      <c r="S60" s="3">
        <f t="shared" si="15"/>
        <v>6.3719023961563828</v>
      </c>
      <c r="T60" s="3">
        <f t="shared" si="16"/>
        <v>563.50819861403431</v>
      </c>
      <c r="U60" s="3">
        <f t="shared" si="17"/>
        <v>542.64827686968829</v>
      </c>
      <c r="V60" s="3">
        <f t="shared" si="17"/>
        <v>585.16999581570269</v>
      </c>
      <c r="W60" s="3">
        <f t="shared" si="25"/>
        <v>5739.3023844977342</v>
      </c>
      <c r="X60" s="3">
        <f t="shared" si="18"/>
        <v>2.8808882649410412</v>
      </c>
    </row>
    <row r="61" spans="1:24" x14ac:dyDescent="0.35">
      <c r="A61" s="25">
        <f t="shared" si="19"/>
        <v>56</v>
      </c>
      <c r="B61" s="3">
        <v>2038.335022</v>
      </c>
      <c r="C61" s="3">
        <v>525.17001349999998</v>
      </c>
      <c r="D61" s="3">
        <f t="shared" si="6"/>
        <v>-129.78068588333349</v>
      </c>
      <c r="E61" s="3">
        <f t="shared" si="7"/>
        <v>-404.87023535416688</v>
      </c>
      <c r="F61" s="4">
        <f t="shared" si="8"/>
        <v>52544.336838010437</v>
      </c>
      <c r="G61" s="3">
        <f t="shared" si="9"/>
        <v>16843.026428348476</v>
      </c>
      <c r="H61" s="3">
        <v>2038.335022</v>
      </c>
      <c r="I61" s="3">
        <f t="shared" si="20"/>
        <v>6.2637220454064053</v>
      </c>
      <c r="J61" s="3">
        <f t="shared" si="21"/>
        <v>-5.414578200663378E-3</v>
      </c>
      <c r="K61" s="3">
        <f t="shared" si="10"/>
        <v>3.4113778732737181E-2</v>
      </c>
      <c r="L61" s="3">
        <f t="shared" si="11"/>
        <v>3.21429603274885E-2</v>
      </c>
      <c r="M61" s="3">
        <f t="shared" si="12"/>
        <v>2.9317657091099066E-5</v>
      </c>
      <c r="N61" s="3">
        <f t="shared" si="13"/>
        <v>2.9317657091115173E-5</v>
      </c>
      <c r="O61" s="3">
        <f t="shared" si="22"/>
        <v>1.9284846274081353E-2</v>
      </c>
      <c r="P61" s="3">
        <f t="shared" si="23"/>
        <v>3.8189245908058569E-2</v>
      </c>
      <c r="Q61" s="3">
        <f t="shared" si="24"/>
        <v>6.2691366236070687</v>
      </c>
      <c r="R61" s="3">
        <f t="shared" si="14"/>
        <v>6.2309473776990103</v>
      </c>
      <c r="S61" s="3">
        <f t="shared" si="15"/>
        <v>6.3073258695151271</v>
      </c>
      <c r="T61" s="3">
        <f t="shared" si="16"/>
        <v>528.02129989724119</v>
      </c>
      <c r="U61" s="3">
        <f t="shared" si="17"/>
        <v>508.23674765087623</v>
      </c>
      <c r="V61" s="3">
        <f t="shared" si="17"/>
        <v>548.57602177301294</v>
      </c>
      <c r="W61" s="3">
        <f t="shared" si="25"/>
        <v>8.129834119092763</v>
      </c>
      <c r="X61" s="3">
        <f t="shared" si="18"/>
        <v>2.8158430057259678</v>
      </c>
    </row>
    <row r="62" spans="1:24" x14ac:dyDescent="0.35">
      <c r="A62" s="25">
        <f t="shared" si="19"/>
        <v>57</v>
      </c>
      <c r="B62" s="3">
        <v>1945.0599975</v>
      </c>
      <c r="C62" s="3">
        <v>505.51501500000001</v>
      </c>
      <c r="D62" s="3">
        <f t="shared" si="6"/>
        <v>-223.05571038333346</v>
      </c>
      <c r="E62" s="3">
        <f t="shared" si="7"/>
        <v>-424.52523385416686</v>
      </c>
      <c r="F62" s="4">
        <f t="shared" si="8"/>
        <v>94692.777612991951</v>
      </c>
      <c r="G62" s="3">
        <f t="shared" si="9"/>
        <v>49753.849934613536</v>
      </c>
      <c r="H62" s="3">
        <v>1945.0599975</v>
      </c>
      <c r="I62" s="3">
        <f t="shared" si="20"/>
        <v>6.2255777412834883</v>
      </c>
      <c r="J62" s="3">
        <f t="shared" si="21"/>
        <v>8.5295217965358106E-2</v>
      </c>
      <c r="K62" s="3">
        <f t="shared" si="10"/>
        <v>4.9659208329601238E-2</v>
      </c>
      <c r="L62" s="3">
        <f t="shared" si="11"/>
        <v>9.4949445777537472E-2</v>
      </c>
      <c r="M62" s="3">
        <f t="shared" si="12"/>
        <v>7.275274207757948E-3</v>
      </c>
      <c r="N62" s="3">
        <f t="shared" si="13"/>
        <v>7.2752742077576947E-3</v>
      </c>
      <c r="O62" s="3">
        <f t="shared" si="22"/>
        <v>2.0043789757759615E-2</v>
      </c>
      <c r="P62" s="3">
        <f t="shared" si="23"/>
        <v>3.969216062755318E-2</v>
      </c>
      <c r="Q62" s="3">
        <f t="shared" si="24"/>
        <v>6.1402825233181302</v>
      </c>
      <c r="R62" s="3">
        <f t="shared" si="14"/>
        <v>6.1005903626905766</v>
      </c>
      <c r="S62" s="3">
        <f t="shared" si="15"/>
        <v>6.1799746839456837</v>
      </c>
      <c r="T62" s="3">
        <f t="shared" si="16"/>
        <v>464.18469533589456</v>
      </c>
      <c r="U62" s="3">
        <f t="shared" si="17"/>
        <v>446.12106558755158</v>
      </c>
      <c r="V62" s="3">
        <f t="shared" si="17"/>
        <v>482.97972905695838</v>
      </c>
      <c r="W62" s="3">
        <f t="shared" si="25"/>
        <v>1708.1953235371413</v>
      </c>
      <c r="X62" s="3">
        <f t="shared" si="18"/>
        <v>2.6869889054370293</v>
      </c>
    </row>
    <row r="63" spans="1:24" x14ac:dyDescent="0.35">
      <c r="A63" s="25">
        <f t="shared" si="19"/>
        <v>58</v>
      </c>
      <c r="B63" s="3">
        <v>1999.5050655</v>
      </c>
      <c r="C63" s="3">
        <v>568.45001200000002</v>
      </c>
      <c r="D63" s="3">
        <f t="shared" si="6"/>
        <v>-168.61064238333347</v>
      </c>
      <c r="E63" s="3">
        <f t="shared" si="7"/>
        <v>-361.59023685416685</v>
      </c>
      <c r="F63" s="4">
        <f t="shared" si="8"/>
        <v>60967.962115522772</v>
      </c>
      <c r="G63" s="3">
        <f t="shared" si="9"/>
        <v>28429.548724920369</v>
      </c>
      <c r="H63" s="3">
        <v>1999.5050655</v>
      </c>
      <c r="I63" s="3">
        <f t="shared" si="20"/>
        <v>6.3429133796851511</v>
      </c>
      <c r="J63" s="3">
        <f t="shared" si="21"/>
        <v>0.12741811544396686</v>
      </c>
      <c r="K63" s="3">
        <f t="shared" si="10"/>
        <v>1.113190073319785E-2</v>
      </c>
      <c r="L63" s="3">
        <f t="shared" si="11"/>
        <v>5.4254492841945008E-2</v>
      </c>
      <c r="M63" s="3">
        <f t="shared" si="12"/>
        <v>1.6235376143292065E-2</v>
      </c>
      <c r="N63" s="3">
        <f t="shared" si="13"/>
        <v>1.6235376143291683E-2</v>
      </c>
      <c r="O63" s="3">
        <f t="shared" si="22"/>
        <v>1.9555398254927803E-2</v>
      </c>
      <c r="P63" s="3">
        <f t="shared" si="23"/>
        <v>3.8725012487714622E-2</v>
      </c>
      <c r="Q63" s="3">
        <f t="shared" si="24"/>
        <v>6.2154952642411843</v>
      </c>
      <c r="R63" s="3">
        <f t="shared" si="14"/>
        <v>6.1767702517534699</v>
      </c>
      <c r="S63" s="3">
        <f t="shared" si="15"/>
        <v>6.2542202767288986</v>
      </c>
      <c r="T63" s="3">
        <f t="shared" si="16"/>
        <v>500.44377973349492</v>
      </c>
      <c r="U63" s="3">
        <f t="shared" si="17"/>
        <v>481.43453032947889</v>
      </c>
      <c r="V63" s="3">
        <f t="shared" si="17"/>
        <v>520.2036017286722</v>
      </c>
      <c r="W63" s="3">
        <f t="shared" si="25"/>
        <v>4624.8476270858382</v>
      </c>
      <c r="X63" s="3">
        <f t="shared" si="18"/>
        <v>2.7622016463600838</v>
      </c>
    </row>
    <row r="64" spans="1:24" x14ac:dyDescent="0.35">
      <c r="A64" s="25">
        <f t="shared" si="19"/>
        <v>59</v>
      </c>
      <c r="B64" s="3">
        <v>2080.584961</v>
      </c>
      <c r="C64" s="3">
        <v>645.96499649999998</v>
      </c>
      <c r="D64" s="3">
        <f t="shared" si="6"/>
        <v>-87.53074688333345</v>
      </c>
      <c r="E64" s="3">
        <f t="shared" si="7"/>
        <v>-284.07525235416688</v>
      </c>
      <c r="F64" s="4">
        <f t="shared" si="8"/>
        <v>24865.319009631654</v>
      </c>
      <c r="G64" s="3">
        <f t="shared" si="9"/>
        <v>7661.6316499541881</v>
      </c>
      <c r="H64" s="3">
        <v>2080.584961</v>
      </c>
      <c r="I64" s="3">
        <f t="shared" si="20"/>
        <v>6.4707453173300227</v>
      </c>
      <c r="J64" s="3">
        <f t="shared" si="21"/>
        <v>0.14324282454960979</v>
      </c>
      <c r="K64" s="3">
        <f t="shared" si="10"/>
        <v>4.9836609065752303E-4</v>
      </c>
      <c r="L64" s="3">
        <f t="shared" si="11"/>
        <v>1.462133442679976E-2</v>
      </c>
      <c r="M64" s="3">
        <f t="shared" si="12"/>
        <v>2.0518506784950295E-2</v>
      </c>
      <c r="N64" s="3">
        <f t="shared" si="13"/>
        <v>2.0518506784949864E-2</v>
      </c>
      <c r="O64" s="3">
        <f t="shared" si="22"/>
        <v>1.9067729339672924E-2</v>
      </c>
      <c r="P64" s="3">
        <f t="shared" si="23"/>
        <v>3.7759295268002334E-2</v>
      </c>
      <c r="Q64" s="3">
        <f t="shared" si="24"/>
        <v>6.3275024927804129</v>
      </c>
      <c r="R64" s="3">
        <f t="shared" si="14"/>
        <v>6.2897431975124105</v>
      </c>
      <c r="S64" s="3">
        <f t="shared" si="15"/>
        <v>6.3652617880484152</v>
      </c>
      <c r="T64" s="3">
        <f t="shared" si="16"/>
        <v>559.75684987145394</v>
      </c>
      <c r="U64" s="3">
        <f t="shared" si="17"/>
        <v>539.01489094493195</v>
      </c>
      <c r="V64" s="3">
        <f t="shared" si="17"/>
        <v>581.2969850030064</v>
      </c>
      <c r="W64" s="3">
        <f t="shared" si="25"/>
        <v>7431.8445451288953</v>
      </c>
      <c r="X64" s="3">
        <f t="shared" si="18"/>
        <v>2.8742088748993124</v>
      </c>
    </row>
    <row r="65" spans="1:29" ht="18.5" x14ac:dyDescent="0.45">
      <c r="A65" s="25">
        <f t="shared" si="19"/>
        <v>60</v>
      </c>
      <c r="B65" s="3">
        <v>2063.4349364999998</v>
      </c>
      <c r="C65" s="3">
        <v>674.82000749999997</v>
      </c>
      <c r="D65" s="3">
        <f t="shared" si="6"/>
        <v>-104.68077138333365</v>
      </c>
      <c r="E65" s="3">
        <f t="shared" si="7"/>
        <v>-255.22024135416689</v>
      </c>
      <c r="F65" s="4">
        <f t="shared" si="8"/>
        <v>26716.651737594781</v>
      </c>
      <c r="G65" s="3">
        <f t="shared" si="9"/>
        <v>10958.063897409766</v>
      </c>
      <c r="H65" s="3">
        <v>2063.4349364999998</v>
      </c>
      <c r="I65" s="3">
        <f t="shared" si="20"/>
        <v>6.5144459997580597</v>
      </c>
      <c r="J65" s="3">
        <f t="shared" si="21"/>
        <v>0.2106352828707827</v>
      </c>
      <c r="K65" s="3">
        <f t="shared" si="10"/>
        <v>4.3592738166298448E-3</v>
      </c>
      <c r="L65" s="3">
        <f t="shared" si="11"/>
        <v>2.0912192628736784E-2</v>
      </c>
      <c r="M65" s="3">
        <f t="shared" si="12"/>
        <v>4.4367222390054646E-2</v>
      </c>
      <c r="N65" s="3">
        <f t="shared" si="13"/>
        <v>4.4367222390054015E-2</v>
      </c>
      <c r="O65" s="3">
        <f t="shared" si="22"/>
        <v>1.9145964990609041E-2</v>
      </c>
      <c r="P65" s="3">
        <f t="shared" si="23"/>
        <v>3.7914223156454936E-2</v>
      </c>
      <c r="Q65" s="3">
        <f t="shared" si="24"/>
        <v>6.303810716887277</v>
      </c>
      <c r="R65" s="3">
        <f t="shared" si="14"/>
        <v>6.2658964937308221</v>
      </c>
      <c r="S65" s="3">
        <f t="shared" si="15"/>
        <v>6.3417249400437319</v>
      </c>
      <c r="T65" s="3">
        <f t="shared" si="16"/>
        <v>546.65107854522194</v>
      </c>
      <c r="U65" s="3">
        <f t="shared" si="17"/>
        <v>526.31321101741071</v>
      </c>
      <c r="V65" s="3">
        <f t="shared" si="17"/>
        <v>567.77484474880328</v>
      </c>
      <c r="W65" s="3">
        <f t="shared" si="25"/>
        <v>16427.27434941494</v>
      </c>
      <c r="X65" s="3">
        <f t="shared" si="18"/>
        <v>2.8505170990061761</v>
      </c>
      <c r="Z65" s="52" t="s">
        <v>63</v>
      </c>
      <c r="AA65" s="52"/>
      <c r="AB65" s="53"/>
    </row>
    <row r="66" spans="1:29" ht="18.5" x14ac:dyDescent="0.45">
      <c r="A66" s="25">
        <f t="shared" si="19"/>
        <v>61</v>
      </c>
      <c r="B66" s="3">
        <v>1989.2199705</v>
      </c>
      <c r="C66" s="3">
        <v>621.64498900000001</v>
      </c>
      <c r="D66" s="3">
        <f t="shared" si="6"/>
        <v>-178.89573738333343</v>
      </c>
      <c r="E66" s="3">
        <f t="shared" si="7"/>
        <v>-308.39525985416685</v>
      </c>
      <c r="F66" s="4">
        <f t="shared" si="8"/>
        <v>55170.597417135905</v>
      </c>
      <c r="G66" s="3">
        <f t="shared" si="9"/>
        <v>32003.684853926599</v>
      </c>
      <c r="H66" s="3">
        <v>1989.2199705</v>
      </c>
      <c r="I66" s="3">
        <f t="shared" si="20"/>
        <v>6.4323691725605388</v>
      </c>
      <c r="J66" s="3">
        <f t="shared" si="21"/>
        <v>0.2310821775716585</v>
      </c>
      <c r="K66" s="3">
        <f t="shared" si="10"/>
        <v>2.5766767401191046E-4</v>
      </c>
      <c r="L66" s="3">
        <f t="shared" si="11"/>
        <v>6.1075316658164361E-2</v>
      </c>
      <c r="M66" s="3">
        <f t="shared" si="12"/>
        <v>5.3398972791259512E-2</v>
      </c>
      <c r="N66" s="3">
        <f t="shared" si="13"/>
        <v>5.3398972791258818E-2</v>
      </c>
      <c r="O66" s="3">
        <f t="shared" si="22"/>
        <v>1.9638104172920404E-2</v>
      </c>
      <c r="P66" s="3">
        <f t="shared" si="23"/>
        <v>3.888879272196602E-2</v>
      </c>
      <c r="Q66" s="3">
        <f t="shared" si="24"/>
        <v>6.2012869949888803</v>
      </c>
      <c r="R66" s="3">
        <f t="shared" si="14"/>
        <v>6.1623982022669139</v>
      </c>
      <c r="S66" s="3">
        <f t="shared" si="15"/>
        <v>6.2401757877108466</v>
      </c>
      <c r="T66" s="3">
        <f t="shared" si="16"/>
        <v>493.38361489898307</v>
      </c>
      <c r="U66" s="3">
        <f t="shared" si="17"/>
        <v>474.5648136370931</v>
      </c>
      <c r="V66" s="3">
        <f t="shared" si="17"/>
        <v>512.9486730909224</v>
      </c>
      <c r="W66" s="3">
        <f t="shared" si="25"/>
        <v>16450.980086281019</v>
      </c>
      <c r="X66" s="3">
        <f t="shared" si="18"/>
        <v>2.7479933771077798</v>
      </c>
      <c r="Z66" s="52" t="s">
        <v>95</v>
      </c>
      <c r="AA66" s="52"/>
      <c r="AB66" s="53"/>
      <c r="AC66" s="51">
        <f>X127</f>
        <v>2.9951275848940844</v>
      </c>
    </row>
    <row r="67" spans="1:29" x14ac:dyDescent="0.35">
      <c r="A67" s="25">
        <f t="shared" si="19"/>
        <v>62</v>
      </c>
      <c r="B67" s="3">
        <v>1934.5849605000001</v>
      </c>
      <c r="C67" s="3">
        <v>565.33502199999998</v>
      </c>
      <c r="D67" s="3">
        <f t="shared" si="6"/>
        <v>-233.53074738333339</v>
      </c>
      <c r="E67" s="3">
        <f t="shared" si="7"/>
        <v>-364.70522685416688</v>
      </c>
      <c r="F67" s="4">
        <f t="shared" si="8"/>
        <v>85169.884201861743</v>
      </c>
      <c r="G67" s="3">
        <f t="shared" si="9"/>
        <v>54536.609973418279</v>
      </c>
      <c r="H67" s="3">
        <v>1934.5849605000001</v>
      </c>
      <c r="I67" s="3">
        <f t="shared" si="20"/>
        <v>6.3374185147075792</v>
      </c>
      <c r="J67" s="3">
        <f t="shared" si="21"/>
        <v>0.21160665462822781</v>
      </c>
      <c r="K67" s="3">
        <f t="shared" si="10"/>
        <v>1.2321596758234151E-2</v>
      </c>
      <c r="L67" s="3">
        <f t="shared" si="11"/>
        <v>0.10407678799463768</v>
      </c>
      <c r="M67" s="3">
        <f t="shared" si="12"/>
        <v>4.4777376282950088E-2</v>
      </c>
      <c r="N67" s="3">
        <f t="shared" si="13"/>
        <v>4.4777376282949449E-2</v>
      </c>
      <c r="O67" s="3">
        <f t="shared" si="22"/>
        <v>2.0151704503138693E-2</v>
      </c>
      <c r="P67" s="3">
        <f t="shared" si="23"/>
        <v>3.9905861203114734E-2</v>
      </c>
      <c r="Q67" s="3">
        <f t="shared" si="24"/>
        <v>6.1258118600793514</v>
      </c>
      <c r="R67" s="3">
        <f t="shared" si="14"/>
        <v>6.0859059988762363</v>
      </c>
      <c r="S67" s="3">
        <f t="shared" si="15"/>
        <v>6.1657177212824665</v>
      </c>
      <c r="T67" s="3">
        <f t="shared" si="16"/>
        <v>457.51600150875493</v>
      </c>
      <c r="U67" s="3">
        <f t="shared" si="17"/>
        <v>439.6179256475088</v>
      </c>
      <c r="V67" s="3">
        <f t="shared" si="17"/>
        <v>476.14275811945657</v>
      </c>
      <c r="W67" s="3">
        <f t="shared" si="25"/>
        <v>11624.941179691521</v>
      </c>
      <c r="X67" s="3">
        <f t="shared" si="18"/>
        <v>2.6725182421982505</v>
      </c>
    </row>
    <row r="68" spans="1:29" x14ac:dyDescent="0.35">
      <c r="A68" s="25">
        <f t="shared" si="19"/>
        <v>63</v>
      </c>
      <c r="B68" s="3">
        <v>1998.414978</v>
      </c>
      <c r="C68" s="3">
        <v>574.96499649999998</v>
      </c>
      <c r="D68" s="3">
        <f t="shared" si="6"/>
        <v>-169.70072988333345</v>
      </c>
      <c r="E68" s="3">
        <f t="shared" si="7"/>
        <v>-355.07525235416688</v>
      </c>
      <c r="F68" s="4">
        <f t="shared" si="8"/>
        <v>60256.529488010936</v>
      </c>
      <c r="G68" s="3">
        <f t="shared" si="9"/>
        <v>28798.337722936103</v>
      </c>
      <c r="H68" s="3">
        <v>1998.414978</v>
      </c>
      <c r="I68" s="3">
        <f t="shared" si="20"/>
        <v>6.3543091632921787</v>
      </c>
      <c r="J68" s="3">
        <f t="shared" si="21"/>
        <v>0.14031979245388193</v>
      </c>
      <c r="K68" s="3">
        <f t="shared" si="10"/>
        <v>8.8570759756509132E-3</v>
      </c>
      <c r="L68" s="3">
        <f t="shared" si="11"/>
        <v>5.4958283825285351E-2</v>
      </c>
      <c r="M68" s="3">
        <f t="shared" si="12"/>
        <v>1.9689644154300502E-2</v>
      </c>
      <c r="N68" s="3">
        <f t="shared" si="13"/>
        <v>1.9689644154300079E-2</v>
      </c>
      <c r="O68" s="3">
        <f t="shared" si="22"/>
        <v>1.9563948251426353E-2</v>
      </c>
      <c r="P68" s="3">
        <f t="shared" si="23"/>
        <v>3.8741943808512085E-2</v>
      </c>
      <c r="Q68" s="3">
        <f t="shared" si="24"/>
        <v>6.2139893708382967</v>
      </c>
      <c r="R68" s="3">
        <f t="shared" si="14"/>
        <v>6.1752474270297846</v>
      </c>
      <c r="S68" s="3">
        <f t="shared" si="15"/>
        <v>6.2527313146468089</v>
      </c>
      <c r="T68" s="3">
        <f t="shared" si="16"/>
        <v>499.69073189427286</v>
      </c>
      <c r="U68" s="3">
        <f t="shared" si="17"/>
        <v>480.70194786277477</v>
      </c>
      <c r="V68" s="3">
        <f t="shared" si="17"/>
        <v>519.42961465243059</v>
      </c>
      <c r="W68" s="3">
        <f t="shared" si="25"/>
        <v>5666.2149119330234</v>
      </c>
      <c r="X68" s="3">
        <f t="shared" si="18"/>
        <v>2.7606957529571963</v>
      </c>
    </row>
    <row r="69" spans="1:29" x14ac:dyDescent="0.35">
      <c r="A69" s="25">
        <f t="shared" si="19"/>
        <v>64</v>
      </c>
      <c r="B69" s="3">
        <v>2060.9600829999999</v>
      </c>
      <c r="C69" s="3">
        <v>625.0400085</v>
      </c>
      <c r="D69" s="3">
        <f t="shared" si="6"/>
        <v>-107.15562488333353</v>
      </c>
      <c r="E69" s="3">
        <f t="shared" si="7"/>
        <v>-305.00024035416686</v>
      </c>
      <c r="F69" s="4">
        <f t="shared" si="8"/>
        <v>32682.49134471767</v>
      </c>
      <c r="G69" s="3">
        <f t="shared" si="9"/>
        <v>11482.327944137687</v>
      </c>
      <c r="H69" s="3">
        <v>2060.9600829999999</v>
      </c>
      <c r="I69" s="3">
        <f t="shared" si="20"/>
        <v>6.4378156612876181</v>
      </c>
      <c r="J69" s="3">
        <f t="shared" si="21"/>
        <v>0.13742381266436787</v>
      </c>
      <c r="K69" s="3">
        <f t="shared" si="10"/>
        <v>1.1247751024449978E-4</v>
      </c>
      <c r="L69" s="3">
        <f t="shared" si="11"/>
        <v>2.1912689690638889E-2</v>
      </c>
      <c r="M69" s="3">
        <f t="shared" si="12"/>
        <v>1.8885304287211274E-2</v>
      </c>
      <c r="N69" s="3">
        <f t="shared" si="13"/>
        <v>1.8885304287210865E-2</v>
      </c>
      <c r="O69" s="3">
        <f t="shared" si="22"/>
        <v>1.9158378129882289E-2</v>
      </c>
      <c r="P69" s="3">
        <f t="shared" si="23"/>
        <v>3.7938804551684108E-2</v>
      </c>
      <c r="Q69" s="3">
        <f t="shared" si="24"/>
        <v>6.3003918486232502</v>
      </c>
      <c r="R69" s="3">
        <f t="shared" si="14"/>
        <v>6.2624530440715658</v>
      </c>
      <c r="S69" s="3">
        <f t="shared" si="15"/>
        <v>6.3383306531749346</v>
      </c>
      <c r="T69" s="3">
        <f t="shared" si="16"/>
        <v>544.78534169287457</v>
      </c>
      <c r="U69" s="3">
        <f t="shared" si="17"/>
        <v>524.50399473058212</v>
      </c>
      <c r="V69" s="3">
        <f t="shared" si="17"/>
        <v>565.8509210704342</v>
      </c>
      <c r="W69" s="3">
        <f t="shared" si="25"/>
        <v>6440.8115443227207</v>
      </c>
      <c r="X69" s="3">
        <f t="shared" si="18"/>
        <v>2.8470982307421493</v>
      </c>
    </row>
    <row r="70" spans="1:29" x14ac:dyDescent="0.35">
      <c r="A70" s="25">
        <f t="shared" si="19"/>
        <v>65</v>
      </c>
      <c r="B70" s="3">
        <v>2082.0599364999998</v>
      </c>
      <c r="C70" s="3">
        <v>693.35498050000001</v>
      </c>
      <c r="D70" s="3">
        <f t="shared" si="6"/>
        <v>-86.055771383333649</v>
      </c>
      <c r="E70" s="3">
        <f t="shared" si="7"/>
        <v>-236.68526835416685</v>
      </c>
      <c r="F70" s="4">
        <f t="shared" si="8"/>
        <v>20368.133343289159</v>
      </c>
      <c r="G70" s="3">
        <f t="shared" si="9"/>
        <v>7405.5957883805868</v>
      </c>
      <c r="H70" s="3">
        <v>2082.0599364999998</v>
      </c>
      <c r="I70" s="3">
        <f t="shared" ref="I70:I101" si="26">LN(C70)</f>
        <v>6.5415421054148615</v>
      </c>
      <c r="J70" s="3">
        <f t="shared" ref="J70:J101" si="27">I70-Q70</f>
        <v>0.21200201851941625</v>
      </c>
      <c r="K70" s="3">
        <f t="shared" si="10"/>
        <v>8.6715025084281375E-3</v>
      </c>
      <c r="L70" s="3">
        <f t="shared" si="11"/>
        <v>1.4132719712812073E-2</v>
      </c>
      <c r="M70" s="3">
        <f t="shared" si="12"/>
        <v>4.4944855856306906E-2</v>
      </c>
      <c r="N70" s="3">
        <f t="shared" si="13"/>
        <v>4.4944855856306275E-2</v>
      </c>
      <c r="O70" s="3">
        <f t="shared" ref="O70:O101" si="28" xml:space="preserve"> SQRT($AB$16/$AH$15*(1+G70/$AB$19))</f>
        <v>1.906163929109872E-2</v>
      </c>
      <c r="P70" s="3">
        <f t="shared" ref="P70:P101" si="29">O70*$AH$21</f>
        <v>3.7747235313814118E-2</v>
      </c>
      <c r="Q70" s="3">
        <f t="shared" ref="Q70:Q101" si="30">$AC$7+$AB$7*H70</f>
        <v>6.3295400868954452</v>
      </c>
      <c r="R70" s="3">
        <f t="shared" si="14"/>
        <v>6.291792851581631</v>
      </c>
      <c r="S70" s="3">
        <f t="shared" si="15"/>
        <v>6.3672873222092594</v>
      </c>
      <c r="T70" s="3">
        <f t="shared" si="16"/>
        <v>560.89856992061266</v>
      </c>
      <c r="U70" s="3">
        <f t="shared" si="17"/>
        <v>540.12081800630438</v>
      </c>
      <c r="V70" s="3">
        <f t="shared" si="17"/>
        <v>582.47561517859492</v>
      </c>
      <c r="W70" s="3">
        <f t="shared" ref="W70:W101" si="31">(T70-C70)^2</f>
        <v>17544.700703575239</v>
      </c>
      <c r="X70" s="3">
        <f t="shared" si="18"/>
        <v>2.8762464690143448</v>
      </c>
    </row>
    <row r="71" spans="1:29" x14ac:dyDescent="0.35">
      <c r="A71" s="25">
        <f t="shared" si="19"/>
        <v>66</v>
      </c>
      <c r="B71" s="3">
        <v>2096.400024</v>
      </c>
      <c r="C71" s="3">
        <v>718.26000950000002</v>
      </c>
      <c r="D71" s="3">
        <f t="shared" ref="D71:D125" si="32">B71-$B$127</f>
        <v>-71.71568388333344</v>
      </c>
      <c r="E71" s="3">
        <f t="shared" ref="E71:E125" si="33">C71-$C$127</f>
        <v>-211.78023935416684</v>
      </c>
      <c r="F71" s="4">
        <f t="shared" ref="F71:F125" si="34">D71*E71</f>
        <v>15187.964698260121</v>
      </c>
      <c r="G71" s="3">
        <f t="shared" ref="G71:G125" si="35">D71^2</f>
        <v>5143.139314854212</v>
      </c>
      <c r="H71" s="3">
        <v>2096.400024</v>
      </c>
      <c r="I71" s="3">
        <f t="shared" si="26"/>
        <v>6.5768316337177417</v>
      </c>
      <c r="J71" s="3">
        <f t="shared" si="27"/>
        <v>0.22748153784312741</v>
      </c>
      <c r="K71" s="3">
        <f t="shared" ref="K71:K125" si="36">(I71-$I$127)^2</f>
        <v>1.6489238774853171E-2</v>
      </c>
      <c r="L71" s="3">
        <f t="shared" ref="L71:L125" si="37">(Q71-$I$127)^2</f>
        <v>9.8150842225042736E-3</v>
      </c>
      <c r="M71" s="3">
        <f t="shared" ref="M71:M125" si="38">J71^2</f>
        <v>5.1747850059474208E-2</v>
      </c>
      <c r="N71" s="3">
        <f t="shared" ref="N71:N125" si="39">(J71-$J$127)^2</f>
        <v>5.1747850059473528E-2</v>
      </c>
      <c r="O71" s="3">
        <f t="shared" si="28"/>
        <v>1.9007739881261115E-2</v>
      </c>
      <c r="P71" s="3">
        <f t="shared" si="29"/>
        <v>3.7640499808260515E-2</v>
      </c>
      <c r="Q71" s="3">
        <f t="shared" si="30"/>
        <v>6.3493500958746143</v>
      </c>
      <c r="R71" s="3">
        <f t="shared" ref="R71:R125" si="40">Q71-P71</f>
        <v>6.3117095960663541</v>
      </c>
      <c r="S71" s="3">
        <f t="shared" ref="S71:S125" si="41">Q71+P71</f>
        <v>6.3869905956828745</v>
      </c>
      <c r="T71" s="3">
        <f t="shared" ref="T71:T125" si="42">$AH$7*EXP(1)^($AG$7*H71)</f>
        <v>572.12076451755274</v>
      </c>
      <c r="U71" s="3">
        <f t="shared" ref="U71:V125" si="43">EXP(R71)</f>
        <v>550.986107764439</v>
      </c>
      <c r="V71" s="3">
        <f t="shared" si="43"/>
        <v>594.06610181193139</v>
      </c>
      <c r="W71" s="3">
        <f t="shared" si="31"/>
        <v>21356.678924039741</v>
      </c>
      <c r="X71" s="3">
        <f t="shared" ref="X71:X125" si="44">$AG$7*H71</f>
        <v>2.8960564779935134</v>
      </c>
    </row>
    <row r="72" spans="1:29" x14ac:dyDescent="0.35">
      <c r="A72" s="25">
        <f t="shared" ref="A72:A125" si="45">A71+1</f>
        <v>67</v>
      </c>
      <c r="B72" s="3">
        <v>2136.4700929999999</v>
      </c>
      <c r="C72" s="3">
        <v>738.06500249999999</v>
      </c>
      <c r="D72" s="3">
        <f t="shared" si="32"/>
        <v>-31.645614883333565</v>
      </c>
      <c r="E72" s="3">
        <f t="shared" si="33"/>
        <v>-191.97524635416687</v>
      </c>
      <c r="F72" s="4">
        <f t="shared" si="34"/>
        <v>6075.1747132570508</v>
      </c>
      <c r="G72" s="3">
        <f t="shared" si="35"/>
        <v>1001.4449413442628</v>
      </c>
      <c r="H72" s="3">
        <v>2136.4700929999999</v>
      </c>
      <c r="I72" s="3">
        <f t="shared" si="26"/>
        <v>6.6040318999900141</v>
      </c>
      <c r="J72" s="3">
        <f t="shared" si="27"/>
        <v>0.19932730040781088</v>
      </c>
      <c r="K72" s="3">
        <f t="shared" si="36"/>
        <v>2.4214689087685263E-2</v>
      </c>
      <c r="L72" s="3">
        <f t="shared" si="37"/>
        <v>1.9111413947326134E-3</v>
      </c>
      <c r="M72" s="3">
        <f t="shared" si="38"/>
        <v>3.9731372687865682E-2</v>
      </c>
      <c r="N72" s="3">
        <f t="shared" si="39"/>
        <v>3.9731372687865085E-2</v>
      </c>
      <c r="O72" s="3">
        <f t="shared" si="28"/>
        <v>1.89086725689195E-2</v>
      </c>
      <c r="P72" s="3">
        <f t="shared" si="29"/>
        <v>3.7444319558820355E-2</v>
      </c>
      <c r="Q72" s="3">
        <f t="shared" si="30"/>
        <v>6.4047045995822032</v>
      </c>
      <c r="R72" s="3">
        <f t="shared" si="40"/>
        <v>6.3672602800233831</v>
      </c>
      <c r="S72" s="3">
        <f t="shared" si="41"/>
        <v>6.4421489191410233</v>
      </c>
      <c r="T72" s="3">
        <f t="shared" si="42"/>
        <v>604.68314863845092</v>
      </c>
      <c r="U72" s="3">
        <f t="shared" si="43"/>
        <v>582.45986397771526</v>
      </c>
      <c r="V72" s="3">
        <f t="shared" si="43"/>
        <v>627.75434473764983</v>
      </c>
      <c r="W72" s="3">
        <f t="shared" si="31"/>
        <v>17790.718939543633</v>
      </c>
      <c r="X72" s="3">
        <f t="shared" si="44"/>
        <v>2.9514109817011018</v>
      </c>
    </row>
    <row r="73" spans="1:29" x14ac:dyDescent="0.35">
      <c r="A73" s="25">
        <f t="shared" si="45"/>
        <v>68</v>
      </c>
      <c r="B73" s="3">
        <v>2172.0499264999999</v>
      </c>
      <c r="C73" s="3">
        <v>764.51498400000003</v>
      </c>
      <c r="D73" s="3">
        <f t="shared" si="32"/>
        <v>3.9342186166663851</v>
      </c>
      <c r="E73" s="3">
        <f t="shared" si="33"/>
        <v>-165.52526485416683</v>
      </c>
      <c r="F73" s="4">
        <f t="shared" si="34"/>
        <v>-651.21257851789721</v>
      </c>
      <c r="G73" s="3">
        <f t="shared" si="35"/>
        <v>15.478076123724364</v>
      </c>
      <c r="H73" s="3">
        <v>2172.0499264999999</v>
      </c>
      <c r="I73" s="3">
        <f t="shared" si="26"/>
        <v>6.639241624915436</v>
      </c>
      <c r="J73" s="3">
        <f t="shared" si="27"/>
        <v>0.18538552461105784</v>
      </c>
      <c r="K73" s="3">
        <f t="shared" si="36"/>
        <v>3.6412433505783666E-2</v>
      </c>
      <c r="L73" s="3">
        <f t="shared" si="37"/>
        <v>2.9538111152831979E-5</v>
      </c>
      <c r="M73" s="3">
        <f t="shared" si="38"/>
        <v>3.4367792735317135E-2</v>
      </c>
      <c r="N73" s="3">
        <f t="shared" si="39"/>
        <v>3.4367792735316573E-2</v>
      </c>
      <c r="O73" s="3">
        <f t="shared" si="28"/>
        <v>1.8885012137664029E-2</v>
      </c>
      <c r="P73" s="3">
        <f t="shared" si="29"/>
        <v>3.7397465463399317E-2</v>
      </c>
      <c r="Q73" s="3">
        <f t="shared" si="30"/>
        <v>6.4538561003043782</v>
      </c>
      <c r="R73" s="3">
        <f t="shared" si="40"/>
        <v>6.4164586348409784</v>
      </c>
      <c r="S73" s="3">
        <f t="shared" si="41"/>
        <v>6.4912535657677779</v>
      </c>
      <c r="T73" s="3">
        <f t="shared" si="42"/>
        <v>635.14676635472392</v>
      </c>
      <c r="U73" s="3">
        <f t="shared" si="43"/>
        <v>611.83255053725793</v>
      </c>
      <c r="V73" s="3">
        <f t="shared" si="43"/>
        <v>659.34938318764046</v>
      </c>
      <c r="W73" s="3">
        <f t="shared" si="31"/>
        <v>16736.135736715529</v>
      </c>
      <c r="X73" s="3">
        <f t="shared" si="44"/>
        <v>3.0005624824232777</v>
      </c>
    </row>
    <row r="74" spans="1:29" x14ac:dyDescent="0.35">
      <c r="A74" s="25">
        <f t="shared" si="45"/>
        <v>69</v>
      </c>
      <c r="B74" s="3">
        <v>2169.8000489999999</v>
      </c>
      <c r="C74" s="3">
        <v>804.10501099999999</v>
      </c>
      <c r="D74" s="3">
        <f t="shared" si="32"/>
        <v>1.6843411166664737</v>
      </c>
      <c r="E74" s="3">
        <f t="shared" si="33"/>
        <v>-125.93523785416687</v>
      </c>
      <c r="F74" s="4">
        <f t="shared" si="34"/>
        <v>-212.11789915494541</v>
      </c>
      <c r="G74" s="3">
        <f t="shared" si="35"/>
        <v>2.8370049972932634</v>
      </c>
      <c r="H74" s="3">
        <v>2169.8000489999999</v>
      </c>
      <c r="I74" s="3">
        <f t="shared" si="26"/>
        <v>6.6897298713466498</v>
      </c>
      <c r="J74" s="3">
        <f t="shared" si="27"/>
        <v>0.2389818478567971</v>
      </c>
      <c r="K74" s="3">
        <f t="shared" si="36"/>
        <v>5.8229873527733109E-2</v>
      </c>
      <c r="L74" s="3">
        <f t="shared" si="37"/>
        <v>5.4140946382073213E-6</v>
      </c>
      <c r="M74" s="3">
        <f t="shared" si="38"/>
        <v>5.7112323605049316E-2</v>
      </c>
      <c r="N74" s="3">
        <f t="shared" si="39"/>
        <v>5.7112323605048601E-2</v>
      </c>
      <c r="O74" s="3">
        <f t="shared" si="28"/>
        <v>1.888470859504781E-2</v>
      </c>
      <c r="P74" s="3">
        <f t="shared" si="29"/>
        <v>3.7396864366379949E-2</v>
      </c>
      <c r="Q74" s="3">
        <f t="shared" si="30"/>
        <v>6.4507480234898527</v>
      </c>
      <c r="R74" s="3">
        <f t="shared" si="40"/>
        <v>6.4133511591234731</v>
      </c>
      <c r="S74" s="3">
        <f t="shared" si="41"/>
        <v>6.4881448878562322</v>
      </c>
      <c r="T74" s="3">
        <f t="shared" si="42"/>
        <v>633.17574604435379</v>
      </c>
      <c r="U74" s="3">
        <f t="shared" si="43"/>
        <v>609.93424673733102</v>
      </c>
      <c r="V74" s="3">
        <f t="shared" si="43"/>
        <v>657.30286096146529</v>
      </c>
      <c r="W74" s="3">
        <f t="shared" si="31"/>
        <v>29216.813618277502</v>
      </c>
      <c r="X74" s="3">
        <f t="shared" si="44"/>
        <v>2.9974544056087518</v>
      </c>
    </row>
    <row r="75" spans="1:29" x14ac:dyDescent="0.35">
      <c r="A75" s="25">
        <f t="shared" si="45"/>
        <v>70</v>
      </c>
      <c r="B75" s="3">
        <v>2145.23999</v>
      </c>
      <c r="C75" s="3">
        <v>812.91000350000002</v>
      </c>
      <c r="D75" s="3">
        <f t="shared" si="32"/>
        <v>-22.875717883333436</v>
      </c>
      <c r="E75" s="3">
        <f t="shared" si="33"/>
        <v>-117.13024535416685</v>
      </c>
      <c r="F75" s="4">
        <f t="shared" si="34"/>
        <v>2679.4384483275476</v>
      </c>
      <c r="G75" s="3">
        <f t="shared" si="35"/>
        <v>523.29846867786125</v>
      </c>
      <c r="H75" s="3">
        <v>2145.23999</v>
      </c>
      <c r="I75" s="3">
        <f t="shared" si="26"/>
        <v>6.7006204066184996</v>
      </c>
      <c r="J75" s="3">
        <f t="shared" si="27"/>
        <v>0.28380069697742272</v>
      </c>
      <c r="K75" s="3">
        <f t="shared" si="36"/>
        <v>6.3604438419201811E-2</v>
      </c>
      <c r="L75" s="3">
        <f t="shared" si="37"/>
        <v>9.9865436830507402E-4</v>
      </c>
      <c r="M75" s="3">
        <f t="shared" si="38"/>
        <v>8.054283560487091E-2</v>
      </c>
      <c r="N75" s="3">
        <f t="shared" si="39"/>
        <v>8.0542835604870064E-2</v>
      </c>
      <c r="O75" s="3">
        <f t="shared" si="28"/>
        <v>1.889720209827549E-2</v>
      </c>
      <c r="P75" s="3">
        <f t="shared" si="29"/>
        <v>3.7421604904117924E-2</v>
      </c>
      <c r="Q75" s="3">
        <f t="shared" si="30"/>
        <v>6.4168197096410768</v>
      </c>
      <c r="R75" s="3">
        <f t="shared" si="40"/>
        <v>6.3793981047369588</v>
      </c>
      <c r="S75" s="3">
        <f t="shared" si="41"/>
        <v>6.4542413145451949</v>
      </c>
      <c r="T75" s="3">
        <f t="shared" si="42"/>
        <v>612.05350774177555</v>
      </c>
      <c r="U75" s="3">
        <f t="shared" si="43"/>
        <v>589.57273980314403</v>
      </c>
      <c r="V75" s="3">
        <f t="shared" si="43"/>
        <v>635.39148106490165</v>
      </c>
      <c r="W75" s="3">
        <f t="shared" si="31"/>
        <v>40343.331888273642</v>
      </c>
      <c r="X75" s="3">
        <f t="shared" si="44"/>
        <v>2.9635260917599759</v>
      </c>
    </row>
    <row r="76" spans="1:29" x14ac:dyDescent="0.35">
      <c r="A76" s="25">
        <f t="shared" si="45"/>
        <v>71</v>
      </c>
      <c r="B76" s="3">
        <v>2163.7449955000002</v>
      </c>
      <c r="C76" s="3">
        <v>774.78500350000002</v>
      </c>
      <c r="D76" s="3">
        <f t="shared" si="32"/>
        <v>-4.3707123833332844</v>
      </c>
      <c r="E76" s="3">
        <f t="shared" si="33"/>
        <v>-155.25524535416685</v>
      </c>
      <c r="F76" s="4">
        <f t="shared" si="34"/>
        <v>678.5760234469044</v>
      </c>
      <c r="G76" s="3">
        <f t="shared" si="35"/>
        <v>19.103126737822919</v>
      </c>
      <c r="H76" s="3">
        <v>2163.7449955000002</v>
      </c>
      <c r="I76" s="3">
        <f t="shared" si="26"/>
        <v>6.6525855760280228</v>
      </c>
      <c r="J76" s="3">
        <f t="shared" si="27"/>
        <v>0.21020226190304303</v>
      </c>
      <c r="K76" s="3">
        <f t="shared" si="36"/>
        <v>4.1683091305724146E-2</v>
      </c>
      <c r="L76" s="3">
        <f t="shared" si="37"/>
        <v>3.6456099352274933E-5</v>
      </c>
      <c r="M76" s="3">
        <f t="shared" si="38"/>
        <v>4.4184990909155494E-2</v>
      </c>
      <c r="N76" s="3">
        <f t="shared" si="39"/>
        <v>4.4184990909154863E-2</v>
      </c>
      <c r="O76" s="3">
        <f t="shared" si="28"/>
        <v>1.8885099182975089E-2</v>
      </c>
      <c r="P76" s="3">
        <f t="shared" si="29"/>
        <v>3.7397637836813241E-2</v>
      </c>
      <c r="Q76" s="3">
        <f t="shared" si="30"/>
        <v>6.4423833141249798</v>
      </c>
      <c r="R76" s="3">
        <f t="shared" si="40"/>
        <v>6.4049856762881667</v>
      </c>
      <c r="S76" s="3">
        <f t="shared" si="41"/>
        <v>6.4797809519617928</v>
      </c>
      <c r="T76" s="3">
        <f t="shared" si="42"/>
        <v>627.90150445328936</v>
      </c>
      <c r="U76" s="3">
        <f t="shared" si="43"/>
        <v>604.85313487448877</v>
      </c>
      <c r="V76" s="3">
        <f t="shared" si="43"/>
        <v>651.82814895473041</v>
      </c>
      <c r="W76" s="3">
        <f t="shared" si="31"/>
        <v>21574.76229220505</v>
      </c>
      <c r="X76" s="3">
        <f t="shared" si="44"/>
        <v>2.9890896962438793</v>
      </c>
    </row>
    <row r="77" spans="1:29" x14ac:dyDescent="0.35">
      <c r="A77" s="25">
        <f t="shared" si="45"/>
        <v>72</v>
      </c>
      <c r="B77" s="3">
        <v>2219.5</v>
      </c>
      <c r="C77" s="3">
        <v>760.53497300000004</v>
      </c>
      <c r="D77" s="3">
        <f t="shared" si="32"/>
        <v>51.384292116666529</v>
      </c>
      <c r="E77" s="3">
        <f t="shared" si="33"/>
        <v>-169.50527585416683</v>
      </c>
      <c r="F77" s="4">
        <f t="shared" si="34"/>
        <v>-8709.9086098066491</v>
      </c>
      <c r="G77" s="3">
        <f t="shared" si="35"/>
        <v>2640.3454763309178</v>
      </c>
      <c r="H77" s="3">
        <v>2219.5</v>
      </c>
      <c r="I77" s="3">
        <f t="shared" si="26"/>
        <v>6.6340220974927409</v>
      </c>
      <c r="J77" s="3">
        <f t="shared" si="27"/>
        <v>0.11461644024896422</v>
      </c>
      <c r="K77" s="3">
        <f t="shared" si="36"/>
        <v>3.4447692119957317E-2</v>
      </c>
      <c r="L77" s="3">
        <f t="shared" si="37"/>
        <v>5.0387927762035834E-3</v>
      </c>
      <c r="M77" s="3">
        <f t="shared" si="38"/>
        <v>1.3136928375344387E-2</v>
      </c>
      <c r="N77" s="3">
        <f t="shared" si="39"/>
        <v>1.3136928375344047E-2</v>
      </c>
      <c r="O77" s="3">
        <f t="shared" si="28"/>
        <v>1.8947936200127694E-2</v>
      </c>
      <c r="P77" s="3">
        <f t="shared" si="29"/>
        <v>3.7522072238107634E-2</v>
      </c>
      <c r="Q77" s="3">
        <f t="shared" si="30"/>
        <v>6.5194056572437766</v>
      </c>
      <c r="R77" s="3">
        <f t="shared" si="40"/>
        <v>6.4818835850056686</v>
      </c>
      <c r="S77" s="3">
        <f t="shared" si="41"/>
        <v>6.5569277294818846</v>
      </c>
      <c r="T77" s="3">
        <f t="shared" si="42"/>
        <v>678.1751970194839</v>
      </c>
      <c r="U77" s="3">
        <f t="shared" si="43"/>
        <v>653.20014625760939</v>
      </c>
      <c r="V77" s="3">
        <f t="shared" si="43"/>
        <v>704.10516667433728</v>
      </c>
      <c r="W77" s="3">
        <f t="shared" si="31"/>
        <v>6783.1326995608024</v>
      </c>
      <c r="X77" s="3">
        <f t="shared" si="44"/>
        <v>3.0661120393626762</v>
      </c>
    </row>
    <row r="78" spans="1:29" x14ac:dyDescent="0.35">
      <c r="A78" s="25">
        <f t="shared" si="45"/>
        <v>73</v>
      </c>
      <c r="B78" s="3">
        <v>2265.2200925000002</v>
      </c>
      <c r="C78" s="3">
        <v>790.69998150000004</v>
      </c>
      <c r="D78" s="3">
        <f t="shared" si="32"/>
        <v>97.104384616666721</v>
      </c>
      <c r="E78" s="3">
        <f t="shared" si="33"/>
        <v>-139.34026735416683</v>
      </c>
      <c r="F78" s="4">
        <f t="shared" si="34"/>
        <v>-13530.550913748186</v>
      </c>
      <c r="G78" s="3">
        <f t="shared" si="35"/>
        <v>9429.2615117815403</v>
      </c>
      <c r="H78" s="3">
        <v>2265.2200925000002</v>
      </c>
      <c r="I78" s="3">
        <f t="shared" si="26"/>
        <v>6.6729186056798913</v>
      </c>
      <c r="J78" s="3">
        <f t="shared" si="27"/>
        <v>9.0353261094358928E-2</v>
      </c>
      <c r="K78" s="3">
        <f t="shared" si="36"/>
        <v>5.0399083910958091E-2</v>
      </c>
      <c r="L78" s="3">
        <f t="shared" si="37"/>
        <v>1.7994650782034622E-2</v>
      </c>
      <c r="M78" s="3">
        <f t="shared" si="38"/>
        <v>8.1637117903853949E-3</v>
      </c>
      <c r="N78" s="3">
        <f t="shared" si="39"/>
        <v>8.163711790385126E-3</v>
      </c>
      <c r="O78" s="3">
        <f t="shared" si="28"/>
        <v>1.910972109019653E-2</v>
      </c>
      <c r="P78" s="3">
        <f t="shared" si="29"/>
        <v>3.7842450366262624E-2</v>
      </c>
      <c r="Q78" s="3">
        <f t="shared" si="30"/>
        <v>6.5825653445855323</v>
      </c>
      <c r="R78" s="3">
        <f t="shared" si="40"/>
        <v>6.5447228942192694</v>
      </c>
      <c r="S78" s="3">
        <f t="shared" si="41"/>
        <v>6.6204077949517952</v>
      </c>
      <c r="T78" s="3">
        <f t="shared" si="42"/>
        <v>722.39013387691693</v>
      </c>
      <c r="U78" s="3">
        <f t="shared" si="43"/>
        <v>695.56390746214447</v>
      </c>
      <c r="V78" s="3">
        <f t="shared" si="43"/>
        <v>750.25098330179128</v>
      </c>
      <c r="W78" s="3">
        <f t="shared" si="31"/>
        <v>4666.2352822888324</v>
      </c>
      <c r="X78" s="3">
        <f t="shared" si="44"/>
        <v>3.1292717267044314</v>
      </c>
    </row>
    <row r="79" spans="1:29" x14ac:dyDescent="0.35">
      <c r="A79" s="25">
        <f t="shared" si="45"/>
        <v>74</v>
      </c>
      <c r="B79" s="3">
        <v>2324.6149905000002</v>
      </c>
      <c r="C79" s="3">
        <v>837.125</v>
      </c>
      <c r="D79" s="3">
        <f t="shared" si="32"/>
        <v>156.49928261666673</v>
      </c>
      <c r="E79" s="3">
        <f t="shared" si="33"/>
        <v>-92.915248854166862</v>
      </c>
      <c r="F79" s="4">
        <f t="shared" si="34"/>
        <v>-14541.169789826179</v>
      </c>
      <c r="G79" s="3">
        <f t="shared" si="35"/>
        <v>24492.025459531327</v>
      </c>
      <c r="H79" s="3">
        <v>2324.6149905000002</v>
      </c>
      <c r="I79" s="3">
        <f t="shared" si="26"/>
        <v>6.7299734022302147</v>
      </c>
      <c r="J79" s="3">
        <f t="shared" si="27"/>
        <v>6.5357410276122963E-2</v>
      </c>
      <c r="K79" s="3">
        <f t="shared" si="36"/>
        <v>7.9271641017964911E-2</v>
      </c>
      <c r="L79" s="3">
        <f t="shared" si="37"/>
        <v>4.6740186868111995E-2</v>
      </c>
      <c r="M79" s="3">
        <f t="shared" si="38"/>
        <v>4.2715910780014637E-3</v>
      </c>
      <c r="N79" s="3">
        <f t="shared" si="39"/>
        <v>4.2715910780012694E-3</v>
      </c>
      <c r="O79" s="3">
        <f t="shared" si="28"/>
        <v>1.946387667478857E-2</v>
      </c>
      <c r="P79" s="3">
        <f t="shared" si="29"/>
        <v>3.8543774842355293E-2</v>
      </c>
      <c r="Q79" s="3">
        <f t="shared" si="30"/>
        <v>6.6646159919540917</v>
      </c>
      <c r="R79" s="3">
        <f t="shared" si="40"/>
        <v>6.6260722171117363</v>
      </c>
      <c r="S79" s="3">
        <f t="shared" si="41"/>
        <v>6.7031597667964471</v>
      </c>
      <c r="T79" s="3">
        <f t="shared" si="42"/>
        <v>784.16228253064662</v>
      </c>
      <c r="U79" s="3">
        <f t="shared" si="43"/>
        <v>754.51278051118538</v>
      </c>
      <c r="V79" s="3">
        <f t="shared" si="43"/>
        <v>814.97689797523299</v>
      </c>
      <c r="W79" s="3">
        <f t="shared" si="31"/>
        <v>2805.0494417385494</v>
      </c>
      <c r="X79" s="3">
        <f t="shared" si="44"/>
        <v>3.2113223740729908</v>
      </c>
    </row>
    <row r="80" spans="1:29" x14ac:dyDescent="0.35">
      <c r="A80" s="25">
        <f t="shared" si="45"/>
        <v>75</v>
      </c>
      <c r="B80" s="3">
        <v>2371.424927</v>
      </c>
      <c r="C80" s="3">
        <v>869.794983</v>
      </c>
      <c r="D80" s="3">
        <f t="shared" si="32"/>
        <v>203.30921911666655</v>
      </c>
      <c r="E80" s="3">
        <f t="shared" si="33"/>
        <v>-60.24526585416686</v>
      </c>
      <c r="F80" s="4">
        <f t="shared" si="34"/>
        <v>-12248.417956286639</v>
      </c>
      <c r="G80" s="3">
        <f t="shared" si="35"/>
        <v>41334.638577828729</v>
      </c>
      <c r="H80" s="3">
        <v>2371.424927</v>
      </c>
      <c r="I80" s="3">
        <f t="shared" si="26"/>
        <v>6.7682575321542613</v>
      </c>
      <c r="J80" s="3">
        <f t="shared" si="27"/>
        <v>3.8976295836820718E-2</v>
      </c>
      <c r="K80" s="3">
        <f t="shared" si="36"/>
        <v>0.10229527759068109</v>
      </c>
      <c r="L80" s="3">
        <f t="shared" si="37"/>
        <v>7.888235844135702E-2</v>
      </c>
      <c r="M80" s="3">
        <f t="shared" si="38"/>
        <v>1.5191516371593681E-3</v>
      </c>
      <c r="N80" s="3">
        <f t="shared" si="39"/>
        <v>1.5191516371592523E-3</v>
      </c>
      <c r="O80" s="3">
        <f t="shared" si="28"/>
        <v>1.9852399614592894E-2</v>
      </c>
      <c r="P80" s="3">
        <f t="shared" si="29"/>
        <v>3.9313156038255748E-2</v>
      </c>
      <c r="Q80" s="3">
        <f t="shared" si="30"/>
        <v>6.7292812363174406</v>
      </c>
      <c r="R80" s="3">
        <f t="shared" si="40"/>
        <v>6.6899680802791845</v>
      </c>
      <c r="S80" s="3">
        <f t="shared" si="41"/>
        <v>6.7685943923556966</v>
      </c>
      <c r="T80" s="3">
        <f t="shared" si="42"/>
        <v>836.5457710946464</v>
      </c>
      <c r="U80" s="3">
        <f t="shared" si="43"/>
        <v>804.29657881199262</v>
      </c>
      <c r="V80" s="3">
        <f t="shared" si="43"/>
        <v>870.08803166862663</v>
      </c>
      <c r="W80" s="3">
        <f t="shared" si="31"/>
        <v>1105.5100923271079</v>
      </c>
      <c r="X80" s="3">
        <f t="shared" si="44"/>
        <v>3.2759876184363392</v>
      </c>
    </row>
    <row r="81" spans="1:24" x14ac:dyDescent="0.35">
      <c r="A81" s="25">
        <f t="shared" si="45"/>
        <v>76</v>
      </c>
      <c r="B81" s="3">
        <v>2373.2700195000002</v>
      </c>
      <c r="C81" s="3">
        <v>906.49499500000002</v>
      </c>
      <c r="D81" s="3">
        <f t="shared" si="32"/>
        <v>205.15431161666675</v>
      </c>
      <c r="E81" s="3">
        <f t="shared" si="33"/>
        <v>-23.545253854166845</v>
      </c>
      <c r="F81" s="4">
        <f t="shared" si="34"/>
        <v>-4830.410346291269</v>
      </c>
      <c r="G81" s="3">
        <f t="shared" si="35"/>
        <v>42088.291574908406</v>
      </c>
      <c r="H81" s="3">
        <v>2373.2700195000002</v>
      </c>
      <c r="I81" s="3">
        <f t="shared" si="26"/>
        <v>6.8095855089441422</v>
      </c>
      <c r="J81" s="3">
        <f t="shared" si="27"/>
        <v>7.7755383089423979E-2</v>
      </c>
      <c r="K81" s="3">
        <f t="shared" si="36"/>
        <v>0.13043965605050437</v>
      </c>
      <c r="L81" s="3">
        <f t="shared" si="37"/>
        <v>8.0320617681100853E-2</v>
      </c>
      <c r="M81" s="3">
        <f t="shared" si="38"/>
        <v>6.0458995993830809E-3</v>
      </c>
      <c r="N81" s="3">
        <f t="shared" si="39"/>
        <v>6.0458995993828493E-3</v>
      </c>
      <c r="O81" s="3">
        <f t="shared" si="28"/>
        <v>1.9869607195521659E-2</v>
      </c>
      <c r="P81" s="3">
        <f t="shared" si="29"/>
        <v>3.9347231733246099E-2</v>
      </c>
      <c r="Q81" s="3">
        <f t="shared" si="30"/>
        <v>6.7318301258547182</v>
      </c>
      <c r="R81" s="3">
        <f t="shared" si="40"/>
        <v>6.692482894121472</v>
      </c>
      <c r="S81" s="3">
        <f t="shared" si="41"/>
        <v>6.7711773575879644</v>
      </c>
      <c r="T81" s="3">
        <f t="shared" si="42"/>
        <v>838.6807536194674</v>
      </c>
      <c r="U81" s="3">
        <f t="shared" si="43"/>
        <v>806.32178041687837</v>
      </c>
      <c r="V81" s="3">
        <f t="shared" si="43"/>
        <v>872.33834379130735</v>
      </c>
      <c r="W81" s="3">
        <f t="shared" si="31"/>
        <v>4598.7713340171431</v>
      </c>
      <c r="X81" s="3">
        <f t="shared" si="44"/>
        <v>3.2785365079736173</v>
      </c>
    </row>
    <row r="82" spans="1:24" x14ac:dyDescent="0.35">
      <c r="A82" s="25">
        <f t="shared" si="45"/>
        <v>77</v>
      </c>
      <c r="B82" s="3">
        <v>2400.1500245000002</v>
      </c>
      <c r="C82" s="3">
        <v>961.2099915</v>
      </c>
      <c r="D82" s="3">
        <f t="shared" si="32"/>
        <v>232.03431661666673</v>
      </c>
      <c r="E82" s="3">
        <f t="shared" si="33"/>
        <v>31.169742645833139</v>
      </c>
      <c r="F82" s="4">
        <f t="shared" si="34"/>
        <v>7232.4499339432659</v>
      </c>
      <c r="G82" s="3">
        <f t="shared" si="35"/>
        <v>53839.924087763538</v>
      </c>
      <c r="H82" s="3">
        <v>2400.1500245000002</v>
      </c>
      <c r="I82" s="3">
        <f t="shared" si="26"/>
        <v>6.8681928986272647</v>
      </c>
      <c r="J82" s="3">
        <f t="shared" si="27"/>
        <v>9.9229586492470823E-2</v>
      </c>
      <c r="K82" s="3">
        <f t="shared" si="36"/>
        <v>0.17620827663853103</v>
      </c>
      <c r="L82" s="3">
        <f t="shared" si="37"/>
        <v>0.10274724387270756</v>
      </c>
      <c r="M82" s="3">
        <f t="shared" si="38"/>
        <v>9.8465108354667472E-3</v>
      </c>
      <c r="N82" s="3">
        <f t="shared" si="39"/>
        <v>9.846510835466454E-3</v>
      </c>
      <c r="O82" s="3">
        <f t="shared" si="28"/>
        <v>2.0136020972570088E-2</v>
      </c>
      <c r="P82" s="3">
        <f t="shared" si="29"/>
        <v>3.9874803542759095E-2</v>
      </c>
      <c r="Q82" s="3">
        <f t="shared" si="30"/>
        <v>6.7689633121347939</v>
      </c>
      <c r="R82" s="3">
        <f t="shared" si="40"/>
        <v>6.7290885085920351</v>
      </c>
      <c r="S82" s="3">
        <f t="shared" si="41"/>
        <v>6.8088381156775526</v>
      </c>
      <c r="T82" s="3">
        <f t="shared" si="42"/>
        <v>870.40908357062244</v>
      </c>
      <c r="U82" s="3">
        <f t="shared" si="43"/>
        <v>836.38456106630611</v>
      </c>
      <c r="V82" s="3">
        <f t="shared" si="43"/>
        <v>905.81773986402982</v>
      </c>
      <c r="W82" s="3">
        <f t="shared" si="31"/>
        <v>8244.8048807993</v>
      </c>
      <c r="X82" s="3">
        <f t="shared" si="44"/>
        <v>3.3156696942536934</v>
      </c>
    </row>
    <row r="83" spans="1:24" x14ac:dyDescent="0.35">
      <c r="A83" s="25">
        <f t="shared" si="45"/>
        <v>78</v>
      </c>
      <c r="B83" s="3">
        <v>2419.5299070000001</v>
      </c>
      <c r="C83" s="3">
        <v>983.29501349999998</v>
      </c>
      <c r="D83" s="3">
        <f t="shared" si="32"/>
        <v>251.41419911666662</v>
      </c>
      <c r="E83" s="3">
        <f t="shared" si="33"/>
        <v>53.25476464583312</v>
      </c>
      <c r="F83" s="4">
        <f t="shared" si="34"/>
        <v>13389.004002578706</v>
      </c>
      <c r="G83" s="3">
        <f t="shared" si="35"/>
        <v>63209.09951747489</v>
      </c>
      <c r="H83" s="3">
        <v>2419.5299070000001</v>
      </c>
      <c r="I83" s="3">
        <f t="shared" si="26"/>
        <v>6.8909091905843978</v>
      </c>
      <c r="J83" s="3">
        <f t="shared" si="27"/>
        <v>9.5173681533773369E-2</v>
      </c>
      <c r="K83" s="3">
        <f t="shared" si="36"/>
        <v>0.19579561935544618</v>
      </c>
      <c r="L83" s="3">
        <f t="shared" si="37"/>
        <v>0.12062722734358984</v>
      </c>
      <c r="M83" s="3">
        <f t="shared" si="38"/>
        <v>9.0580296566921143E-3</v>
      </c>
      <c r="N83" s="3">
        <f t="shared" si="39"/>
        <v>9.0580296566918315E-3</v>
      </c>
      <c r="O83" s="3">
        <f t="shared" si="28"/>
        <v>2.0345924418263463E-2</v>
      </c>
      <c r="P83" s="3">
        <f t="shared" si="29"/>
        <v>4.0290469511292462E-2</v>
      </c>
      <c r="Q83" s="3">
        <f t="shared" si="30"/>
        <v>6.7957355090506244</v>
      </c>
      <c r="R83" s="3">
        <f t="shared" si="40"/>
        <v>6.7554450395393317</v>
      </c>
      <c r="S83" s="3">
        <f t="shared" si="41"/>
        <v>6.8360259785619171</v>
      </c>
      <c r="T83" s="3">
        <f t="shared" si="42"/>
        <v>894.02658248133434</v>
      </c>
      <c r="U83" s="3">
        <f t="shared" si="43"/>
        <v>858.72183002942734</v>
      </c>
      <c r="V83" s="3">
        <f t="shared" si="43"/>
        <v>930.78282423059443</v>
      </c>
      <c r="W83" s="3">
        <f t="shared" si="31"/>
        <v>7968.8527765342651</v>
      </c>
      <c r="X83" s="3">
        <f t="shared" si="44"/>
        <v>3.3424418911695231</v>
      </c>
    </row>
    <row r="84" spans="1:24" x14ac:dyDescent="0.35">
      <c r="A84" s="25">
        <f t="shared" si="45"/>
        <v>79</v>
      </c>
      <c r="B84" s="3">
        <v>2450.844971</v>
      </c>
      <c r="C84" s="3">
        <v>980.28500350000002</v>
      </c>
      <c r="D84" s="3">
        <f t="shared" si="32"/>
        <v>282.72926311666652</v>
      </c>
      <c r="E84" s="3">
        <f t="shared" si="33"/>
        <v>50.244754645833154</v>
      </c>
      <c r="F84" s="4">
        <f t="shared" si="34"/>
        <v>14205.662456494114</v>
      </c>
      <c r="G84" s="3">
        <f t="shared" si="35"/>
        <v>79935.83622249325</v>
      </c>
      <c r="H84" s="3">
        <v>2450.844971</v>
      </c>
      <c r="I84" s="3">
        <f t="shared" si="26"/>
        <v>6.8878433492826669</v>
      </c>
      <c r="J84" s="3">
        <f t="shared" si="27"/>
        <v>4.8847874138862935E-2</v>
      </c>
      <c r="K84" s="3">
        <f t="shared" si="36"/>
        <v>0.1930918228412431</v>
      </c>
      <c r="L84" s="3">
        <f t="shared" si="37"/>
        <v>0.15254826223627632</v>
      </c>
      <c r="M84" s="3">
        <f t="shared" si="38"/>
        <v>2.3861148078861941E-3</v>
      </c>
      <c r="N84" s="3">
        <f t="shared" si="39"/>
        <v>2.3861148078860492E-3</v>
      </c>
      <c r="O84" s="3">
        <f t="shared" si="28"/>
        <v>2.0715376474490961E-2</v>
      </c>
      <c r="P84" s="3">
        <f t="shared" si="29"/>
        <v>4.1022085165676618E-2</v>
      </c>
      <c r="Q84" s="3">
        <f t="shared" si="30"/>
        <v>6.838995475143804</v>
      </c>
      <c r="R84" s="3">
        <f t="shared" si="40"/>
        <v>6.7979733899781278</v>
      </c>
      <c r="S84" s="3">
        <f t="shared" si="41"/>
        <v>6.8800175603094802</v>
      </c>
      <c r="T84" s="3">
        <f t="shared" si="42"/>
        <v>933.55088849025969</v>
      </c>
      <c r="U84" s="3">
        <f t="shared" si="43"/>
        <v>896.0295478820625</v>
      </c>
      <c r="V84" s="3">
        <f t="shared" si="43"/>
        <v>972.64343956173343</v>
      </c>
      <c r="W84" s="3">
        <f t="shared" si="31"/>
        <v>2184.0775057436358</v>
      </c>
      <c r="X84" s="3">
        <f t="shared" si="44"/>
        <v>3.3857018572627027</v>
      </c>
    </row>
    <row r="85" spans="1:24" x14ac:dyDescent="0.35">
      <c r="A85" s="25">
        <f t="shared" si="45"/>
        <v>80</v>
      </c>
      <c r="B85" s="3">
        <v>2474.375</v>
      </c>
      <c r="C85" s="3">
        <v>988.35498050000001</v>
      </c>
      <c r="D85" s="3">
        <f t="shared" si="32"/>
        <v>306.25929211666653</v>
      </c>
      <c r="E85" s="3">
        <f t="shared" si="33"/>
        <v>58.314731645833149</v>
      </c>
      <c r="F85" s="4">
        <f t="shared" si="34"/>
        <v>17859.428433826233</v>
      </c>
      <c r="G85" s="3">
        <f t="shared" si="35"/>
        <v>93794.754007801675</v>
      </c>
      <c r="H85" s="3">
        <v>2474.375</v>
      </c>
      <c r="I85" s="3">
        <f t="shared" si="26"/>
        <v>6.8960419252220007</v>
      </c>
      <c r="J85" s="3">
        <f t="shared" si="27"/>
        <v>2.4541063638254812E-2</v>
      </c>
      <c r="K85" s="3">
        <f t="shared" si="36"/>
        <v>0.20036431116380934</v>
      </c>
      <c r="L85" s="3">
        <f t="shared" si="37"/>
        <v>0.17899639769756839</v>
      </c>
      <c r="M85" s="3">
        <f t="shared" si="38"/>
        <v>6.0226380449687246E-4</v>
      </c>
      <c r="N85" s="3">
        <f t="shared" si="39"/>
        <v>6.0226380449679949E-4</v>
      </c>
      <c r="O85" s="3">
        <f t="shared" si="28"/>
        <v>2.1016566293178718E-2</v>
      </c>
      <c r="P85" s="3">
        <f t="shared" si="29"/>
        <v>4.1618523005387542E-2</v>
      </c>
      <c r="Q85" s="3">
        <f t="shared" si="30"/>
        <v>6.8715008615837458</v>
      </c>
      <c r="R85" s="3">
        <f t="shared" si="40"/>
        <v>6.8298823385783587</v>
      </c>
      <c r="S85" s="3">
        <f t="shared" si="41"/>
        <v>6.913119384589133</v>
      </c>
      <c r="T85" s="3">
        <f t="shared" si="42"/>
        <v>964.39490342634565</v>
      </c>
      <c r="U85" s="3">
        <f t="shared" si="43"/>
        <v>925.08195961678962</v>
      </c>
      <c r="V85" s="3">
        <f t="shared" si="43"/>
        <v>1005.378518180142</v>
      </c>
      <c r="W85" s="3">
        <f t="shared" si="31"/>
        <v>574.08529337545735</v>
      </c>
      <c r="X85" s="3">
        <f t="shared" si="44"/>
        <v>3.4182072437026454</v>
      </c>
    </row>
    <row r="86" spans="1:24" x14ac:dyDescent="0.35">
      <c r="A86" s="25">
        <f t="shared" si="45"/>
        <v>81</v>
      </c>
      <c r="B86" s="3">
        <v>2496.8900144999998</v>
      </c>
      <c r="C86" s="3">
        <v>972.77499399999999</v>
      </c>
      <c r="D86" s="3">
        <f t="shared" si="32"/>
        <v>328.77430661666631</v>
      </c>
      <c r="E86" s="3">
        <f t="shared" si="33"/>
        <v>42.734745145833131</v>
      </c>
      <c r="F86" s="4">
        <f t="shared" si="34"/>
        <v>14050.086203761233</v>
      </c>
      <c r="G86" s="3">
        <f t="shared" si="35"/>
        <v>108092.54469126971</v>
      </c>
      <c r="H86" s="3">
        <v>2496.8900144999998</v>
      </c>
      <c r="I86" s="3">
        <f t="shared" si="26"/>
        <v>6.8801528057005976</v>
      </c>
      <c r="J86" s="3">
        <f t="shared" si="27"/>
        <v>-2.2451257966895177E-2</v>
      </c>
      <c r="K86" s="3">
        <f t="shared" si="36"/>
        <v>0.1863921769645463</v>
      </c>
      <c r="L86" s="3">
        <f t="shared" si="37"/>
        <v>0.20628207112832159</v>
      </c>
      <c r="M86" s="3">
        <f t="shared" si="38"/>
        <v>5.0405898429607416E-4</v>
      </c>
      <c r="N86" s="3">
        <f t="shared" si="39"/>
        <v>5.0405898429614095E-4</v>
      </c>
      <c r="O86" s="3">
        <f t="shared" si="28"/>
        <v>2.1322835818621322E-2</v>
      </c>
      <c r="P86" s="3">
        <f t="shared" si="29"/>
        <v>4.2225020047419529E-2</v>
      </c>
      <c r="Q86" s="3">
        <f t="shared" si="30"/>
        <v>6.9026040636674928</v>
      </c>
      <c r="R86" s="3">
        <f t="shared" si="40"/>
        <v>6.8603790436200729</v>
      </c>
      <c r="S86" s="3">
        <f t="shared" si="41"/>
        <v>6.9448290837149127</v>
      </c>
      <c r="T86" s="3">
        <f t="shared" si="42"/>
        <v>994.86202944300555</v>
      </c>
      <c r="U86" s="3">
        <f t="shared" si="43"/>
        <v>953.72850369141941</v>
      </c>
      <c r="V86" s="3">
        <f t="shared" si="43"/>
        <v>1037.7696103205615</v>
      </c>
      <c r="W86" s="3">
        <f t="shared" si="31"/>
        <v>487.8371346605839</v>
      </c>
      <c r="X86" s="3">
        <f t="shared" si="44"/>
        <v>3.4493104457863915</v>
      </c>
    </row>
    <row r="87" spans="1:24" x14ac:dyDescent="0.35">
      <c r="A87" s="25">
        <f t="shared" si="45"/>
        <v>82</v>
      </c>
      <c r="B87" s="3">
        <v>2548.2299804999998</v>
      </c>
      <c r="C87" s="3">
        <v>1034.6400145</v>
      </c>
      <c r="D87" s="3">
        <f t="shared" si="32"/>
        <v>380.11427261666631</v>
      </c>
      <c r="E87" s="3">
        <f t="shared" si="33"/>
        <v>104.59976564583314</v>
      </c>
      <c r="F87" s="4">
        <f t="shared" si="34"/>
        <v>39759.863834339631</v>
      </c>
      <c r="G87" s="3">
        <f t="shared" si="35"/>
        <v>144486.86024689733</v>
      </c>
      <c r="H87" s="3">
        <v>2548.2299804999998</v>
      </c>
      <c r="I87" s="3">
        <f t="shared" si="26"/>
        <v>6.9418088331215255</v>
      </c>
      <c r="J87" s="3">
        <f t="shared" si="27"/>
        <v>-3.1718451024935312E-2</v>
      </c>
      <c r="K87" s="3">
        <f t="shared" si="36"/>
        <v>0.24343135377877734</v>
      </c>
      <c r="L87" s="3">
        <f t="shared" si="37"/>
        <v>0.27573639669309713</v>
      </c>
      <c r="M87" s="3">
        <f t="shared" si="38"/>
        <v>1.0060601354212201E-3</v>
      </c>
      <c r="N87" s="3">
        <f t="shared" si="39"/>
        <v>1.0060601354213142E-3</v>
      </c>
      <c r="O87" s="3">
        <f t="shared" si="28"/>
        <v>2.2083271158279349E-2</v>
      </c>
      <c r="P87" s="3">
        <f t="shared" si="29"/>
        <v>4.3730889047910788E-2</v>
      </c>
      <c r="Q87" s="3">
        <f t="shared" si="30"/>
        <v>6.9735272841464608</v>
      </c>
      <c r="R87" s="3">
        <f t="shared" si="40"/>
        <v>6.9297963950985499</v>
      </c>
      <c r="S87" s="3">
        <f t="shared" si="41"/>
        <v>7.0172581731943717</v>
      </c>
      <c r="T87" s="3">
        <f t="shared" si="42"/>
        <v>1067.9831947531293</v>
      </c>
      <c r="U87" s="3">
        <f t="shared" si="43"/>
        <v>1022.2858160289642</v>
      </c>
      <c r="V87" s="3">
        <f t="shared" si="43"/>
        <v>1115.7233000705005</v>
      </c>
      <c r="W87" s="3">
        <f t="shared" si="31"/>
        <v>1111.7676693926701</v>
      </c>
      <c r="X87" s="3">
        <f t="shared" si="44"/>
        <v>3.5202336662653599</v>
      </c>
    </row>
    <row r="88" spans="1:24" x14ac:dyDescent="0.35">
      <c r="A88" s="25">
        <f t="shared" si="45"/>
        <v>83</v>
      </c>
      <c r="B88" s="3">
        <v>2584.0250245000002</v>
      </c>
      <c r="C88" s="3">
        <v>1141.075012</v>
      </c>
      <c r="D88" s="3">
        <f t="shared" si="32"/>
        <v>415.90931661666673</v>
      </c>
      <c r="E88" s="3">
        <f t="shared" si="33"/>
        <v>211.03476314583315</v>
      </c>
      <c r="F88" s="4">
        <f t="shared" si="34"/>
        <v>87771.324122343591</v>
      </c>
      <c r="G88" s="3">
        <f t="shared" si="35"/>
        <v>172980.55964854272</v>
      </c>
      <c r="H88" s="3">
        <v>2584.0250245000002</v>
      </c>
      <c r="I88" s="3">
        <f t="shared" si="26"/>
        <v>7.0397260900324312</v>
      </c>
      <c r="J88" s="3">
        <f t="shared" si="27"/>
        <v>1.675000419283279E-2</v>
      </c>
      <c r="K88" s="3">
        <f t="shared" si="36"/>
        <v>0.34964146969430487</v>
      </c>
      <c r="L88" s="3">
        <f t="shared" si="37"/>
        <v>0.33011331365316199</v>
      </c>
      <c r="M88" s="3">
        <f t="shared" si="38"/>
        <v>2.8056264045991605E-4</v>
      </c>
      <c r="N88" s="3">
        <f t="shared" si="39"/>
        <v>2.8056264045986617E-4</v>
      </c>
      <c r="O88" s="3">
        <f t="shared" si="28"/>
        <v>2.2660825253929335E-2</v>
      </c>
      <c r="P88" s="3">
        <f t="shared" si="29"/>
        <v>4.48746033959804E-2</v>
      </c>
      <c r="Q88" s="3">
        <f t="shared" si="30"/>
        <v>7.0229760858395984</v>
      </c>
      <c r="R88" s="3">
        <f t="shared" si="40"/>
        <v>6.9781014824436181</v>
      </c>
      <c r="S88" s="3">
        <f t="shared" si="41"/>
        <v>7.0678506892355788</v>
      </c>
      <c r="T88" s="3">
        <f t="shared" si="42"/>
        <v>1122.121182271015</v>
      </c>
      <c r="U88" s="3">
        <f t="shared" si="43"/>
        <v>1072.8795515801703</v>
      </c>
      <c r="V88" s="3">
        <f t="shared" si="43"/>
        <v>1173.6228413029012</v>
      </c>
      <c r="W88" s="3">
        <f t="shared" si="31"/>
        <v>359.24766139535774</v>
      </c>
      <c r="X88" s="3">
        <f t="shared" si="44"/>
        <v>3.5696824679584971</v>
      </c>
    </row>
    <row r="89" spans="1:24" x14ac:dyDescent="0.35">
      <c r="A89" s="25">
        <f t="shared" si="45"/>
        <v>84</v>
      </c>
      <c r="B89" s="3">
        <v>2659.3551025000002</v>
      </c>
      <c r="C89" s="3">
        <v>1170.76001</v>
      </c>
      <c r="D89" s="3">
        <f t="shared" si="32"/>
        <v>491.23939461666669</v>
      </c>
      <c r="E89" s="3">
        <f t="shared" si="33"/>
        <v>240.7197611458331</v>
      </c>
      <c r="F89" s="4">
        <f t="shared" si="34"/>
        <v>118251.02973754765</v>
      </c>
      <c r="G89" s="3">
        <f t="shared" si="35"/>
        <v>241316.14282334916</v>
      </c>
      <c r="H89" s="3">
        <v>2659.3551025000002</v>
      </c>
      <c r="I89" s="3">
        <f t="shared" si="26"/>
        <v>7.0654083981018374</v>
      </c>
      <c r="J89" s="3">
        <f t="shared" si="27"/>
        <v>-6.1631872951515732E-2</v>
      </c>
      <c r="K89" s="3">
        <f t="shared" si="36"/>
        <v>0.38067319919704895</v>
      </c>
      <c r="L89" s="3">
        <f t="shared" si="37"/>
        <v>0.46052383983072925</v>
      </c>
      <c r="M89" s="3">
        <f t="shared" si="38"/>
        <v>3.7984877635117765E-3</v>
      </c>
      <c r="N89" s="3">
        <f t="shared" si="39"/>
        <v>3.7984877635119595E-3</v>
      </c>
      <c r="O89" s="3">
        <f t="shared" si="28"/>
        <v>2.3989360555422504E-2</v>
      </c>
      <c r="P89" s="3">
        <f t="shared" si="29"/>
        <v>4.7505464985706826E-2</v>
      </c>
      <c r="Q89" s="3">
        <f t="shared" si="30"/>
        <v>7.1270402710533531</v>
      </c>
      <c r="R89" s="3">
        <f t="shared" si="40"/>
        <v>7.0795348060676462</v>
      </c>
      <c r="S89" s="3">
        <f t="shared" si="41"/>
        <v>7.1745457360390601</v>
      </c>
      <c r="T89" s="3">
        <f t="shared" si="42"/>
        <v>1245.1860942890889</v>
      </c>
      <c r="U89" s="3">
        <f t="shared" si="43"/>
        <v>1187.4160112839236</v>
      </c>
      <c r="V89" s="3">
        <f t="shared" si="43"/>
        <v>1305.766803442722</v>
      </c>
      <c r="W89" s="3">
        <f t="shared" si="31"/>
        <v>5539.2420226065769</v>
      </c>
      <c r="X89" s="3">
        <f t="shared" si="44"/>
        <v>3.6737466531722522</v>
      </c>
    </row>
    <row r="90" spans="1:24" x14ac:dyDescent="0.35">
      <c r="A90" s="25">
        <f t="shared" si="45"/>
        <v>85</v>
      </c>
      <c r="B90" s="3">
        <v>2753.7700195000002</v>
      </c>
      <c r="C90" s="3">
        <v>1311.4450075</v>
      </c>
      <c r="D90" s="3">
        <f t="shared" si="32"/>
        <v>585.65431161666675</v>
      </c>
      <c r="E90" s="3">
        <f t="shared" si="33"/>
        <v>381.40475864583311</v>
      </c>
      <c r="F90" s="4">
        <f t="shared" si="34"/>
        <v>223371.34137204633</v>
      </c>
      <c r="G90" s="3">
        <f t="shared" si="35"/>
        <v>342990.97271519178</v>
      </c>
      <c r="H90" s="3">
        <v>2753.7700195000002</v>
      </c>
      <c r="I90" s="3">
        <f t="shared" si="26"/>
        <v>7.1788848674327559</v>
      </c>
      <c r="J90" s="3">
        <f t="shared" si="27"/>
        <v>-7.8584200065349386E-2</v>
      </c>
      <c r="K90" s="3">
        <f t="shared" si="36"/>
        <v>0.53357716538496847</v>
      </c>
      <c r="L90" s="3">
        <f t="shared" si="37"/>
        <v>0.65455844741271696</v>
      </c>
      <c r="M90" s="3">
        <f t="shared" si="38"/>
        <v>6.1754764999108584E-3</v>
      </c>
      <c r="N90" s="3">
        <f t="shared" si="39"/>
        <v>6.1754764999110917E-3</v>
      </c>
      <c r="O90" s="3">
        <f t="shared" si="28"/>
        <v>2.583994205915157E-2</v>
      </c>
      <c r="P90" s="3">
        <f t="shared" si="29"/>
        <v>5.1170120182559342E-2</v>
      </c>
      <c r="Q90" s="3">
        <f t="shared" si="30"/>
        <v>7.2574690674981053</v>
      </c>
      <c r="R90" s="3">
        <f t="shared" si="40"/>
        <v>7.2062989473155463</v>
      </c>
      <c r="S90" s="3">
        <f t="shared" si="41"/>
        <v>7.3086391876806642</v>
      </c>
      <c r="T90" s="3">
        <f t="shared" si="42"/>
        <v>1418.6614532815768</v>
      </c>
      <c r="U90" s="3">
        <f t="shared" si="43"/>
        <v>1347.894396213534</v>
      </c>
      <c r="V90" s="3">
        <f t="shared" si="43"/>
        <v>1493.1439174172192</v>
      </c>
      <c r="W90" s="3">
        <f t="shared" si="31"/>
        <v>11495.366246033796</v>
      </c>
      <c r="X90" s="3">
        <f t="shared" si="44"/>
        <v>3.8041754496170048</v>
      </c>
    </row>
    <row r="91" spans="1:24" x14ac:dyDescent="0.35">
      <c r="A91" s="25">
        <f t="shared" si="45"/>
        <v>86</v>
      </c>
      <c r="B91" s="3">
        <v>2765.1400144999998</v>
      </c>
      <c r="C91" s="3">
        <v>1478.7249755</v>
      </c>
      <c r="D91" s="3">
        <f t="shared" si="32"/>
        <v>597.02430661666631</v>
      </c>
      <c r="E91" s="3">
        <f t="shared" si="33"/>
        <v>548.68472664583317</v>
      </c>
      <c r="F91" s="4">
        <f t="shared" si="34"/>
        <v>327578.11847688362</v>
      </c>
      <c r="G91" s="3">
        <f t="shared" si="35"/>
        <v>356438.0226911112</v>
      </c>
      <c r="H91" s="3">
        <v>2765.1400144999998</v>
      </c>
      <c r="I91" s="3">
        <f t="shared" si="26"/>
        <v>7.2989354924106058</v>
      </c>
      <c r="J91" s="3">
        <f t="shared" si="27"/>
        <v>2.5759428491237912E-2</v>
      </c>
      <c r="K91" s="3">
        <f t="shared" si="36"/>
        <v>0.72337455687404473</v>
      </c>
      <c r="L91" s="3">
        <f t="shared" si="37"/>
        <v>0.68022058098096072</v>
      </c>
      <c r="M91" s="3">
        <f t="shared" si="38"/>
        <v>6.6354815619519949E-4</v>
      </c>
      <c r="N91" s="3">
        <f t="shared" si="39"/>
        <v>6.6354815619512283E-4</v>
      </c>
      <c r="O91" s="3">
        <f t="shared" si="28"/>
        <v>2.6074859570701971E-2</v>
      </c>
      <c r="P91" s="3">
        <f t="shared" si="29"/>
        <v>5.163532081155086E-2</v>
      </c>
      <c r="Q91" s="3">
        <f t="shared" si="30"/>
        <v>7.2731760639193679</v>
      </c>
      <c r="R91" s="3">
        <f t="shared" si="40"/>
        <v>7.2215407431078171</v>
      </c>
      <c r="S91" s="3">
        <f t="shared" si="41"/>
        <v>7.3248113847309186</v>
      </c>
      <c r="T91" s="3">
        <f t="shared" si="42"/>
        <v>1441.1202822922844</v>
      </c>
      <c r="U91" s="3">
        <f t="shared" si="43"/>
        <v>1368.5960920906593</v>
      </c>
      <c r="V91" s="3">
        <f t="shared" si="43"/>
        <v>1517.4876503276023</v>
      </c>
      <c r="W91" s="3">
        <f t="shared" si="31"/>
        <v>1414.1129512464138</v>
      </c>
      <c r="X91" s="3">
        <f t="shared" si="44"/>
        <v>3.819882446038267</v>
      </c>
    </row>
    <row r="92" spans="1:24" x14ac:dyDescent="0.35">
      <c r="A92" s="25">
        <f t="shared" si="45"/>
        <v>87</v>
      </c>
      <c r="B92" s="3">
        <v>2678.045044</v>
      </c>
      <c r="C92" s="3">
        <v>1480.469971</v>
      </c>
      <c r="D92" s="3">
        <f t="shared" si="32"/>
        <v>509.92933611666649</v>
      </c>
      <c r="E92" s="3">
        <f t="shared" si="33"/>
        <v>550.42972214583313</v>
      </c>
      <c r="F92" s="4">
        <f t="shared" si="34"/>
        <v>280680.26279270591</v>
      </c>
      <c r="G92" s="3">
        <f t="shared" si="35"/>
        <v>260027.92783238422</v>
      </c>
      <c r="H92" s="3">
        <v>2678.045044</v>
      </c>
      <c r="I92" s="3">
        <f t="shared" si="26"/>
        <v>7.3001148643234473</v>
      </c>
      <c r="J92" s="3">
        <f t="shared" si="27"/>
        <v>0.14725551030179851</v>
      </c>
      <c r="K92" s="3">
        <f t="shared" si="36"/>
        <v>0.72538209312148616</v>
      </c>
      <c r="L92" s="3">
        <f t="shared" si="37"/>
        <v>0.49623310893153599</v>
      </c>
      <c r="M92" s="3">
        <f t="shared" si="38"/>
        <v>2.1684185314243088E-2</v>
      </c>
      <c r="N92" s="3">
        <f t="shared" si="39"/>
        <v>2.1684185314242644E-2</v>
      </c>
      <c r="O92" s="3">
        <f t="shared" si="28"/>
        <v>2.4340499703605255E-2</v>
      </c>
      <c r="P92" s="3">
        <f t="shared" si="29"/>
        <v>4.8200816096486479E-2</v>
      </c>
      <c r="Q92" s="3">
        <f t="shared" si="30"/>
        <v>7.1528593540216487</v>
      </c>
      <c r="R92" s="3">
        <f t="shared" si="40"/>
        <v>7.1046585379251619</v>
      </c>
      <c r="S92" s="3">
        <f t="shared" si="41"/>
        <v>7.2010601701181356</v>
      </c>
      <c r="T92" s="3">
        <f t="shared" si="42"/>
        <v>1277.7542886131303</v>
      </c>
      <c r="U92" s="3">
        <f t="shared" si="43"/>
        <v>1217.6262405584325</v>
      </c>
      <c r="V92" s="3">
        <f t="shared" si="43"/>
        <v>1340.8515418659754</v>
      </c>
      <c r="W92" s="3">
        <f t="shared" si="31"/>
        <v>41093.647885574246</v>
      </c>
      <c r="X92" s="3">
        <f t="shared" si="44"/>
        <v>3.6995657361405483</v>
      </c>
    </row>
    <row r="93" spans="1:24" x14ac:dyDescent="0.35">
      <c r="A93" s="25">
        <f t="shared" si="45"/>
        <v>88</v>
      </c>
      <c r="B93" s="3">
        <v>2640.75</v>
      </c>
      <c r="C93" s="3">
        <v>1491.875</v>
      </c>
      <c r="D93" s="3">
        <f t="shared" si="32"/>
        <v>472.63429211666653</v>
      </c>
      <c r="E93" s="3">
        <f t="shared" si="33"/>
        <v>561.83475114583314</v>
      </c>
      <c r="F93" s="4">
        <f t="shared" si="34"/>
        <v>265542.36989435437</v>
      </c>
      <c r="G93" s="3">
        <f t="shared" si="35"/>
        <v>223383.17408462247</v>
      </c>
      <c r="H93" s="3">
        <v>2640.75</v>
      </c>
      <c r="I93" s="3">
        <f t="shared" si="26"/>
        <v>7.3077889970930947</v>
      </c>
      <c r="J93" s="3">
        <f t="shared" si="27"/>
        <v>0.20645060879208543</v>
      </c>
      <c r="K93" s="3">
        <f t="shared" si="36"/>
        <v>0.73851300591082947</v>
      </c>
      <c r="L93" s="3">
        <f t="shared" si="37"/>
        <v>0.42630085115496386</v>
      </c>
      <c r="M93" s="3">
        <f t="shared" si="38"/>
        <v>4.26218538706227E-2</v>
      </c>
      <c r="N93" s="3">
        <f t="shared" si="39"/>
        <v>4.2621853870622083E-2</v>
      </c>
      <c r="O93" s="3">
        <f t="shared" si="28"/>
        <v>2.3647943994650322E-2</v>
      </c>
      <c r="P93" s="3">
        <f t="shared" si="29"/>
        <v>4.6829367244967453E-2</v>
      </c>
      <c r="Q93" s="3">
        <f t="shared" si="30"/>
        <v>7.1013383883010093</v>
      </c>
      <c r="R93" s="3">
        <f t="shared" si="40"/>
        <v>7.0545090210560417</v>
      </c>
      <c r="S93" s="3">
        <f t="shared" si="41"/>
        <v>7.1481677555459768</v>
      </c>
      <c r="T93" s="3">
        <f t="shared" si="42"/>
        <v>1213.5902430188728</v>
      </c>
      <c r="U93" s="3">
        <f t="shared" si="43"/>
        <v>1158.0687443053623</v>
      </c>
      <c r="V93" s="3">
        <f t="shared" si="43"/>
        <v>1271.7736189607886</v>
      </c>
      <c r="W93" s="3">
        <f t="shared" si="31"/>
        <v>77442.40596804503</v>
      </c>
      <c r="X93" s="3">
        <f t="shared" si="44"/>
        <v>3.6480447704199084</v>
      </c>
    </row>
    <row r="94" spans="1:24" x14ac:dyDescent="0.35">
      <c r="A94" s="25">
        <f t="shared" si="45"/>
        <v>89</v>
      </c>
      <c r="B94" s="3">
        <v>2674.1149905000002</v>
      </c>
      <c r="C94" s="3">
        <v>1596.419983</v>
      </c>
      <c r="D94" s="3">
        <f t="shared" si="32"/>
        <v>505.99928261666673</v>
      </c>
      <c r="E94" s="3">
        <f t="shared" si="33"/>
        <v>666.37973414583314</v>
      </c>
      <c r="F94" s="4">
        <f t="shared" si="34"/>
        <v>337187.66742807667</v>
      </c>
      <c r="G94" s="3">
        <f t="shared" si="35"/>
        <v>256035.27400858139</v>
      </c>
      <c r="H94" s="3">
        <v>2674.1149905000002</v>
      </c>
      <c r="I94" s="3">
        <f t="shared" si="26"/>
        <v>7.375518890635699</v>
      </c>
      <c r="J94" s="3">
        <f t="shared" si="27"/>
        <v>0.22808868027329243</v>
      </c>
      <c r="K94" s="3">
        <f t="shared" si="36"/>
        <v>0.85951012283631134</v>
      </c>
      <c r="L94" s="3">
        <f t="shared" si="37"/>
        <v>0.48861359268807258</v>
      </c>
      <c r="M94" s="3">
        <f t="shared" si="38"/>
        <v>5.2024446068812222E-2</v>
      </c>
      <c r="N94" s="3">
        <f t="shared" si="39"/>
        <v>5.2024446068811535E-2</v>
      </c>
      <c r="O94" s="3">
        <f t="shared" si="28"/>
        <v>2.4266001316620628E-2</v>
      </c>
      <c r="P94" s="3">
        <f t="shared" si="29"/>
        <v>4.8053289008125222E-2</v>
      </c>
      <c r="Q94" s="3">
        <f t="shared" si="30"/>
        <v>7.1474302103624066</v>
      </c>
      <c r="R94" s="3">
        <f t="shared" si="40"/>
        <v>7.0993769213542812</v>
      </c>
      <c r="S94" s="3">
        <f t="shared" si="41"/>
        <v>7.1954834993705319</v>
      </c>
      <c r="T94" s="3">
        <f t="shared" si="42"/>
        <v>1270.8359742736989</v>
      </c>
      <c r="U94" s="3">
        <f t="shared" si="43"/>
        <v>1211.2121588994621</v>
      </c>
      <c r="V94" s="3">
        <f t="shared" si="43"/>
        <v>1333.3948653352618</v>
      </c>
      <c r="W94" s="3">
        <f t="shared" si="31"/>
        <v>106004.94673828814</v>
      </c>
      <c r="X94" s="3">
        <f t="shared" si="44"/>
        <v>3.6941365924813061</v>
      </c>
    </row>
    <row r="95" spans="1:24" x14ac:dyDescent="0.35">
      <c r="A95" s="25">
        <f t="shared" si="45"/>
        <v>90</v>
      </c>
      <c r="B95" s="3">
        <v>2718.535034</v>
      </c>
      <c r="C95" s="3">
        <v>1668.415039</v>
      </c>
      <c r="D95" s="3">
        <f t="shared" si="32"/>
        <v>550.41932611666653</v>
      </c>
      <c r="E95" s="3">
        <f t="shared" si="33"/>
        <v>738.37479014583312</v>
      </c>
      <c r="F95" s="4">
        <f t="shared" si="34"/>
        <v>406415.7544136045</v>
      </c>
      <c r="G95" s="3">
        <f t="shared" si="35"/>
        <v>302961.43456272531</v>
      </c>
      <c r="H95" s="3">
        <v>2718.535034</v>
      </c>
      <c r="I95" s="3">
        <f t="shared" si="26"/>
        <v>7.4196293763075776</v>
      </c>
      <c r="J95" s="3">
        <f t="shared" si="27"/>
        <v>0.21083542178461023</v>
      </c>
      <c r="K95" s="3">
        <f t="shared" si="36"/>
        <v>0.94324531633612629</v>
      </c>
      <c r="L95" s="3">
        <f t="shared" si="37"/>
        <v>0.57816672160049487</v>
      </c>
      <c r="M95" s="3">
        <f t="shared" si="38"/>
        <v>4.4451575079094502E-2</v>
      </c>
      <c r="N95" s="3">
        <f t="shared" si="39"/>
        <v>4.445157507909387E-2</v>
      </c>
      <c r="O95" s="3">
        <f t="shared" si="28"/>
        <v>2.5127636805514053E-2</v>
      </c>
      <c r="P95" s="3">
        <f t="shared" si="29"/>
        <v>4.9759561855769623E-2</v>
      </c>
      <c r="Q95" s="3">
        <f t="shared" si="30"/>
        <v>7.2087939545229673</v>
      </c>
      <c r="R95" s="3">
        <f t="shared" si="40"/>
        <v>7.1590343926671975</v>
      </c>
      <c r="S95" s="3">
        <f t="shared" si="41"/>
        <v>7.2585535163787371</v>
      </c>
      <c r="T95" s="3">
        <f t="shared" si="42"/>
        <v>1351.2616013006548</v>
      </c>
      <c r="U95" s="3">
        <f t="shared" si="43"/>
        <v>1285.6688820356237</v>
      </c>
      <c r="V95" s="3">
        <f t="shared" si="43"/>
        <v>1420.2007536019823</v>
      </c>
      <c r="W95" s="3">
        <f t="shared" si="31"/>
        <v>100586.30304451245</v>
      </c>
      <c r="X95" s="3">
        <f t="shared" si="44"/>
        <v>3.755500336641866</v>
      </c>
    </row>
    <row r="96" spans="1:24" x14ac:dyDescent="0.35">
      <c r="A96" s="25">
        <f t="shared" si="45"/>
        <v>91</v>
      </c>
      <c r="B96" s="3">
        <v>2760.619995</v>
      </c>
      <c r="C96" s="3">
        <v>1730.0699460000001</v>
      </c>
      <c r="D96" s="3">
        <f t="shared" si="32"/>
        <v>592.50428711666655</v>
      </c>
      <c r="E96" s="3">
        <f t="shared" si="33"/>
        <v>800.02969714583321</v>
      </c>
      <c r="F96" s="4">
        <f t="shared" si="34"/>
        <v>474021.02537955454</v>
      </c>
      <c r="G96" s="3">
        <f t="shared" si="35"/>
        <v>351061.33025162923</v>
      </c>
      <c r="H96" s="3">
        <v>2760.619995</v>
      </c>
      <c r="I96" s="3">
        <f t="shared" si="26"/>
        <v>7.4559171178883776</v>
      </c>
      <c r="J96" s="3">
        <f t="shared" si="27"/>
        <v>0.18898520184335155</v>
      </c>
      <c r="K96" s="3">
        <f t="shared" si="36"/>
        <v>1.0150480189697697</v>
      </c>
      <c r="L96" s="3">
        <f t="shared" si="37"/>
        <v>0.66995978773750431</v>
      </c>
      <c r="M96" s="3">
        <f t="shared" si="38"/>
        <v>3.5715406515772326E-2</v>
      </c>
      <c r="N96" s="3">
        <f t="shared" si="39"/>
        <v>3.5715406515771757E-2</v>
      </c>
      <c r="O96" s="3">
        <f t="shared" si="28"/>
        <v>2.5981184591791259E-2</v>
      </c>
      <c r="P96" s="3">
        <f t="shared" si="29"/>
        <v>5.1449818850362747E-2</v>
      </c>
      <c r="Q96" s="3">
        <f t="shared" si="30"/>
        <v>7.2669319160450261</v>
      </c>
      <c r="R96" s="3">
        <f t="shared" si="40"/>
        <v>7.2154820971946636</v>
      </c>
      <c r="S96" s="3">
        <f t="shared" si="41"/>
        <v>7.3183817348953886</v>
      </c>
      <c r="T96" s="3">
        <f t="shared" si="42"/>
        <v>1432.14974995642</v>
      </c>
      <c r="U96" s="3">
        <f t="shared" si="43"/>
        <v>1360.3293209775456</v>
      </c>
      <c r="V96" s="3">
        <f t="shared" si="43"/>
        <v>1507.7620357593498</v>
      </c>
      <c r="W96" s="3">
        <f t="shared" si="31"/>
        <v>88756.443210645171</v>
      </c>
      <c r="X96" s="3">
        <f t="shared" si="44"/>
        <v>3.8136382981639247</v>
      </c>
    </row>
    <row r="97" spans="1:24" x14ac:dyDescent="0.35">
      <c r="A97" s="25">
        <f t="shared" si="45"/>
        <v>92</v>
      </c>
      <c r="B97" s="3">
        <v>2861.344971</v>
      </c>
      <c r="C97" s="3">
        <v>1898.3549805</v>
      </c>
      <c r="D97" s="3">
        <f t="shared" si="32"/>
        <v>693.22926311666652</v>
      </c>
      <c r="E97" s="3">
        <f t="shared" si="33"/>
        <v>968.31473164583315</v>
      </c>
      <c r="F97" s="4">
        <f t="shared" si="34"/>
        <v>671264.10788385361</v>
      </c>
      <c r="G97" s="3">
        <f t="shared" si="35"/>
        <v>480566.81124127645</v>
      </c>
      <c r="H97" s="3">
        <v>2861.344971</v>
      </c>
      <c r="I97" s="3">
        <f t="shared" si="26"/>
        <v>7.5487429903966197</v>
      </c>
      <c r="J97" s="3">
        <f t="shared" si="27"/>
        <v>0.14266529305935816</v>
      </c>
      <c r="K97" s="3">
        <f t="shared" si="36"/>
        <v>1.21070803631443</v>
      </c>
      <c r="L97" s="3">
        <f t="shared" si="37"/>
        <v>0.91710596157692481</v>
      </c>
      <c r="M97" s="3">
        <f t="shared" si="38"/>
        <v>2.0353385843712546E-2</v>
      </c>
      <c r="N97" s="3">
        <f t="shared" si="39"/>
        <v>2.0353385843712119E-2</v>
      </c>
      <c r="O97" s="3">
        <f t="shared" si="28"/>
        <v>2.8150948976184274E-2</v>
      </c>
      <c r="P97" s="3">
        <f t="shared" si="29"/>
        <v>5.5746543048237091E-2</v>
      </c>
      <c r="Q97" s="3">
        <f t="shared" si="30"/>
        <v>7.4060776973372615</v>
      </c>
      <c r="R97" s="3">
        <f t="shared" si="40"/>
        <v>7.3503311542890248</v>
      </c>
      <c r="S97" s="3">
        <f t="shared" si="41"/>
        <v>7.4618242403854982</v>
      </c>
      <c r="T97" s="3">
        <f t="shared" si="42"/>
        <v>1645.9577248439025</v>
      </c>
      <c r="U97" s="3">
        <f t="shared" si="43"/>
        <v>1556.7119543300494</v>
      </c>
      <c r="V97" s="3">
        <f t="shared" si="43"/>
        <v>1740.3199252357813</v>
      </c>
      <c r="W97" s="3">
        <f t="shared" si="31"/>
        <v>63704.374662729446</v>
      </c>
      <c r="X97" s="3">
        <f t="shared" si="44"/>
        <v>3.9527840794561602</v>
      </c>
    </row>
    <row r="98" spans="1:24" x14ac:dyDescent="0.35">
      <c r="A98" s="25">
        <f t="shared" si="45"/>
        <v>93</v>
      </c>
      <c r="B98" s="3">
        <v>2905.4699704999998</v>
      </c>
      <c r="C98" s="3">
        <v>2014.75</v>
      </c>
      <c r="D98" s="3">
        <f t="shared" si="32"/>
        <v>737.35426261666635</v>
      </c>
      <c r="E98" s="3">
        <f t="shared" si="33"/>
        <v>1084.7097511458333</v>
      </c>
      <c r="F98" s="4">
        <f t="shared" si="34"/>
        <v>799815.35870924348</v>
      </c>
      <c r="G98" s="3">
        <f t="shared" si="35"/>
        <v>543691.30859896773</v>
      </c>
      <c r="H98" s="3">
        <v>2905.4699704999998</v>
      </c>
      <c r="I98" s="3">
        <f t="shared" si="26"/>
        <v>7.6082503972046203</v>
      </c>
      <c r="J98" s="3">
        <f t="shared" si="27"/>
        <v>0.14121654208235324</v>
      </c>
      <c r="K98" s="3">
        <f t="shared" si="36"/>
        <v>1.3452037602508331</v>
      </c>
      <c r="L98" s="3">
        <f t="shared" si="37"/>
        <v>1.0375717355215577</v>
      </c>
      <c r="M98" s="3">
        <f t="shared" si="38"/>
        <v>1.9942111757697042E-2</v>
      </c>
      <c r="N98" s="3">
        <f t="shared" si="39"/>
        <v>1.9942111757696619E-2</v>
      </c>
      <c r="O98" s="3">
        <f t="shared" si="28"/>
        <v>2.9150063356890528E-2</v>
      </c>
      <c r="P98" s="3">
        <f t="shared" si="29"/>
        <v>5.7725061530199233E-2</v>
      </c>
      <c r="Q98" s="3">
        <f t="shared" si="30"/>
        <v>7.467033855122267</v>
      </c>
      <c r="R98" s="3">
        <f t="shared" si="40"/>
        <v>7.4093087935920678</v>
      </c>
      <c r="S98" s="3">
        <f t="shared" si="41"/>
        <v>7.5247589166524662</v>
      </c>
      <c r="T98" s="3">
        <f t="shared" si="42"/>
        <v>1749.4099788448762</v>
      </c>
      <c r="U98" s="3">
        <f t="shared" si="43"/>
        <v>1651.2845738307715</v>
      </c>
      <c r="V98" s="3">
        <f t="shared" si="43"/>
        <v>1853.3663564616268</v>
      </c>
      <c r="W98" s="3">
        <f t="shared" si="31"/>
        <v>70405.326826601566</v>
      </c>
      <c r="X98" s="3">
        <f t="shared" si="44"/>
        <v>4.0137402372411666</v>
      </c>
    </row>
    <row r="99" spans="1:24" x14ac:dyDescent="0.35">
      <c r="A99" s="25">
        <f t="shared" si="45"/>
        <v>94</v>
      </c>
      <c r="B99" s="3">
        <v>2819.0150144999998</v>
      </c>
      <c r="C99" s="3">
        <v>1810</v>
      </c>
      <c r="D99" s="3">
        <f t="shared" si="32"/>
        <v>650.89930661666631</v>
      </c>
      <c r="E99" s="3">
        <f t="shared" si="33"/>
        <v>879.95975114583314</v>
      </c>
      <c r="F99" s="4">
        <f t="shared" si="34"/>
        <v>572765.19187139708</v>
      </c>
      <c r="G99" s="3">
        <f t="shared" si="35"/>
        <v>423669.90735405701</v>
      </c>
      <c r="H99" s="3">
        <v>2819.0150144999998</v>
      </c>
      <c r="I99" s="3">
        <f t="shared" si="26"/>
        <v>7.5010821242598711</v>
      </c>
      <c r="J99" s="3">
        <f t="shared" si="27"/>
        <v>0.15348083568600224</v>
      </c>
      <c r="K99" s="3">
        <f t="shared" si="36"/>
        <v>1.1080950156209888</v>
      </c>
      <c r="L99" s="3">
        <f t="shared" si="37"/>
        <v>0.80852482669692871</v>
      </c>
      <c r="M99" s="3">
        <f t="shared" si="38"/>
        <v>2.3556366922873617E-2</v>
      </c>
      <c r="N99" s="3">
        <f t="shared" si="39"/>
        <v>2.3556366922873159E-2</v>
      </c>
      <c r="O99" s="3">
        <f t="shared" si="28"/>
        <v>2.7218995749893015E-2</v>
      </c>
      <c r="P99" s="3">
        <f t="shared" si="29"/>
        <v>5.3901021936592096E-2</v>
      </c>
      <c r="Q99" s="3">
        <f t="shared" si="30"/>
        <v>7.3476012885738688</v>
      </c>
      <c r="R99" s="3">
        <f t="shared" si="40"/>
        <v>7.293700266637277</v>
      </c>
      <c r="S99" s="3">
        <f t="shared" si="41"/>
        <v>7.4015023105104607</v>
      </c>
      <c r="T99" s="3">
        <f t="shared" si="42"/>
        <v>1552.4681349016003</v>
      </c>
      <c r="U99" s="3">
        <f t="shared" si="43"/>
        <v>1471.0037452234876</v>
      </c>
      <c r="V99" s="3">
        <f t="shared" si="43"/>
        <v>1638.4440336816963</v>
      </c>
      <c r="W99" s="3">
        <f t="shared" si="31"/>
        <v>66322.66154106037</v>
      </c>
      <c r="X99" s="3">
        <f t="shared" si="44"/>
        <v>3.894307670692768</v>
      </c>
    </row>
    <row r="100" spans="1:24" x14ac:dyDescent="0.35">
      <c r="A100" s="25">
        <f t="shared" si="45"/>
        <v>95</v>
      </c>
      <c r="B100" s="3">
        <v>2738.875</v>
      </c>
      <c r="C100" s="3">
        <v>1656.8500365</v>
      </c>
      <c r="D100" s="3">
        <f t="shared" si="32"/>
        <v>570.75929211666653</v>
      </c>
      <c r="E100" s="3">
        <f t="shared" si="33"/>
        <v>726.80978764583313</v>
      </c>
      <c r="F100" s="4">
        <f t="shared" si="34"/>
        <v>414833.43990020046</v>
      </c>
      <c r="G100" s="3">
        <f t="shared" si="35"/>
        <v>325766.16953751829</v>
      </c>
      <c r="H100" s="3">
        <v>2738.875</v>
      </c>
      <c r="I100" s="3">
        <f t="shared" si="26"/>
        <v>7.4126735103134163</v>
      </c>
      <c r="J100" s="3">
        <f t="shared" si="27"/>
        <v>0.17578105854655313</v>
      </c>
      <c r="K100" s="3">
        <f t="shared" si="36"/>
        <v>0.92978251259280409</v>
      </c>
      <c r="L100" s="3">
        <f t="shared" si="37"/>
        <v>0.62168691048649716</v>
      </c>
      <c r="M100" s="3">
        <f t="shared" si="38"/>
        <v>3.0898980543746738E-2</v>
      </c>
      <c r="N100" s="3">
        <f t="shared" si="39"/>
        <v>3.0898980543746211E-2</v>
      </c>
      <c r="O100" s="3">
        <f t="shared" si="28"/>
        <v>2.5535870968336812E-2</v>
      </c>
      <c r="P100" s="3">
        <f t="shared" si="29"/>
        <v>5.0567976639612718E-2</v>
      </c>
      <c r="Q100" s="3">
        <f t="shared" si="30"/>
        <v>7.2368924517668631</v>
      </c>
      <c r="R100" s="3">
        <f t="shared" si="40"/>
        <v>7.1863244751272504</v>
      </c>
      <c r="S100" s="3">
        <f t="shared" si="41"/>
        <v>7.2874604284064759</v>
      </c>
      <c r="T100" s="3">
        <f t="shared" si="42"/>
        <v>1389.7684809256607</v>
      </c>
      <c r="U100" s="3">
        <f t="shared" si="43"/>
        <v>1321.2380268111795</v>
      </c>
      <c r="V100" s="3">
        <f t="shared" si="43"/>
        <v>1461.8534975382195</v>
      </c>
      <c r="W100" s="3">
        <f t="shared" si="31"/>
        <v>71332.557328008887</v>
      </c>
      <c r="X100" s="3">
        <f t="shared" si="44"/>
        <v>3.7835988338857622</v>
      </c>
    </row>
    <row r="101" spans="1:24" x14ac:dyDescent="0.35">
      <c r="A101" s="25">
        <f t="shared" si="45"/>
        <v>96</v>
      </c>
      <c r="B101" s="3">
        <v>2648.6750489999999</v>
      </c>
      <c r="C101" s="3">
        <v>1635.714966</v>
      </c>
      <c r="D101" s="3">
        <f t="shared" si="32"/>
        <v>480.55934111666647</v>
      </c>
      <c r="E101" s="3">
        <f t="shared" si="33"/>
        <v>705.67471714583314</v>
      </c>
      <c r="F101" s="4">
        <f t="shared" si="34"/>
        <v>339118.57711429155</v>
      </c>
      <c r="G101" s="3">
        <f t="shared" si="35"/>
        <v>230937.28033448462</v>
      </c>
      <c r="H101" s="3">
        <v>2648.6750489999999</v>
      </c>
      <c r="I101" s="3">
        <f t="shared" si="26"/>
        <v>7.3998352758221824</v>
      </c>
      <c r="J101" s="3">
        <f t="shared" si="27"/>
        <v>0.2875488865518383</v>
      </c>
      <c r="K101" s="3">
        <f t="shared" si="36"/>
        <v>0.90518873839187752</v>
      </c>
      <c r="L101" s="3">
        <f t="shared" si="37"/>
        <v>0.44071698584025254</v>
      </c>
      <c r="M101" s="3">
        <f t="shared" si="38"/>
        <v>8.2684362157201971E-2</v>
      </c>
      <c r="N101" s="3">
        <f t="shared" si="39"/>
        <v>8.2684362157201111E-2</v>
      </c>
      <c r="O101" s="3">
        <f t="shared" si="28"/>
        <v>2.3792359956723366E-2</v>
      </c>
      <c r="P101" s="3">
        <f t="shared" si="29"/>
        <v>4.7115350167012765E-2</v>
      </c>
      <c r="Q101" s="3">
        <f t="shared" si="30"/>
        <v>7.1122863892703441</v>
      </c>
      <c r="R101" s="3">
        <f t="shared" si="40"/>
        <v>7.0651710391033316</v>
      </c>
      <c r="S101" s="3">
        <f t="shared" si="41"/>
        <v>7.1594017394373566</v>
      </c>
      <c r="T101" s="3">
        <f t="shared" si="42"/>
        <v>1226.9496260084941</v>
      </c>
      <c r="U101" s="3">
        <f t="shared" si="43"/>
        <v>1170.4821525538223</v>
      </c>
      <c r="V101" s="3">
        <f t="shared" si="43"/>
        <v>1286.1412551039821</v>
      </c>
      <c r="W101" s="3">
        <f t="shared" si="31"/>
        <v>167089.10317837144</v>
      </c>
      <c r="X101" s="3">
        <f t="shared" si="44"/>
        <v>3.6589927713892432</v>
      </c>
    </row>
    <row r="102" spans="1:24" x14ac:dyDescent="0.35">
      <c r="A102" s="25">
        <f t="shared" si="45"/>
        <v>97</v>
      </c>
      <c r="B102" s="3">
        <v>2590.5300295000002</v>
      </c>
      <c r="C102" s="3">
        <v>1591.9649655000001</v>
      </c>
      <c r="D102" s="3">
        <f t="shared" si="32"/>
        <v>422.41432161666671</v>
      </c>
      <c r="E102" s="3">
        <f t="shared" si="33"/>
        <v>661.9247166458332</v>
      </c>
      <c r="F102" s="4">
        <f t="shared" si="34"/>
        <v>279606.48014325398</v>
      </c>
      <c r="G102" s="3">
        <f t="shared" si="35"/>
        <v>178433.85910686874</v>
      </c>
      <c r="H102" s="3">
        <v>2590.5300295000002</v>
      </c>
      <c r="I102" s="3">
        <f t="shared" ref="I102:I125" si="46">LN(C102)</f>
        <v>7.3727243595667025</v>
      </c>
      <c r="J102" s="3">
        <f t="shared" ref="J102:J133" si="47">I102-Q102</f>
        <v>0.3407619821539507</v>
      </c>
      <c r="K102" s="3">
        <f t="shared" si="36"/>
        <v>0.85433632565476481</v>
      </c>
      <c r="L102" s="3">
        <f t="shared" si="37"/>
        <v>0.3405203024973914</v>
      </c>
      <c r="M102" s="3">
        <f t="shared" si="38"/>
        <v>0.11611872848148942</v>
      </c>
      <c r="N102" s="3">
        <f t="shared" si="39"/>
        <v>0.1161187284814884</v>
      </c>
      <c r="O102" s="3">
        <f t="shared" ref="O102:O125" si="48" xml:space="preserve"> SQRT($AB$16/$AH$15*(1+G102/$AB$19))</f>
        <v>2.2769690998348826E-2</v>
      </c>
      <c r="P102" s="3">
        <f t="shared" ref="P102:P133" si="49">O102*$AH$21</f>
        <v>4.5090187208550764E-2</v>
      </c>
      <c r="Q102" s="3">
        <f t="shared" ref="Q102:Q125" si="50">$AC$7+$AB$7*H102</f>
        <v>7.0319623774127518</v>
      </c>
      <c r="R102" s="3">
        <f t="shared" si="40"/>
        <v>6.9868721902042008</v>
      </c>
      <c r="S102" s="3">
        <f t="shared" si="41"/>
        <v>7.0770525646213027</v>
      </c>
      <c r="T102" s="3">
        <f t="shared" si="42"/>
        <v>1132.2503339871103</v>
      </c>
      <c r="U102" s="3">
        <f t="shared" si="43"/>
        <v>1082.3308512963297</v>
      </c>
      <c r="V102" s="3">
        <f t="shared" si="43"/>
        <v>1184.4722131670335</v>
      </c>
      <c r="W102" s="3">
        <f t="shared" ref="W102:W125" si="51">(T102-C102)^2</f>
        <v>211337.54242703205</v>
      </c>
      <c r="X102" s="3">
        <f t="shared" si="44"/>
        <v>3.5786687595316509</v>
      </c>
    </row>
    <row r="103" spans="1:24" x14ac:dyDescent="0.35">
      <c r="A103" s="25">
        <f t="shared" si="45"/>
        <v>98</v>
      </c>
      <c r="B103" s="3">
        <v>2743.405029</v>
      </c>
      <c r="C103" s="3">
        <v>1639.3549805</v>
      </c>
      <c r="D103" s="3">
        <f t="shared" si="32"/>
        <v>575.28932111666654</v>
      </c>
      <c r="E103" s="3">
        <f t="shared" si="33"/>
        <v>709.31473164583315</v>
      </c>
      <c r="F103" s="4">
        <f t="shared" si="34"/>
        <v>408061.19042658189</v>
      </c>
      <c r="G103" s="3">
        <f t="shared" si="35"/>
        <v>330957.80299087509</v>
      </c>
      <c r="H103" s="3">
        <v>2743.405029</v>
      </c>
      <c r="I103" s="3">
        <f t="shared" si="46"/>
        <v>7.4020581388805438</v>
      </c>
      <c r="J103" s="3">
        <f t="shared" si="47"/>
        <v>0.1589077116887827</v>
      </c>
      <c r="K103" s="3">
        <f t="shared" si="36"/>
        <v>0.90942340590441639</v>
      </c>
      <c r="L103" s="3">
        <f t="shared" si="37"/>
        <v>0.63159454014177274</v>
      </c>
      <c r="M103" s="3">
        <f t="shared" si="38"/>
        <v>2.5251660834165288E-2</v>
      </c>
      <c r="N103" s="3">
        <f t="shared" si="39"/>
        <v>2.5251660834164812E-2</v>
      </c>
      <c r="O103" s="3">
        <f t="shared" si="48"/>
        <v>2.5627899195241523E-2</v>
      </c>
      <c r="P103" s="3">
        <f t="shared" si="49"/>
        <v>5.0750217583501914E-2</v>
      </c>
      <c r="Q103" s="3">
        <f t="shared" si="50"/>
        <v>7.2431504271917611</v>
      </c>
      <c r="R103" s="3">
        <f t="shared" si="40"/>
        <v>7.1924002096082589</v>
      </c>
      <c r="S103" s="3">
        <f t="shared" si="41"/>
        <v>7.2939006447752632</v>
      </c>
      <c r="T103" s="3">
        <f t="shared" si="42"/>
        <v>1398.492888015905</v>
      </c>
      <c r="U103" s="3">
        <f t="shared" si="43"/>
        <v>1329.2899541652034</v>
      </c>
      <c r="V103" s="3">
        <f t="shared" si="43"/>
        <v>1471.2985317483274</v>
      </c>
      <c r="W103" s="3">
        <f t="shared" si="51"/>
        <v>58014.547595816737</v>
      </c>
      <c r="X103" s="3">
        <f t="shared" si="44"/>
        <v>3.7898568093106606</v>
      </c>
    </row>
    <row r="104" spans="1:24" x14ac:dyDescent="0.35">
      <c r="A104" s="25">
        <f t="shared" si="45"/>
        <v>99</v>
      </c>
      <c r="B104" s="3">
        <v>2816.3099364999998</v>
      </c>
      <c r="C104" s="3">
        <v>1717.9400025</v>
      </c>
      <c r="D104" s="3">
        <f t="shared" si="32"/>
        <v>648.19422861666635</v>
      </c>
      <c r="E104" s="3">
        <f t="shared" si="33"/>
        <v>787.89975364583313</v>
      </c>
      <c r="F104" s="4">
        <f t="shared" si="34"/>
        <v>510712.07304172224</v>
      </c>
      <c r="G104" s="3">
        <f t="shared" si="35"/>
        <v>420155.75801195513</v>
      </c>
      <c r="H104" s="3">
        <v>2816.3099364999998</v>
      </c>
      <c r="I104" s="3">
        <f t="shared" si="46"/>
        <v>7.4488811790589464</v>
      </c>
      <c r="J104" s="3">
        <f t="shared" si="47"/>
        <v>0.10501680070053876</v>
      </c>
      <c r="K104" s="3">
        <f t="shared" si="36"/>
        <v>1.0009201641457048</v>
      </c>
      <c r="L104" s="3">
        <f t="shared" si="37"/>
        <v>0.80181848069856643</v>
      </c>
      <c r="M104" s="3">
        <f t="shared" si="38"/>
        <v>1.1028528429376678E-2</v>
      </c>
      <c r="N104" s="3">
        <f t="shared" si="39"/>
        <v>1.1028528429376367E-2</v>
      </c>
      <c r="O104" s="3">
        <f t="shared" si="48"/>
        <v>2.7160386587431602E-2</v>
      </c>
      <c r="P104" s="3">
        <f t="shared" si="49"/>
        <v>5.3784959838616628E-2</v>
      </c>
      <c r="Q104" s="3">
        <f t="shared" si="50"/>
        <v>7.3438643783584077</v>
      </c>
      <c r="R104" s="3">
        <f t="shared" si="40"/>
        <v>7.2900794185197908</v>
      </c>
      <c r="S104" s="3">
        <f t="shared" si="41"/>
        <v>7.3976493381970245</v>
      </c>
      <c r="T104" s="3">
        <f t="shared" si="42"/>
        <v>1546.6775270984119</v>
      </c>
      <c r="U104" s="3">
        <f t="shared" si="43"/>
        <v>1465.6870952814256</v>
      </c>
      <c r="V104" s="3">
        <f t="shared" si="43"/>
        <v>1632.1433002532713</v>
      </c>
      <c r="W104" s="3">
        <f t="shared" si="51"/>
        <v>29330.835480679558</v>
      </c>
      <c r="X104" s="3">
        <f t="shared" si="44"/>
        <v>3.8905707604773072</v>
      </c>
    </row>
    <row r="105" spans="1:24" x14ac:dyDescent="0.35">
      <c r="A105" s="25">
        <f t="shared" si="45"/>
        <v>100</v>
      </c>
      <c r="B105" s="3">
        <v>2897.2299804999998</v>
      </c>
      <c r="C105" s="3">
        <v>1863.3150025</v>
      </c>
      <c r="D105" s="3">
        <f t="shared" si="32"/>
        <v>729.11427261666631</v>
      </c>
      <c r="E105" s="3">
        <f t="shared" si="33"/>
        <v>933.27475364583313</v>
      </c>
      <c r="F105" s="4">
        <f t="shared" si="34"/>
        <v>680463.94315598009</v>
      </c>
      <c r="G105" s="3">
        <f t="shared" si="35"/>
        <v>531607.62253333046</v>
      </c>
      <c r="H105" s="3">
        <v>2897.2299804999998</v>
      </c>
      <c r="I105" s="3">
        <f t="shared" si="46"/>
        <v>7.5301124397761159</v>
      </c>
      <c r="J105" s="3">
        <f t="shared" si="47"/>
        <v>7.4461658563840238E-2</v>
      </c>
      <c r="K105" s="3">
        <f t="shared" si="36"/>
        <v>1.1700559322046045</v>
      </c>
      <c r="L105" s="3">
        <f t="shared" si="37"/>
        <v>1.0145114236785597</v>
      </c>
      <c r="M105" s="3">
        <f t="shared" si="38"/>
        <v>5.5445385960779222E-3</v>
      </c>
      <c r="N105" s="3">
        <f t="shared" si="39"/>
        <v>5.544538596077701E-3</v>
      </c>
      <c r="O105" s="3">
        <f t="shared" si="48"/>
        <v>2.8961474234820921E-2</v>
      </c>
      <c r="P105" s="3">
        <f t="shared" si="49"/>
        <v>5.7351603725250042E-2</v>
      </c>
      <c r="Q105" s="3">
        <f t="shared" si="50"/>
        <v>7.4556507812122756</v>
      </c>
      <c r="R105" s="3">
        <f t="shared" si="40"/>
        <v>7.3982991774870257</v>
      </c>
      <c r="S105" s="3">
        <f t="shared" si="41"/>
        <v>7.5130023849375256</v>
      </c>
      <c r="T105" s="3">
        <f t="shared" si="42"/>
        <v>1729.6092262771604</v>
      </c>
      <c r="U105" s="3">
        <f t="shared" si="43"/>
        <v>1633.2042757911463</v>
      </c>
      <c r="V105" s="3">
        <f t="shared" si="43"/>
        <v>1831.7047781263818</v>
      </c>
      <c r="W105" s="3">
        <f t="shared" si="51"/>
        <v>17877.234595352067</v>
      </c>
      <c r="X105" s="3">
        <f t="shared" si="44"/>
        <v>4.0023571633311743</v>
      </c>
    </row>
    <row r="106" spans="1:24" x14ac:dyDescent="0.35">
      <c r="A106" s="25">
        <f t="shared" si="45"/>
        <v>101</v>
      </c>
      <c r="B106" s="3">
        <v>2852.1950685000002</v>
      </c>
      <c r="C106" s="3">
        <v>1854.079956</v>
      </c>
      <c r="D106" s="3">
        <f t="shared" si="32"/>
        <v>684.07936061666669</v>
      </c>
      <c r="E106" s="3">
        <f t="shared" si="33"/>
        <v>924.03970714583318</v>
      </c>
      <c r="F106" s="4">
        <f t="shared" si="34"/>
        <v>632116.49204873352</v>
      </c>
      <c r="G106" s="3">
        <f t="shared" si="35"/>
        <v>467964.57162170752</v>
      </c>
      <c r="H106" s="3">
        <v>2852.1950685000002</v>
      </c>
      <c r="I106" s="3">
        <f t="shared" si="46"/>
        <v>7.525143871409484</v>
      </c>
      <c r="J106" s="3">
        <f t="shared" si="47"/>
        <v>0.13170623994933184</v>
      </c>
      <c r="K106" s="3">
        <f t="shared" si="36"/>
        <v>1.1593317051509668</v>
      </c>
      <c r="L106" s="3">
        <f t="shared" si="37"/>
        <v>0.89305605048448999</v>
      </c>
      <c r="M106" s="3">
        <f t="shared" si="38"/>
        <v>1.7346533641590972E-2</v>
      </c>
      <c r="N106" s="3">
        <f t="shared" si="39"/>
        <v>1.734653364159058E-2</v>
      </c>
      <c r="O106" s="3">
        <f t="shared" si="48"/>
        <v>2.7947207845216166E-2</v>
      </c>
      <c r="P106" s="3">
        <f t="shared" si="49"/>
        <v>5.5343080140545453E-2</v>
      </c>
      <c r="Q106" s="3">
        <f t="shared" si="50"/>
        <v>7.3934376314601522</v>
      </c>
      <c r="R106" s="3">
        <f t="shared" si="40"/>
        <v>7.3380945513196068</v>
      </c>
      <c r="S106" s="3">
        <f t="shared" si="41"/>
        <v>7.4487807116006977</v>
      </c>
      <c r="T106" s="3">
        <f t="shared" si="42"/>
        <v>1625.2836468841849</v>
      </c>
      <c r="U106" s="3">
        <f t="shared" si="43"/>
        <v>1537.7791609851611</v>
      </c>
      <c r="V106" s="3">
        <f t="shared" si="43"/>
        <v>1717.767414104429</v>
      </c>
      <c r="W106" s="3">
        <f t="shared" si="51"/>
        <v>52347.751065019627</v>
      </c>
      <c r="X106" s="3">
        <f t="shared" si="44"/>
        <v>3.9401440135790509</v>
      </c>
    </row>
    <row r="107" spans="1:24" x14ac:dyDescent="0.35">
      <c r="A107" s="25">
        <f t="shared" si="45"/>
        <v>102</v>
      </c>
      <c r="B107" s="3">
        <v>2846.6450195000002</v>
      </c>
      <c r="C107" s="3">
        <v>1826.8200075</v>
      </c>
      <c r="D107" s="3">
        <f t="shared" si="32"/>
        <v>678.52931161666675</v>
      </c>
      <c r="E107" s="3">
        <f t="shared" si="33"/>
        <v>896.77975864583311</v>
      </c>
      <c r="F107" s="4">
        <f t="shared" si="34"/>
        <v>608491.35230571765</v>
      </c>
      <c r="G107" s="3">
        <f t="shared" si="35"/>
        <v>460402.02672298765</v>
      </c>
      <c r="H107" s="3">
        <v>2846.6450195000002</v>
      </c>
      <c r="I107" s="3">
        <f t="shared" si="46"/>
        <v>7.5103320334623866</v>
      </c>
      <c r="J107" s="3">
        <f t="shared" si="47"/>
        <v>0.12456147659468897</v>
      </c>
      <c r="K107" s="3">
        <f t="shared" si="36"/>
        <v>1.1276546123307831</v>
      </c>
      <c r="L107" s="3">
        <f t="shared" si="37"/>
        <v>0.87862381161765102</v>
      </c>
      <c r="M107" s="3">
        <f t="shared" si="38"/>
        <v>1.5515561451449248E-2</v>
      </c>
      <c r="N107" s="3">
        <f t="shared" si="39"/>
        <v>1.5515561451448877E-2</v>
      </c>
      <c r="O107" s="3">
        <f t="shared" si="48"/>
        <v>2.7824227497658449E-2</v>
      </c>
      <c r="P107" s="3">
        <f t="shared" si="49"/>
        <v>5.5099545571070961E-2</v>
      </c>
      <c r="Q107" s="3">
        <f t="shared" si="50"/>
        <v>7.3857705568676977</v>
      </c>
      <c r="R107" s="3">
        <f t="shared" si="40"/>
        <v>7.3306710112966265</v>
      </c>
      <c r="S107" s="3">
        <f t="shared" si="41"/>
        <v>7.4408701024387689</v>
      </c>
      <c r="T107" s="3">
        <f t="shared" si="42"/>
        <v>1612.8701244405756</v>
      </c>
      <c r="U107" s="3">
        <f t="shared" si="43"/>
        <v>1526.4056638743234</v>
      </c>
      <c r="V107" s="3">
        <f t="shared" si="43"/>
        <v>1704.2324330153574</v>
      </c>
      <c r="W107" s="3">
        <f t="shared" si="51"/>
        <v>45774.552461141349</v>
      </c>
      <c r="X107" s="3">
        <f t="shared" si="44"/>
        <v>3.9324769389865963</v>
      </c>
    </row>
    <row r="108" spans="1:24" x14ac:dyDescent="0.35">
      <c r="A108" s="25">
        <f t="shared" si="45"/>
        <v>103</v>
      </c>
      <c r="B108" s="3">
        <v>2975.8948974999998</v>
      </c>
      <c r="C108" s="3">
        <v>1894.8800045</v>
      </c>
      <c r="D108" s="3">
        <f t="shared" si="32"/>
        <v>807.77918961666637</v>
      </c>
      <c r="E108" s="3">
        <f t="shared" si="33"/>
        <v>964.83975564583318</v>
      </c>
      <c r="F108" s="4">
        <f t="shared" si="34"/>
        <v>779377.47592553357</v>
      </c>
      <c r="G108" s="3">
        <f t="shared" si="35"/>
        <v>652507.2191777582</v>
      </c>
      <c r="H108" s="3">
        <v>2975.8948974999998</v>
      </c>
      <c r="I108" s="3">
        <f t="shared" si="46"/>
        <v>7.5469107933480055</v>
      </c>
      <c r="J108" s="3">
        <f t="shared" si="47"/>
        <v>-1.7411062020234347E-2</v>
      </c>
      <c r="K108" s="3">
        <f t="shared" si="36"/>
        <v>1.2066793805968432</v>
      </c>
      <c r="L108" s="3">
        <f t="shared" si="37"/>
        <v>1.2452342664576062</v>
      </c>
      <c r="M108" s="3">
        <f t="shared" si="38"/>
        <v>3.0314508067244691E-4</v>
      </c>
      <c r="N108" s="3">
        <f t="shared" si="39"/>
        <v>3.0314508067249879E-4</v>
      </c>
      <c r="O108" s="3">
        <f t="shared" si="48"/>
        <v>3.079636222558689E-2</v>
      </c>
      <c r="P108" s="3">
        <f t="shared" si="49"/>
        <v>6.0985181493888131E-2</v>
      </c>
      <c r="Q108" s="3">
        <f t="shared" si="50"/>
        <v>7.5643218553682399</v>
      </c>
      <c r="R108" s="3">
        <f t="shared" si="40"/>
        <v>7.5033366738743519</v>
      </c>
      <c r="S108" s="3">
        <f t="shared" si="41"/>
        <v>7.6253070368621279</v>
      </c>
      <c r="T108" s="3">
        <f t="shared" si="42"/>
        <v>1928.1607637234233</v>
      </c>
      <c r="U108" s="3">
        <f t="shared" si="43"/>
        <v>1814.0853383707549</v>
      </c>
      <c r="V108" s="3">
        <f t="shared" si="43"/>
        <v>2049.4096127260923</v>
      </c>
      <c r="W108" s="3">
        <f t="shared" si="51"/>
        <v>1107.6089344874733</v>
      </c>
      <c r="X108" s="3">
        <f t="shared" si="44"/>
        <v>4.1110282374871394</v>
      </c>
    </row>
    <row r="109" spans="1:24" x14ac:dyDescent="0.35">
      <c r="A109" s="25">
        <f t="shared" si="45"/>
        <v>104</v>
      </c>
      <c r="B109" s="3">
        <v>2953.3900144999998</v>
      </c>
      <c r="C109" s="3">
        <v>1824.005005</v>
      </c>
      <c r="D109" s="3">
        <f t="shared" si="32"/>
        <v>785.27430661666631</v>
      </c>
      <c r="E109" s="3">
        <f t="shared" si="33"/>
        <v>893.96475614583312</v>
      </c>
      <c r="F109" s="4">
        <f t="shared" si="34"/>
        <v>702007.55402215628</v>
      </c>
      <c r="G109" s="3">
        <f t="shared" si="35"/>
        <v>616655.73663228611</v>
      </c>
      <c r="H109" s="3">
        <v>2953.3900144999998</v>
      </c>
      <c r="I109" s="3">
        <f t="shared" si="46"/>
        <v>7.5087899145998103</v>
      </c>
      <c r="J109" s="3">
        <f t="shared" si="47"/>
        <v>-2.4442734771246144E-2</v>
      </c>
      <c r="K109" s="3">
        <f t="shared" si="36"/>
        <v>1.1243818050166157</v>
      </c>
      <c r="L109" s="3">
        <f t="shared" si="37"/>
        <v>1.1768158746654276</v>
      </c>
      <c r="M109" s="3">
        <f t="shared" si="38"/>
        <v>5.9744728309748531E-4</v>
      </c>
      <c r="N109" s="3">
        <f t="shared" si="39"/>
        <v>5.9744728309755806E-4</v>
      </c>
      <c r="O109" s="3">
        <f t="shared" si="48"/>
        <v>3.026385148569698E-2</v>
      </c>
      <c r="P109" s="3">
        <f t="shared" si="49"/>
        <v>5.9930665253244322E-2</v>
      </c>
      <c r="Q109" s="3">
        <f t="shared" si="50"/>
        <v>7.5332326493710564</v>
      </c>
      <c r="R109" s="3">
        <f t="shared" si="40"/>
        <v>7.4733019841178123</v>
      </c>
      <c r="S109" s="3">
        <f t="shared" si="41"/>
        <v>7.5931633146243005</v>
      </c>
      <c r="T109" s="3">
        <f t="shared" si="42"/>
        <v>1869.1380156356649</v>
      </c>
      <c r="U109" s="3">
        <f t="shared" si="43"/>
        <v>1760.4099448461043</v>
      </c>
      <c r="V109" s="3">
        <f t="shared" si="43"/>
        <v>1984.5814503165893</v>
      </c>
      <c r="W109" s="3">
        <f t="shared" si="51"/>
        <v>2036.9886490390463</v>
      </c>
      <c r="X109" s="3">
        <f t="shared" si="44"/>
        <v>4.079939031489956</v>
      </c>
    </row>
    <row r="110" spans="1:24" x14ac:dyDescent="0.35">
      <c r="A110" s="25">
        <f t="shared" si="45"/>
        <v>105</v>
      </c>
      <c r="B110" s="3">
        <v>2942.875</v>
      </c>
      <c r="C110" s="3">
        <v>1752.955017</v>
      </c>
      <c r="D110" s="3">
        <f t="shared" si="32"/>
        <v>774.75929211666653</v>
      </c>
      <c r="E110" s="3">
        <f t="shared" si="33"/>
        <v>822.91476814583314</v>
      </c>
      <c r="F110" s="4">
        <f t="shared" si="34"/>
        <v>637560.8632410164</v>
      </c>
      <c r="G110" s="3">
        <f t="shared" si="35"/>
        <v>600251.96072111826</v>
      </c>
      <c r="H110" s="3">
        <v>2942.875</v>
      </c>
      <c r="I110" s="3">
        <f t="shared" si="46"/>
        <v>7.4690582240101362</v>
      </c>
      <c r="J110" s="3">
        <f t="shared" si="47"/>
        <v>-4.9648535497202495E-2</v>
      </c>
      <c r="K110" s="3">
        <f t="shared" si="36"/>
        <v>1.0416999291153546</v>
      </c>
      <c r="L110" s="3">
        <f t="shared" si="37"/>
        <v>1.1455111729494565</v>
      </c>
      <c r="M110" s="3">
        <f t="shared" si="38"/>
        <v>2.4649770770169763E-3</v>
      </c>
      <c r="N110" s="3">
        <f t="shared" si="39"/>
        <v>2.4649770770171237E-3</v>
      </c>
      <c r="O110" s="3">
        <f t="shared" si="48"/>
        <v>3.0017052344444774E-2</v>
      </c>
      <c r="P110" s="3">
        <f t="shared" si="49"/>
        <v>5.9441935762678179E-2</v>
      </c>
      <c r="Q110" s="3">
        <f t="shared" si="50"/>
        <v>7.5187067595073387</v>
      </c>
      <c r="R110" s="3">
        <f t="shared" si="40"/>
        <v>7.4592648237446602</v>
      </c>
      <c r="S110" s="3">
        <f t="shared" si="41"/>
        <v>7.5781486952700172</v>
      </c>
      <c r="T110" s="3">
        <f t="shared" si="42"/>
        <v>1842.1833667650835</v>
      </c>
      <c r="U110" s="3">
        <f t="shared" si="43"/>
        <v>1735.8714166805339</v>
      </c>
      <c r="V110" s="3">
        <f t="shared" si="43"/>
        <v>1955.0063006829805</v>
      </c>
      <c r="W110" s="3">
        <f t="shared" si="51"/>
        <v>7961.6984018000803</v>
      </c>
      <c r="X110" s="3">
        <f t="shared" si="44"/>
        <v>4.0654131416262382</v>
      </c>
    </row>
    <row r="111" spans="1:24" x14ac:dyDescent="0.35">
      <c r="A111" s="25">
        <f t="shared" si="45"/>
        <v>106</v>
      </c>
      <c r="B111" s="3">
        <v>3010.625</v>
      </c>
      <c r="C111" s="3">
        <v>1761.330017</v>
      </c>
      <c r="D111" s="3">
        <f t="shared" si="32"/>
        <v>842.50929211666653</v>
      </c>
      <c r="E111" s="3">
        <f t="shared" si="33"/>
        <v>831.28976814583314</v>
      </c>
      <c r="F111" s="4">
        <f t="shared" si="34"/>
        <v>700369.35410437372</v>
      </c>
      <c r="G111" s="3">
        <f t="shared" si="35"/>
        <v>709821.90730292653</v>
      </c>
      <c r="H111" s="3">
        <v>3010.625</v>
      </c>
      <c r="I111" s="3">
        <f t="shared" si="46"/>
        <v>7.4738244941184355</v>
      </c>
      <c r="J111" s="3">
        <f t="shared" si="47"/>
        <v>-0.13847500729781181</v>
      </c>
      <c r="K111" s="3">
        <f t="shared" si="36"/>
        <v>1.0514519098975714</v>
      </c>
      <c r="L111" s="3">
        <f t="shared" si="37"/>
        <v>1.3546126940476142</v>
      </c>
      <c r="M111" s="3">
        <f t="shared" si="38"/>
        <v>1.9175327646129035E-2</v>
      </c>
      <c r="N111" s="3">
        <f t="shared" si="39"/>
        <v>1.9175327646129451E-2</v>
      </c>
      <c r="O111" s="3">
        <f t="shared" si="48"/>
        <v>3.1629053591263466E-2</v>
      </c>
      <c r="P111" s="3">
        <f t="shared" si="49"/>
        <v>6.2634137097546672E-2</v>
      </c>
      <c r="Q111" s="3">
        <f t="shared" si="50"/>
        <v>7.6122995014162473</v>
      </c>
      <c r="R111" s="3">
        <f t="shared" si="40"/>
        <v>7.5496653643187006</v>
      </c>
      <c r="S111" s="3">
        <f t="shared" si="41"/>
        <v>7.6749336385137941</v>
      </c>
      <c r="T111" s="3">
        <f t="shared" si="42"/>
        <v>2022.9244711846895</v>
      </c>
      <c r="U111" s="3">
        <f t="shared" si="43"/>
        <v>1900.1067814124056</v>
      </c>
      <c r="V111" s="3">
        <f t="shared" si="43"/>
        <v>2153.6807594971001</v>
      </c>
      <c r="W111" s="3">
        <f t="shared" si="51"/>
        <v>68431.65846018563</v>
      </c>
      <c r="X111" s="3">
        <f t="shared" si="44"/>
        <v>4.159005883535146</v>
      </c>
    </row>
    <row r="112" spans="1:24" x14ac:dyDescent="0.35">
      <c r="A112" s="25">
        <f t="shared" si="45"/>
        <v>107</v>
      </c>
      <c r="B112" s="3">
        <v>3095.8499754999998</v>
      </c>
      <c r="C112" s="3">
        <v>1794.4050295</v>
      </c>
      <c r="D112" s="3">
        <f t="shared" si="32"/>
        <v>927.73426761666633</v>
      </c>
      <c r="E112" s="3">
        <f t="shared" si="33"/>
        <v>864.36478064583309</v>
      </c>
      <c r="F112" s="4">
        <f t="shared" si="34"/>
        <v>801900.82672610239</v>
      </c>
      <c r="G112" s="3">
        <f t="shared" si="35"/>
        <v>860690.87131023221</v>
      </c>
      <c r="H112" s="3">
        <v>3095.8499754999998</v>
      </c>
      <c r="I112" s="3">
        <f t="shared" si="46"/>
        <v>7.492428786088829</v>
      </c>
      <c r="J112" s="3">
        <f t="shared" si="47"/>
        <v>-0.23760413431139593</v>
      </c>
      <c r="K112" s="3">
        <f t="shared" si="36"/>
        <v>1.0899518340163956</v>
      </c>
      <c r="L112" s="3">
        <f t="shared" si="37"/>
        <v>1.6425285947538055</v>
      </c>
      <c r="M112" s="3">
        <f t="shared" si="38"/>
        <v>5.6455724641867877E-2</v>
      </c>
      <c r="N112" s="3">
        <f t="shared" si="39"/>
        <v>5.6455724641868592E-2</v>
      </c>
      <c r="O112" s="3">
        <f t="shared" si="48"/>
        <v>3.3722788276215068E-2</v>
      </c>
      <c r="P112" s="3">
        <f t="shared" si="49"/>
        <v>6.6780301791496605E-2</v>
      </c>
      <c r="Q112" s="3">
        <f t="shared" si="50"/>
        <v>7.7300329204002249</v>
      </c>
      <c r="R112" s="3">
        <f t="shared" si="40"/>
        <v>7.6632526186087286</v>
      </c>
      <c r="S112" s="3">
        <f t="shared" si="41"/>
        <v>7.7968132221917212</v>
      </c>
      <c r="T112" s="3">
        <f t="shared" si="42"/>
        <v>2275.6771157556286</v>
      </c>
      <c r="U112" s="3">
        <f t="shared" si="43"/>
        <v>2128.6699320483317</v>
      </c>
      <c r="V112" s="3">
        <f t="shared" si="43"/>
        <v>2432.8367010805687</v>
      </c>
      <c r="W112" s="3">
        <f t="shared" si="51"/>
        <v>231622.82100884529</v>
      </c>
      <c r="X112" s="3">
        <f t="shared" si="44"/>
        <v>4.2767393025191236</v>
      </c>
    </row>
    <row r="113" spans="1:24" x14ac:dyDescent="0.35">
      <c r="A113" s="25">
        <f t="shared" si="45"/>
        <v>108</v>
      </c>
      <c r="B113" s="3">
        <v>3187.3150635000002</v>
      </c>
      <c r="C113" s="3">
        <v>1826.119995</v>
      </c>
      <c r="D113" s="3">
        <f t="shared" si="32"/>
        <v>1019.1993556166667</v>
      </c>
      <c r="E113" s="3">
        <f t="shared" si="33"/>
        <v>896.07974614583316</v>
      </c>
      <c r="F113" s="4">
        <f t="shared" si="34"/>
        <v>913283.89985297946</v>
      </c>
      <c r="G113" s="3">
        <f t="shared" si="35"/>
        <v>1038767.3264894286</v>
      </c>
      <c r="H113" s="3">
        <v>3187.3150635000002</v>
      </c>
      <c r="I113" s="3">
        <f t="shared" si="46"/>
        <v>7.5099487736726882</v>
      </c>
      <c r="J113" s="3">
        <f t="shared" si="47"/>
        <v>-0.34643792347823066</v>
      </c>
      <c r="K113" s="3">
        <f t="shared" si="36"/>
        <v>1.1268407837755541</v>
      </c>
      <c r="L113" s="3">
        <f t="shared" si="37"/>
        <v>1.9823668333527051</v>
      </c>
      <c r="M113" s="3">
        <f t="shared" si="38"/>
        <v>0.1200192348239084</v>
      </c>
      <c r="N113" s="3">
        <f t="shared" si="39"/>
        <v>0.12001923482390944</v>
      </c>
      <c r="O113" s="3">
        <f t="shared" si="48"/>
        <v>3.6037917349457743E-2</v>
      </c>
      <c r="P113" s="3">
        <f t="shared" si="49"/>
        <v>7.1364887648724132E-2</v>
      </c>
      <c r="Q113" s="3">
        <f t="shared" si="50"/>
        <v>7.8563866971509189</v>
      </c>
      <c r="R113" s="3">
        <f t="shared" si="40"/>
        <v>7.7850218095021946</v>
      </c>
      <c r="S113" s="3">
        <f t="shared" si="41"/>
        <v>7.9277515847996431</v>
      </c>
      <c r="T113" s="3">
        <f t="shared" si="42"/>
        <v>2582.1733244890665</v>
      </c>
      <c r="U113" s="3">
        <f t="shared" si="43"/>
        <v>2404.3185843963756</v>
      </c>
      <c r="V113" s="3">
        <f t="shared" si="43"/>
        <v>2773.1845192956716</v>
      </c>
      <c r="W113" s="3">
        <f t="shared" si="51"/>
        <v>571616.63703150302</v>
      </c>
      <c r="X113" s="3">
        <f t="shared" si="44"/>
        <v>4.4030930792698184</v>
      </c>
    </row>
    <row r="114" spans="1:24" x14ac:dyDescent="0.35">
      <c r="A114" s="25">
        <f t="shared" si="45"/>
        <v>109</v>
      </c>
      <c r="B114" s="3">
        <v>3235.094971</v>
      </c>
      <c r="C114" s="3">
        <v>1941.8599855</v>
      </c>
      <c r="D114" s="3">
        <f t="shared" si="32"/>
        <v>1066.9792631166665</v>
      </c>
      <c r="E114" s="3">
        <f t="shared" si="33"/>
        <v>1011.8197366458331</v>
      </c>
      <c r="F114" s="4">
        <f t="shared" si="34"/>
        <v>1079590.6770132706</v>
      </c>
      <c r="G114" s="3">
        <f t="shared" si="35"/>
        <v>1138444.7479209846</v>
      </c>
      <c r="H114" s="3">
        <v>3235.094971</v>
      </c>
      <c r="I114" s="3">
        <f t="shared" si="46"/>
        <v>7.57140154815733</v>
      </c>
      <c r="J114" s="3">
        <f t="shared" si="47"/>
        <v>-0.3509903526995517</v>
      </c>
      <c r="K114" s="3">
        <f t="shared" si="36"/>
        <v>1.2610848561146022</v>
      </c>
      <c r="L114" s="3">
        <f t="shared" si="37"/>
        <v>2.1725896188034448</v>
      </c>
      <c r="M114" s="3">
        <f t="shared" si="38"/>
        <v>0.1231942276881557</v>
      </c>
      <c r="N114" s="3">
        <f t="shared" si="39"/>
        <v>0.12319422768815676</v>
      </c>
      <c r="O114" s="3">
        <f t="shared" si="48"/>
        <v>3.7271076437169405E-2</v>
      </c>
      <c r="P114" s="3">
        <f t="shared" si="49"/>
        <v>7.3806878369058318E-2</v>
      </c>
      <c r="Q114" s="3">
        <f t="shared" si="50"/>
        <v>7.9223919008568817</v>
      </c>
      <c r="R114" s="3">
        <f t="shared" si="40"/>
        <v>7.8485850224878231</v>
      </c>
      <c r="S114" s="3">
        <f t="shared" si="41"/>
        <v>7.9961987792259404</v>
      </c>
      <c r="T114" s="3">
        <f t="shared" si="42"/>
        <v>2758.3608872342052</v>
      </c>
      <c r="U114" s="3">
        <f t="shared" si="43"/>
        <v>2562.1064277702808</v>
      </c>
      <c r="V114" s="3">
        <f t="shared" si="43"/>
        <v>2969.648216699939</v>
      </c>
      <c r="W114" s="3">
        <f t="shared" si="51"/>
        <v>666673.72253277013</v>
      </c>
      <c r="X114" s="3">
        <f t="shared" si="44"/>
        <v>4.4690982829757813</v>
      </c>
    </row>
    <row r="115" spans="1:24" x14ac:dyDescent="0.35">
      <c r="A115" s="25">
        <f t="shared" si="45"/>
        <v>110</v>
      </c>
      <c r="B115" s="3">
        <v>3094.9399414999998</v>
      </c>
      <c r="C115" s="3">
        <v>1947.174988</v>
      </c>
      <c r="D115" s="3">
        <f t="shared" si="32"/>
        <v>926.82423361666633</v>
      </c>
      <c r="E115" s="3">
        <f t="shared" si="33"/>
        <v>1017.1347391458331</v>
      </c>
      <c r="F115" s="4">
        <f t="shared" si="34"/>
        <v>942705.12509372458</v>
      </c>
      <c r="G115" s="3">
        <f t="shared" si="35"/>
        <v>859003.1600191209</v>
      </c>
      <c r="H115" s="3">
        <v>3094.9399414999998</v>
      </c>
      <c r="I115" s="3">
        <f t="shared" si="46"/>
        <v>7.5741348770398353</v>
      </c>
      <c r="J115" s="3">
        <f t="shared" si="47"/>
        <v>-0.15464088354798555</v>
      </c>
      <c r="K115" s="3">
        <f t="shared" si="36"/>
        <v>1.2672312764264198</v>
      </c>
      <c r="L115" s="3">
        <f t="shared" si="37"/>
        <v>1.6393077937115907</v>
      </c>
      <c r="M115" s="3">
        <f t="shared" si="38"/>
        <v>2.3913802864501628E-2</v>
      </c>
      <c r="N115" s="3">
        <f t="shared" si="39"/>
        <v>2.3913802864502093E-2</v>
      </c>
      <c r="O115" s="3">
        <f t="shared" si="48"/>
        <v>3.3700085944494182E-2</v>
      </c>
      <c r="P115" s="3">
        <f t="shared" si="49"/>
        <v>6.6735344993995957E-2</v>
      </c>
      <c r="Q115" s="3">
        <f t="shared" si="50"/>
        <v>7.7287757605878209</v>
      </c>
      <c r="R115" s="3">
        <f t="shared" si="40"/>
        <v>7.6620404155938253</v>
      </c>
      <c r="S115" s="3">
        <f t="shared" si="41"/>
        <v>7.7955111055818165</v>
      </c>
      <c r="T115" s="3">
        <f t="shared" si="42"/>
        <v>2272.8180234842011</v>
      </c>
      <c r="U115" s="3">
        <f t="shared" si="43"/>
        <v>2126.0911152794833</v>
      </c>
      <c r="V115" s="3">
        <f t="shared" si="43"/>
        <v>2429.670925554653</v>
      </c>
      <c r="W115" s="3">
        <f t="shared" si="51"/>
        <v>106043.38655936469</v>
      </c>
      <c r="X115" s="3">
        <f t="shared" si="44"/>
        <v>4.2754821427067204</v>
      </c>
    </row>
    <row r="116" spans="1:24" x14ac:dyDescent="0.35">
      <c r="A116" s="25">
        <f t="shared" si="45"/>
        <v>111</v>
      </c>
      <c r="B116" s="3">
        <v>2779.4350585000002</v>
      </c>
      <c r="C116" s="3">
        <v>1928.1049805</v>
      </c>
      <c r="D116" s="3">
        <f t="shared" si="32"/>
        <v>611.31935061666672</v>
      </c>
      <c r="E116" s="3">
        <f t="shared" si="33"/>
        <v>998.06473164583315</v>
      </c>
      <c r="F116" s="4">
        <f t="shared" si="34"/>
        <v>610136.28362312843</v>
      </c>
      <c r="G116" s="3">
        <f t="shared" si="35"/>
        <v>373711.34843838308</v>
      </c>
      <c r="H116" s="3">
        <v>2779.4350585000002</v>
      </c>
      <c r="I116" s="3">
        <f t="shared" si="46"/>
        <v>7.5642929241549233</v>
      </c>
      <c r="J116" s="3">
        <f t="shared" si="47"/>
        <v>0.27136907626996809</v>
      </c>
      <c r="K116" s="3">
        <f t="shared" si="36"/>
        <v>1.2451696985749807</v>
      </c>
      <c r="L116" s="3">
        <f t="shared" si="37"/>
        <v>0.71318471759739877</v>
      </c>
      <c r="M116" s="3">
        <f t="shared" si="38"/>
        <v>7.3641175555615765E-2</v>
      </c>
      <c r="N116" s="3">
        <f t="shared" si="39"/>
        <v>7.3641175555614946E-2</v>
      </c>
      <c r="O116" s="3">
        <f t="shared" si="48"/>
        <v>2.6373551302445526E-2</v>
      </c>
      <c r="P116" s="3">
        <f t="shared" si="49"/>
        <v>5.2226811759009908E-2</v>
      </c>
      <c r="Q116" s="3">
        <f t="shared" si="50"/>
        <v>7.2929238478849552</v>
      </c>
      <c r="R116" s="3">
        <f t="shared" si="40"/>
        <v>7.2406970361259448</v>
      </c>
      <c r="S116" s="3">
        <f t="shared" si="41"/>
        <v>7.3451506596439655</v>
      </c>
      <c r="T116" s="3">
        <f t="shared" si="42"/>
        <v>1469.8620735959432</v>
      </c>
      <c r="U116" s="3">
        <f t="shared" si="43"/>
        <v>1395.0660434726165</v>
      </c>
      <c r="V116" s="3">
        <f t="shared" si="43"/>
        <v>1548.6682695091877</v>
      </c>
      <c r="W116" s="3">
        <f t="shared" si="51"/>
        <v>209986.56172788006</v>
      </c>
      <c r="X116" s="3">
        <f t="shared" si="44"/>
        <v>3.8396302300038543</v>
      </c>
    </row>
    <row r="117" spans="1:24" x14ac:dyDescent="0.35">
      <c r="A117" s="25">
        <f t="shared" si="45"/>
        <v>112</v>
      </c>
      <c r="B117" s="3">
        <v>2705.255005</v>
      </c>
      <c r="C117" s="3">
        <v>2203.4849855000002</v>
      </c>
      <c r="D117" s="3">
        <f t="shared" si="32"/>
        <v>537.13929711666651</v>
      </c>
      <c r="E117" s="3">
        <f t="shared" si="33"/>
        <v>1273.4447366458335</v>
      </c>
      <c r="F117" s="4">
        <f t="shared" si="34"/>
        <v>684017.2107588615</v>
      </c>
      <c r="G117" s="3">
        <f t="shared" si="35"/>
        <v>288518.62450698653</v>
      </c>
      <c r="H117" s="3">
        <v>2705.255005</v>
      </c>
      <c r="I117" s="3">
        <f t="shared" si="46"/>
        <v>7.6977954703264464</v>
      </c>
      <c r="J117" s="3">
        <f t="shared" si="47"/>
        <v>0.50734711472214844</v>
      </c>
      <c r="K117" s="3">
        <f t="shared" si="36"/>
        <v>1.5609360604192513</v>
      </c>
      <c r="L117" s="3">
        <f t="shared" si="37"/>
        <v>0.55060429553568002</v>
      </c>
      <c r="M117" s="3">
        <f t="shared" si="38"/>
        <v>0.25740109481688883</v>
      </c>
      <c r="N117" s="3">
        <f t="shared" si="39"/>
        <v>0.25740109481688739</v>
      </c>
      <c r="O117" s="3">
        <f t="shared" si="48"/>
        <v>2.4865625643860377E-2</v>
      </c>
      <c r="P117" s="3">
        <f t="shared" si="49"/>
        <v>4.9240708423347074E-2</v>
      </c>
      <c r="Q117" s="3">
        <f t="shared" si="50"/>
        <v>7.190448355604298</v>
      </c>
      <c r="R117" s="3">
        <f t="shared" si="40"/>
        <v>7.1412076471809511</v>
      </c>
      <c r="S117" s="3">
        <f t="shared" si="41"/>
        <v>7.2396890640276448</v>
      </c>
      <c r="T117" s="3">
        <f t="shared" si="42"/>
        <v>1326.6979047197035</v>
      </c>
      <c r="U117" s="3">
        <f t="shared" si="43"/>
        <v>1262.9526697477311</v>
      </c>
      <c r="V117" s="3">
        <f t="shared" si="43"/>
        <v>1393.6605642864106</v>
      </c>
      <c r="W117" s="3">
        <f t="shared" si="51"/>
        <v>768755.5850232346</v>
      </c>
      <c r="X117" s="3">
        <f t="shared" si="44"/>
        <v>3.7371547377231971</v>
      </c>
    </row>
    <row r="118" spans="1:24" x14ac:dyDescent="0.35">
      <c r="A118" s="25">
        <f t="shared" si="45"/>
        <v>113</v>
      </c>
      <c r="B118" s="3">
        <v>2956.7000735000001</v>
      </c>
      <c r="C118" s="3">
        <v>2389.5850829999999</v>
      </c>
      <c r="D118" s="3">
        <f t="shared" si="32"/>
        <v>788.58436561666667</v>
      </c>
      <c r="E118" s="3">
        <f t="shared" si="33"/>
        <v>1459.5448341458332</v>
      </c>
      <c r="F118" s="4">
        <f t="shared" si="34"/>
        <v>1150974.2371239748</v>
      </c>
      <c r="G118" s="3">
        <f t="shared" si="35"/>
        <v>621865.30169504066</v>
      </c>
      <c r="H118" s="3">
        <v>2956.7000735000001</v>
      </c>
      <c r="I118" s="3">
        <f t="shared" si="46"/>
        <v>7.7788750244150568</v>
      </c>
      <c r="J118" s="3">
        <f t="shared" si="47"/>
        <v>0.24106971825152268</v>
      </c>
      <c r="K118" s="3">
        <f t="shared" si="36"/>
        <v>1.7701073715161404</v>
      </c>
      <c r="L118" s="3">
        <f t="shared" si="37"/>
        <v>1.1867577247152379</v>
      </c>
      <c r="M118" s="3">
        <f t="shared" si="38"/>
        <v>5.8114609057868527E-2</v>
      </c>
      <c r="N118" s="3">
        <f t="shared" si="39"/>
        <v>5.8114609057867805E-2</v>
      </c>
      <c r="O118" s="3">
        <f t="shared" si="48"/>
        <v>3.0341810768806762E-2</v>
      </c>
      <c r="P118" s="3">
        <f t="shared" si="49"/>
        <v>6.0085045858159838E-2</v>
      </c>
      <c r="Q118" s="3">
        <f t="shared" si="50"/>
        <v>7.5378053061635342</v>
      </c>
      <c r="R118" s="3">
        <f t="shared" si="40"/>
        <v>7.4777202603053743</v>
      </c>
      <c r="S118" s="3">
        <f t="shared" si="41"/>
        <v>7.597890352021694</v>
      </c>
      <c r="T118" s="3">
        <f t="shared" si="42"/>
        <v>1877.7045131789894</v>
      </c>
      <c r="U118" s="3">
        <f t="shared" si="43"/>
        <v>1768.2051301456379</v>
      </c>
      <c r="V118" s="3">
        <f t="shared" si="43"/>
        <v>1993.9848486483852</v>
      </c>
      <c r="W118" s="3">
        <f t="shared" si="51"/>
        <v>262021.71776028248</v>
      </c>
      <c r="X118" s="3">
        <f t="shared" si="44"/>
        <v>4.0845116882824328</v>
      </c>
    </row>
    <row r="119" spans="1:24" x14ac:dyDescent="0.35">
      <c r="A119" s="25">
        <f t="shared" si="45"/>
        <v>114</v>
      </c>
      <c r="B119" s="3">
        <v>3069.535034</v>
      </c>
      <c r="C119" s="3">
        <v>2603.410034</v>
      </c>
      <c r="D119" s="3">
        <f t="shared" si="32"/>
        <v>901.41932611666653</v>
      </c>
      <c r="E119" s="3">
        <f t="shared" si="33"/>
        <v>1673.3697851458332</v>
      </c>
      <c r="F119" s="4">
        <f t="shared" si="34"/>
        <v>1508407.864070148</v>
      </c>
      <c r="G119" s="3">
        <f t="shared" si="35"/>
        <v>812556.80149662518</v>
      </c>
      <c r="H119" s="3">
        <v>3069.535034</v>
      </c>
      <c r="I119" s="3">
        <f t="shared" si="46"/>
        <v>7.8645774162156066</v>
      </c>
      <c r="J119" s="3">
        <f t="shared" si="47"/>
        <v>0.17089707925682163</v>
      </c>
      <c r="K119" s="3">
        <f t="shared" si="36"/>
        <v>2.0054984208659135</v>
      </c>
      <c r="L119" s="3">
        <f t="shared" si="37"/>
        <v>1.5506703112676894</v>
      </c>
      <c r="M119" s="3">
        <f t="shared" si="38"/>
        <v>2.9205811698512371E-2</v>
      </c>
      <c r="N119" s="3">
        <f t="shared" si="39"/>
        <v>2.9205811698511861E-2</v>
      </c>
      <c r="O119" s="3">
        <f t="shared" si="48"/>
        <v>3.3069194634983444E-2</v>
      </c>
      <c r="P119" s="3">
        <f t="shared" si="49"/>
        <v>6.548600844146435E-2</v>
      </c>
      <c r="Q119" s="3">
        <f t="shared" si="50"/>
        <v>7.6936803369587849</v>
      </c>
      <c r="R119" s="3">
        <f t="shared" si="40"/>
        <v>7.6281943285173206</v>
      </c>
      <c r="S119" s="3">
        <f t="shared" si="41"/>
        <v>7.7591663454002493</v>
      </c>
      <c r="T119" s="3">
        <f t="shared" si="42"/>
        <v>2194.4359826077925</v>
      </c>
      <c r="U119" s="3">
        <f t="shared" si="43"/>
        <v>2055.335406629958</v>
      </c>
      <c r="V119" s="3">
        <f t="shared" si="43"/>
        <v>2342.9505793702378</v>
      </c>
      <c r="W119" s="3">
        <f t="shared" si="51"/>
        <v>167259.77471215595</v>
      </c>
      <c r="X119" s="3">
        <f t="shared" si="44"/>
        <v>4.2403867190776845</v>
      </c>
    </row>
    <row r="120" spans="1:24" x14ac:dyDescent="0.35">
      <c r="A120" s="25">
        <f t="shared" si="45"/>
        <v>115</v>
      </c>
      <c r="B120" s="3">
        <v>3188.5200195000002</v>
      </c>
      <c r="C120" s="3">
        <v>2961.334961</v>
      </c>
      <c r="D120" s="3">
        <f t="shared" si="32"/>
        <v>1020.4043116166667</v>
      </c>
      <c r="E120" s="3">
        <f t="shared" si="33"/>
        <v>2031.2947121458333</v>
      </c>
      <c r="F120" s="4">
        <f t="shared" si="34"/>
        <v>2072741.8824377442</v>
      </c>
      <c r="G120" s="3">
        <f t="shared" si="35"/>
        <v>1041224.9591658835</v>
      </c>
      <c r="H120" s="3">
        <v>3188.5200195000002</v>
      </c>
      <c r="I120" s="3">
        <f t="shared" si="46"/>
        <v>7.9933954459858594</v>
      </c>
      <c r="J120" s="3">
        <f t="shared" si="47"/>
        <v>0.13534417118298947</v>
      </c>
      <c r="K120" s="3">
        <f t="shared" si="36"/>
        <v>2.3869454121843967</v>
      </c>
      <c r="L120" s="3">
        <f t="shared" si="37"/>
        <v>1.9870569399647766</v>
      </c>
      <c r="M120" s="3">
        <f t="shared" si="38"/>
        <v>1.8318044673210358E-2</v>
      </c>
      <c r="N120" s="3">
        <f t="shared" si="39"/>
        <v>1.8318044673209952E-2</v>
      </c>
      <c r="O120" s="3">
        <f t="shared" si="48"/>
        <v>3.6068828889719434E-2</v>
      </c>
      <c r="P120" s="3">
        <f t="shared" si="49"/>
        <v>7.1426100914086646E-2</v>
      </c>
      <c r="Q120" s="3">
        <f t="shared" si="50"/>
        <v>7.8580512748028699</v>
      </c>
      <c r="R120" s="3">
        <f t="shared" si="40"/>
        <v>7.7866251738887833</v>
      </c>
      <c r="S120" s="3">
        <f t="shared" si="41"/>
        <v>7.9294773757169565</v>
      </c>
      <c r="T120" s="3">
        <f t="shared" si="42"/>
        <v>2586.4751318513777</v>
      </c>
      <c r="U120" s="3">
        <f t="shared" si="43"/>
        <v>2408.176675324883</v>
      </c>
      <c r="V120" s="3">
        <f t="shared" si="43"/>
        <v>2777.9745880908395</v>
      </c>
      <c r="W120" s="3">
        <f t="shared" si="51"/>
        <v>140519.89150933432</v>
      </c>
      <c r="X120" s="3">
        <f t="shared" si="44"/>
        <v>4.4047576569217686</v>
      </c>
    </row>
    <row r="121" spans="1:24" x14ac:dyDescent="0.35">
      <c r="A121" s="25">
        <f t="shared" si="45"/>
        <v>116</v>
      </c>
      <c r="B121" s="3">
        <v>3394.2850345000002</v>
      </c>
      <c r="C121" s="3">
        <v>3315.7349855000002</v>
      </c>
      <c r="D121" s="3">
        <f t="shared" si="32"/>
        <v>1226.1693266166667</v>
      </c>
      <c r="E121" s="3">
        <f t="shared" si="33"/>
        <v>2385.6947366458335</v>
      </c>
      <c r="F121" s="4">
        <f t="shared" si="34"/>
        <v>2925265.7087459476</v>
      </c>
      <c r="G121" s="3">
        <f t="shared" si="35"/>
        <v>1503491.2175355698</v>
      </c>
      <c r="H121" s="3">
        <v>3394.2850345000002</v>
      </c>
      <c r="I121" s="3">
        <f t="shared" si="46"/>
        <v>8.1064345931277622</v>
      </c>
      <c r="J121" s="3">
        <f t="shared" si="47"/>
        <v>-3.5869256476251721E-2</v>
      </c>
      <c r="K121" s="3">
        <f t="shared" si="36"/>
        <v>2.7490084025884478</v>
      </c>
      <c r="L121" s="3">
        <f t="shared" si="37"/>
        <v>2.8692384212278395</v>
      </c>
      <c r="M121" s="3">
        <f t="shared" si="38"/>
        <v>1.286603560159126E-3</v>
      </c>
      <c r="N121" s="3">
        <f t="shared" si="39"/>
        <v>1.2866035601592325E-3</v>
      </c>
      <c r="O121" s="3">
        <f t="shared" si="48"/>
        <v>4.1475404251175192E-2</v>
      </c>
      <c r="P121" s="3">
        <f t="shared" si="49"/>
        <v>8.2132592065980461E-2</v>
      </c>
      <c r="Q121" s="3">
        <f t="shared" si="50"/>
        <v>8.1423038496040139</v>
      </c>
      <c r="R121" s="3">
        <f t="shared" si="40"/>
        <v>8.060171257538034</v>
      </c>
      <c r="S121" s="3">
        <f t="shared" si="41"/>
        <v>8.2244364416699938</v>
      </c>
      <c r="T121" s="3">
        <f t="shared" si="42"/>
        <v>3436.8266859260307</v>
      </c>
      <c r="U121" s="3">
        <f t="shared" si="43"/>
        <v>3165.8322605730446</v>
      </c>
      <c r="V121" s="3">
        <f t="shared" si="43"/>
        <v>3731.0181642268226</v>
      </c>
      <c r="W121" s="3">
        <f t="shared" si="51"/>
        <v>14663.199912067505</v>
      </c>
      <c r="X121" s="3">
        <f t="shared" si="44"/>
        <v>4.6890102317229134</v>
      </c>
    </row>
    <row r="122" spans="1:24" x14ac:dyDescent="0.35">
      <c r="A122" s="25">
        <f t="shared" si="45"/>
        <v>117</v>
      </c>
      <c r="B122" s="3">
        <v>3435.2199704999998</v>
      </c>
      <c r="C122" s="3">
        <v>3319.155029</v>
      </c>
      <c r="D122" s="3">
        <f t="shared" si="32"/>
        <v>1267.1042626166663</v>
      </c>
      <c r="E122" s="3">
        <f t="shared" si="33"/>
        <v>2389.1147801458333</v>
      </c>
      <c r="F122" s="4">
        <f t="shared" si="34"/>
        <v>3027257.521803265</v>
      </c>
      <c r="G122" s="3">
        <f t="shared" si="35"/>
        <v>1605553.2123413258</v>
      </c>
      <c r="H122" s="3">
        <v>3435.2199704999998</v>
      </c>
      <c r="I122" s="3">
        <f t="shared" si="46"/>
        <v>8.1074655201801864</v>
      </c>
      <c r="J122" s="3">
        <f t="shared" si="47"/>
        <v>-9.1387597322066583E-2</v>
      </c>
      <c r="K122" s="3">
        <f t="shared" si="36"/>
        <v>2.7524280471138276</v>
      </c>
      <c r="L122" s="3">
        <f t="shared" si="37"/>
        <v>3.0640118880950702</v>
      </c>
      <c r="M122" s="3">
        <f t="shared" si="38"/>
        <v>8.351692944300191E-3</v>
      </c>
      <c r="N122" s="3">
        <f t="shared" si="39"/>
        <v>8.3516929443004633E-3</v>
      </c>
      <c r="O122" s="3">
        <f t="shared" si="48"/>
        <v>4.2576677650192768E-2</v>
      </c>
      <c r="P122" s="3">
        <f t="shared" si="49"/>
        <v>8.4313413216917488E-2</v>
      </c>
      <c r="Q122" s="3">
        <f t="shared" si="50"/>
        <v>8.198853117502253</v>
      </c>
      <c r="R122" s="3">
        <f t="shared" si="40"/>
        <v>8.1145397042853347</v>
      </c>
      <c r="S122" s="3">
        <f t="shared" si="41"/>
        <v>8.2831665307191713</v>
      </c>
      <c r="T122" s="3">
        <f t="shared" si="42"/>
        <v>3636.7769587773619</v>
      </c>
      <c r="U122" s="3">
        <f t="shared" si="43"/>
        <v>3342.7185909684567</v>
      </c>
      <c r="V122" s="3">
        <f t="shared" si="43"/>
        <v>3956.7035895959261</v>
      </c>
      <c r="W122" s="3">
        <f t="shared" si="51"/>
        <v>100883.69027549539</v>
      </c>
      <c r="X122" s="3">
        <f t="shared" si="44"/>
        <v>4.7455594996211516</v>
      </c>
    </row>
    <row r="123" spans="1:24" x14ac:dyDescent="0.35">
      <c r="A123" s="25">
        <f t="shared" si="45"/>
        <v>118</v>
      </c>
      <c r="B123" s="3">
        <v>3327.915039</v>
      </c>
      <c r="C123" s="3">
        <v>3122.0749510000001</v>
      </c>
      <c r="D123" s="3">
        <f t="shared" si="32"/>
        <v>1159.7993311166665</v>
      </c>
      <c r="E123" s="3">
        <f t="shared" si="33"/>
        <v>2192.0347021458333</v>
      </c>
      <c r="F123" s="4">
        <f t="shared" si="34"/>
        <v>2542320.3813332589</v>
      </c>
      <c r="G123" s="3">
        <f t="shared" si="35"/>
        <v>1345134.488458667</v>
      </c>
      <c r="H123" s="3">
        <v>3327.915039</v>
      </c>
      <c r="I123" s="3">
        <f t="shared" si="46"/>
        <v>8.0462531081542767</v>
      </c>
      <c r="J123" s="3">
        <f t="shared" si="47"/>
        <v>-4.3643966626252251E-3</v>
      </c>
      <c r="K123" s="3">
        <f t="shared" si="36"/>
        <v>2.5530667978473796</v>
      </c>
      <c r="L123" s="3">
        <f t="shared" si="37"/>
        <v>2.5670329902761533</v>
      </c>
      <c r="M123" s="3">
        <f t="shared" si="38"/>
        <v>1.9047958228734203E-5</v>
      </c>
      <c r="N123" s="3">
        <f t="shared" si="39"/>
        <v>1.9047958228747186E-5</v>
      </c>
      <c r="O123" s="3">
        <f t="shared" si="48"/>
        <v>3.9706281244023332E-2</v>
      </c>
      <c r="P123" s="3">
        <f t="shared" si="49"/>
        <v>7.8629246869367286E-2</v>
      </c>
      <c r="Q123" s="3">
        <f t="shared" si="50"/>
        <v>8.050617504816902</v>
      </c>
      <c r="R123" s="3">
        <f t="shared" si="40"/>
        <v>7.971988257947535</v>
      </c>
      <c r="S123" s="3">
        <f t="shared" si="41"/>
        <v>8.129246751686269</v>
      </c>
      <c r="T123" s="3">
        <f t="shared" si="42"/>
        <v>3135.7307023783019</v>
      </c>
      <c r="U123" s="3">
        <f t="shared" si="43"/>
        <v>2898.6148326353727</v>
      </c>
      <c r="V123" s="3">
        <f t="shared" si="43"/>
        <v>3392.2434009275053</v>
      </c>
      <c r="W123" s="3">
        <f t="shared" si="51"/>
        <v>186.47954570599231</v>
      </c>
      <c r="X123" s="3">
        <f t="shared" si="44"/>
        <v>4.5973238869358006</v>
      </c>
    </row>
    <row r="124" spans="1:24" x14ac:dyDescent="0.35">
      <c r="A124" s="25">
        <f t="shared" si="45"/>
        <v>119</v>
      </c>
      <c r="B124" s="3">
        <v>3458.9149170000001</v>
      </c>
      <c r="C124" s="3">
        <v>3114.8900144999998</v>
      </c>
      <c r="D124" s="3">
        <f t="shared" si="32"/>
        <v>1290.7992091166666</v>
      </c>
      <c r="E124" s="3">
        <f t="shared" si="33"/>
        <v>2184.849765645833</v>
      </c>
      <c r="F124" s="4">
        <f t="shared" si="34"/>
        <v>2820202.3495343756</v>
      </c>
      <c r="G124" s="3">
        <f t="shared" si="35"/>
        <v>1666162.598256212</v>
      </c>
      <c r="H124" s="3">
        <v>3458.9149170000001</v>
      </c>
      <c r="I124" s="3">
        <f t="shared" si="46"/>
        <v>8.0439491222514903</v>
      </c>
      <c r="J124" s="3">
        <f t="shared" si="47"/>
        <v>-0.18763720576470888</v>
      </c>
      <c r="K124" s="3">
        <f t="shared" si="36"/>
        <v>2.5457093418283878</v>
      </c>
      <c r="L124" s="3">
        <f t="shared" si="37"/>
        <v>3.1796778638758023</v>
      </c>
      <c r="M124" s="3">
        <f t="shared" si="38"/>
        <v>3.5207720987187698E-2</v>
      </c>
      <c r="N124" s="3">
        <f t="shared" si="39"/>
        <v>3.520772098718826E-2</v>
      </c>
      <c r="O124" s="3">
        <f t="shared" si="48"/>
        <v>4.3217388684136292E-2</v>
      </c>
      <c r="P124" s="3">
        <f t="shared" si="49"/>
        <v>8.5582195497238847E-2</v>
      </c>
      <c r="Q124" s="3">
        <f t="shared" si="50"/>
        <v>8.2315863280161992</v>
      </c>
      <c r="R124" s="3">
        <f t="shared" si="40"/>
        <v>8.1460041325189607</v>
      </c>
      <c r="S124" s="3">
        <f t="shared" si="41"/>
        <v>8.3171685235134376</v>
      </c>
      <c r="T124" s="3">
        <f t="shared" si="42"/>
        <v>3757.7901142061219</v>
      </c>
      <c r="U124" s="3">
        <f t="shared" si="43"/>
        <v>3449.5674747178032</v>
      </c>
      <c r="V124" s="3">
        <f t="shared" si="43"/>
        <v>4093.5527847822236</v>
      </c>
      <c r="W124" s="3">
        <f t="shared" si="51"/>
        <v>413320.5382021417</v>
      </c>
      <c r="X124" s="3">
        <f t="shared" si="44"/>
        <v>4.7782927101350987</v>
      </c>
    </row>
    <row r="125" spans="1:24" x14ac:dyDescent="0.35">
      <c r="A125" s="25">
        <f t="shared" si="45"/>
        <v>120</v>
      </c>
      <c r="B125" s="33">
        <v>3700.9700925000002</v>
      </c>
      <c r="C125" s="33">
        <v>3222.714966</v>
      </c>
      <c r="D125" s="33">
        <f t="shared" si="32"/>
        <v>1532.8543846166667</v>
      </c>
      <c r="E125" s="33">
        <f t="shared" si="33"/>
        <v>2292.6747171458333</v>
      </c>
      <c r="F125" s="34">
        <f t="shared" si="34"/>
        <v>3514336.4926767666</v>
      </c>
      <c r="G125" s="33">
        <f t="shared" si="35"/>
        <v>2349642.56443854</v>
      </c>
      <c r="H125" s="3">
        <v>3700.9700925000002</v>
      </c>
      <c r="I125" s="3">
        <f t="shared" si="46"/>
        <v>8.0779794404240057</v>
      </c>
      <c r="J125" s="3">
        <f t="shared" si="47"/>
        <v>-0.48799223915362511</v>
      </c>
      <c r="K125" s="3">
        <f t="shared" si="36"/>
        <v>2.6554600498891312</v>
      </c>
      <c r="L125" s="3">
        <f t="shared" si="37"/>
        <v>4.4840200218062662</v>
      </c>
      <c r="M125" s="3">
        <f t="shared" si="38"/>
        <v>0.23813642547416883</v>
      </c>
      <c r="N125" s="3">
        <f t="shared" si="39"/>
        <v>0.2381364254741703</v>
      </c>
      <c r="O125" s="3">
        <f t="shared" si="48"/>
        <v>4.9876040882492576E-2</v>
      </c>
      <c r="P125" s="3">
        <f t="shared" si="49"/>
        <v>9.876813966320426E-2</v>
      </c>
      <c r="Q125" s="3">
        <f t="shared" si="50"/>
        <v>8.5659716795776308</v>
      </c>
      <c r="R125" s="3">
        <f t="shared" si="40"/>
        <v>8.4672035399144274</v>
      </c>
      <c r="S125" s="3">
        <f t="shared" si="41"/>
        <v>8.6647398192408343</v>
      </c>
      <c r="T125" s="3">
        <f t="shared" si="42"/>
        <v>5249.9387013156575</v>
      </c>
      <c r="U125" s="3">
        <f t="shared" si="43"/>
        <v>4756.1963417381312</v>
      </c>
      <c r="V125" s="3">
        <f t="shared" si="43"/>
        <v>5794.9366231377235</v>
      </c>
      <c r="W125" s="3">
        <f t="shared" si="51"/>
        <v>4109636.073027167</v>
      </c>
      <c r="X125" s="3">
        <f t="shared" si="44"/>
        <v>5.1126780616965295</v>
      </c>
    </row>
    <row r="126" spans="1:24" x14ac:dyDescent="0.35">
      <c r="A126" s="23" t="s">
        <v>11</v>
      </c>
      <c r="B126" s="32">
        <f t="shared" ref="B126:L126" si="52">SUM(B6:B125)</f>
        <v>260173.88494600003</v>
      </c>
      <c r="C126" s="32">
        <f t="shared" si="52"/>
        <v>111604.82986250002</v>
      </c>
      <c r="D126" s="32">
        <f t="shared" si="52"/>
        <v>-1.4097167877480388E-11</v>
      </c>
      <c r="E126" s="32">
        <f t="shared" si="52"/>
        <v>1.7735146684572101E-11</v>
      </c>
      <c r="F126" s="32">
        <f t="shared" si="52"/>
        <v>57052261.961449564</v>
      </c>
      <c r="G126" s="32">
        <f t="shared" si="52"/>
        <v>47186646.807557657</v>
      </c>
      <c r="H126" s="32">
        <f t="shared" si="52"/>
        <v>260173.88494600003</v>
      </c>
      <c r="I126" s="32">
        <f t="shared" si="52"/>
        <v>773.81054433302222</v>
      </c>
      <c r="J126" s="32">
        <f t="shared" si="52"/>
        <v>1.7852386235972517E-13</v>
      </c>
      <c r="K126" s="40">
        <f t="shared" si="52"/>
        <v>95.100112465912488</v>
      </c>
      <c r="L126" s="40">
        <f t="shared" si="52"/>
        <v>90.050236682509507</v>
      </c>
      <c r="M126" s="31">
        <f>SUM(M6:M125)</f>
        <v>5.0498757834029337</v>
      </c>
      <c r="N126" s="30">
        <f>SUM(N6:N125)</f>
        <v>5.0498757834029329</v>
      </c>
      <c r="O126" s="30"/>
      <c r="P126" s="30"/>
      <c r="Q126" s="30"/>
      <c r="R126" s="30"/>
      <c r="S126" s="30"/>
      <c r="T126" s="30"/>
      <c r="U126" s="30"/>
      <c r="V126" s="30"/>
      <c r="W126" s="30">
        <f>SUM(W6:W125)</f>
        <v>9842695.8053427693</v>
      </c>
      <c r="X126" s="30"/>
    </row>
    <row r="127" spans="1:24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>
        <f t="shared" ref="D127:I127" si="53">AVERAGE(D6:D125)</f>
        <v>-1.1747639897900324E-13</v>
      </c>
      <c r="E127" s="32">
        <f t="shared" si="53"/>
        <v>1.4779288903810084E-13</v>
      </c>
      <c r="F127" s="32">
        <f t="shared" si="53"/>
        <v>475435.51634541305</v>
      </c>
      <c r="G127" s="32">
        <f t="shared" si="53"/>
        <v>393222.05672964716</v>
      </c>
      <c r="H127" s="32">
        <f t="shared" si="53"/>
        <v>2168.1157078833335</v>
      </c>
      <c r="I127" s="32">
        <f t="shared" si="53"/>
        <v>6.4484212027751848</v>
      </c>
      <c r="J127" s="30">
        <f>AVERAGE(J6:J125)</f>
        <v>1.4876988529977098E-15</v>
      </c>
      <c r="K127" s="35" t="s">
        <v>58</v>
      </c>
      <c r="L127" s="35" t="s">
        <v>56</v>
      </c>
      <c r="M127" s="35" t="s">
        <v>34</v>
      </c>
      <c r="N127" s="30"/>
      <c r="O127" s="30"/>
      <c r="P127" s="30"/>
      <c r="Q127" s="30"/>
      <c r="R127" s="30"/>
      <c r="S127" s="30"/>
      <c r="T127" s="30"/>
      <c r="U127" s="30"/>
      <c r="V127" s="30"/>
      <c r="W127" s="35" t="s">
        <v>60</v>
      </c>
      <c r="X127" s="30">
        <f>AVERAGE(X6:X125)</f>
        <v>2.9951275848940844</v>
      </c>
    </row>
    <row r="128" spans="1:24" x14ac:dyDescent="0.35">
      <c r="A128" s="23" t="s">
        <v>119</v>
      </c>
      <c r="B128" s="55">
        <f>MAX(B6:B125)*1.05</f>
        <v>3886.0185971250003</v>
      </c>
      <c r="H128" s="55">
        <f>B128</f>
        <v>3886.0185971250003</v>
      </c>
      <c r="Q128" s="54">
        <f t="shared" ref="Q126:Q128" si="54">$AC$7+$AB$7*H128</f>
        <v>8.8216055826624569</v>
      </c>
      <c r="R128" s="54">
        <f t="shared" ref="R126:R128" si="55">Q128-P128</f>
        <v>8.8216055826624569</v>
      </c>
      <c r="S128" s="54">
        <f t="shared" ref="S126:S128" si="56">Q128+P128</f>
        <v>8.8216055826624569</v>
      </c>
      <c r="T128" s="54">
        <f t="shared" ref="T126:T128" si="57">$AH$7*EXP(1)^($AG$7*H128)</f>
        <v>6779.1403622173939</v>
      </c>
      <c r="U128" s="54">
        <f t="shared" ref="U126:U128" si="58">EXP(R128)</f>
        <v>6779.1403622173902</v>
      </c>
      <c r="V128" s="54">
        <f t="shared" ref="V126:V128" si="59">EXP(S128)</f>
        <v>6779.1403622173902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873B9-DC9A-4D4C-945B-80C9BC6AB8AF}">
  <dimension ref="A1:AM128"/>
  <sheetViews>
    <sheetView topLeftCell="A114" zoomScale="58" zoomScaleNormal="55" workbookViewId="0">
      <selection activeCell="B128" sqref="B128"/>
    </sheetView>
  </sheetViews>
  <sheetFormatPr defaultRowHeight="14.5" x14ac:dyDescent="0.35"/>
  <cols>
    <col min="1" max="1" width="8.90625" bestFit="1" customWidth="1"/>
    <col min="2" max="3" width="11.6328125" customWidth="1"/>
    <col min="4" max="4" width="13.7265625" bestFit="1" customWidth="1"/>
    <col min="5" max="5" width="13.08984375" bestFit="1" customWidth="1"/>
    <col min="6" max="6" width="18.54296875" bestFit="1" customWidth="1"/>
    <col min="7" max="7" width="14" bestFit="1" customWidth="1"/>
    <col min="8" max="16" width="11.6328125" customWidth="1"/>
    <col min="17" max="20" width="8.81640625" bestFit="1" customWidth="1"/>
    <col min="21" max="21" width="10" bestFit="1" customWidth="1"/>
    <col min="22" max="22" width="10.36328125" bestFit="1" customWidth="1"/>
    <col min="23" max="23" width="12.1796875" bestFit="1" customWidth="1"/>
    <col min="24" max="25" width="12.6328125" customWidth="1"/>
    <col min="26" max="26" width="12.08984375" bestFit="1" customWidth="1"/>
    <col min="27" max="27" width="12.453125" bestFit="1" customWidth="1"/>
    <col min="33" max="33" width="12.1796875" bestFit="1" customWidth="1"/>
    <col min="34" max="34" width="13.90625" bestFit="1" customWidth="1"/>
    <col min="35" max="35" width="12.08984375" bestFit="1" customWidth="1"/>
  </cols>
  <sheetData>
    <row r="1" spans="1:37" ht="14.5" customHeight="1" x14ac:dyDescent="0.35">
      <c r="A1" s="1" t="s">
        <v>0</v>
      </c>
      <c r="E1" s="2" t="s">
        <v>1</v>
      </c>
      <c r="F1" s="2"/>
    </row>
    <row r="4" spans="1:37" ht="58" x14ac:dyDescent="0.35">
      <c r="B4" s="27" t="s">
        <v>2</v>
      </c>
      <c r="C4" s="27" t="s">
        <v>3</v>
      </c>
    </row>
    <row r="5" spans="1:37" x14ac:dyDescent="0.3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8</v>
      </c>
      <c r="G5" s="28" t="s">
        <v>9</v>
      </c>
      <c r="H5" s="25" t="s">
        <v>19</v>
      </c>
      <c r="I5" s="25" t="s">
        <v>20</v>
      </c>
      <c r="J5" s="25" t="s">
        <v>33</v>
      </c>
      <c r="K5" s="25" t="s">
        <v>58</v>
      </c>
      <c r="L5" s="25" t="s">
        <v>56</v>
      </c>
      <c r="M5" s="25" t="s">
        <v>47</v>
      </c>
      <c r="N5" s="25" t="s">
        <v>37</v>
      </c>
      <c r="O5" s="25" t="s">
        <v>38</v>
      </c>
      <c r="P5" s="25" t="s">
        <v>30</v>
      </c>
      <c r="Q5" s="25" t="s">
        <v>28</v>
      </c>
      <c r="R5" s="25" t="s">
        <v>43</v>
      </c>
      <c r="S5" s="25" t="s">
        <v>44</v>
      </c>
      <c r="T5" s="28" t="s">
        <v>29</v>
      </c>
      <c r="U5" s="28" t="s">
        <v>45</v>
      </c>
      <c r="V5" s="28" t="s">
        <v>46</v>
      </c>
      <c r="W5" s="28" t="s">
        <v>34</v>
      </c>
      <c r="X5" s="28" t="s">
        <v>64</v>
      </c>
    </row>
    <row r="6" spans="1:37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4">
        <f>D6*E6</f>
        <v>676248.98469364329</v>
      </c>
      <c r="G6" s="3">
        <f>D6^2</f>
        <v>803256.37786175462</v>
      </c>
      <c r="H6" s="3">
        <v>1271.869995</v>
      </c>
      <c r="I6" s="3">
        <f t="shared" ref="I6:I37" si="0">LN(C6)</f>
        <v>5.1676675154350473</v>
      </c>
      <c r="J6" s="3">
        <f t="shared" ref="J6:J37" si="1">I6-Q6</f>
        <v>-4.2641603312755905E-2</v>
      </c>
      <c r="K6" s="3">
        <f>(I6-$I$127)^2</f>
        <v>1.6403300076353586</v>
      </c>
      <c r="L6" s="3">
        <f>(Q6-$I$127)^2</f>
        <v>1.5329215326146259</v>
      </c>
      <c r="M6" s="3">
        <f>J6^2</f>
        <v>1.8183063330824353E-3</v>
      </c>
      <c r="N6" s="3">
        <f>(J6-$J$127)^2</f>
        <v>1.818306333082562E-3</v>
      </c>
      <c r="O6" s="3">
        <f t="shared" ref="O6:O37" si="2" xml:space="preserve"> SQRT($AB$16/$AH$15*(1+G6/$AB$19))</f>
        <v>3.2941412961181103E-2</v>
      </c>
      <c r="P6" s="3">
        <f t="shared" ref="P6:P37" si="3">O6*$AH$21</f>
        <v>6.5232965938867918E-2</v>
      </c>
      <c r="Q6" s="3">
        <f t="shared" ref="Q6:Q37" si="4">$AC$7+$AB$7*H6</f>
        <v>5.2103091187478032</v>
      </c>
      <c r="R6" s="3">
        <f>Q6-P6</f>
        <v>5.1450761528089357</v>
      </c>
      <c r="S6" s="3">
        <f>Q6+P6</f>
        <v>5.2755420846866707</v>
      </c>
      <c r="T6" s="3">
        <f>EXP(1)^($AH$7+$AG$7*H6)</f>
        <v>183.15066474834012</v>
      </c>
      <c r="U6" s="3">
        <f>EXP(R6)</f>
        <v>171.58455081905876</v>
      </c>
      <c r="V6" s="3">
        <f>EXP(S6)</f>
        <v>195.49642341129092</v>
      </c>
      <c r="W6" s="3">
        <f t="shared" ref="W6:W37" si="5">(T6-C6)^2</f>
        <v>58.456235318008225</v>
      </c>
      <c r="X6" s="3">
        <f>$AG$7*H6</f>
        <v>1.7570155008667028</v>
      </c>
      <c r="AA6" s="21"/>
      <c r="AB6" s="20" t="s">
        <v>25</v>
      </c>
      <c r="AC6" s="20" t="s">
        <v>24</v>
      </c>
      <c r="AG6" s="20" t="s">
        <v>62</v>
      </c>
      <c r="AH6" s="20" t="s">
        <v>65</v>
      </c>
    </row>
    <row r="7" spans="1:37" x14ac:dyDescent="0.35">
      <c r="A7" s="25">
        <f>A6+1</f>
        <v>2</v>
      </c>
      <c r="B7">
        <v>1308.179993</v>
      </c>
      <c r="C7" s="3">
        <v>171.9049985</v>
      </c>
      <c r="D7" s="3">
        <f t="shared" ref="D7:D70" si="6">B7-$B$127</f>
        <v>-859.9357148833335</v>
      </c>
      <c r="E7" s="3">
        <f t="shared" ref="E7:E70" si="7">C7-$C$127</f>
        <v>-758.13525035416683</v>
      </c>
      <c r="F7" s="4">
        <f t="shared" ref="F7:F70" si="8">D7*E7</f>
        <v>651947.57849156542</v>
      </c>
      <c r="G7" s="3">
        <f t="shared" ref="G7:G70" si="9">D7^2</f>
        <v>739489.43373190984</v>
      </c>
      <c r="H7" s="3">
        <v>1308.179993</v>
      </c>
      <c r="I7" s="3">
        <f t="shared" si="0"/>
        <v>5.1469419899183464</v>
      </c>
      <c r="J7" s="3">
        <f t="shared" si="1"/>
        <v>-0.11352730995900639</v>
      </c>
      <c r="K7" s="3">
        <f t="shared" ref="K7:K70" si="10">(I7-$I$127)^2</f>
        <v>1.6938481414984559</v>
      </c>
      <c r="L7" s="3">
        <f t="shared" ref="L7:L70" si="11">(Q7-$I$127)^2</f>
        <v>1.4112297235985802</v>
      </c>
      <c r="M7" s="3">
        <f t="shared" ref="M7:M70" si="12">J7^2</f>
        <v>1.2888450106528313E-2</v>
      </c>
      <c r="N7" s="3">
        <f t="shared" ref="N7:N70" si="13">(J7-$J$127)^2</f>
        <v>1.288845010652865E-2</v>
      </c>
      <c r="O7" s="3">
        <f t="shared" si="2"/>
        <v>3.205157968635261E-2</v>
      </c>
      <c r="P7" s="3">
        <f t="shared" si="3"/>
        <v>6.3470853798245366E-2</v>
      </c>
      <c r="Q7" s="3">
        <f t="shared" si="4"/>
        <v>5.2604692998773528</v>
      </c>
      <c r="R7" s="3">
        <f t="shared" ref="R7:R70" si="14">Q7-P7</f>
        <v>5.1969984460791077</v>
      </c>
      <c r="S7" s="3">
        <f t="shared" ref="S7:S70" si="15">Q7+P7</f>
        <v>5.3239401536755979</v>
      </c>
      <c r="T7" s="3">
        <f t="shared" ref="T7:T70" si="16">EXP(1)^($AH$7+$AG$7*H7)</f>
        <v>192.57184403711071</v>
      </c>
      <c r="U7" s="3">
        <f t="shared" ref="U7:V70" si="17">EXP(R7)</f>
        <v>180.72895922077672</v>
      </c>
      <c r="V7" s="3">
        <f t="shared" si="17"/>
        <v>205.1907744931566</v>
      </c>
      <c r="W7" s="3">
        <f t="shared" si="5"/>
        <v>427.11850445479257</v>
      </c>
      <c r="X7" s="3">
        <f t="shared" ref="X7:X70" si="18">$AG$7*H7</f>
        <v>1.8071756819962519</v>
      </c>
      <c r="AA7" s="21"/>
      <c r="AB7" s="36" cm="1">
        <f t="array" ref="AB7:AC11">LINEST(I6:I125,H6:H125,1,1)</f>
        <v>1.3814426850023321E-3</v>
      </c>
      <c r="AC7" s="36">
        <v>3.4532936178811009</v>
      </c>
      <c r="AG7" s="38">
        <f>AB7</f>
        <v>1.3814426850023321E-3</v>
      </c>
      <c r="AH7" s="38">
        <f>AC7</f>
        <v>3.4532936178811009</v>
      </c>
      <c r="AK7">
        <f>EXP(1)^(AG7*H6)*AH7</f>
        <v>20.012237238148046</v>
      </c>
    </row>
    <row r="8" spans="1:37" x14ac:dyDescent="0.35">
      <c r="A8" s="25">
        <f t="shared" ref="A8:A71" si="19">A7+1</f>
        <v>3</v>
      </c>
      <c r="B8" s="3">
        <v>1327.2349855</v>
      </c>
      <c r="C8" s="3">
        <v>176.83000200000001</v>
      </c>
      <c r="D8" s="3">
        <f t="shared" si="6"/>
        <v>-840.88072238333348</v>
      </c>
      <c r="E8" s="3">
        <f t="shared" si="7"/>
        <v>-753.21024685416683</v>
      </c>
      <c r="F8" s="4">
        <f t="shared" si="8"/>
        <v>633359.97648126073</v>
      </c>
      <c r="G8" s="3">
        <f t="shared" si="9"/>
        <v>707080.38927591674</v>
      </c>
      <c r="H8" s="3">
        <v>1327.2349855</v>
      </c>
      <c r="I8" s="3">
        <f t="shared" si="0"/>
        <v>5.1751888303771842</v>
      </c>
      <c r="J8" s="3">
        <f t="shared" si="1"/>
        <v>-0.11160384950206748</v>
      </c>
      <c r="K8" s="3">
        <f t="shared" si="10"/>
        <v>1.6211206741222408</v>
      </c>
      <c r="L8" s="3">
        <f t="shared" si="11"/>
        <v>1.3493808252053874</v>
      </c>
      <c r="M8" s="3">
        <f t="shared" si="12"/>
        <v>1.2455419223680127E-2</v>
      </c>
      <c r="N8" s="3">
        <f t="shared" si="13"/>
        <v>1.2455419223680458E-2</v>
      </c>
      <c r="O8" s="3">
        <f t="shared" si="2"/>
        <v>3.1589723533261019E-2</v>
      </c>
      <c r="P8" s="3">
        <f t="shared" si="3"/>
        <v>6.255625287512212E-2</v>
      </c>
      <c r="Q8" s="3">
        <f t="shared" si="4"/>
        <v>5.2867926798792517</v>
      </c>
      <c r="R8" s="3">
        <f t="shared" si="14"/>
        <v>5.2242364270041293</v>
      </c>
      <c r="S8" s="3">
        <f t="shared" si="15"/>
        <v>5.3493489327543742</v>
      </c>
      <c r="T8" s="3">
        <f t="shared" si="16"/>
        <v>197.70829363017637</v>
      </c>
      <c r="U8" s="3">
        <f t="shared" si="17"/>
        <v>185.71930612396548</v>
      </c>
      <c r="V8" s="3">
        <f t="shared" si="17"/>
        <v>210.47122232981462</v>
      </c>
      <c r="W8" s="3">
        <f t="shared" si="5"/>
        <v>435.90306139469237</v>
      </c>
      <c r="X8" s="3">
        <f t="shared" si="18"/>
        <v>1.8334990619981513</v>
      </c>
      <c r="AA8" s="22" t="s">
        <v>23</v>
      </c>
      <c r="AB8" s="37">
        <v>3.0115479738778002E-5</v>
      </c>
      <c r="AC8" s="37">
        <v>6.7969962467130648E-2</v>
      </c>
    </row>
    <row r="9" spans="1:37" x14ac:dyDescent="0.35">
      <c r="A9" s="25">
        <f t="shared" si="19"/>
        <v>4</v>
      </c>
      <c r="B9" s="3">
        <v>1346.5449825000001</v>
      </c>
      <c r="C9" s="3">
        <v>188.69499999999999</v>
      </c>
      <c r="D9" s="3">
        <f t="shared" si="6"/>
        <v>-821.57072538333341</v>
      </c>
      <c r="E9" s="3">
        <f t="shared" si="7"/>
        <v>-741.34524885416681</v>
      </c>
      <c r="F9" s="4">
        <f t="shared" si="8"/>
        <v>609067.55386060569</v>
      </c>
      <c r="G9" s="3">
        <f t="shared" si="9"/>
        <v>674978.4568068966</v>
      </c>
      <c r="H9" s="3">
        <v>1346.5449825000001</v>
      </c>
      <c r="I9" s="3">
        <f t="shared" si="0"/>
        <v>5.2401319549381302</v>
      </c>
      <c r="J9" s="3">
        <f t="shared" si="1"/>
        <v>-7.3336379044189215E-2</v>
      </c>
      <c r="K9" s="3">
        <f t="shared" si="10"/>
        <v>1.4599629064386352</v>
      </c>
      <c r="L9" s="3">
        <f t="shared" si="11"/>
        <v>1.288118014381155</v>
      </c>
      <c r="M9" s="3">
        <f t="shared" si="12"/>
        <v>5.3782244913129947E-3</v>
      </c>
      <c r="N9" s="3">
        <f t="shared" si="13"/>
        <v>5.3782244913132132E-3</v>
      </c>
      <c r="O9" s="3">
        <f t="shared" si="2"/>
        <v>3.1125488561974887E-2</v>
      </c>
      <c r="P9" s="3">
        <f t="shared" si="3"/>
        <v>6.1636941244342158E-2</v>
      </c>
      <c r="Q9" s="3">
        <f t="shared" si="4"/>
        <v>5.3134683339823194</v>
      </c>
      <c r="R9" s="3">
        <f t="shared" si="14"/>
        <v>5.2518313927379774</v>
      </c>
      <c r="S9" s="3">
        <f t="shared" si="15"/>
        <v>5.3751052752266615</v>
      </c>
      <c r="T9" s="3">
        <f t="shared" si="16"/>
        <v>203.05326503979566</v>
      </c>
      <c r="U9" s="3">
        <f t="shared" si="17"/>
        <v>190.91558991354114</v>
      </c>
      <c r="V9" s="3">
        <f t="shared" si="17"/>
        <v>215.962606626276</v>
      </c>
      <c r="W9" s="3">
        <f t="shared" si="5"/>
        <v>206.15977495301851</v>
      </c>
      <c r="X9" s="3">
        <f t="shared" si="18"/>
        <v>1.8601747161012183</v>
      </c>
      <c r="AA9" s="22" t="s">
        <v>21</v>
      </c>
      <c r="AB9" s="37">
        <v>0.9468993710684307</v>
      </c>
      <c r="AC9" s="19">
        <v>0.20687087152730202</v>
      </c>
      <c r="AD9" s="22" t="s">
        <v>59</v>
      </c>
    </row>
    <row r="10" spans="1:37" x14ac:dyDescent="0.35">
      <c r="A10" s="25">
        <f t="shared" si="19"/>
        <v>5</v>
      </c>
      <c r="B10" s="3">
        <v>1355.204956</v>
      </c>
      <c r="C10" s="3">
        <v>196.63000450000001</v>
      </c>
      <c r="D10" s="3">
        <f t="shared" si="6"/>
        <v>-812.91075188333343</v>
      </c>
      <c r="E10" s="3">
        <f t="shared" si="7"/>
        <v>-733.41024435416682</v>
      </c>
      <c r="F10" s="4">
        <f t="shared" si="8"/>
        <v>596197.07317688502</v>
      </c>
      <c r="G10" s="3">
        <f t="shared" si="9"/>
        <v>660823.8905275265</v>
      </c>
      <c r="H10" s="3">
        <v>1355.204956</v>
      </c>
      <c r="I10" s="3">
        <f t="shared" si="0"/>
        <v>5.2813238130570879</v>
      </c>
      <c r="J10" s="3">
        <f t="shared" si="1"/>
        <v>-4.4107777969120576E-2</v>
      </c>
      <c r="K10" s="3">
        <f t="shared" si="10"/>
        <v>1.3621163170867956</v>
      </c>
      <c r="L10" s="3">
        <f t="shared" si="11"/>
        <v>1.2611056680961168</v>
      </c>
      <c r="M10" s="3">
        <f t="shared" si="12"/>
        <v>1.9454960773732384E-3</v>
      </c>
      <c r="N10" s="3">
        <f t="shared" si="13"/>
        <v>1.9454960773733695E-3</v>
      </c>
      <c r="O10" s="3">
        <f t="shared" si="2"/>
        <v>3.0918581239668785E-2</v>
      </c>
      <c r="P10" s="3">
        <f t="shared" si="3"/>
        <v>6.1227208415808011E-2</v>
      </c>
      <c r="Q10" s="3">
        <f t="shared" si="4"/>
        <v>5.3254315910262084</v>
      </c>
      <c r="R10" s="3">
        <f t="shared" si="14"/>
        <v>5.2642043826104006</v>
      </c>
      <c r="S10" s="3">
        <f t="shared" si="15"/>
        <v>5.3866587994420163</v>
      </c>
      <c r="T10" s="3">
        <f t="shared" si="16"/>
        <v>205.4970320034117</v>
      </c>
      <c r="U10" s="3">
        <f t="shared" si="17"/>
        <v>193.29246075039902</v>
      </c>
      <c r="V10" s="3">
        <f t="shared" si="17"/>
        <v>218.47220527003424</v>
      </c>
      <c r="W10" s="3">
        <f t="shared" si="5"/>
        <v>78.624176746259366</v>
      </c>
      <c r="X10" s="3">
        <f t="shared" si="18"/>
        <v>1.8721379731451073</v>
      </c>
      <c r="Y10" s="21"/>
      <c r="AA10" s="22" t="s">
        <v>22</v>
      </c>
      <c r="AB10" s="37">
        <v>2104.1959018991356</v>
      </c>
      <c r="AC10" s="37">
        <v>118</v>
      </c>
      <c r="AD10" s="22" t="s">
        <v>53</v>
      </c>
      <c r="AG10" s="28"/>
      <c r="AH10" s="28" t="s">
        <v>50</v>
      </c>
      <c r="AI10" s="28" t="s">
        <v>51</v>
      </c>
    </row>
    <row r="11" spans="1:37" x14ac:dyDescent="0.35">
      <c r="A11" s="25">
        <f t="shared" si="19"/>
        <v>6</v>
      </c>
      <c r="B11" s="3">
        <v>1332.919983</v>
      </c>
      <c r="C11" s="3">
        <v>200.2750015</v>
      </c>
      <c r="D11" s="3">
        <f t="shared" si="6"/>
        <v>-835.19572488333347</v>
      </c>
      <c r="E11" s="3">
        <f t="shared" si="7"/>
        <v>-729.76524735416683</v>
      </c>
      <c r="F11" s="4">
        <f t="shared" si="8"/>
        <v>609496.81475862849</v>
      </c>
      <c r="G11" s="3">
        <f t="shared" si="9"/>
        <v>697551.89886339684</v>
      </c>
      <c r="H11" s="3">
        <v>1332.919983</v>
      </c>
      <c r="I11" s="3">
        <f t="shared" si="0"/>
        <v>5.2996914295908821</v>
      </c>
      <c r="J11" s="3">
        <f t="shared" si="1"/>
        <v>5.0452515009986598E-3</v>
      </c>
      <c r="K11" s="3">
        <f t="shared" si="10"/>
        <v>1.3195800918000595</v>
      </c>
      <c r="L11" s="3">
        <f t="shared" si="11"/>
        <v>1.3311968075875678</v>
      </c>
      <c r="M11" s="3">
        <f t="shared" si="12"/>
        <v>2.545456270832923E-5</v>
      </c>
      <c r="N11" s="3">
        <f t="shared" si="13"/>
        <v>2.545456270831422E-5</v>
      </c>
      <c r="O11" s="3">
        <f t="shared" si="2"/>
        <v>3.145264446137587E-2</v>
      </c>
      <c r="P11" s="3">
        <f t="shared" si="3"/>
        <v>6.2284798993111866E-2</v>
      </c>
      <c r="Q11" s="3">
        <f t="shared" si="4"/>
        <v>5.2946461780898835</v>
      </c>
      <c r="R11" s="3">
        <f t="shared" si="14"/>
        <v>5.2323613790967718</v>
      </c>
      <c r="S11" s="3">
        <f t="shared" si="15"/>
        <v>5.3569309770829951</v>
      </c>
      <c r="T11" s="3">
        <f t="shared" si="16"/>
        <v>199.26710842305482</v>
      </c>
      <c r="U11" s="3">
        <f t="shared" si="17"/>
        <v>187.23441334072217</v>
      </c>
      <c r="V11" s="3">
        <f t="shared" si="17"/>
        <v>212.07308950746935</v>
      </c>
      <c r="W11" s="3">
        <f t="shared" si="5"/>
        <v>1.015848454554023</v>
      </c>
      <c r="X11" s="3">
        <f t="shared" si="18"/>
        <v>1.8413525602087828</v>
      </c>
      <c r="AA11" s="22" t="s">
        <v>57</v>
      </c>
      <c r="AB11" s="37">
        <v>90.050236682509563</v>
      </c>
      <c r="AC11" s="37">
        <v>5.0498757834029284</v>
      </c>
      <c r="AD11" s="22" t="s">
        <v>34</v>
      </c>
      <c r="AG11" s="28" t="s">
        <v>70</v>
      </c>
      <c r="AH11" s="3">
        <f>MAX(X6:X125)</f>
        <v>5.1126780616965295</v>
      </c>
      <c r="AI11" s="3">
        <f>MIN(X6:X125)</f>
        <v>1.6235681713408232</v>
      </c>
    </row>
    <row r="12" spans="1:37" x14ac:dyDescent="0.35">
      <c r="A12" s="25">
        <f t="shared" si="19"/>
        <v>7</v>
      </c>
      <c r="B12" s="3">
        <v>1306.460022</v>
      </c>
      <c r="C12" s="3">
        <v>214.03500349999999</v>
      </c>
      <c r="D12" s="3">
        <f t="shared" si="6"/>
        <v>-861.65568588333349</v>
      </c>
      <c r="E12" s="3">
        <f t="shared" si="7"/>
        <v>-716.00524535416685</v>
      </c>
      <c r="F12" s="4">
        <f t="shared" si="8"/>
        <v>616949.99078170909</v>
      </c>
      <c r="G12" s="3">
        <f t="shared" si="9"/>
        <v>742450.52101507783</v>
      </c>
      <c r="H12" s="3">
        <v>1306.460022</v>
      </c>
      <c r="I12" s="3">
        <f t="shared" si="0"/>
        <v>5.3661395694031135</v>
      </c>
      <c r="J12" s="3">
        <f t="shared" si="1"/>
        <v>0.10804631088212702</v>
      </c>
      <c r="K12" s="3">
        <f t="shared" si="10"/>
        <v>1.1713335339345186</v>
      </c>
      <c r="L12" s="3">
        <f t="shared" si="11"/>
        <v>1.4168806148724258</v>
      </c>
      <c r="M12" s="3">
        <f t="shared" si="12"/>
        <v>1.1674005295237239E-2</v>
      </c>
      <c r="N12" s="3">
        <f t="shared" si="13"/>
        <v>1.1674005295236918E-2</v>
      </c>
      <c r="O12" s="3">
        <f t="shared" si="2"/>
        <v>3.2093446296220775E-2</v>
      </c>
      <c r="P12" s="3">
        <f t="shared" si="3"/>
        <v>6.355376108393844E-2</v>
      </c>
      <c r="Q12" s="3">
        <f t="shared" si="4"/>
        <v>5.2580932585209865</v>
      </c>
      <c r="R12" s="3">
        <f t="shared" si="14"/>
        <v>5.1945394974370478</v>
      </c>
      <c r="S12" s="3">
        <f t="shared" si="15"/>
        <v>5.3216470196049253</v>
      </c>
      <c r="T12" s="3">
        <f t="shared" si="16"/>
        <v>192.11482853048844</v>
      </c>
      <c r="U12" s="3">
        <f t="shared" si="17"/>
        <v>180.28510192671106</v>
      </c>
      <c r="V12" s="3">
        <f t="shared" si="17"/>
        <v>204.72078361917414</v>
      </c>
      <c r="W12" s="3">
        <f t="shared" si="5"/>
        <v>480.49407069400064</v>
      </c>
      <c r="X12" s="3">
        <f t="shared" si="18"/>
        <v>1.8047996406398858</v>
      </c>
    </row>
    <row r="13" spans="1:37" x14ac:dyDescent="0.35">
      <c r="A13" s="25">
        <f t="shared" si="19"/>
        <v>8</v>
      </c>
      <c r="B13" s="3">
        <v>1255.7399905</v>
      </c>
      <c r="C13" s="3">
        <v>220.11499800000001</v>
      </c>
      <c r="D13" s="3">
        <f t="shared" si="6"/>
        <v>-912.37571738333349</v>
      </c>
      <c r="E13" s="3">
        <f t="shared" si="7"/>
        <v>-709.92525085416685</v>
      </c>
      <c r="F13" s="4">
        <f t="shared" si="8"/>
        <v>647718.56003661349</v>
      </c>
      <c r="G13" s="3">
        <f t="shared" si="9"/>
        <v>832429.44967075239</v>
      </c>
      <c r="H13" s="3">
        <v>1255.7399905</v>
      </c>
      <c r="I13" s="3">
        <f t="shared" si="0"/>
        <v>5.3941501279646209</v>
      </c>
      <c r="J13" s="3">
        <f t="shared" si="1"/>
        <v>0.20612368594239694</v>
      </c>
      <c r="K13" s="3">
        <f t="shared" si="10"/>
        <v>1.1114874991822217</v>
      </c>
      <c r="L13" s="3">
        <f t="shared" si="11"/>
        <v>1.5885949529335135</v>
      </c>
      <c r="M13" s="3">
        <f t="shared" si="12"/>
        <v>4.2486973906479888E-2</v>
      </c>
      <c r="N13" s="3">
        <f t="shared" si="13"/>
        <v>4.2486973906479271E-2</v>
      </c>
      <c r="O13" s="3">
        <f t="shared" si="2"/>
        <v>3.3340590508709092E-2</v>
      </c>
      <c r="P13" s="3">
        <f t="shared" si="3"/>
        <v>6.6023446158770441E-2</v>
      </c>
      <c r="Q13" s="3">
        <f t="shared" si="4"/>
        <v>5.188026442022224</v>
      </c>
      <c r="R13" s="3">
        <f t="shared" si="14"/>
        <v>5.1220029958634532</v>
      </c>
      <c r="S13" s="3">
        <f t="shared" si="15"/>
        <v>5.2540498881809947</v>
      </c>
      <c r="T13" s="3">
        <f t="shared" si="16"/>
        <v>179.11471061644534</v>
      </c>
      <c r="U13" s="3">
        <f t="shared" si="17"/>
        <v>167.6708775726128</v>
      </c>
      <c r="V13" s="3">
        <f t="shared" si="17"/>
        <v>191.33960544411926</v>
      </c>
      <c r="W13" s="3">
        <f t="shared" si="5"/>
        <v>1681.023565534073</v>
      </c>
      <c r="X13" s="3">
        <f t="shared" si="18"/>
        <v>1.7347328241411228</v>
      </c>
    </row>
    <row r="14" spans="1:37" x14ac:dyDescent="0.35">
      <c r="A14" s="25">
        <f t="shared" si="19"/>
        <v>9</v>
      </c>
      <c r="B14" s="3">
        <v>1175.2700195</v>
      </c>
      <c r="C14" s="3">
        <v>215.7549975</v>
      </c>
      <c r="D14" s="3">
        <f t="shared" si="6"/>
        <v>-992.84568838333348</v>
      </c>
      <c r="E14" s="3">
        <f t="shared" si="7"/>
        <v>-714.2852513541668</v>
      </c>
      <c r="F14" s="4">
        <f t="shared" si="8"/>
        <v>709175.03208279016</v>
      </c>
      <c r="G14" s="3">
        <f t="shared" si="9"/>
        <v>985742.56094137533</v>
      </c>
      <c r="H14" s="3">
        <v>1175.2700195</v>
      </c>
      <c r="I14" s="3">
        <f t="shared" si="0"/>
        <v>5.3741434930788161</v>
      </c>
      <c r="J14" s="3">
        <f t="shared" si="1"/>
        <v>0.29728170385689179</v>
      </c>
      <c r="K14" s="3">
        <f t="shared" si="10"/>
        <v>1.1540725975504755</v>
      </c>
      <c r="L14" s="3">
        <f t="shared" si="11"/>
        <v>1.8811752249065639</v>
      </c>
      <c r="M14" s="3">
        <f t="shared" si="12"/>
        <v>8.8376411448056705E-2</v>
      </c>
      <c r="N14" s="3">
        <f t="shared" si="13"/>
        <v>8.8376411448055817E-2</v>
      </c>
      <c r="O14" s="3">
        <f t="shared" si="2"/>
        <v>3.5364404329963878E-2</v>
      </c>
      <c r="P14" s="3">
        <f t="shared" si="3"/>
        <v>7.0031148506696381E-2</v>
      </c>
      <c r="Q14" s="3">
        <f t="shared" si="4"/>
        <v>5.0768617892219243</v>
      </c>
      <c r="R14" s="3">
        <f t="shared" si="14"/>
        <v>5.0068306407152283</v>
      </c>
      <c r="S14" s="3">
        <f t="shared" si="15"/>
        <v>5.1468929377286203</v>
      </c>
      <c r="T14" s="3">
        <f t="shared" si="16"/>
        <v>160.27030390689703</v>
      </c>
      <c r="U14" s="3">
        <f t="shared" si="17"/>
        <v>149.43038627135994</v>
      </c>
      <c r="V14" s="3">
        <f t="shared" si="17"/>
        <v>171.8965663902072</v>
      </c>
      <c r="W14" s="3">
        <f t="shared" si="5"/>
        <v>3078.5512231205221</v>
      </c>
      <c r="X14" s="3">
        <f t="shared" si="18"/>
        <v>1.6235681713408232</v>
      </c>
    </row>
    <row r="15" spans="1:37" x14ac:dyDescent="0.35">
      <c r="A15" s="25">
        <f t="shared" si="19"/>
        <v>10</v>
      </c>
      <c r="B15" s="3">
        <v>1192.255005</v>
      </c>
      <c r="C15" s="3">
        <v>215.259995</v>
      </c>
      <c r="D15" s="3">
        <f t="shared" si="6"/>
        <v>-975.86070288333349</v>
      </c>
      <c r="E15" s="3">
        <f t="shared" si="7"/>
        <v>-714.78025385416686</v>
      </c>
      <c r="F15" s="4">
        <f t="shared" si="8"/>
        <v>697525.9609332548</v>
      </c>
      <c r="G15" s="3">
        <f t="shared" si="9"/>
        <v>952304.11143195373</v>
      </c>
      <c r="H15" s="3">
        <v>1192.255005</v>
      </c>
      <c r="I15" s="3">
        <f t="shared" si="0"/>
        <v>5.3718465766084273</v>
      </c>
      <c r="J15" s="3">
        <f t="shared" si="1"/>
        <v>0.27152100341265761</v>
      </c>
      <c r="K15" s="3">
        <f t="shared" si="10"/>
        <v>1.1590129257060937</v>
      </c>
      <c r="L15" s="3">
        <f t="shared" si="11"/>
        <v>1.8173618264911195</v>
      </c>
      <c r="M15" s="3">
        <f t="shared" si="12"/>
        <v>7.3723655294216428E-2</v>
      </c>
      <c r="N15" s="3">
        <f t="shared" si="13"/>
        <v>7.3723655294215609E-2</v>
      </c>
      <c r="O15" s="3">
        <f t="shared" si="2"/>
        <v>3.4932998086752196E-2</v>
      </c>
      <c r="P15" s="3">
        <f t="shared" si="3"/>
        <v>6.9176846695101185E-2</v>
      </c>
      <c r="Q15" s="3">
        <f t="shared" si="4"/>
        <v>5.1003255731957697</v>
      </c>
      <c r="R15" s="3">
        <f t="shared" si="14"/>
        <v>5.0311487265006685</v>
      </c>
      <c r="S15" s="3">
        <f t="shared" si="15"/>
        <v>5.169502419890871</v>
      </c>
      <c r="T15" s="3">
        <f t="shared" si="16"/>
        <v>164.07531713037045</v>
      </c>
      <c r="U15" s="3">
        <f t="shared" si="17"/>
        <v>153.10879184187758</v>
      </c>
      <c r="V15" s="3">
        <f t="shared" si="17"/>
        <v>175.82732753344348</v>
      </c>
      <c r="W15" s="3">
        <f t="shared" si="5"/>
        <v>2619.8712486177451</v>
      </c>
      <c r="X15" s="3">
        <f t="shared" si="18"/>
        <v>1.6470319553146688</v>
      </c>
      <c r="AA15" s="26"/>
      <c r="AB15" s="26" t="s">
        <v>15</v>
      </c>
      <c r="AC15" s="26" t="s">
        <v>16</v>
      </c>
      <c r="AG15" s="28" t="s">
        <v>36</v>
      </c>
      <c r="AH15" s="25">
        <v>120</v>
      </c>
    </row>
    <row r="16" spans="1:37" x14ac:dyDescent="0.35">
      <c r="A16" s="25">
        <f t="shared" si="19"/>
        <v>11</v>
      </c>
      <c r="B16" s="3">
        <v>1248.9799805</v>
      </c>
      <c r="C16" s="3">
        <v>200.199997</v>
      </c>
      <c r="D16" s="3">
        <f t="shared" si="6"/>
        <v>-919.13572738333346</v>
      </c>
      <c r="E16" s="3">
        <f t="shared" si="7"/>
        <v>-729.84025185416681</v>
      </c>
      <c r="F16" s="4">
        <f t="shared" si="8"/>
        <v>670822.25076161488</v>
      </c>
      <c r="G16" s="3">
        <f t="shared" si="9"/>
        <v>844810.48535248952</v>
      </c>
      <c r="H16" s="3">
        <v>1248.9799805</v>
      </c>
      <c r="I16" s="3">
        <f t="shared" si="0"/>
        <v>5.2993168518961049</v>
      </c>
      <c r="J16" s="3">
        <f t="shared" si="1"/>
        <v>0.12062897623892344</v>
      </c>
      <c r="K16" s="3">
        <f t="shared" si="10"/>
        <v>1.3204408092092317</v>
      </c>
      <c r="L16" s="3">
        <f t="shared" si="11"/>
        <v>1.6122227219941545</v>
      </c>
      <c r="M16" s="3">
        <f t="shared" si="12"/>
        <v>1.4551349908450755E-2</v>
      </c>
      <c r="N16" s="3">
        <f t="shared" si="13"/>
        <v>1.4551349908450396E-2</v>
      </c>
      <c r="O16" s="3">
        <f t="shared" si="2"/>
        <v>3.3508563953370707E-2</v>
      </c>
      <c r="P16" s="3">
        <f t="shared" si="3"/>
        <v>6.6356079309848631E-2</v>
      </c>
      <c r="Q16" s="3">
        <f t="shared" si="4"/>
        <v>5.1786878756571815</v>
      </c>
      <c r="R16" s="3">
        <f t="shared" si="14"/>
        <v>5.1123317963473331</v>
      </c>
      <c r="S16" s="3">
        <f t="shared" si="15"/>
        <v>5.2450439549670298</v>
      </c>
      <c r="T16" s="3">
        <f t="shared" si="16"/>
        <v>177.44982194049109</v>
      </c>
      <c r="U16" s="3">
        <f t="shared" si="17"/>
        <v>166.05711514994186</v>
      </c>
      <c r="V16" s="3">
        <f t="shared" si="17"/>
        <v>189.62414996960172</v>
      </c>
      <c r="W16" s="3">
        <f t="shared" si="5"/>
        <v>517.57046523830104</v>
      </c>
      <c r="X16" s="3">
        <f t="shared" si="18"/>
        <v>1.7253942577760804</v>
      </c>
      <c r="AA16" s="28" t="s">
        <v>31</v>
      </c>
      <c r="AB16" s="3">
        <f>AH15/(AH15-2)*AB18</f>
        <v>4.2795557486465532E-2</v>
      </c>
      <c r="AC16" s="3"/>
    </row>
    <row r="17" spans="1:34" x14ac:dyDescent="0.35">
      <c r="A17" s="25">
        <f t="shared" si="19"/>
        <v>12</v>
      </c>
      <c r="B17" s="3">
        <v>1252.255005</v>
      </c>
      <c r="C17" s="3">
        <v>182.47500600000001</v>
      </c>
      <c r="D17" s="3">
        <f t="shared" si="6"/>
        <v>-915.86070288333349</v>
      </c>
      <c r="E17" s="3">
        <f t="shared" si="7"/>
        <v>-747.56524285416685</v>
      </c>
      <c r="F17" s="4">
        <f t="shared" si="8"/>
        <v>684665.62877156714</v>
      </c>
      <c r="G17" s="3">
        <f t="shared" si="9"/>
        <v>838800.82708595367</v>
      </c>
      <c r="H17" s="3">
        <v>1252.255005</v>
      </c>
      <c r="I17" s="3">
        <f t="shared" si="0"/>
        <v>5.2066132102189124</v>
      </c>
      <c r="J17" s="3">
        <f t="shared" si="1"/>
        <v>2.3401075923002779E-2</v>
      </c>
      <c r="K17" s="3">
        <f t="shared" si="10"/>
        <v>1.542087090376639</v>
      </c>
      <c r="L17" s="3">
        <f t="shared" si="11"/>
        <v>1.6007539869621952</v>
      </c>
      <c r="M17" s="3">
        <f t="shared" si="12"/>
        <v>5.4761035435414035E-4</v>
      </c>
      <c r="N17" s="3">
        <f t="shared" si="13"/>
        <v>5.4761035435407074E-4</v>
      </c>
      <c r="O17" s="3">
        <f t="shared" si="2"/>
        <v>3.3427136371652115E-2</v>
      </c>
      <c r="P17" s="3">
        <f t="shared" si="3"/>
        <v>6.61948305294459E-2</v>
      </c>
      <c r="Q17" s="3">
        <f t="shared" si="4"/>
        <v>5.1832121342959097</v>
      </c>
      <c r="R17" s="3">
        <f t="shared" si="14"/>
        <v>5.1170173037664641</v>
      </c>
      <c r="S17" s="3">
        <f t="shared" si="15"/>
        <v>5.2494069648253552</v>
      </c>
      <c r="T17" s="3">
        <f t="shared" si="16"/>
        <v>178.25446967505647</v>
      </c>
      <c r="U17" s="3">
        <f t="shared" si="17"/>
        <v>166.83700265251375</v>
      </c>
      <c r="V17" s="3">
        <f t="shared" si="17"/>
        <v>190.45328946190389</v>
      </c>
      <c r="W17" s="3">
        <f t="shared" si="5"/>
        <v>17.812926870167907</v>
      </c>
      <c r="X17" s="3">
        <f t="shared" si="18"/>
        <v>1.7299185164148088</v>
      </c>
      <c r="Y17" s="21"/>
      <c r="AA17" s="28" t="s">
        <v>32</v>
      </c>
      <c r="AB17" s="39">
        <f>SQRT(AB16)</f>
        <v>0.2068708715273021</v>
      </c>
      <c r="AC17" s="3"/>
    </row>
    <row r="18" spans="1:34" x14ac:dyDescent="0.35">
      <c r="A18" s="25">
        <f t="shared" si="19"/>
        <v>13</v>
      </c>
      <c r="B18" s="3">
        <v>1285.6350095</v>
      </c>
      <c r="C18" s="3">
        <v>185.16500049999999</v>
      </c>
      <c r="D18" s="3">
        <f t="shared" si="6"/>
        <v>-882.48069838333345</v>
      </c>
      <c r="E18" s="3">
        <f t="shared" si="7"/>
        <v>-744.87524835416684</v>
      </c>
      <c r="F18" s="4">
        <f t="shared" si="8"/>
        <v>657338.02937604405</v>
      </c>
      <c r="G18" s="3">
        <f t="shared" si="9"/>
        <v>778772.18301913596</v>
      </c>
      <c r="H18" s="3">
        <v>1285.6350095</v>
      </c>
      <c r="I18" s="3">
        <f t="shared" si="0"/>
        <v>5.221247322171271</v>
      </c>
      <c r="J18" s="3">
        <f t="shared" si="1"/>
        <v>-8.077375166508638E-3</v>
      </c>
      <c r="K18" s="3">
        <f t="shared" si="10"/>
        <v>1.505955733236469</v>
      </c>
      <c r="L18" s="3">
        <f t="shared" si="11"/>
        <v>1.4861962895696934</v>
      </c>
      <c r="M18" s="3">
        <f t="shared" si="12"/>
        <v>6.5243989580530447E-5</v>
      </c>
      <c r="N18" s="3">
        <f t="shared" si="13"/>
        <v>6.5243989580554489E-5</v>
      </c>
      <c r="O18" s="3">
        <f t="shared" si="2"/>
        <v>3.2602621678394832E-2</v>
      </c>
      <c r="P18" s="3">
        <f t="shared" si="3"/>
        <v>6.4562066963270673E-2</v>
      </c>
      <c r="Q18" s="3">
        <f t="shared" si="4"/>
        <v>5.2293246973377796</v>
      </c>
      <c r="R18" s="3">
        <f t="shared" si="14"/>
        <v>5.1647626303745087</v>
      </c>
      <c r="S18" s="3">
        <f t="shared" si="15"/>
        <v>5.2938867643010505</v>
      </c>
      <c r="T18" s="3">
        <f t="shared" si="16"/>
        <v>186.66670442498676</v>
      </c>
      <c r="U18" s="3">
        <f t="shared" si="17"/>
        <v>174.99591492660429</v>
      </c>
      <c r="V18" s="3">
        <f t="shared" si="17"/>
        <v>199.11583967831262</v>
      </c>
      <c r="W18" s="3">
        <f t="shared" si="5"/>
        <v>2.2551146783206728</v>
      </c>
      <c r="X18" s="3">
        <f t="shared" si="18"/>
        <v>1.7760310794566787</v>
      </c>
      <c r="AA18" s="28" t="s">
        <v>35</v>
      </c>
      <c r="AB18" s="3">
        <f>1/AH15*M126</f>
        <v>4.2082298195024445E-2</v>
      </c>
      <c r="AC18" s="3">
        <f>_xlfn.VAR.P(J6:J125)</f>
        <v>4.2082298195024445E-2</v>
      </c>
    </row>
    <row r="19" spans="1:34" x14ac:dyDescent="0.35">
      <c r="A19" s="25">
        <f t="shared" si="19"/>
        <v>14</v>
      </c>
      <c r="B19" s="3">
        <v>1339.0650025</v>
      </c>
      <c r="C19" s="3">
        <v>176.75</v>
      </c>
      <c r="D19" s="3">
        <f t="shared" si="6"/>
        <v>-829.05070538333348</v>
      </c>
      <c r="E19" s="3">
        <f t="shared" si="7"/>
        <v>-753.29024885416686</v>
      </c>
      <c r="F19" s="4">
        <f t="shared" si="8"/>
        <v>624515.81217093382</v>
      </c>
      <c r="G19" s="3">
        <f t="shared" si="9"/>
        <v>687325.07209660276</v>
      </c>
      <c r="H19" s="3">
        <v>1339.0650025</v>
      </c>
      <c r="I19" s="3">
        <f t="shared" si="0"/>
        <v>5.1747363047766823</v>
      </c>
      <c r="J19" s="3">
        <f t="shared" si="1"/>
        <v>-0.1283988655506727</v>
      </c>
      <c r="K19" s="3">
        <f t="shared" si="10"/>
        <v>1.6222732193894558</v>
      </c>
      <c r="L19" s="3">
        <f t="shared" si="11"/>
        <v>1.3116800961200914</v>
      </c>
      <c r="M19" s="3">
        <f t="shared" si="12"/>
        <v>1.6486268674699725E-2</v>
      </c>
      <c r="N19" s="3">
        <f t="shared" si="13"/>
        <v>1.648626867470011E-2</v>
      </c>
      <c r="O19" s="3">
        <f t="shared" si="2"/>
        <v>3.1304851120329977E-2</v>
      </c>
      <c r="P19" s="3">
        <f t="shared" si="3"/>
        <v>6.1992127941211346E-2</v>
      </c>
      <c r="Q19" s="3">
        <f t="shared" si="4"/>
        <v>5.303135170327355</v>
      </c>
      <c r="R19" s="3">
        <f t="shared" si="14"/>
        <v>5.2411430423861436</v>
      </c>
      <c r="S19" s="3">
        <f t="shared" si="15"/>
        <v>5.3651272982685665</v>
      </c>
      <c r="T19" s="3">
        <f t="shared" si="16"/>
        <v>200.96588561125552</v>
      </c>
      <c r="U19" s="3">
        <f t="shared" si="17"/>
        <v>188.8858836297623</v>
      </c>
      <c r="V19" s="3">
        <f t="shared" si="17"/>
        <v>213.81845166725051</v>
      </c>
      <c r="W19" s="3">
        <f t="shared" si="5"/>
        <v>586.40911593741191</v>
      </c>
      <c r="X19" s="3">
        <f t="shared" si="18"/>
        <v>1.8498415524462546</v>
      </c>
      <c r="AA19" s="28" t="s">
        <v>39</v>
      </c>
      <c r="AB19" s="3">
        <f>1/AH15*G126</f>
        <v>393222.05672964716</v>
      </c>
      <c r="AC19" s="3">
        <f>_xlfn.VAR.P(B6:B125)</f>
        <v>393222.0567296457</v>
      </c>
      <c r="AG19" s="28" t="s">
        <v>40</v>
      </c>
      <c r="AH19" s="3">
        <f>AB10</f>
        <v>2104.1959018991356</v>
      </c>
    </row>
    <row r="20" spans="1:34" x14ac:dyDescent="0.35">
      <c r="A20" s="25">
        <f t="shared" si="19"/>
        <v>15</v>
      </c>
      <c r="B20" s="3">
        <v>1387.1849975</v>
      </c>
      <c r="C20" s="3">
        <v>191.199997</v>
      </c>
      <c r="D20" s="3">
        <f t="shared" si="6"/>
        <v>-780.93071038333346</v>
      </c>
      <c r="E20" s="3">
        <f t="shared" si="7"/>
        <v>-738.84025185416681</v>
      </c>
      <c r="F20" s="4">
        <f t="shared" si="8"/>
        <v>576983.0427402755</v>
      </c>
      <c r="G20" s="3">
        <f t="shared" si="9"/>
        <v>609852.77441981784</v>
      </c>
      <c r="H20" s="3">
        <v>1387.1849975</v>
      </c>
      <c r="I20" s="3">
        <f t="shared" si="0"/>
        <v>5.2533199849269243</v>
      </c>
      <c r="J20" s="3">
        <f t="shared" si="1"/>
        <v>-0.11629020049552974</v>
      </c>
      <c r="K20" s="3">
        <f t="shared" si="10"/>
        <v>1.4282669209023955</v>
      </c>
      <c r="L20" s="3">
        <f t="shared" si="11"/>
        <v>1.1638332111616341</v>
      </c>
      <c r="M20" s="3">
        <f t="shared" si="12"/>
        <v>1.3523410731290505E-2</v>
      </c>
      <c r="N20" s="3">
        <f t="shared" si="13"/>
        <v>1.352341073129085E-2</v>
      </c>
      <c r="O20" s="3">
        <f t="shared" si="2"/>
        <v>3.0161744209806069E-2</v>
      </c>
      <c r="P20" s="3">
        <f t="shared" si="3"/>
        <v>5.9728465048348695E-2</v>
      </c>
      <c r="Q20" s="3">
        <f t="shared" si="4"/>
        <v>5.3696101854224541</v>
      </c>
      <c r="R20" s="3">
        <f t="shared" si="14"/>
        <v>5.3098817203741051</v>
      </c>
      <c r="S20" s="3">
        <f t="shared" si="15"/>
        <v>5.429338650470803</v>
      </c>
      <c r="T20" s="3">
        <f t="shared" si="16"/>
        <v>214.77912734899695</v>
      </c>
      <c r="U20" s="3">
        <f t="shared" si="17"/>
        <v>202.32629589422518</v>
      </c>
      <c r="V20" s="3">
        <f t="shared" si="17"/>
        <v>227.9984089112823</v>
      </c>
      <c r="W20" s="3">
        <f t="shared" si="5"/>
        <v>555.97538801498922</v>
      </c>
      <c r="X20" s="3">
        <f t="shared" si="18"/>
        <v>1.9163165675413534</v>
      </c>
      <c r="AG20" s="28" t="s">
        <v>42</v>
      </c>
      <c r="AH20" s="3">
        <f>_xlfn.F.INV(0.95,1,AC10)</f>
        <v>3.9214781812406447</v>
      </c>
    </row>
    <row r="21" spans="1:34" x14ac:dyDescent="0.35">
      <c r="A21" s="25">
        <f t="shared" si="19"/>
        <v>16</v>
      </c>
      <c r="B21" s="3">
        <v>1403.1900025</v>
      </c>
      <c r="C21" s="3">
        <v>214.95999900000001</v>
      </c>
      <c r="D21" s="3">
        <f t="shared" si="6"/>
        <v>-764.92570538333348</v>
      </c>
      <c r="E21" s="3">
        <f t="shared" si="7"/>
        <v>-715.08024985416682</v>
      </c>
      <c r="F21" s="4">
        <f t="shared" si="8"/>
        <v>546983.26452538895</v>
      </c>
      <c r="G21" s="3">
        <f t="shared" si="9"/>
        <v>585111.33475619031</v>
      </c>
      <c r="H21" s="3">
        <v>1403.1900025</v>
      </c>
      <c r="I21" s="3">
        <f t="shared" si="0"/>
        <v>5.3704519596552078</v>
      </c>
      <c r="J21" s="3">
        <f t="shared" si="1"/>
        <v>-2.1268222847922402E-2</v>
      </c>
      <c r="K21" s="3">
        <f t="shared" si="10"/>
        <v>1.1620176891126561</v>
      </c>
      <c r="L21" s="3">
        <f t="shared" si="11"/>
        <v>1.116617046244001</v>
      </c>
      <c r="M21" s="3">
        <f t="shared" si="12"/>
        <v>4.523373031088885E-4</v>
      </c>
      <c r="N21" s="3">
        <f t="shared" si="13"/>
        <v>4.5233730310895181E-4</v>
      </c>
      <c r="O21" s="3">
        <f t="shared" si="2"/>
        <v>2.9787442992642757E-2</v>
      </c>
      <c r="P21" s="3">
        <f t="shared" si="3"/>
        <v>5.8987246735131088E-2</v>
      </c>
      <c r="Q21" s="3">
        <f t="shared" si="4"/>
        <v>5.3917201825031302</v>
      </c>
      <c r="R21" s="3">
        <f t="shared" si="14"/>
        <v>5.3327329357679991</v>
      </c>
      <c r="S21" s="3">
        <f t="shared" si="15"/>
        <v>5.4507074292382613</v>
      </c>
      <c r="T21" s="3">
        <f t="shared" si="16"/>
        <v>219.58077988291205</v>
      </c>
      <c r="U21" s="3">
        <f t="shared" si="17"/>
        <v>207.00292751874559</v>
      </c>
      <c r="V21" s="3">
        <f t="shared" si="17"/>
        <v>232.92288409603097</v>
      </c>
      <c r="W21" s="3">
        <f t="shared" si="5"/>
        <v>21.351615967885408</v>
      </c>
      <c r="X21" s="3">
        <f t="shared" si="18"/>
        <v>1.9384265646220291</v>
      </c>
      <c r="AG21" s="28" t="s">
        <v>41</v>
      </c>
      <c r="AH21" s="3">
        <f>TINV(0.05,AC10)</f>
        <v>1.9802722492729716</v>
      </c>
    </row>
    <row r="22" spans="1:34" x14ac:dyDescent="0.35">
      <c r="A22" s="25">
        <f t="shared" si="19"/>
        <v>17</v>
      </c>
      <c r="B22" s="3">
        <v>1354.0949705</v>
      </c>
      <c r="C22" s="3">
        <v>221.154999</v>
      </c>
      <c r="D22" s="3">
        <f t="shared" si="6"/>
        <v>-814.02073738333343</v>
      </c>
      <c r="E22" s="3">
        <f t="shared" si="7"/>
        <v>-708.88524985416689</v>
      </c>
      <c r="F22" s="4">
        <f t="shared" si="8"/>
        <v>577047.29380645743</v>
      </c>
      <c r="G22" s="3">
        <f t="shared" si="9"/>
        <v>662629.76089010586</v>
      </c>
      <c r="H22" s="3">
        <v>1354.0949705</v>
      </c>
      <c r="I22" s="3">
        <f t="shared" si="0"/>
        <v>5.398863808625892</v>
      </c>
      <c r="J22" s="3">
        <f t="shared" si="1"/>
        <v>7.4965598949117584E-2</v>
      </c>
      <c r="K22" s="3">
        <f t="shared" si="10"/>
        <v>1.101570723613454</v>
      </c>
      <c r="L22" s="3">
        <f t="shared" si="11"/>
        <v>1.2645519620070076</v>
      </c>
      <c r="M22" s="3">
        <f t="shared" si="12"/>
        <v>5.6198410257999399E-3</v>
      </c>
      <c r="N22" s="3">
        <f t="shared" si="13"/>
        <v>5.6198410257997169E-3</v>
      </c>
      <c r="O22" s="3">
        <f t="shared" si="2"/>
        <v>3.0945055918012089E-2</v>
      </c>
      <c r="P22" s="3">
        <f t="shared" si="3"/>
        <v>6.1279635486639679E-2</v>
      </c>
      <c r="Q22" s="3">
        <f t="shared" si="4"/>
        <v>5.3238982096767744</v>
      </c>
      <c r="R22" s="3">
        <f t="shared" si="14"/>
        <v>5.2626185741901343</v>
      </c>
      <c r="S22" s="3">
        <f t="shared" si="15"/>
        <v>5.3851778451634145</v>
      </c>
      <c r="T22" s="3">
        <f t="shared" si="16"/>
        <v>205.1821681520461</v>
      </c>
      <c r="U22" s="3">
        <f t="shared" si="17"/>
        <v>192.98617885495761</v>
      </c>
      <c r="V22" s="3">
        <f t="shared" si="17"/>
        <v>218.14889738407311</v>
      </c>
      <c r="W22" s="3">
        <f t="shared" si="5"/>
        <v>255.13132529734773</v>
      </c>
      <c r="X22" s="3">
        <f t="shared" si="18"/>
        <v>1.8706045917956737</v>
      </c>
      <c r="AA22" s="28" t="s">
        <v>61</v>
      </c>
      <c r="AB22" s="3">
        <f>CORREL(B6:B125,C6:C125)</f>
        <v>0.92659286480034209</v>
      </c>
    </row>
    <row r="23" spans="1:34" x14ac:dyDescent="0.35">
      <c r="A23" s="25">
        <f t="shared" si="19"/>
        <v>18</v>
      </c>
      <c r="B23" s="3">
        <v>1336.0150145</v>
      </c>
      <c r="C23" s="3">
        <v>218.395004</v>
      </c>
      <c r="D23" s="3">
        <f t="shared" si="6"/>
        <v>-832.10069338333346</v>
      </c>
      <c r="E23" s="3">
        <f t="shared" si="7"/>
        <v>-711.64524485416689</v>
      </c>
      <c r="F23" s="4">
        <f t="shared" si="8"/>
        <v>592160.50168610434</v>
      </c>
      <c r="G23" s="3">
        <f t="shared" si="9"/>
        <v>692391.56392902439</v>
      </c>
      <c r="H23" s="3">
        <v>1336.0150145</v>
      </c>
      <c r="I23" s="3">
        <f t="shared" si="0"/>
        <v>5.386305368151227</v>
      </c>
      <c r="J23" s="3">
        <f t="shared" si="1"/>
        <v>8.7383581435815927E-2</v>
      </c>
      <c r="K23" s="3">
        <f t="shared" si="10"/>
        <v>1.1280900461589467</v>
      </c>
      <c r="L23" s="3">
        <f t="shared" si="11"/>
        <v>1.321348907521761</v>
      </c>
      <c r="M23" s="3">
        <f t="shared" si="12"/>
        <v>7.6358903045498742E-3</v>
      </c>
      <c r="N23" s="3">
        <f t="shared" si="13"/>
        <v>7.635890304549614E-3</v>
      </c>
      <c r="O23" s="3">
        <f t="shared" si="2"/>
        <v>3.1378156709866836E-2</v>
      </c>
      <c r="P23" s="3">
        <f t="shared" si="3"/>
        <v>6.213729296588779E-2</v>
      </c>
      <c r="Q23" s="3">
        <f t="shared" si="4"/>
        <v>5.298921786715411</v>
      </c>
      <c r="R23" s="3">
        <f t="shared" si="14"/>
        <v>5.2367844937495232</v>
      </c>
      <c r="S23" s="3">
        <f t="shared" si="15"/>
        <v>5.3610590796812989</v>
      </c>
      <c r="T23" s="3">
        <f t="shared" si="16"/>
        <v>200.12092057321016</v>
      </c>
      <c r="U23" s="3">
        <f t="shared" si="17"/>
        <v>188.06440684291775</v>
      </c>
      <c r="V23" s="3">
        <f t="shared" si="17"/>
        <v>212.95035846160837</v>
      </c>
      <c r="W23" s="3">
        <f t="shared" si="5"/>
        <v>333.94212508927524</v>
      </c>
      <c r="X23" s="3">
        <f t="shared" si="18"/>
        <v>1.8456281688343097</v>
      </c>
    </row>
    <row r="24" spans="1:34" x14ac:dyDescent="0.35">
      <c r="A24" s="25">
        <f t="shared" si="19"/>
        <v>19</v>
      </c>
      <c r="B24" s="3">
        <v>1370.8249510000001</v>
      </c>
      <c r="C24" s="3">
        <v>231.300003</v>
      </c>
      <c r="D24" s="3">
        <f t="shared" si="6"/>
        <v>-797.29075688333342</v>
      </c>
      <c r="E24" s="3">
        <f t="shared" si="7"/>
        <v>-698.74024585416691</v>
      </c>
      <c r="F24" s="4">
        <f t="shared" si="8"/>
        <v>557099.13948191516</v>
      </c>
      <c r="G24" s="3">
        <f t="shared" si="9"/>
        <v>635672.55101159867</v>
      </c>
      <c r="H24" s="3">
        <v>1370.8249510000001</v>
      </c>
      <c r="I24" s="3">
        <f t="shared" si="0"/>
        <v>5.4437155822075622</v>
      </c>
      <c r="J24" s="3">
        <f t="shared" si="1"/>
        <v>9.670586334883069E-2</v>
      </c>
      <c r="K24" s="3">
        <f t="shared" si="10"/>
        <v>1.0094333840001717</v>
      </c>
      <c r="L24" s="3">
        <f t="shared" si="11"/>
        <v>1.2131072569030437</v>
      </c>
      <c r="M24" s="3">
        <f t="shared" si="12"/>
        <v>9.3520240060427154E-3</v>
      </c>
      <c r="N24" s="3">
        <f t="shared" si="13"/>
        <v>9.3520240060424274E-3</v>
      </c>
      <c r="O24" s="3">
        <f t="shared" si="2"/>
        <v>3.0547468908162914E-2</v>
      </c>
      <c r="P24" s="3">
        <f t="shared" si="3"/>
        <v>6.049230496436394E-2</v>
      </c>
      <c r="Q24" s="3">
        <f t="shared" si="4"/>
        <v>5.3470097188587316</v>
      </c>
      <c r="R24" s="3">
        <f t="shared" si="14"/>
        <v>5.2865174138943676</v>
      </c>
      <c r="S24" s="3">
        <f t="shared" si="15"/>
        <v>5.4075020238230955</v>
      </c>
      <c r="T24" s="3">
        <f t="shared" si="16"/>
        <v>209.97946051418421</v>
      </c>
      <c r="U24" s="3">
        <f t="shared" si="17"/>
        <v>197.65387875163665</v>
      </c>
      <c r="V24" s="3">
        <f t="shared" si="17"/>
        <v>223.07365843921116</v>
      </c>
      <c r="W24" s="3">
        <f t="shared" si="5"/>
        <v>454.56553188947623</v>
      </c>
      <c r="X24" s="3">
        <f t="shared" si="18"/>
        <v>1.8937161009776304</v>
      </c>
      <c r="AG24" s="28" t="s">
        <v>58</v>
      </c>
      <c r="AH24" s="3">
        <f>SUM(AH26,AH25)</f>
        <v>95.100112465912488</v>
      </c>
    </row>
    <row r="25" spans="1:34" x14ac:dyDescent="0.35">
      <c r="A25" s="25">
        <f t="shared" si="19"/>
        <v>20</v>
      </c>
      <c r="B25" s="3">
        <v>1392.9499510000001</v>
      </c>
      <c r="C25" s="3">
        <v>241.20500150000001</v>
      </c>
      <c r="D25" s="3">
        <f t="shared" si="6"/>
        <v>-775.16575688333342</v>
      </c>
      <c r="E25" s="3">
        <f t="shared" si="7"/>
        <v>-688.83524735416688</v>
      </c>
      <c r="F25" s="4">
        <f t="shared" si="8"/>
        <v>533961.49588321091</v>
      </c>
      <c r="G25" s="3">
        <f t="shared" si="9"/>
        <v>600881.95064451115</v>
      </c>
      <c r="H25" s="3">
        <v>1392.9499510000001</v>
      </c>
      <c r="I25" s="3">
        <f t="shared" si="0"/>
        <v>5.4856472005418588</v>
      </c>
      <c r="J25" s="3">
        <f t="shared" si="1"/>
        <v>0.10807306227745084</v>
      </c>
      <c r="K25" s="3">
        <f t="shared" si="10"/>
        <v>0.92693377937637644</v>
      </c>
      <c r="L25" s="3">
        <f t="shared" si="11"/>
        <v>1.1467134355713478</v>
      </c>
      <c r="M25" s="3">
        <f t="shared" si="12"/>
        <v>1.1679786790025768E-2</v>
      </c>
      <c r="N25" s="3">
        <f t="shared" si="13"/>
        <v>1.1679786790025445E-2</v>
      </c>
      <c r="O25" s="3">
        <f t="shared" si="2"/>
        <v>3.0026568166305206E-2</v>
      </c>
      <c r="P25" s="3">
        <f t="shared" si="3"/>
        <v>5.946077968063742E-2</v>
      </c>
      <c r="Q25" s="3">
        <f t="shared" si="4"/>
        <v>5.377574138264408</v>
      </c>
      <c r="R25" s="3">
        <f t="shared" si="14"/>
        <v>5.318113358583771</v>
      </c>
      <c r="S25" s="3">
        <f t="shared" si="15"/>
        <v>5.437034917945045</v>
      </c>
      <c r="T25" s="3">
        <f t="shared" si="16"/>
        <v>216.49644744208081</v>
      </c>
      <c r="U25" s="3">
        <f t="shared" si="17"/>
        <v>203.99864641135986</v>
      </c>
      <c r="V25" s="3">
        <f t="shared" si="17"/>
        <v>229.7599154679078</v>
      </c>
      <c r="W25" s="3">
        <f t="shared" si="5"/>
        <v>610.51264363311543</v>
      </c>
      <c r="X25" s="3">
        <f t="shared" si="18"/>
        <v>1.9242805203833069</v>
      </c>
      <c r="AG25" s="28" t="s">
        <v>56</v>
      </c>
      <c r="AH25" s="3">
        <f>AB11</f>
        <v>90.050236682509563</v>
      </c>
    </row>
    <row r="26" spans="1:34" x14ac:dyDescent="0.35">
      <c r="A26" s="25">
        <f t="shared" si="19"/>
        <v>21</v>
      </c>
      <c r="B26" s="3">
        <v>1423.6050415</v>
      </c>
      <c r="C26" s="3">
        <v>251.2950055</v>
      </c>
      <c r="D26" s="3">
        <f t="shared" si="6"/>
        <v>-744.5106663833335</v>
      </c>
      <c r="E26" s="3">
        <f t="shared" si="7"/>
        <v>-678.74524335416686</v>
      </c>
      <c r="F26" s="4">
        <f t="shared" si="8"/>
        <v>505333.07343412866</v>
      </c>
      <c r="G26" s="3">
        <f t="shared" si="9"/>
        <v>554296.13235855533</v>
      </c>
      <c r="H26" s="3">
        <v>1423.6050415</v>
      </c>
      <c r="I26" s="3">
        <f t="shared" si="0"/>
        <v>5.5266275697002323</v>
      </c>
      <c r="J26" s="3">
        <f t="shared" si="1"/>
        <v>0.10670518090651537</v>
      </c>
      <c r="K26" s="3">
        <f t="shared" si="10"/>
        <v>0.8497035019775202</v>
      </c>
      <c r="L26" s="3">
        <f t="shared" si="11"/>
        <v>1.0578098103612861</v>
      </c>
      <c r="M26" s="3">
        <f t="shared" si="12"/>
        <v>1.1385995632292173E-2</v>
      </c>
      <c r="N26" s="3">
        <f t="shared" si="13"/>
        <v>1.1385995632291855E-2</v>
      </c>
      <c r="O26" s="3">
        <f t="shared" si="2"/>
        <v>2.9314572400981453E-2</v>
      </c>
      <c r="P26" s="3">
        <f t="shared" si="3"/>
        <v>5.8050834224966923E-2</v>
      </c>
      <c r="Q26" s="3">
        <f t="shared" si="4"/>
        <v>5.4199223887937169</v>
      </c>
      <c r="R26" s="3">
        <f t="shared" si="14"/>
        <v>5.3618715545687499</v>
      </c>
      <c r="S26" s="3">
        <f t="shared" si="15"/>
        <v>5.4779732230186839</v>
      </c>
      <c r="T26" s="3">
        <f t="shared" si="16"/>
        <v>225.86159243113551</v>
      </c>
      <c r="U26" s="3">
        <f t="shared" si="17"/>
        <v>213.12344558508124</v>
      </c>
      <c r="V26" s="3">
        <f t="shared" si="17"/>
        <v>239.36108388020236</v>
      </c>
      <c r="W26" s="3">
        <f t="shared" si="5"/>
        <v>646.85850033148733</v>
      </c>
      <c r="X26" s="3">
        <f t="shared" si="18"/>
        <v>1.9666287709126162</v>
      </c>
      <c r="AG26" s="28" t="s">
        <v>34</v>
      </c>
      <c r="AH26" s="3">
        <f>AC11</f>
        <v>5.0498757834029284</v>
      </c>
    </row>
    <row r="27" spans="1:34" x14ac:dyDescent="0.35">
      <c r="A27" s="25">
        <f t="shared" si="19"/>
        <v>22</v>
      </c>
      <c r="B27" s="3">
        <v>1426.530029</v>
      </c>
      <c r="C27" s="3">
        <v>244.14499649999999</v>
      </c>
      <c r="D27" s="3">
        <f t="shared" si="6"/>
        <v>-741.58567888333346</v>
      </c>
      <c r="E27" s="3">
        <f t="shared" si="7"/>
        <v>-685.89525235416681</v>
      </c>
      <c r="F27" s="4">
        <f t="shared" si="8"/>
        <v>508650.09635992011</v>
      </c>
      <c r="G27" s="3">
        <f t="shared" si="9"/>
        <v>549949.31912485452</v>
      </c>
      <c r="H27" s="3">
        <v>1426.530029</v>
      </c>
      <c r="I27" s="3">
        <f t="shared" si="0"/>
        <v>5.4977622967486255</v>
      </c>
      <c r="J27" s="3">
        <f t="shared" si="1"/>
        <v>7.3799205369310172E-2</v>
      </c>
      <c r="K27" s="3">
        <f t="shared" si="10"/>
        <v>0.90375235560761458</v>
      </c>
      <c r="L27" s="3">
        <f t="shared" si="11"/>
        <v>1.0495144220047918</v>
      </c>
      <c r="M27" s="3">
        <f t="shared" si="12"/>
        <v>5.4463227131416195E-3</v>
      </c>
      <c r="N27" s="3">
        <f t="shared" si="13"/>
        <v>5.4463227131414001E-3</v>
      </c>
      <c r="O27" s="3">
        <f t="shared" si="2"/>
        <v>2.9247253666684941E-2</v>
      </c>
      <c r="P27" s="3">
        <f t="shared" si="3"/>
        <v>5.7917524803583358E-2</v>
      </c>
      <c r="Q27" s="3">
        <f t="shared" si="4"/>
        <v>5.4239630913793153</v>
      </c>
      <c r="R27" s="3">
        <f t="shared" si="14"/>
        <v>5.3660455665757318</v>
      </c>
      <c r="S27" s="3">
        <f t="shared" si="15"/>
        <v>5.4818806161828988</v>
      </c>
      <c r="T27" s="3">
        <f t="shared" si="16"/>
        <v>226.77607829009173</v>
      </c>
      <c r="U27" s="3">
        <f t="shared" si="17"/>
        <v>214.01488455014618</v>
      </c>
      <c r="V27" s="3">
        <f t="shared" si="17"/>
        <v>240.29819137455266</v>
      </c>
      <c r="W27" s="3">
        <f t="shared" si="5"/>
        <v>301.67931978248271</v>
      </c>
      <c r="X27" s="3">
        <f t="shared" si="18"/>
        <v>1.9706694734982146</v>
      </c>
    </row>
    <row r="28" spans="1:34" x14ac:dyDescent="0.35">
      <c r="A28" s="25">
        <f t="shared" si="19"/>
        <v>23</v>
      </c>
      <c r="B28" s="3">
        <v>1414.1900025</v>
      </c>
      <c r="C28" s="3">
        <v>243.13999949999999</v>
      </c>
      <c r="D28" s="3">
        <f t="shared" si="6"/>
        <v>-753.92570538333348</v>
      </c>
      <c r="E28" s="3">
        <f t="shared" si="7"/>
        <v>-686.90024935416682</v>
      </c>
      <c r="F28" s="4">
        <f t="shared" si="8"/>
        <v>517871.75502232788</v>
      </c>
      <c r="G28" s="3">
        <f t="shared" si="9"/>
        <v>568403.96923775692</v>
      </c>
      <c r="H28" s="3">
        <v>1414.1900025</v>
      </c>
      <c r="I28" s="3">
        <f t="shared" si="0"/>
        <v>5.4936374070712191</v>
      </c>
      <c r="J28" s="3">
        <f t="shared" si="1"/>
        <v>8.6721355033063219E-2</v>
      </c>
      <c r="K28" s="3">
        <f t="shared" si="10"/>
        <v>0.91161209653887221</v>
      </c>
      <c r="L28" s="3">
        <f t="shared" si="11"/>
        <v>1.0847329790117615</v>
      </c>
      <c r="M28" s="3">
        <f t="shared" si="12"/>
        <v>7.5205934187705997E-3</v>
      </c>
      <c r="N28" s="3">
        <f t="shared" si="13"/>
        <v>7.5205934187703421E-3</v>
      </c>
      <c r="O28" s="3">
        <f t="shared" si="2"/>
        <v>2.9532002074677634E-2</v>
      </c>
      <c r="P28" s="3">
        <f t="shared" si="3"/>
        <v>5.8481404173955941E-2</v>
      </c>
      <c r="Q28" s="3">
        <f t="shared" si="4"/>
        <v>5.4069160520381558</v>
      </c>
      <c r="R28" s="3">
        <f t="shared" si="14"/>
        <v>5.3484346478641998</v>
      </c>
      <c r="S28" s="3">
        <f t="shared" si="15"/>
        <v>5.4653974562121119</v>
      </c>
      <c r="T28" s="3">
        <f t="shared" si="16"/>
        <v>222.94298185953593</v>
      </c>
      <c r="U28" s="3">
        <f t="shared" si="17"/>
        <v>210.2788796128404</v>
      </c>
      <c r="V28" s="3">
        <f t="shared" si="17"/>
        <v>236.36978308013721</v>
      </c>
      <c r="W28" s="3">
        <f t="shared" si="5"/>
        <v>407.91952156921616</v>
      </c>
      <c r="X28" s="3">
        <f t="shared" si="18"/>
        <v>1.9536224341570547</v>
      </c>
    </row>
    <row r="29" spans="1:34" x14ac:dyDescent="0.35">
      <c r="A29" s="25">
        <f t="shared" si="19"/>
        <v>24</v>
      </c>
      <c r="B29" s="3">
        <v>1421.2649535</v>
      </c>
      <c r="C29" s="3">
        <v>251.704994</v>
      </c>
      <c r="D29" s="3">
        <f t="shared" si="6"/>
        <v>-746.85075438333342</v>
      </c>
      <c r="E29" s="3">
        <f t="shared" si="7"/>
        <v>-678.33525485416681</v>
      </c>
      <c r="F29" s="4">
        <f t="shared" si="8"/>
        <v>506615.19681264524</v>
      </c>
      <c r="G29" s="3">
        <f t="shared" si="9"/>
        <v>557786.04932295426</v>
      </c>
      <c r="H29" s="3">
        <v>1421.2649535</v>
      </c>
      <c r="I29" s="3">
        <f t="shared" si="0"/>
        <v>5.5282577430250903</v>
      </c>
      <c r="J29" s="3">
        <f t="shared" si="1"/>
        <v>0.11156805168123451</v>
      </c>
      <c r="K29" s="3">
        <f t="shared" si="10"/>
        <v>0.84670079265926379</v>
      </c>
      <c r="L29" s="3">
        <f t="shared" si="11"/>
        <v>1.0644699116803746</v>
      </c>
      <c r="M29" s="3">
        <f t="shared" si="12"/>
        <v>1.2447430155946616E-2</v>
      </c>
      <c r="N29" s="3">
        <f t="shared" si="13"/>
        <v>1.2447430155946284E-2</v>
      </c>
      <c r="O29" s="3">
        <f t="shared" si="2"/>
        <v>2.9368508776278363E-2</v>
      </c>
      <c r="P29" s="3">
        <f t="shared" si="3"/>
        <v>5.8157642932193762E-2</v>
      </c>
      <c r="Q29" s="3">
        <f t="shared" si="4"/>
        <v>5.4166896913438558</v>
      </c>
      <c r="R29" s="3">
        <f t="shared" si="14"/>
        <v>5.3585320484116616</v>
      </c>
      <c r="S29" s="3">
        <f t="shared" si="15"/>
        <v>5.47484733427605</v>
      </c>
      <c r="T29" s="3">
        <f t="shared" si="16"/>
        <v>225.13262913098816</v>
      </c>
      <c r="U29" s="3">
        <f t="shared" si="17"/>
        <v>212.41290561298203</v>
      </c>
      <c r="V29" s="3">
        <f t="shared" si="17"/>
        <v>238.61403596530513</v>
      </c>
      <c r="W29" s="3">
        <f t="shared" si="5"/>
        <v>706.09057473189432</v>
      </c>
      <c r="X29" s="3">
        <f t="shared" si="18"/>
        <v>1.9633960734627547</v>
      </c>
    </row>
    <row r="30" spans="1:34" x14ac:dyDescent="0.35">
      <c r="A30" s="25">
        <f t="shared" si="19"/>
        <v>25</v>
      </c>
      <c r="B30" s="3">
        <v>1462.1499630000001</v>
      </c>
      <c r="C30" s="3">
        <v>260.78999349999998</v>
      </c>
      <c r="D30" s="3">
        <f t="shared" si="6"/>
        <v>-705.9657448833334</v>
      </c>
      <c r="E30" s="3">
        <f t="shared" si="7"/>
        <v>-669.25025535416694</v>
      </c>
      <c r="F30" s="4">
        <f t="shared" si="8"/>
        <v>472467.75503446558</v>
      </c>
      <c r="G30" s="3">
        <f t="shared" si="9"/>
        <v>498387.63294867979</v>
      </c>
      <c r="H30" s="3">
        <v>1462.1499630000001</v>
      </c>
      <c r="I30" s="3">
        <f t="shared" si="0"/>
        <v>5.5637154608348141</v>
      </c>
      <c r="J30" s="3">
        <f t="shared" si="1"/>
        <v>9.054547219093223E-2</v>
      </c>
      <c r="K30" s="3">
        <f t="shared" si="10"/>
        <v>0.78270424982226194</v>
      </c>
      <c r="L30" s="3">
        <f t="shared" si="11"/>
        <v>0.95111493066458064</v>
      </c>
      <c r="M30" s="3">
        <f t="shared" si="12"/>
        <v>8.1984825342788815E-3</v>
      </c>
      <c r="N30" s="3">
        <f t="shared" si="13"/>
        <v>8.1984825342786127E-3</v>
      </c>
      <c r="O30" s="3">
        <f t="shared" si="2"/>
        <v>2.8436567691571796E-2</v>
      </c>
      <c r="P30" s="3">
        <f t="shared" si="3"/>
        <v>5.6312145864191997E-2</v>
      </c>
      <c r="Q30" s="3">
        <f t="shared" si="4"/>
        <v>5.4731699886438818</v>
      </c>
      <c r="R30" s="3">
        <f t="shared" si="14"/>
        <v>5.4168578427796898</v>
      </c>
      <c r="S30" s="3">
        <f t="shared" si="15"/>
        <v>5.5294821345080738</v>
      </c>
      <c r="T30" s="3">
        <f t="shared" si="16"/>
        <v>238.21413323561333</v>
      </c>
      <c r="U30" s="3">
        <f t="shared" si="17"/>
        <v>225.17048868880994</v>
      </c>
      <c r="V30" s="3">
        <f t="shared" si="17"/>
        <v>252.01336819772416</v>
      </c>
      <c r="W30" s="3">
        <f t="shared" si="5"/>
        <v>509.66946667711198</v>
      </c>
      <c r="X30" s="3">
        <f t="shared" si="18"/>
        <v>2.0198763707627805</v>
      </c>
    </row>
    <row r="31" spans="1:34" x14ac:dyDescent="0.35">
      <c r="A31" s="25">
        <f t="shared" si="19"/>
        <v>26</v>
      </c>
      <c r="B31" s="3">
        <v>1506.3950195</v>
      </c>
      <c r="C31" s="3">
        <v>266.59999099999999</v>
      </c>
      <c r="D31" s="3">
        <f t="shared" si="6"/>
        <v>-661.72068838333348</v>
      </c>
      <c r="E31" s="3">
        <f t="shared" si="7"/>
        <v>-663.44025785416693</v>
      </c>
      <c r="F31" s="4">
        <f t="shared" si="8"/>
        <v>439012.14412847563</v>
      </c>
      <c r="G31" s="3">
        <f t="shared" si="9"/>
        <v>437874.26943451271</v>
      </c>
      <c r="H31" s="3">
        <v>1506.3950195</v>
      </c>
      <c r="I31" s="3">
        <f t="shared" si="0"/>
        <v>5.5857493739861681</v>
      </c>
      <c r="J31" s="3">
        <f t="shared" si="1"/>
        <v>5.1457375692846696E-2</v>
      </c>
      <c r="K31" s="3">
        <f t="shared" si="10"/>
        <v>0.74420268418618651</v>
      </c>
      <c r="L31" s="3">
        <f t="shared" si="11"/>
        <v>0.83563220248664449</v>
      </c>
      <c r="M31" s="3">
        <f t="shared" si="12"/>
        <v>2.6478615131947702E-3</v>
      </c>
      <c r="N31" s="3">
        <f t="shared" si="13"/>
        <v>2.6478615131946171E-3</v>
      </c>
      <c r="O31" s="3">
        <f t="shared" si="2"/>
        <v>2.745462190396589E-2</v>
      </c>
      <c r="P31" s="3">
        <f t="shared" si="3"/>
        <v>5.4367625870705531E-2</v>
      </c>
      <c r="Q31" s="3">
        <f t="shared" si="4"/>
        <v>5.5342919982933214</v>
      </c>
      <c r="R31" s="3">
        <f t="shared" si="14"/>
        <v>5.4799243724226159</v>
      </c>
      <c r="S31" s="3">
        <f t="shared" si="15"/>
        <v>5.588659624164027</v>
      </c>
      <c r="T31" s="3">
        <f t="shared" si="16"/>
        <v>253.22843798837687</v>
      </c>
      <c r="U31" s="3">
        <f t="shared" si="17"/>
        <v>239.82856903472097</v>
      </c>
      <c r="V31" s="3">
        <f t="shared" si="17"/>
        <v>267.3769937590281</v>
      </c>
      <c r="W31" s="3">
        <f t="shared" si="5"/>
        <v>178.79842994264735</v>
      </c>
      <c r="X31" s="3">
        <f t="shared" si="18"/>
        <v>2.0809983804122205</v>
      </c>
    </row>
    <row r="32" spans="1:34" x14ac:dyDescent="0.35">
      <c r="A32" s="25">
        <f t="shared" si="19"/>
        <v>27</v>
      </c>
      <c r="B32" s="3">
        <v>1541.9349975</v>
      </c>
      <c r="C32" s="3">
        <v>264.87998950000002</v>
      </c>
      <c r="D32" s="3">
        <f t="shared" si="6"/>
        <v>-626.18071038333346</v>
      </c>
      <c r="E32" s="3">
        <f t="shared" si="7"/>
        <v>-665.16025935416678</v>
      </c>
      <c r="F32" s="4">
        <f t="shared" si="8"/>
        <v>416510.52372115449</v>
      </c>
      <c r="G32" s="3">
        <f t="shared" si="9"/>
        <v>392102.28205617616</v>
      </c>
      <c r="H32" s="3">
        <v>1541.9349975</v>
      </c>
      <c r="I32" s="3">
        <f t="shared" si="0"/>
        <v>5.5792768535983983</v>
      </c>
      <c r="J32" s="3">
        <f t="shared" si="1"/>
        <v>-4.1115873281674098E-3</v>
      </c>
      <c r="K32" s="3">
        <f t="shared" si="10"/>
        <v>0.7554118997059398</v>
      </c>
      <c r="L32" s="3">
        <f t="shared" si="11"/>
        <v>0.74828167907144982</v>
      </c>
      <c r="M32" s="3">
        <f t="shared" si="12"/>
        <v>1.6905150357146819E-5</v>
      </c>
      <c r="N32" s="3">
        <f t="shared" si="13"/>
        <v>1.6905150357159051E-5</v>
      </c>
      <c r="O32" s="3">
        <f t="shared" si="2"/>
        <v>2.6687894645792645E-2</v>
      </c>
      <c r="P32" s="3">
        <f t="shared" si="3"/>
        <v>5.2849297158583899E-2</v>
      </c>
      <c r="Q32" s="3">
        <f t="shared" si="4"/>
        <v>5.5833884409265657</v>
      </c>
      <c r="R32" s="3">
        <f t="shared" si="14"/>
        <v>5.5305391437679816</v>
      </c>
      <c r="S32" s="3">
        <f t="shared" si="15"/>
        <v>5.6362377380851498</v>
      </c>
      <c r="T32" s="3">
        <f t="shared" si="16"/>
        <v>265.97130869799696</v>
      </c>
      <c r="U32" s="3">
        <f t="shared" si="17"/>
        <v>252.27988949445435</v>
      </c>
      <c r="V32" s="3">
        <f t="shared" si="17"/>
        <v>280.4057715114871</v>
      </c>
      <c r="W32" s="3">
        <f t="shared" si="5"/>
        <v>1.1909775919166807</v>
      </c>
      <c r="X32" s="3">
        <f t="shared" si="18"/>
        <v>2.1300948230454644</v>
      </c>
    </row>
    <row r="33" spans="1:39" x14ac:dyDescent="0.35">
      <c r="A33" s="25">
        <f t="shared" si="19"/>
        <v>28</v>
      </c>
      <c r="B33" s="3">
        <v>1583.375</v>
      </c>
      <c r="C33" s="3">
        <v>260.39500450000003</v>
      </c>
      <c r="D33" s="3">
        <f t="shared" si="6"/>
        <v>-584.74070788333347</v>
      </c>
      <c r="E33" s="3">
        <f t="shared" si="7"/>
        <v>-669.64524435416683</v>
      </c>
      <c r="F33" s="4">
        <f t="shared" si="8"/>
        <v>391568.83421436331</v>
      </c>
      <c r="G33" s="3">
        <f t="shared" si="9"/>
        <v>341921.69545590191</v>
      </c>
      <c r="H33" s="3">
        <v>1583.375</v>
      </c>
      <c r="I33" s="3">
        <f t="shared" si="0"/>
        <v>5.5621997262026275</v>
      </c>
      <c r="J33" s="3">
        <f t="shared" si="1"/>
        <v>-7.8435703044040572E-2</v>
      </c>
      <c r="K33" s="3">
        <f t="shared" si="10"/>
        <v>0.78538850553844375</v>
      </c>
      <c r="L33" s="3">
        <f t="shared" si="11"/>
        <v>0.65251785591506417</v>
      </c>
      <c r="M33" s="3">
        <f t="shared" si="12"/>
        <v>6.1521595120129155E-3</v>
      </c>
      <c r="N33" s="3">
        <f t="shared" si="13"/>
        <v>6.1521595120131488E-3</v>
      </c>
      <c r="O33" s="3">
        <f t="shared" si="2"/>
        <v>2.5821170249158202E-2</v>
      </c>
      <c r="P33" s="3">
        <f t="shared" si="3"/>
        <v>5.1132946888160849E-2</v>
      </c>
      <c r="Q33" s="3">
        <f t="shared" si="4"/>
        <v>5.6406354292466681</v>
      </c>
      <c r="R33" s="3">
        <f t="shared" si="14"/>
        <v>5.5895024823585073</v>
      </c>
      <c r="S33" s="3">
        <f t="shared" si="15"/>
        <v>5.6917683761348288</v>
      </c>
      <c r="T33" s="3">
        <f t="shared" si="16"/>
        <v>281.64162495363064</v>
      </c>
      <c r="U33" s="3">
        <f t="shared" si="17"/>
        <v>267.60244964955871</v>
      </c>
      <c r="V33" s="3">
        <f t="shared" si="17"/>
        <v>296.41733478299028</v>
      </c>
      <c r="W33" s="3">
        <f t="shared" si="5"/>
        <v>451.4188807006347</v>
      </c>
      <c r="X33" s="3">
        <f t="shared" si="18"/>
        <v>2.1873418113655676</v>
      </c>
    </row>
    <row r="34" spans="1:39" x14ac:dyDescent="0.35">
      <c r="A34" s="25">
        <f t="shared" si="19"/>
        <v>29</v>
      </c>
      <c r="B34" s="3">
        <v>1614.1450195</v>
      </c>
      <c r="C34" s="3">
        <v>261.550003</v>
      </c>
      <c r="D34" s="3">
        <f t="shared" si="6"/>
        <v>-553.97068838333348</v>
      </c>
      <c r="E34" s="3">
        <f t="shared" si="7"/>
        <v>-668.49024585416691</v>
      </c>
      <c r="F34" s="4">
        <f t="shared" si="8"/>
        <v>370324.00167337671</v>
      </c>
      <c r="G34" s="3">
        <f t="shared" si="9"/>
        <v>306883.52358790435</v>
      </c>
      <c r="H34" s="3">
        <v>1614.1450195</v>
      </c>
      <c r="I34" s="3">
        <f t="shared" si="0"/>
        <v>5.5666254812867022</v>
      </c>
      <c r="J34" s="3">
        <f t="shared" si="1"/>
        <v>-0.11651696631562025</v>
      </c>
      <c r="K34" s="3">
        <f t="shared" si="10"/>
        <v>0.77756369443539364</v>
      </c>
      <c r="L34" s="3">
        <f t="shared" si="11"/>
        <v>0.58565157311892579</v>
      </c>
      <c r="M34" s="3">
        <f t="shared" si="12"/>
        <v>1.3576203439395385E-2</v>
      </c>
      <c r="N34" s="3">
        <f t="shared" si="13"/>
        <v>1.357620343939573E-2</v>
      </c>
      <c r="O34" s="3">
        <f t="shared" si="2"/>
        <v>2.5198318181274406E-2</v>
      </c>
      <c r="P34" s="3">
        <f t="shared" si="3"/>
        <v>4.9899530222728285E-2</v>
      </c>
      <c r="Q34" s="3">
        <f t="shared" si="4"/>
        <v>5.6831424476023225</v>
      </c>
      <c r="R34" s="3">
        <f t="shared" si="14"/>
        <v>5.6332429173795946</v>
      </c>
      <c r="S34" s="3">
        <f t="shared" si="15"/>
        <v>5.7330419778250503</v>
      </c>
      <c r="T34" s="3">
        <f t="shared" si="16"/>
        <v>293.87145610694978</v>
      </c>
      <c r="U34" s="3">
        <f t="shared" si="17"/>
        <v>279.5672627194653</v>
      </c>
      <c r="V34" s="3">
        <f t="shared" si="17"/>
        <v>308.90753042525648</v>
      </c>
      <c r="W34" s="3">
        <f t="shared" si="5"/>
        <v>1044.6763309447533</v>
      </c>
      <c r="X34" s="3">
        <f t="shared" si="18"/>
        <v>2.2298488297212216</v>
      </c>
    </row>
    <row r="35" spans="1:39" x14ac:dyDescent="0.35">
      <c r="A35" s="25">
        <f t="shared" si="19"/>
        <v>30</v>
      </c>
      <c r="B35" s="3">
        <v>1618.994995</v>
      </c>
      <c r="C35" s="3">
        <v>273.3249965</v>
      </c>
      <c r="D35" s="3">
        <f t="shared" si="6"/>
        <v>-549.12071288333345</v>
      </c>
      <c r="E35" s="3">
        <f t="shared" si="7"/>
        <v>-656.71525235416686</v>
      </c>
      <c r="F35" s="4">
        <f t="shared" si="8"/>
        <v>360615.94753407832</v>
      </c>
      <c r="G35" s="3">
        <f t="shared" si="9"/>
        <v>301533.55731750035</v>
      </c>
      <c r="H35" s="3">
        <v>1618.994995</v>
      </c>
      <c r="I35" s="3">
        <f t="shared" si="0"/>
        <v>5.6106615505152799</v>
      </c>
      <c r="J35" s="3">
        <f t="shared" si="1"/>
        <v>-7.9180860263958763E-2</v>
      </c>
      <c r="K35" s="3">
        <f t="shared" si="10"/>
        <v>0.70184123495463679</v>
      </c>
      <c r="L35" s="3">
        <f t="shared" si="11"/>
        <v>0.57544178366602894</v>
      </c>
      <c r="M35" s="3">
        <f t="shared" si="12"/>
        <v>6.2696086321405642E-3</v>
      </c>
      <c r="N35" s="3">
        <f t="shared" si="13"/>
        <v>6.2696086321407992E-3</v>
      </c>
      <c r="O35" s="3">
        <f t="shared" si="2"/>
        <v>2.5101855099057678E-2</v>
      </c>
      <c r="P35" s="3">
        <f t="shared" si="3"/>
        <v>4.9708507057935163E-2</v>
      </c>
      <c r="Q35" s="3">
        <f t="shared" si="4"/>
        <v>5.6898424107792387</v>
      </c>
      <c r="R35" s="3">
        <f t="shared" si="14"/>
        <v>5.6401339037213036</v>
      </c>
      <c r="S35" s="3">
        <f t="shared" si="15"/>
        <v>5.7395509178371737</v>
      </c>
      <c r="T35" s="3">
        <f t="shared" si="16"/>
        <v>295.84699466935069</v>
      </c>
      <c r="U35" s="3">
        <f t="shared" si="17"/>
        <v>281.50040990414715</v>
      </c>
      <c r="V35" s="3">
        <f t="shared" si="17"/>
        <v>310.92474886516089</v>
      </c>
      <c r="W35" s="3">
        <f t="shared" si="5"/>
        <v>507.24040154023606</v>
      </c>
      <c r="X35" s="3">
        <f t="shared" si="18"/>
        <v>2.2365487928981373</v>
      </c>
    </row>
    <row r="36" spans="1:39" x14ac:dyDescent="0.35">
      <c r="A36" s="25">
        <f t="shared" si="19"/>
        <v>31</v>
      </c>
      <c r="B36" s="3">
        <v>1647.7550045</v>
      </c>
      <c r="C36" s="3">
        <v>290.11000050000001</v>
      </c>
      <c r="D36" s="3">
        <f t="shared" si="6"/>
        <v>-520.36070338333343</v>
      </c>
      <c r="E36" s="3">
        <f t="shared" si="7"/>
        <v>-639.93024835416691</v>
      </c>
      <c r="F36" s="4">
        <f t="shared" si="8"/>
        <v>332994.55414984556</v>
      </c>
      <c r="G36" s="3">
        <f t="shared" si="9"/>
        <v>270775.26162559749</v>
      </c>
      <c r="H36" s="3">
        <v>1647.7550045</v>
      </c>
      <c r="I36" s="3">
        <f t="shared" si="0"/>
        <v>5.670260163128849</v>
      </c>
      <c r="J36" s="3">
        <f t="shared" si="1"/>
        <v>-5.9312552394762186E-2</v>
      </c>
      <c r="K36" s="3">
        <f t="shared" si="10"/>
        <v>0.60553460362346634</v>
      </c>
      <c r="L36" s="3">
        <f t="shared" si="11"/>
        <v>0.51674314762387585</v>
      </c>
      <c r="M36" s="3">
        <f t="shared" si="12"/>
        <v>3.5179788715814096E-3</v>
      </c>
      <c r="N36" s="3">
        <f t="shared" si="13"/>
        <v>3.5179788715815857E-3</v>
      </c>
      <c r="O36" s="3">
        <f t="shared" si="2"/>
        <v>2.4539909036401551E-2</v>
      </c>
      <c r="P36" s="3">
        <f t="shared" si="3"/>
        <v>4.8595700864469023E-2</v>
      </c>
      <c r="Q36" s="3">
        <f t="shared" si="4"/>
        <v>5.7295727155236111</v>
      </c>
      <c r="R36" s="3">
        <f t="shared" si="14"/>
        <v>5.6809770146591418</v>
      </c>
      <c r="S36" s="3">
        <f t="shared" si="15"/>
        <v>5.7781684163880804</v>
      </c>
      <c r="T36" s="3">
        <f t="shared" si="16"/>
        <v>307.83770599911099</v>
      </c>
      <c r="U36" s="3">
        <f t="shared" si="17"/>
        <v>293.23578567407696</v>
      </c>
      <c r="V36" s="3">
        <f t="shared" si="17"/>
        <v>323.16674111570603</v>
      </c>
      <c r="W36" s="3">
        <f t="shared" si="5"/>
        <v>314.27154226320977</v>
      </c>
      <c r="X36" s="3">
        <f t="shared" si="18"/>
        <v>2.2762790976425098</v>
      </c>
    </row>
    <row r="37" spans="1:39" x14ac:dyDescent="0.35">
      <c r="A37" s="25">
        <f t="shared" si="19"/>
        <v>32</v>
      </c>
      <c r="B37" s="3">
        <v>1661.1950075</v>
      </c>
      <c r="C37" s="3">
        <v>292.02999899999998</v>
      </c>
      <c r="D37" s="3">
        <f t="shared" si="6"/>
        <v>-506.9207003833335</v>
      </c>
      <c r="E37" s="3">
        <f t="shared" si="7"/>
        <v>-638.01024985416689</v>
      </c>
      <c r="F37" s="4">
        <f t="shared" si="8"/>
        <v>323420.6027078199</v>
      </c>
      <c r="G37" s="3">
        <f t="shared" si="9"/>
        <v>256968.59647712938</v>
      </c>
      <c r="H37" s="3">
        <v>1661.1950075</v>
      </c>
      <c r="I37" s="3">
        <f t="shared" si="0"/>
        <v>5.6768565332926393</v>
      </c>
      <c r="J37" s="3">
        <f t="shared" si="1"/>
        <v>-7.1282776061730502E-2</v>
      </c>
      <c r="K37" s="3">
        <f t="shared" si="10"/>
        <v>0.59531203919370979</v>
      </c>
      <c r="L37" s="3">
        <f t="shared" si="11"/>
        <v>0.49039473025304176</v>
      </c>
      <c r="M37" s="3">
        <f t="shared" si="12"/>
        <v>5.0812341630668192E-3</v>
      </c>
      <c r="N37" s="3">
        <f t="shared" si="13"/>
        <v>5.0812341630670308E-3</v>
      </c>
      <c r="O37" s="3">
        <f t="shared" si="2"/>
        <v>2.4283436522790719E-2</v>
      </c>
      <c r="P37" s="3">
        <f t="shared" si="3"/>
        <v>4.8087815463064204E-2</v>
      </c>
      <c r="Q37" s="3">
        <f t="shared" si="4"/>
        <v>5.7481393093543698</v>
      </c>
      <c r="R37" s="3">
        <f t="shared" si="14"/>
        <v>5.7000514938913058</v>
      </c>
      <c r="S37" s="3">
        <f t="shared" si="15"/>
        <v>5.7962271248174337</v>
      </c>
      <c r="T37" s="3">
        <f t="shared" si="16"/>
        <v>313.60659221666435</v>
      </c>
      <c r="U37" s="3">
        <f t="shared" si="17"/>
        <v>298.88279120876882</v>
      </c>
      <c r="V37" s="3">
        <f t="shared" si="17"/>
        <v>329.05572878249995</v>
      </c>
      <c r="W37" s="3">
        <f t="shared" si="5"/>
        <v>465.54937483740724</v>
      </c>
      <c r="X37" s="3">
        <f t="shared" si="18"/>
        <v>2.2948456914732693</v>
      </c>
    </row>
    <row r="38" spans="1:39" x14ac:dyDescent="0.35">
      <c r="A38" s="25">
        <f t="shared" si="19"/>
        <v>33</v>
      </c>
      <c r="B38" s="3">
        <v>1658.75</v>
      </c>
      <c r="C38" s="3">
        <v>298.68501300000003</v>
      </c>
      <c r="D38" s="3">
        <f t="shared" si="6"/>
        <v>-509.36570788333347</v>
      </c>
      <c r="E38" s="3">
        <f t="shared" si="7"/>
        <v>-631.35523585416684</v>
      </c>
      <c r="F38" s="4">
        <f t="shared" si="8"/>
        <v>321590.70663670666</v>
      </c>
      <c r="G38" s="3">
        <f t="shared" si="9"/>
        <v>259453.42436748941</v>
      </c>
      <c r="H38" s="3">
        <v>1658.75</v>
      </c>
      <c r="I38" s="3">
        <f t="shared" ref="I38:I69" si="20">LN(C38)</f>
        <v>5.6993895498755895</v>
      </c>
      <c r="J38" s="3">
        <f t="shared" ref="J38:J69" si="21">I38-Q38</f>
        <v>-4.5372121753129768E-2</v>
      </c>
      <c r="K38" s="3">
        <f t="shared" si="10"/>
        <v>0.56104841704549979</v>
      </c>
      <c r="L38" s="3">
        <f t="shared" si="11"/>
        <v>0.49513673577326367</v>
      </c>
      <c r="M38" s="3">
        <f t="shared" si="12"/>
        <v>2.0586294323808314E-3</v>
      </c>
      <c r="N38" s="3">
        <f t="shared" si="13"/>
        <v>2.0586294323809663E-3</v>
      </c>
      <c r="O38" s="3">
        <f t="shared" ref="O38:O69" si="22" xml:space="preserve"> SQRT($AB$16/$AH$15*(1+G38/$AB$19))</f>
        <v>2.4329794171568078E-2</v>
      </c>
      <c r="P38" s="3">
        <f t="shared" ref="P38:P69" si="23">O38*$AH$21</f>
        <v>4.8179616228479549E-2</v>
      </c>
      <c r="Q38" s="3">
        <f t="shared" ref="Q38:Q69" si="24">$AC$7+$AB$7*H38</f>
        <v>5.7447616716287193</v>
      </c>
      <c r="R38" s="3">
        <f t="shared" si="14"/>
        <v>5.6965820554002402</v>
      </c>
      <c r="S38" s="3">
        <f t="shared" si="15"/>
        <v>5.7929412878571984</v>
      </c>
      <c r="T38" s="3">
        <f t="shared" si="16"/>
        <v>312.54912962788006</v>
      </c>
      <c r="U38" s="3">
        <f t="shared" si="17"/>
        <v>297.8476324967225</v>
      </c>
      <c r="V38" s="3">
        <f t="shared" si="17"/>
        <v>327.97627972490369</v>
      </c>
      <c r="W38" s="3">
        <f t="shared" ref="W38:W69" si="25">(T38-C38)^2</f>
        <v>192.21372987145972</v>
      </c>
      <c r="X38" s="3">
        <f t="shared" si="18"/>
        <v>2.2914680537476184</v>
      </c>
    </row>
    <row r="39" spans="1:39" x14ac:dyDescent="0.35">
      <c r="A39" s="25">
        <f t="shared" si="19"/>
        <v>34</v>
      </c>
      <c r="B39" s="3">
        <v>1719.4750365</v>
      </c>
      <c r="C39" s="3">
        <v>339.125</v>
      </c>
      <c r="D39" s="3">
        <f t="shared" si="6"/>
        <v>-448.64067138333348</v>
      </c>
      <c r="E39" s="3">
        <f t="shared" si="7"/>
        <v>-590.91524885416686</v>
      </c>
      <c r="F39" s="4">
        <f t="shared" si="8"/>
        <v>265108.613976583</v>
      </c>
      <c r="G39" s="3">
        <f t="shared" si="9"/>
        <v>201278.45201928823</v>
      </c>
      <c r="H39" s="3">
        <v>1719.4750365</v>
      </c>
      <c r="I39" s="3">
        <f t="shared" si="20"/>
        <v>5.8263687709790961</v>
      </c>
      <c r="J39" s="3">
        <f t="shared" si="21"/>
        <v>-2.28105811904733E-3</v>
      </c>
      <c r="K39" s="3">
        <f t="shared" si="10"/>
        <v>0.38694922790342762</v>
      </c>
      <c r="L39" s="3">
        <f t="shared" si="11"/>
        <v>0.38411655562952685</v>
      </c>
      <c r="M39" s="3">
        <f t="shared" si="12"/>
        <v>5.2032261424717429E-6</v>
      </c>
      <c r="N39" s="3">
        <f t="shared" si="13"/>
        <v>5.2032261424785293E-6</v>
      </c>
      <c r="O39" s="3">
        <f t="shared" si="22"/>
        <v>2.3220197063859204E-2</v>
      </c>
      <c r="P39" s="3">
        <f t="shared" si="23"/>
        <v>4.598231186821012E-2</v>
      </c>
      <c r="Q39" s="3">
        <f t="shared" si="24"/>
        <v>5.8286498290981434</v>
      </c>
      <c r="R39" s="3">
        <f t="shared" si="14"/>
        <v>5.7826675172299336</v>
      </c>
      <c r="S39" s="3">
        <f t="shared" si="15"/>
        <v>5.8746321409663533</v>
      </c>
      <c r="T39" s="3">
        <f t="shared" si="16"/>
        <v>339.89944677787548</v>
      </c>
      <c r="U39" s="3">
        <f t="shared" si="17"/>
        <v>324.62397653917759</v>
      </c>
      <c r="V39" s="3">
        <f t="shared" si="17"/>
        <v>355.8937178688733</v>
      </c>
      <c r="W39" s="3">
        <f t="shared" si="25"/>
        <v>0.59976781176171678</v>
      </c>
      <c r="X39" s="3">
        <f t="shared" si="18"/>
        <v>2.375356211217043</v>
      </c>
    </row>
    <row r="40" spans="1:39" x14ac:dyDescent="0.35">
      <c r="A40" s="25">
        <f t="shared" si="19"/>
        <v>35</v>
      </c>
      <c r="B40" s="3">
        <v>1782.255005</v>
      </c>
      <c r="C40" s="3">
        <v>379.625</v>
      </c>
      <c r="D40" s="3">
        <f t="shared" si="6"/>
        <v>-385.86070288333349</v>
      </c>
      <c r="E40" s="3">
        <f t="shared" si="7"/>
        <v>-550.41524885416686</v>
      </c>
      <c r="F40" s="4">
        <f t="shared" si="8"/>
        <v>212383.61480057373</v>
      </c>
      <c r="G40" s="3">
        <f t="shared" si="9"/>
        <v>148888.48202962015</v>
      </c>
      <c r="H40" s="3">
        <v>1782.255005</v>
      </c>
      <c r="I40" s="3">
        <f t="shared" si="20"/>
        <v>5.9391839233659125</v>
      </c>
      <c r="J40" s="3">
        <f t="shared" si="21"/>
        <v>2.3807166018767312E-2</v>
      </c>
      <c r="K40" s="3">
        <f t="shared" si="10"/>
        <v>0.25932260674015728</v>
      </c>
      <c r="L40" s="3">
        <f t="shared" si="11"/>
        <v>0.28413638080168635</v>
      </c>
      <c r="M40" s="3">
        <f t="shared" si="12"/>
        <v>5.66781153845149E-4</v>
      </c>
      <c r="N40" s="3">
        <f t="shared" si="13"/>
        <v>5.667811538450781E-4</v>
      </c>
      <c r="O40" s="3">
        <f t="shared" si="22"/>
        <v>2.2173472466907363E-2</v>
      </c>
      <c r="P40" s="3">
        <f t="shared" si="23"/>
        <v>4.390951219623495E-2</v>
      </c>
      <c r="Q40" s="3">
        <f t="shared" si="24"/>
        <v>5.9153767573471452</v>
      </c>
      <c r="R40" s="3">
        <f t="shared" si="14"/>
        <v>5.8714672451509102</v>
      </c>
      <c r="S40" s="3">
        <f t="shared" si="15"/>
        <v>5.9592862695433801</v>
      </c>
      <c r="T40" s="3">
        <f t="shared" si="16"/>
        <v>370.693938063068</v>
      </c>
      <c r="U40" s="3">
        <f t="shared" si="17"/>
        <v>354.76913186791916</v>
      </c>
      <c r="V40" s="3">
        <f t="shared" si="17"/>
        <v>387.33357378979929</v>
      </c>
      <c r="W40" s="3">
        <f t="shared" si="25"/>
        <v>79.763867321315502</v>
      </c>
      <c r="X40" s="3">
        <f t="shared" si="18"/>
        <v>2.4620831394660447</v>
      </c>
      <c r="AM40" s="5" t="s">
        <v>63</v>
      </c>
    </row>
    <row r="41" spans="1:39" x14ac:dyDescent="0.35">
      <c r="A41" s="25">
        <f t="shared" si="19"/>
        <v>36</v>
      </c>
      <c r="B41" s="3">
        <v>1827.455017</v>
      </c>
      <c r="C41" s="3">
        <v>398.89500450000003</v>
      </c>
      <c r="D41" s="3">
        <f t="shared" si="6"/>
        <v>-340.66069088333347</v>
      </c>
      <c r="E41" s="3">
        <f t="shared" si="7"/>
        <v>-531.14524435416683</v>
      </c>
      <c r="F41" s="4">
        <f t="shared" si="8"/>
        <v>180940.30590108744</v>
      </c>
      <c r="G41" s="3">
        <f t="shared" si="9"/>
        <v>116049.70631311009</v>
      </c>
      <c r="H41" s="3">
        <v>1827.455017</v>
      </c>
      <c r="I41" s="3">
        <f t="shared" si="20"/>
        <v>5.9886982356441765</v>
      </c>
      <c r="J41" s="3">
        <f t="shared" si="21"/>
        <v>1.0880252357613251E-2</v>
      </c>
      <c r="K41" s="3">
        <f t="shared" si="10"/>
        <v>0.21134520650773819</v>
      </c>
      <c r="L41" s="3">
        <f t="shared" si="11"/>
        <v>0.22146739019305575</v>
      </c>
      <c r="M41" s="3">
        <f t="shared" si="12"/>
        <v>1.1837989136534872E-4</v>
      </c>
      <c r="N41" s="3">
        <f t="shared" si="13"/>
        <v>1.1837989136531633E-4</v>
      </c>
      <c r="O41" s="3">
        <f t="shared" si="22"/>
        <v>2.1491393914252126E-2</v>
      </c>
      <c r="P41" s="3">
        <f t="shared" si="23"/>
        <v>4.2558810966587514E-2</v>
      </c>
      <c r="Q41" s="3">
        <f t="shared" si="24"/>
        <v>5.9778179832865632</v>
      </c>
      <c r="R41" s="3">
        <f t="shared" si="14"/>
        <v>5.9352591723199755</v>
      </c>
      <c r="S41" s="3">
        <f t="shared" si="15"/>
        <v>6.020376794253151</v>
      </c>
      <c r="T41" s="3">
        <f t="shared" si="16"/>
        <v>394.57845136324397</v>
      </c>
      <c r="U41" s="3">
        <f t="shared" si="17"/>
        <v>378.13798637212022</v>
      </c>
      <c r="V41" s="3">
        <f t="shared" si="17"/>
        <v>411.73370539663648</v>
      </c>
      <c r="W41" s="3">
        <f t="shared" si="25"/>
        <v>18.632630982438549</v>
      </c>
      <c r="X41" s="3">
        <f t="shared" si="18"/>
        <v>2.5245243654054623</v>
      </c>
    </row>
    <row r="42" spans="1:39" x14ac:dyDescent="0.35">
      <c r="A42" s="25">
        <f t="shared" si="19"/>
        <v>37</v>
      </c>
      <c r="B42" s="3">
        <v>1814.2249755</v>
      </c>
      <c r="C42" s="3">
        <v>378.74499500000002</v>
      </c>
      <c r="D42" s="3">
        <f t="shared" si="6"/>
        <v>-353.89073238333344</v>
      </c>
      <c r="E42" s="3">
        <f t="shared" si="7"/>
        <v>-551.29525385416684</v>
      </c>
      <c r="F42" s="4">
        <f t="shared" si="8"/>
        <v>195098.28114590683</v>
      </c>
      <c r="G42" s="3">
        <f t="shared" si="9"/>
        <v>125238.65046681213</v>
      </c>
      <c r="H42" s="3">
        <v>1814.2249755</v>
      </c>
      <c r="I42" s="3">
        <f t="shared" si="20"/>
        <v>5.9368631422148139</v>
      </c>
      <c r="J42" s="3">
        <f t="shared" si="21"/>
        <v>-2.2678297019297133E-2</v>
      </c>
      <c r="K42" s="3">
        <f t="shared" si="10"/>
        <v>0.26169164932428812</v>
      </c>
      <c r="L42" s="3">
        <f t="shared" si="11"/>
        <v>0.23900342319997619</v>
      </c>
      <c r="M42" s="3">
        <f t="shared" si="12"/>
        <v>5.1430515569546125E-4</v>
      </c>
      <c r="N42" s="3">
        <f t="shared" si="13"/>
        <v>5.1430515569552879E-4</v>
      </c>
      <c r="O42" s="3">
        <f t="shared" si="22"/>
        <v>2.1684414976381648E-2</v>
      </c>
      <c r="P42" s="3">
        <f t="shared" si="23"/>
        <v>4.2941045219447797E-2</v>
      </c>
      <c r="Q42" s="3">
        <f t="shared" si="24"/>
        <v>5.9595414392341111</v>
      </c>
      <c r="R42" s="3">
        <f t="shared" si="14"/>
        <v>5.9166003940146634</v>
      </c>
      <c r="S42" s="3">
        <f t="shared" si="15"/>
        <v>6.0024824844535587</v>
      </c>
      <c r="T42" s="3">
        <f t="shared" si="16"/>
        <v>387.43242218905431</v>
      </c>
      <c r="U42" s="3">
        <f t="shared" si="17"/>
        <v>371.14781038888742</v>
      </c>
      <c r="V42" s="3">
        <f t="shared" si="17"/>
        <v>404.43154334118066</v>
      </c>
      <c r="W42" s="3">
        <f t="shared" si="25"/>
        <v>75.471391165119726</v>
      </c>
      <c r="X42" s="3">
        <f t="shared" si="18"/>
        <v>2.5062478213530102</v>
      </c>
    </row>
    <row r="43" spans="1:39" x14ac:dyDescent="0.35">
      <c r="A43" s="25">
        <f t="shared" si="19"/>
        <v>38</v>
      </c>
      <c r="B43" s="3">
        <v>1821.0650025</v>
      </c>
      <c r="C43" s="3">
        <v>360.5400085</v>
      </c>
      <c r="D43" s="3">
        <f t="shared" si="6"/>
        <v>-347.05070538333348</v>
      </c>
      <c r="E43" s="3">
        <f t="shared" si="7"/>
        <v>-569.50024035416686</v>
      </c>
      <c r="F43" s="4">
        <f t="shared" si="8"/>
        <v>197645.46013089156</v>
      </c>
      <c r="G43" s="3">
        <f t="shared" si="9"/>
        <v>120444.19210706934</v>
      </c>
      <c r="H43" s="3">
        <v>1821.0650025</v>
      </c>
      <c r="I43" s="3">
        <f t="shared" si="20"/>
        <v>5.8876029311496385</v>
      </c>
      <c r="J43" s="3">
        <f t="shared" si="21"/>
        <v>-8.138761334884137E-2</v>
      </c>
      <c r="K43" s="3">
        <f t="shared" si="10"/>
        <v>0.31451713378906504</v>
      </c>
      <c r="L43" s="3">
        <f t="shared" si="11"/>
        <v>0.22985375609563463</v>
      </c>
      <c r="M43" s="3">
        <f t="shared" si="12"/>
        <v>6.6239436066205023E-3</v>
      </c>
      <c r="N43" s="3">
        <f t="shared" si="13"/>
        <v>6.6239436066207434E-3</v>
      </c>
      <c r="O43" s="3">
        <f t="shared" si="22"/>
        <v>2.1583918936082552E-2</v>
      </c>
      <c r="P43" s="3">
        <f t="shared" si="23"/>
        <v>4.2742035699681678E-2</v>
      </c>
      <c r="Q43" s="3">
        <f t="shared" si="24"/>
        <v>5.9689905444984799</v>
      </c>
      <c r="R43" s="3">
        <f t="shared" si="14"/>
        <v>5.9262485087987979</v>
      </c>
      <c r="S43" s="3">
        <f t="shared" si="15"/>
        <v>6.0117325801981618</v>
      </c>
      <c r="T43" s="3">
        <f t="shared" si="16"/>
        <v>391.11066260179035</v>
      </c>
      <c r="U43" s="3">
        <f t="shared" si="17"/>
        <v>374.74601710924554</v>
      </c>
      <c r="V43" s="3">
        <f t="shared" si="17"/>
        <v>408.18992975772863</v>
      </c>
      <c r="W43" s="3">
        <f t="shared" si="25"/>
        <v>934.5648922113113</v>
      </c>
      <c r="X43" s="3">
        <f t="shared" si="18"/>
        <v>2.5156969266173785</v>
      </c>
    </row>
    <row r="44" spans="1:39" x14ac:dyDescent="0.35">
      <c r="A44" s="25">
        <f t="shared" si="19"/>
        <v>39</v>
      </c>
      <c r="B44" s="3">
        <v>1865.01001</v>
      </c>
      <c r="C44" s="3">
        <v>347.55499250000003</v>
      </c>
      <c r="D44" s="3">
        <f t="shared" si="6"/>
        <v>-303.10569788333351</v>
      </c>
      <c r="E44" s="3">
        <f t="shared" si="7"/>
        <v>-582.48525635416684</v>
      </c>
      <c r="F44" s="4">
        <f t="shared" si="8"/>
        <v>176554.60013398217</v>
      </c>
      <c r="G44" s="3">
        <f t="shared" si="9"/>
        <v>91873.064089342646</v>
      </c>
      <c r="H44" s="3">
        <v>1865.01001</v>
      </c>
      <c r="I44" s="3">
        <f t="shared" si="20"/>
        <v>5.8509229042829132</v>
      </c>
      <c r="J44" s="3">
        <f t="shared" si="21"/>
        <v>-0.17877514936881322</v>
      </c>
      <c r="K44" s="3">
        <f t="shared" si="10"/>
        <v>0.35700421670115973</v>
      </c>
      <c r="L44" s="3">
        <f t="shared" si="11"/>
        <v>0.175329075611866</v>
      </c>
      <c r="M44" s="3">
        <f t="shared" si="12"/>
        <v>3.1960554031841476E-2</v>
      </c>
      <c r="N44" s="3">
        <f t="shared" si="13"/>
        <v>3.1960554031842017E-2</v>
      </c>
      <c r="O44" s="3">
        <f t="shared" si="22"/>
        <v>2.0975061316409648E-2</v>
      </c>
      <c r="P44" s="3">
        <f t="shared" si="23"/>
        <v>4.1536331851685031E-2</v>
      </c>
      <c r="Q44" s="3">
        <f t="shared" si="24"/>
        <v>6.0296980536517264</v>
      </c>
      <c r="R44" s="3">
        <f t="shared" si="14"/>
        <v>5.9881617218000418</v>
      </c>
      <c r="S44" s="3">
        <f t="shared" si="15"/>
        <v>6.071234385503411</v>
      </c>
      <c r="T44" s="3">
        <f t="shared" si="16"/>
        <v>415.58952469573603</v>
      </c>
      <c r="U44" s="3">
        <f t="shared" si="17"/>
        <v>398.68104920785009</v>
      </c>
      <c r="V44" s="3">
        <f t="shared" si="17"/>
        <v>433.21510611050883</v>
      </c>
      <c r="W44" s="3">
        <f t="shared" si="25"/>
        <v>4628.697571092639</v>
      </c>
      <c r="X44" s="3">
        <f t="shared" si="18"/>
        <v>2.5764044357706259</v>
      </c>
    </row>
    <row r="45" spans="1:39" x14ac:dyDescent="0.35">
      <c r="A45" s="25">
        <f t="shared" si="19"/>
        <v>40</v>
      </c>
      <c r="B45" s="3">
        <v>1878.954956</v>
      </c>
      <c r="C45" s="3">
        <v>321.11000050000001</v>
      </c>
      <c r="D45" s="3">
        <f t="shared" si="6"/>
        <v>-289.16075188333343</v>
      </c>
      <c r="E45" s="3">
        <f t="shared" si="7"/>
        <v>-608.93024835416691</v>
      </c>
      <c r="F45" s="4">
        <f t="shared" si="8"/>
        <v>176078.72845859587</v>
      </c>
      <c r="G45" s="3">
        <f t="shared" si="9"/>
        <v>83613.940429734721</v>
      </c>
      <c r="H45" s="3">
        <v>1878.954956</v>
      </c>
      <c r="I45" s="3">
        <f t="shared" si="20"/>
        <v>5.7717837451137584</v>
      </c>
      <c r="J45" s="3">
        <f t="shared" si="21"/>
        <v>-0.27717845218242143</v>
      </c>
      <c r="K45" s="3">
        <f t="shared" si="10"/>
        <v>0.45783824911051868</v>
      </c>
      <c r="L45" s="3">
        <f t="shared" si="11"/>
        <v>0.15956749705827578</v>
      </c>
      <c r="M45" s="3">
        <f t="shared" si="12"/>
        <v>7.6827894354242879E-2</v>
      </c>
      <c r="N45" s="3">
        <f t="shared" si="13"/>
        <v>7.6827894354243711E-2</v>
      </c>
      <c r="O45" s="3">
        <f t="shared" si="22"/>
        <v>2.0795736344424314E-2</v>
      </c>
      <c r="P45" s="3">
        <f t="shared" si="23"/>
        <v>4.1181219586060823E-2</v>
      </c>
      <c r="Q45" s="3">
        <f t="shared" si="24"/>
        <v>6.0489621972961798</v>
      </c>
      <c r="R45" s="3">
        <f t="shared" si="14"/>
        <v>6.0077809777101185</v>
      </c>
      <c r="S45" s="3">
        <f t="shared" si="15"/>
        <v>6.090143416882241</v>
      </c>
      <c r="T45" s="3">
        <f t="shared" si="16"/>
        <v>423.67311270864269</v>
      </c>
      <c r="U45" s="3">
        <f t="shared" si="17"/>
        <v>406.58010819794578</v>
      </c>
      <c r="V45" s="3">
        <f t="shared" si="17"/>
        <v>441.48472296839526</v>
      </c>
      <c r="W45" s="3">
        <f t="shared" si="25"/>
        <v>10519.191985922629</v>
      </c>
      <c r="X45" s="3">
        <f t="shared" si="18"/>
        <v>2.5956685794150789</v>
      </c>
    </row>
    <row r="46" spans="1:39" x14ac:dyDescent="0.35">
      <c r="A46" s="25">
        <f t="shared" si="19"/>
        <v>41</v>
      </c>
      <c r="B46" s="3">
        <v>1903.9799805</v>
      </c>
      <c r="C46" s="3">
        <v>308.33999649999998</v>
      </c>
      <c r="D46" s="3">
        <f t="shared" si="6"/>
        <v>-264.13572738333346</v>
      </c>
      <c r="E46" s="3">
        <f t="shared" si="7"/>
        <v>-621.70025235416688</v>
      </c>
      <c r="F46" s="4">
        <f t="shared" si="8"/>
        <v>164213.24836996984</v>
      </c>
      <c r="G46" s="3">
        <f t="shared" si="9"/>
        <v>69767.682480322648</v>
      </c>
      <c r="H46" s="3">
        <v>1903.9799805</v>
      </c>
      <c r="I46" s="3">
        <f t="shared" si="20"/>
        <v>5.7312030588810874</v>
      </c>
      <c r="J46" s="3">
        <f t="shared" si="21"/>
        <v>-0.35232977545262134</v>
      </c>
      <c r="K46" s="3">
        <f t="shared" si="10"/>
        <v>0.51440186593089421</v>
      </c>
      <c r="L46" s="3">
        <f t="shared" si="11"/>
        <v>0.13314352142388242</v>
      </c>
      <c r="M46" s="3">
        <f t="shared" si="12"/>
        <v>0.12413627067049457</v>
      </c>
      <c r="N46" s="3">
        <f t="shared" si="13"/>
        <v>0.12413627067049564</v>
      </c>
      <c r="O46" s="3">
        <f t="shared" si="22"/>
        <v>2.04915810900363E-2</v>
      </c>
      <c r="P46" s="3">
        <f t="shared" si="23"/>
        <v>4.0578909376325675E-2</v>
      </c>
      <c r="Q46" s="3">
        <f t="shared" si="24"/>
        <v>6.0835328343337087</v>
      </c>
      <c r="R46" s="3">
        <f t="shared" si="14"/>
        <v>6.0429539249573834</v>
      </c>
      <c r="S46" s="3">
        <f t="shared" si="15"/>
        <v>6.1241117437100341</v>
      </c>
      <c r="T46" s="3">
        <f t="shared" si="16"/>
        <v>438.57587693968543</v>
      </c>
      <c r="U46" s="3">
        <f t="shared" si="17"/>
        <v>421.13520113156608</v>
      </c>
      <c r="V46" s="3">
        <f t="shared" si="17"/>
        <v>456.73883189195288</v>
      </c>
      <c r="W46" s="3">
        <f t="shared" si="25"/>
        <v>16961.384553900043</v>
      </c>
      <c r="X46" s="3">
        <f t="shared" si="18"/>
        <v>2.6302392164526078</v>
      </c>
    </row>
    <row r="47" spans="1:39" x14ac:dyDescent="0.35">
      <c r="A47" s="25">
        <f t="shared" si="19"/>
        <v>42</v>
      </c>
      <c r="B47" s="3">
        <v>1942.0499875</v>
      </c>
      <c r="C47" s="3">
        <v>318.68499750000001</v>
      </c>
      <c r="D47" s="3">
        <f t="shared" si="6"/>
        <v>-226.06572038333343</v>
      </c>
      <c r="E47" s="3">
        <f t="shared" si="7"/>
        <v>-611.35525135416685</v>
      </c>
      <c r="F47" s="4">
        <f t="shared" si="8"/>
        <v>138206.4653075136</v>
      </c>
      <c r="G47" s="3">
        <f t="shared" si="9"/>
        <v>51105.709932435493</v>
      </c>
      <c r="H47" s="3">
        <v>1942.0499875</v>
      </c>
      <c r="I47" s="3">
        <f t="shared" si="20"/>
        <v>5.7642031462644416</v>
      </c>
      <c r="J47" s="3">
        <f t="shared" si="21"/>
        <v>-0.37192122075740475</v>
      </c>
      <c r="K47" s="3">
        <f t="shared" si="10"/>
        <v>0.46815434885533858</v>
      </c>
      <c r="L47" s="3">
        <f t="shared" si="11"/>
        <v>9.7529313621547653E-2</v>
      </c>
      <c r="M47" s="3">
        <f t="shared" si="12"/>
        <v>0.1383253944496782</v>
      </c>
      <c r="N47" s="3">
        <f t="shared" si="13"/>
        <v>0.13832539444967931</v>
      </c>
      <c r="O47" s="3">
        <f t="shared" si="22"/>
        <v>2.0074350963991277E-2</v>
      </c>
      <c r="P47" s="3">
        <f t="shared" si="23"/>
        <v>3.9752680136158056E-2</v>
      </c>
      <c r="Q47" s="3">
        <f t="shared" si="24"/>
        <v>6.1361243670218464</v>
      </c>
      <c r="R47" s="3">
        <f t="shared" si="14"/>
        <v>6.0963716868856883</v>
      </c>
      <c r="S47" s="3">
        <f t="shared" si="15"/>
        <v>6.1758770471580045</v>
      </c>
      <c r="T47" s="3">
        <f t="shared" si="16"/>
        <v>462.25855020389474</v>
      </c>
      <c r="U47" s="3">
        <f t="shared" si="17"/>
        <v>444.24298972408633</v>
      </c>
      <c r="V47" s="3">
        <f t="shared" si="17"/>
        <v>481.00470278511864</v>
      </c>
      <c r="W47" s="3">
        <f t="shared" si="25"/>
        <v>20613.36503601804</v>
      </c>
      <c r="X47" s="3">
        <f t="shared" si="18"/>
        <v>2.6828307491407455</v>
      </c>
    </row>
    <row r="48" spans="1:39" x14ac:dyDescent="0.35">
      <c r="A48" s="25">
        <f t="shared" si="19"/>
        <v>43</v>
      </c>
      <c r="B48" s="3">
        <v>1946.4800415</v>
      </c>
      <c r="C48" s="3">
        <v>319.42498749999999</v>
      </c>
      <c r="D48" s="3">
        <f t="shared" si="6"/>
        <v>-221.6356663833335</v>
      </c>
      <c r="E48" s="3">
        <f t="shared" si="7"/>
        <v>-610.61526135416693</v>
      </c>
      <c r="F48" s="4">
        <f t="shared" si="8"/>
        <v>135334.12035406413</v>
      </c>
      <c r="G48" s="3">
        <f t="shared" si="9"/>
        <v>49122.368613184306</v>
      </c>
      <c r="H48" s="3">
        <v>1946.4800415</v>
      </c>
      <c r="I48" s="3">
        <f t="shared" si="20"/>
        <v>5.7665224653445692</v>
      </c>
      <c r="J48" s="3">
        <f t="shared" si="21"/>
        <v>-0.37572176736974239</v>
      </c>
      <c r="K48" s="3">
        <f t="shared" si="10"/>
        <v>0.46498588810946762</v>
      </c>
      <c r="L48" s="3">
        <f t="shared" si="11"/>
        <v>9.3744336995656832E-2</v>
      </c>
      <c r="M48" s="3">
        <f t="shared" si="12"/>
        <v>0.14116684647544281</v>
      </c>
      <c r="N48" s="3">
        <f t="shared" si="13"/>
        <v>0.14116684647544395</v>
      </c>
      <c r="O48" s="3">
        <f t="shared" si="22"/>
        <v>2.0029498017797076E-2</v>
      </c>
      <c r="P48" s="3">
        <f t="shared" si="23"/>
        <v>3.9663859091511544E-2</v>
      </c>
      <c r="Q48" s="3">
        <f t="shared" si="24"/>
        <v>6.1422442327143116</v>
      </c>
      <c r="R48" s="3">
        <f t="shared" si="14"/>
        <v>6.1025803736227999</v>
      </c>
      <c r="S48" s="3">
        <f t="shared" si="15"/>
        <v>6.1819080918058233</v>
      </c>
      <c r="T48" s="3">
        <f t="shared" si="16"/>
        <v>465.09618456047951</v>
      </c>
      <c r="U48" s="3">
        <f t="shared" si="17"/>
        <v>447.00973532313878</v>
      </c>
      <c r="V48" s="3">
        <f t="shared" si="17"/>
        <v>483.91442914849296</v>
      </c>
      <c r="W48" s="3">
        <f t="shared" si="25"/>
        <v>21220.097653033059</v>
      </c>
      <c r="X48" s="3">
        <f t="shared" si="18"/>
        <v>2.6889506148332107</v>
      </c>
    </row>
    <row r="49" spans="1:24" x14ac:dyDescent="0.35">
      <c r="A49" s="25">
        <f t="shared" si="19"/>
        <v>44</v>
      </c>
      <c r="B49" s="3">
        <v>1966.585022</v>
      </c>
      <c r="C49" s="3">
        <v>326.3650055</v>
      </c>
      <c r="D49" s="3">
        <f t="shared" si="6"/>
        <v>-201.53068588333349</v>
      </c>
      <c r="E49" s="3">
        <f t="shared" si="7"/>
        <v>-603.67524335416692</v>
      </c>
      <c r="F49" s="4">
        <f t="shared" si="8"/>
        <v>121659.08584395352</v>
      </c>
      <c r="G49" s="3">
        <f t="shared" si="9"/>
        <v>40614.617352606831</v>
      </c>
      <c r="H49" s="3">
        <v>1966.585022</v>
      </c>
      <c r="I49" s="3">
        <f t="shared" si="20"/>
        <v>5.7880164038005031</v>
      </c>
      <c r="J49" s="3">
        <f t="shared" si="21"/>
        <v>-0.3820017071576487</v>
      </c>
      <c r="K49" s="3">
        <f t="shared" si="10"/>
        <v>0.43613449850878983</v>
      </c>
      <c r="L49" s="3">
        <f t="shared" si="11"/>
        <v>7.7508281533283332E-2</v>
      </c>
      <c r="M49" s="3">
        <f t="shared" si="12"/>
        <v>0.145925304271358</v>
      </c>
      <c r="N49" s="3">
        <f t="shared" si="13"/>
        <v>0.14592530427135914</v>
      </c>
      <c r="O49" s="3">
        <f t="shared" si="22"/>
        <v>1.9835945978982566E-2</v>
      </c>
      <c r="P49" s="3">
        <f t="shared" si="23"/>
        <v>3.9280573360256962E-2</v>
      </c>
      <c r="Q49" s="3">
        <f t="shared" si="24"/>
        <v>6.1700181109581518</v>
      </c>
      <c r="R49" s="3">
        <f t="shared" si="14"/>
        <v>6.130737537597895</v>
      </c>
      <c r="S49" s="3">
        <f t="shared" si="15"/>
        <v>6.2092986843184086</v>
      </c>
      <c r="T49" s="3">
        <f t="shared" si="16"/>
        <v>478.19476657624159</v>
      </c>
      <c r="U49" s="3">
        <f t="shared" si="17"/>
        <v>459.77513711083367</v>
      </c>
      <c r="V49" s="3">
        <f t="shared" si="17"/>
        <v>497.35232796153315</v>
      </c>
      <c r="W49" s="3">
        <f t="shared" si="25"/>
        <v>23052.276348468607</v>
      </c>
      <c r="X49" s="3">
        <f t="shared" si="18"/>
        <v>2.7167244930770504</v>
      </c>
    </row>
    <row r="50" spans="1:24" x14ac:dyDescent="0.35">
      <c r="A50" s="25">
        <f t="shared" si="19"/>
        <v>45</v>
      </c>
      <c r="B50" s="3">
        <v>1988.1799925</v>
      </c>
      <c r="C50" s="3">
        <v>331.21000650000002</v>
      </c>
      <c r="D50" s="3">
        <f t="shared" si="6"/>
        <v>-179.93571538333345</v>
      </c>
      <c r="E50" s="3">
        <f t="shared" si="7"/>
        <v>-598.83024235416678</v>
      </c>
      <c r="F50" s="4">
        <f t="shared" si="8"/>
        <v>107750.94805117194</v>
      </c>
      <c r="G50" s="3">
        <f t="shared" si="9"/>
        <v>32376.861670511978</v>
      </c>
      <c r="H50" s="3">
        <v>1988.1799925</v>
      </c>
      <c r="I50" s="3">
        <f t="shared" si="20"/>
        <v>5.8027526349170238</v>
      </c>
      <c r="J50" s="3">
        <f t="shared" si="21"/>
        <v>-0.39709769007119355</v>
      </c>
      <c r="K50" s="3">
        <f t="shared" si="10"/>
        <v>0.41688789952000876</v>
      </c>
      <c r="L50" s="3">
        <f t="shared" si="11"/>
        <v>6.1787481283783544E-2</v>
      </c>
      <c r="M50" s="3">
        <f t="shared" si="12"/>
        <v>0.15768657545987769</v>
      </c>
      <c r="N50" s="3">
        <f t="shared" si="13"/>
        <v>0.15768657545987888</v>
      </c>
      <c r="O50" s="3">
        <f t="shared" si="22"/>
        <v>1.9646719453374501E-2</v>
      </c>
      <c r="P50" s="3">
        <f t="shared" si="23"/>
        <v>3.8905853322768968E-2</v>
      </c>
      <c r="Q50" s="3">
        <f t="shared" si="24"/>
        <v>6.1998503249882173</v>
      </c>
      <c r="R50" s="3">
        <f t="shared" si="14"/>
        <v>6.1609444716654487</v>
      </c>
      <c r="S50" s="3">
        <f t="shared" si="15"/>
        <v>6.2387561783109859</v>
      </c>
      <c r="T50" s="3">
        <f t="shared" si="16"/>
        <v>492.67529439388142</v>
      </c>
      <c r="U50" s="3">
        <f t="shared" si="17"/>
        <v>473.87542545888454</v>
      </c>
      <c r="V50" s="3">
        <f t="shared" si="17"/>
        <v>512.22100295884184</v>
      </c>
      <c r="W50" s="3">
        <f t="shared" si="25"/>
        <v>26071.039194654</v>
      </c>
      <c r="X50" s="3">
        <f t="shared" si="18"/>
        <v>2.7465567071071164</v>
      </c>
    </row>
    <row r="51" spans="1:24" x14ac:dyDescent="0.35">
      <c r="A51" s="25">
        <f t="shared" si="19"/>
        <v>46</v>
      </c>
      <c r="B51" s="3">
        <v>1994.744995</v>
      </c>
      <c r="C51" s="3">
        <v>313.75</v>
      </c>
      <c r="D51" s="3">
        <f t="shared" si="6"/>
        <v>-173.37071288333345</v>
      </c>
      <c r="E51" s="3">
        <f t="shared" si="7"/>
        <v>-616.29024885416686</v>
      </c>
      <c r="F51" s="4">
        <f t="shared" si="8"/>
        <v>106846.67978689389</v>
      </c>
      <c r="G51" s="3">
        <f t="shared" si="9"/>
        <v>30057.404085675244</v>
      </c>
      <c r="H51" s="3">
        <v>1994.744995</v>
      </c>
      <c r="I51" s="3">
        <f t="shared" si="20"/>
        <v>5.7485964904459941</v>
      </c>
      <c r="J51" s="3">
        <f t="shared" si="21"/>
        <v>-0.46032300922287028</v>
      </c>
      <c r="K51" s="3">
        <f t="shared" si="10"/>
        <v>0.48975462798663461</v>
      </c>
      <c r="L51" s="3">
        <f t="shared" si="11"/>
        <v>5.7361065790828072E-2</v>
      </c>
      <c r="M51" s="3">
        <f t="shared" si="12"/>
        <v>0.21189727281999873</v>
      </c>
      <c r="N51" s="3">
        <f t="shared" si="13"/>
        <v>0.21189727282000009</v>
      </c>
      <c r="O51" s="3">
        <f t="shared" si="22"/>
        <v>1.9593110306957436E-2</v>
      </c>
      <c r="P51" s="3">
        <f t="shared" si="23"/>
        <v>3.8799692617812041E-2</v>
      </c>
      <c r="Q51" s="3">
        <f t="shared" si="24"/>
        <v>6.2089194996688644</v>
      </c>
      <c r="R51" s="3">
        <f t="shared" si="14"/>
        <v>6.1701198070510523</v>
      </c>
      <c r="S51" s="3">
        <f t="shared" si="15"/>
        <v>6.2477191922866764</v>
      </c>
      <c r="T51" s="3">
        <f t="shared" si="16"/>
        <v>497.16377534374334</v>
      </c>
      <c r="U51" s="3">
        <f t="shared" si="17"/>
        <v>478.24339958849964</v>
      </c>
      <c r="V51" s="3">
        <f t="shared" si="17"/>
        <v>516.83268337152367</v>
      </c>
      <c r="W51" s="3">
        <f t="shared" si="25"/>
        <v>33640.612985845153</v>
      </c>
      <c r="X51" s="3">
        <f t="shared" si="18"/>
        <v>2.7556258817877635</v>
      </c>
    </row>
    <row r="52" spans="1:24" x14ac:dyDescent="0.35">
      <c r="A52" s="25">
        <f t="shared" si="19"/>
        <v>47</v>
      </c>
      <c r="B52" s="3">
        <v>2042.88501</v>
      </c>
      <c r="C52" s="3">
        <v>322.44000249999999</v>
      </c>
      <c r="D52" s="3">
        <f t="shared" si="6"/>
        <v>-125.23069788333351</v>
      </c>
      <c r="E52" s="3">
        <f t="shared" si="7"/>
        <v>-607.60024635416687</v>
      </c>
      <c r="F52" s="4">
        <f t="shared" si="8"/>
        <v>76090.202885017687</v>
      </c>
      <c r="G52" s="3">
        <f t="shared" si="9"/>
        <v>15682.727692346751</v>
      </c>
      <c r="H52" s="3">
        <v>2042.88501</v>
      </c>
      <c r="I52" s="3">
        <f t="shared" si="20"/>
        <v>5.7759170801687807</v>
      </c>
      <c r="J52" s="3">
        <f t="shared" si="21"/>
        <v>-0.49950509107773566</v>
      </c>
      <c r="K52" s="3">
        <f t="shared" si="10"/>
        <v>0.45226179492260943</v>
      </c>
      <c r="L52" s="3">
        <f t="shared" si="11"/>
        <v>2.9928664909857225E-2</v>
      </c>
      <c r="M52" s="3">
        <f t="shared" si="12"/>
        <v>0.24950533601257699</v>
      </c>
      <c r="N52" s="3">
        <f t="shared" si="13"/>
        <v>0.24950533601257849</v>
      </c>
      <c r="O52" s="3">
        <f t="shared" si="22"/>
        <v>1.9257543249843852E-2</v>
      </c>
      <c r="P52" s="3">
        <f t="shared" si="23"/>
        <v>3.8135178486839817E-2</v>
      </c>
      <c r="Q52" s="3">
        <f t="shared" si="24"/>
        <v>6.2754221712465164</v>
      </c>
      <c r="R52" s="3">
        <f t="shared" si="14"/>
        <v>6.2372869927596764</v>
      </c>
      <c r="S52" s="3">
        <f t="shared" si="15"/>
        <v>6.3135573497333564</v>
      </c>
      <c r="T52" s="3">
        <f t="shared" si="16"/>
        <v>531.35065538227218</v>
      </c>
      <c r="U52" s="3">
        <f t="shared" si="17"/>
        <v>511.46900780768829</v>
      </c>
      <c r="V52" s="3">
        <f t="shared" si="17"/>
        <v>552.00513553174517</v>
      </c>
      <c r="W52" s="3">
        <f t="shared" si="25"/>
        <v>43643.660887697224</v>
      </c>
      <c r="X52" s="3">
        <f t="shared" si="18"/>
        <v>2.8221285533654159</v>
      </c>
    </row>
    <row r="53" spans="1:24" x14ac:dyDescent="0.35">
      <c r="A53" s="25">
        <f t="shared" si="19"/>
        <v>48</v>
      </c>
      <c r="B53" s="3">
        <v>2062.3399654999998</v>
      </c>
      <c r="C53" s="3">
        <v>324.23500050000001</v>
      </c>
      <c r="D53" s="3">
        <f t="shared" si="6"/>
        <v>-105.77574238333364</v>
      </c>
      <c r="E53" s="3">
        <f t="shared" si="7"/>
        <v>-605.80524835416691</v>
      </c>
      <c r="F53" s="4">
        <f t="shared" si="8"/>
        <v>64079.49988438181</v>
      </c>
      <c r="G53" s="3">
        <f t="shared" si="9"/>
        <v>11188.507676745363</v>
      </c>
      <c r="H53" s="3">
        <v>2062.3399654999998</v>
      </c>
      <c r="I53" s="3">
        <f t="shared" si="20"/>
        <v>5.781468563067202</v>
      </c>
      <c r="J53" s="3">
        <f t="shared" si="21"/>
        <v>-0.52082951414183576</v>
      </c>
      <c r="K53" s="3">
        <f t="shared" si="10"/>
        <v>0.4448258236134463</v>
      </c>
      <c r="L53" s="3">
        <f t="shared" si="11"/>
        <v>2.1351967825219975E-2</v>
      </c>
      <c r="M53" s="3">
        <f t="shared" si="12"/>
        <v>0.2712633828012207</v>
      </c>
      <c r="N53" s="3">
        <f t="shared" si="13"/>
        <v>0.2712633828012222</v>
      </c>
      <c r="O53" s="3">
        <f t="shared" si="22"/>
        <v>1.9151422260275466E-2</v>
      </c>
      <c r="P53" s="3">
        <f t="shared" si="23"/>
        <v>3.7925030036132151E-2</v>
      </c>
      <c r="Q53" s="3">
        <f t="shared" si="24"/>
        <v>6.3022980772090378</v>
      </c>
      <c r="R53" s="3">
        <f t="shared" si="14"/>
        <v>6.2643730471729056</v>
      </c>
      <c r="S53" s="3">
        <f t="shared" si="15"/>
        <v>6.34022310724517</v>
      </c>
      <c r="T53" s="3">
        <f t="shared" si="16"/>
        <v>545.82481750882221</v>
      </c>
      <c r="U53" s="3">
        <f t="shared" si="17"/>
        <v>525.51201141504635</v>
      </c>
      <c r="V53" s="3">
        <f t="shared" si="17"/>
        <v>566.92278185291536</v>
      </c>
      <c r="W53" s="3">
        <f t="shared" si="25"/>
        <v>49102.047002003303</v>
      </c>
      <c r="X53" s="3">
        <f t="shared" si="18"/>
        <v>2.8490044593279364</v>
      </c>
    </row>
    <row r="54" spans="1:24" x14ac:dyDescent="0.35">
      <c r="A54" s="25">
        <f t="shared" si="19"/>
        <v>49</v>
      </c>
      <c r="B54" s="3">
        <v>2026.9449460000001</v>
      </c>
      <c r="C54" s="3">
        <v>333.55499300000002</v>
      </c>
      <c r="D54" s="3">
        <f t="shared" si="6"/>
        <v>-141.1707618833334</v>
      </c>
      <c r="E54" s="3">
        <f t="shared" si="7"/>
        <v>-596.48525585416678</v>
      </c>
      <c r="F54" s="4">
        <f t="shared" si="8"/>
        <v>84206.278021107777</v>
      </c>
      <c r="G54" s="3">
        <f t="shared" si="9"/>
        <v>19929.184010720819</v>
      </c>
      <c r="H54" s="3">
        <v>2026.9449460000001</v>
      </c>
      <c r="I54" s="3">
        <f t="shared" si="20"/>
        <v>5.8098077483134603</v>
      </c>
      <c r="J54" s="3">
        <f t="shared" si="21"/>
        <v>-0.44359413812178783</v>
      </c>
      <c r="K54" s="3">
        <f t="shared" si="10"/>
        <v>0.40782714421953714</v>
      </c>
      <c r="L54" s="3">
        <f t="shared" si="11"/>
        <v>3.8032533745696318E-2</v>
      </c>
      <c r="M54" s="3">
        <f t="shared" si="12"/>
        <v>0.19677575937601177</v>
      </c>
      <c r="N54" s="3">
        <f t="shared" si="13"/>
        <v>0.1967757593760131</v>
      </c>
      <c r="O54" s="3">
        <f t="shared" si="22"/>
        <v>1.9357279305600817E-2</v>
      </c>
      <c r="P54" s="3">
        <f t="shared" si="23"/>
        <v>3.8332683030307277E-2</v>
      </c>
      <c r="Q54" s="3">
        <f t="shared" si="24"/>
        <v>6.2534018864352481</v>
      </c>
      <c r="R54" s="3">
        <f t="shared" si="14"/>
        <v>6.2150692034049406</v>
      </c>
      <c r="S54" s="3">
        <f t="shared" si="15"/>
        <v>6.2917345694655555</v>
      </c>
      <c r="T54" s="3">
        <f t="shared" si="16"/>
        <v>519.77804630925948</v>
      </c>
      <c r="U54" s="3">
        <f t="shared" si="17"/>
        <v>500.23060565399658</v>
      </c>
      <c r="V54" s="3">
        <f t="shared" si="17"/>
        <v>540.08933953941926</v>
      </c>
      <c r="W54" s="3">
        <f t="shared" si="25"/>
        <v>34679.025583823292</v>
      </c>
      <c r="X54" s="3">
        <f t="shared" si="18"/>
        <v>2.8001082685541472</v>
      </c>
    </row>
    <row r="55" spans="1:24" x14ac:dyDescent="0.35">
      <c r="A55" s="25">
        <f t="shared" si="19"/>
        <v>50</v>
      </c>
      <c r="B55" s="3">
        <v>2050.5850220000002</v>
      </c>
      <c r="C55" s="3">
        <v>365.10499600000003</v>
      </c>
      <c r="D55" s="3">
        <f t="shared" si="6"/>
        <v>-117.53068588333326</v>
      </c>
      <c r="E55" s="3">
        <f t="shared" si="7"/>
        <v>-564.93525285416683</v>
      </c>
      <c r="F55" s="4">
        <f t="shared" si="8"/>
        <v>66397.227747624536</v>
      </c>
      <c r="G55" s="3">
        <f t="shared" si="9"/>
        <v>13813.462124206753</v>
      </c>
      <c r="H55" s="3">
        <v>2050.5850220000002</v>
      </c>
      <c r="I55" s="3">
        <f t="shared" si="20"/>
        <v>5.9001849724901803</v>
      </c>
      <c r="J55" s="3">
        <f t="shared" si="21"/>
        <v>-0.38587432400816724</v>
      </c>
      <c r="K55" s="3">
        <f t="shared" si="10"/>
        <v>0.30056296419711254</v>
      </c>
      <c r="L55" s="3">
        <f t="shared" si="11"/>
        <v>2.6361388609848508E-2</v>
      </c>
      <c r="M55" s="3">
        <f t="shared" si="12"/>
        <v>0.14889899392876002</v>
      </c>
      <c r="N55" s="3">
        <f t="shared" si="13"/>
        <v>0.14889899392876119</v>
      </c>
      <c r="O55" s="3">
        <f t="shared" si="22"/>
        <v>1.9213475904754654E-2</v>
      </c>
      <c r="P55" s="3">
        <f t="shared" si="23"/>
        <v>3.8047913146260541E-2</v>
      </c>
      <c r="Q55" s="3">
        <f t="shared" si="24"/>
        <v>6.2860592964983475</v>
      </c>
      <c r="R55" s="3">
        <f t="shared" si="14"/>
        <v>6.2480113833520869</v>
      </c>
      <c r="S55" s="3">
        <f t="shared" si="15"/>
        <v>6.324107209644608</v>
      </c>
      <c r="T55" s="3">
        <f t="shared" si="16"/>
        <v>537.03286647408879</v>
      </c>
      <c r="U55" s="3">
        <f t="shared" si="17"/>
        <v>516.98371932852103</v>
      </c>
      <c r="V55" s="3">
        <f t="shared" si="17"/>
        <v>557.85953965429985</v>
      </c>
      <c r="W55" s="3">
        <f t="shared" si="25"/>
        <v>29559.192645755043</v>
      </c>
      <c r="X55" s="3">
        <f t="shared" si="18"/>
        <v>2.8327656786172466</v>
      </c>
    </row>
    <row r="56" spans="1:24" x14ac:dyDescent="0.35">
      <c r="A56" s="25">
        <f t="shared" si="19"/>
        <v>51</v>
      </c>
      <c r="B56" s="3">
        <v>2086.5599364999998</v>
      </c>
      <c r="C56" s="3">
        <v>376.47500600000001</v>
      </c>
      <c r="D56" s="3">
        <f t="shared" si="6"/>
        <v>-81.555771383333649</v>
      </c>
      <c r="E56" s="3">
        <f t="shared" si="7"/>
        <v>-553.56524285416685</v>
      </c>
      <c r="F56" s="4">
        <f t="shared" si="8"/>
        <v>45146.440391974</v>
      </c>
      <c r="G56" s="3">
        <f t="shared" si="9"/>
        <v>6651.3438459305835</v>
      </c>
      <c r="H56" s="3">
        <v>2086.5599364999998</v>
      </c>
      <c r="I56" s="3">
        <f t="shared" si="20"/>
        <v>5.9308516599101964</v>
      </c>
      <c r="J56" s="3">
        <f t="shared" si="21"/>
        <v>-0.40490491906775983</v>
      </c>
      <c r="K56" s="3">
        <f t="shared" si="10"/>
        <v>0.26787823170147312</v>
      </c>
      <c r="L56" s="3">
        <f t="shared" si="11"/>
        <v>1.2693317455371058E-2</v>
      </c>
      <c r="M56" s="3">
        <f t="shared" si="12"/>
        <v>0.16394799348526914</v>
      </c>
      <c r="N56" s="3">
        <f t="shared" si="13"/>
        <v>0.16394799348527034</v>
      </c>
      <c r="O56" s="3">
        <f t="shared" si="22"/>
        <v>1.9043687395258743E-2</v>
      </c>
      <c r="P56" s="3">
        <f t="shared" si="23"/>
        <v>3.7711685672660367E-2</v>
      </c>
      <c r="Q56" s="3">
        <f t="shared" si="24"/>
        <v>6.3357565789779562</v>
      </c>
      <c r="R56" s="3">
        <f t="shared" si="14"/>
        <v>6.2980448933052955</v>
      </c>
      <c r="S56" s="3">
        <f t="shared" si="15"/>
        <v>6.3734682646506169</v>
      </c>
      <c r="T56" s="3">
        <f t="shared" si="16"/>
        <v>564.39625183164912</v>
      </c>
      <c r="U56" s="3">
        <f t="shared" si="17"/>
        <v>543.50825405805699</v>
      </c>
      <c r="V56" s="3">
        <f t="shared" si="17"/>
        <v>586.08701285259212</v>
      </c>
      <c r="W56" s="3">
        <f t="shared" si="25"/>
        <v>35314.394634919103</v>
      </c>
      <c r="X56" s="3">
        <f t="shared" si="18"/>
        <v>2.8824629610968553</v>
      </c>
    </row>
    <row r="57" spans="1:24" x14ac:dyDescent="0.35">
      <c r="A57" s="25">
        <f t="shared" si="19"/>
        <v>52</v>
      </c>
      <c r="B57" s="3">
        <v>2076.5699464999998</v>
      </c>
      <c r="C57" s="3">
        <v>396.94000249999999</v>
      </c>
      <c r="D57" s="3">
        <f t="shared" si="6"/>
        <v>-91.545761383333684</v>
      </c>
      <c r="E57" s="3">
        <f t="shared" si="7"/>
        <v>-533.10024635416687</v>
      </c>
      <c r="F57" s="4">
        <f t="shared" si="8"/>
        <v>48803.067946134965</v>
      </c>
      <c r="G57" s="3">
        <f t="shared" si="9"/>
        <v>8380.6264272542685</v>
      </c>
      <c r="H57" s="3">
        <v>2076.5699464999998</v>
      </c>
      <c r="I57" s="3">
        <f t="shared" si="20"/>
        <v>5.9837851420622936</v>
      </c>
      <c r="J57" s="3">
        <f t="shared" si="21"/>
        <v>-0.33817083830691619</v>
      </c>
      <c r="K57" s="3">
        <f t="shared" si="10"/>
        <v>0.21588666891479352</v>
      </c>
      <c r="L57" s="3">
        <f t="shared" si="11"/>
        <v>1.5993452478192727E-2</v>
      </c>
      <c r="M57" s="3">
        <f t="shared" si="12"/>
        <v>0.11435951588120245</v>
      </c>
      <c r="N57" s="3">
        <f t="shared" si="13"/>
        <v>0.11435951588120347</v>
      </c>
      <c r="O57" s="3">
        <f t="shared" si="22"/>
        <v>1.9084820900876771E-2</v>
      </c>
      <c r="P57" s="3">
        <f t="shared" si="23"/>
        <v>3.7793141212351063E-2</v>
      </c>
      <c r="Q57" s="3">
        <f t="shared" si="24"/>
        <v>6.3219559803692098</v>
      </c>
      <c r="R57" s="3">
        <f t="shared" si="14"/>
        <v>6.2841628391568589</v>
      </c>
      <c r="S57" s="3">
        <f t="shared" si="15"/>
        <v>6.3597491215815607</v>
      </c>
      <c r="T57" s="3">
        <f t="shared" si="16"/>
        <v>556.66074578358382</v>
      </c>
      <c r="U57" s="3">
        <f t="shared" si="17"/>
        <v>536.01537167454057</v>
      </c>
      <c r="V57" s="3">
        <f t="shared" si="17"/>
        <v>578.10130505825168</v>
      </c>
      <c r="W57" s="3">
        <f t="shared" si="25"/>
        <v>25510.715835060488</v>
      </c>
      <c r="X57" s="3">
        <f t="shared" si="18"/>
        <v>2.8686623624881089</v>
      </c>
    </row>
    <row r="58" spans="1:24" x14ac:dyDescent="0.35">
      <c r="A58" s="25">
        <f t="shared" si="19"/>
        <v>53</v>
      </c>
      <c r="B58" s="3">
        <v>2097.384888</v>
      </c>
      <c r="C58" s="3">
        <v>426.52500900000001</v>
      </c>
      <c r="D58" s="3">
        <f t="shared" si="6"/>
        <v>-70.730819883333425</v>
      </c>
      <c r="E58" s="3">
        <f t="shared" si="7"/>
        <v>-503.51523985416685</v>
      </c>
      <c r="F58" s="4">
        <f t="shared" si="8"/>
        <v>35614.045738638502</v>
      </c>
      <c r="G58" s="3">
        <f t="shared" si="9"/>
        <v>5002.8488813685553</v>
      </c>
      <c r="H58" s="3">
        <v>2097.384888</v>
      </c>
      <c r="I58" s="3">
        <f t="shared" si="20"/>
        <v>6.0556710029617289</v>
      </c>
      <c r="J58" s="3">
        <f t="shared" si="21"/>
        <v>-0.2950396260814081</v>
      </c>
      <c r="K58" s="3">
        <f t="shared" si="10"/>
        <v>0.15425271945350957</v>
      </c>
      <c r="L58" s="3">
        <f t="shared" si="11"/>
        <v>9.5473562190459566E-3</v>
      </c>
      <c r="M58" s="3">
        <f t="shared" si="12"/>
        <v>8.7048380958257107E-2</v>
      </c>
      <c r="N58" s="3">
        <f t="shared" si="13"/>
        <v>8.7048380958257995E-2</v>
      </c>
      <c r="O58" s="3">
        <f t="shared" si="22"/>
        <v>1.9004392652503727E-2</v>
      </c>
      <c r="P58" s="3">
        <f t="shared" si="23"/>
        <v>3.7633871384040292E-2</v>
      </c>
      <c r="Q58" s="3">
        <f t="shared" si="24"/>
        <v>6.350710629043137</v>
      </c>
      <c r="R58" s="3">
        <f t="shared" si="14"/>
        <v>6.3130767576590969</v>
      </c>
      <c r="S58" s="3">
        <f t="shared" si="15"/>
        <v>6.3883445004271771</v>
      </c>
      <c r="T58" s="3">
        <f t="shared" si="16"/>
        <v>572.89968354651512</v>
      </c>
      <c r="U58" s="3">
        <f t="shared" si="17"/>
        <v>551.73990997641295</v>
      </c>
      <c r="V58" s="3">
        <f t="shared" si="17"/>
        <v>594.87095545023828</v>
      </c>
      <c r="W58" s="3">
        <f t="shared" si="25"/>
        <v>21425.545348598218</v>
      </c>
      <c r="X58" s="3">
        <f t="shared" si="18"/>
        <v>2.8974170111620356</v>
      </c>
    </row>
    <row r="59" spans="1:24" x14ac:dyDescent="0.35">
      <c r="A59" s="25">
        <f t="shared" si="19"/>
        <v>54</v>
      </c>
      <c r="B59" s="3">
        <v>2085.875</v>
      </c>
      <c r="C59" s="3">
        <v>432.24499500000002</v>
      </c>
      <c r="D59" s="3">
        <f t="shared" si="6"/>
        <v>-82.240707883333471</v>
      </c>
      <c r="E59" s="3">
        <f t="shared" si="7"/>
        <v>-497.79525385416684</v>
      </c>
      <c r="F59" s="4">
        <f t="shared" si="8"/>
        <v>40939.034057930367</v>
      </c>
      <c r="G59" s="3">
        <f t="shared" si="9"/>
        <v>6763.5340331517882</v>
      </c>
      <c r="H59" s="3">
        <v>2085.875</v>
      </c>
      <c r="I59" s="3">
        <f t="shared" si="20"/>
        <v>6.068992545548995</v>
      </c>
      <c r="J59" s="3">
        <f t="shared" si="21"/>
        <v>-0.26581783291134542</v>
      </c>
      <c r="K59" s="3">
        <f t="shared" si="10"/>
        <v>0.14396610592446943</v>
      </c>
      <c r="L59" s="3">
        <f t="shared" si="11"/>
        <v>1.2907419401498433E-2</v>
      </c>
      <c r="M59" s="3">
        <f t="shared" si="12"/>
        <v>7.0659120293683958E-2</v>
      </c>
      <c r="N59" s="3">
        <f t="shared" si="13"/>
        <v>7.0659120293684749E-2</v>
      </c>
      <c r="O59" s="3">
        <f t="shared" si="22"/>
        <v>1.9046358696994201E-2</v>
      </c>
      <c r="P59" s="3">
        <f t="shared" si="23"/>
        <v>3.771697557735653E-2</v>
      </c>
      <c r="Q59" s="3">
        <f t="shared" si="24"/>
        <v>6.3348103784603405</v>
      </c>
      <c r="R59" s="3">
        <f t="shared" si="14"/>
        <v>6.2970934028829841</v>
      </c>
      <c r="S59" s="3">
        <f t="shared" si="15"/>
        <v>6.3725273540376968</v>
      </c>
      <c r="T59" s="3">
        <f t="shared" si="16"/>
        <v>563.86247237704799</v>
      </c>
      <c r="U59" s="3">
        <f t="shared" si="17"/>
        <v>542.99135711011832</v>
      </c>
      <c r="V59" s="3">
        <f t="shared" si="17"/>
        <v>585.53581671591689</v>
      </c>
      <c r="W59" s="3">
        <f t="shared" si="25"/>
        <v>17323.160351097737</v>
      </c>
      <c r="X59" s="3">
        <f t="shared" si="18"/>
        <v>2.8815167605792396</v>
      </c>
    </row>
    <row r="60" spans="1:24" x14ac:dyDescent="0.35">
      <c r="A60" s="25">
        <f t="shared" si="19"/>
        <v>55</v>
      </c>
      <c r="B60" s="3">
        <v>2085.420044</v>
      </c>
      <c r="C60" s="3">
        <v>487.75001500000002</v>
      </c>
      <c r="D60" s="3">
        <f t="shared" si="6"/>
        <v>-82.695663883333509</v>
      </c>
      <c r="E60" s="3">
        <f t="shared" si="7"/>
        <v>-442.29023385416684</v>
      </c>
      <c r="F60" s="4">
        <f t="shared" si="8"/>
        <v>36575.48451768516</v>
      </c>
      <c r="G60" s="3">
        <f t="shared" si="9"/>
        <v>6838.5728251052706</v>
      </c>
      <c r="H60" s="3">
        <v>2085.420044</v>
      </c>
      <c r="I60" s="3">
        <f t="shared" si="20"/>
        <v>6.1898030102566803</v>
      </c>
      <c r="J60" s="3">
        <f t="shared" si="21"/>
        <v>-0.14437887256546134</v>
      </c>
      <c r="K60" s="3">
        <f t="shared" si="10"/>
        <v>6.6883369501538253E-2</v>
      </c>
      <c r="L60" s="3">
        <f t="shared" si="11"/>
        <v>1.3050622223333763E-2</v>
      </c>
      <c r="M60" s="3">
        <f t="shared" si="12"/>
        <v>2.0845258843273724E-2</v>
      </c>
      <c r="N60" s="3">
        <f t="shared" si="13"/>
        <v>2.0845258843274157E-2</v>
      </c>
      <c r="O60" s="3">
        <f t="shared" si="22"/>
        <v>1.904814519725255E-2</v>
      </c>
      <c r="P60" s="3">
        <f t="shared" si="23"/>
        <v>3.7720513334241458E-2</v>
      </c>
      <c r="Q60" s="3">
        <f t="shared" si="24"/>
        <v>6.3341818828221417</v>
      </c>
      <c r="R60" s="3">
        <f t="shared" si="14"/>
        <v>6.2964613694879006</v>
      </c>
      <c r="S60" s="3">
        <f t="shared" si="15"/>
        <v>6.3719023961563828</v>
      </c>
      <c r="T60" s="3">
        <f t="shared" si="16"/>
        <v>563.5081986140342</v>
      </c>
      <c r="U60" s="3">
        <f t="shared" si="17"/>
        <v>542.64827686968829</v>
      </c>
      <c r="V60" s="3">
        <f t="shared" si="17"/>
        <v>585.16999581570269</v>
      </c>
      <c r="W60" s="3">
        <f t="shared" si="25"/>
        <v>5739.302384497717</v>
      </c>
      <c r="X60" s="3">
        <f t="shared" si="18"/>
        <v>2.8808882649410412</v>
      </c>
    </row>
    <row r="61" spans="1:24" x14ac:dyDescent="0.35">
      <c r="A61" s="25">
        <f t="shared" si="19"/>
        <v>56</v>
      </c>
      <c r="B61" s="3">
        <v>2038.335022</v>
      </c>
      <c r="C61" s="3">
        <v>525.17001349999998</v>
      </c>
      <c r="D61" s="3">
        <f t="shared" si="6"/>
        <v>-129.78068588333349</v>
      </c>
      <c r="E61" s="3">
        <f t="shared" si="7"/>
        <v>-404.87023535416688</v>
      </c>
      <c r="F61" s="4">
        <f t="shared" si="8"/>
        <v>52544.336838010437</v>
      </c>
      <c r="G61" s="3">
        <f t="shared" si="9"/>
        <v>16843.026428348476</v>
      </c>
      <c r="H61" s="3">
        <v>2038.335022</v>
      </c>
      <c r="I61" s="3">
        <f t="shared" si="20"/>
        <v>6.2637220454064053</v>
      </c>
      <c r="J61" s="3">
        <f t="shared" si="21"/>
        <v>-5.414578200663378E-3</v>
      </c>
      <c r="K61" s="3">
        <f t="shared" si="10"/>
        <v>3.4113778732737181E-2</v>
      </c>
      <c r="L61" s="3">
        <f t="shared" si="11"/>
        <v>3.21429603274885E-2</v>
      </c>
      <c r="M61" s="3">
        <f t="shared" si="12"/>
        <v>2.9317657091099066E-5</v>
      </c>
      <c r="N61" s="3">
        <f t="shared" si="13"/>
        <v>2.9317657091115173E-5</v>
      </c>
      <c r="O61" s="3">
        <f t="shared" si="22"/>
        <v>1.9284846274081353E-2</v>
      </c>
      <c r="P61" s="3">
        <f t="shared" si="23"/>
        <v>3.8189245908058569E-2</v>
      </c>
      <c r="Q61" s="3">
        <f t="shared" si="24"/>
        <v>6.2691366236070687</v>
      </c>
      <c r="R61" s="3">
        <f t="shared" si="14"/>
        <v>6.2309473776990103</v>
      </c>
      <c r="S61" s="3">
        <f t="shared" si="15"/>
        <v>6.3073258695151271</v>
      </c>
      <c r="T61" s="3">
        <f t="shared" si="16"/>
        <v>528.02129989724119</v>
      </c>
      <c r="U61" s="3">
        <f t="shared" si="17"/>
        <v>508.23674765087623</v>
      </c>
      <c r="V61" s="3">
        <f t="shared" si="17"/>
        <v>548.57602177301294</v>
      </c>
      <c r="W61" s="3">
        <f t="shared" si="25"/>
        <v>8.129834119092763</v>
      </c>
      <c r="X61" s="3">
        <f t="shared" si="18"/>
        <v>2.8158430057259678</v>
      </c>
    </row>
    <row r="62" spans="1:24" x14ac:dyDescent="0.35">
      <c r="A62" s="25">
        <f t="shared" si="19"/>
        <v>57</v>
      </c>
      <c r="B62" s="3">
        <v>1945.0599975</v>
      </c>
      <c r="C62" s="3">
        <v>505.51501500000001</v>
      </c>
      <c r="D62" s="3">
        <f t="shared" si="6"/>
        <v>-223.05571038333346</v>
      </c>
      <c r="E62" s="3">
        <f t="shared" si="7"/>
        <v>-424.52523385416686</v>
      </c>
      <c r="F62" s="4">
        <f t="shared" si="8"/>
        <v>94692.777612991951</v>
      </c>
      <c r="G62" s="3">
        <f t="shared" si="9"/>
        <v>49753.849934613536</v>
      </c>
      <c r="H62" s="3">
        <v>1945.0599975</v>
      </c>
      <c r="I62" s="3">
        <f t="shared" si="20"/>
        <v>6.2255777412834883</v>
      </c>
      <c r="J62" s="3">
        <f t="shared" si="21"/>
        <v>8.5295217965358106E-2</v>
      </c>
      <c r="K62" s="3">
        <f t="shared" si="10"/>
        <v>4.9659208329601238E-2</v>
      </c>
      <c r="L62" s="3">
        <f t="shared" si="11"/>
        <v>9.4949445777537472E-2</v>
      </c>
      <c r="M62" s="3">
        <f t="shared" si="12"/>
        <v>7.275274207757948E-3</v>
      </c>
      <c r="N62" s="3">
        <f t="shared" si="13"/>
        <v>7.2752742077576947E-3</v>
      </c>
      <c r="O62" s="3">
        <f t="shared" si="22"/>
        <v>2.0043789757759615E-2</v>
      </c>
      <c r="P62" s="3">
        <f t="shared" si="23"/>
        <v>3.969216062755318E-2</v>
      </c>
      <c r="Q62" s="3">
        <f t="shared" si="24"/>
        <v>6.1402825233181302</v>
      </c>
      <c r="R62" s="3">
        <f t="shared" si="14"/>
        <v>6.1005903626905766</v>
      </c>
      <c r="S62" s="3">
        <f t="shared" si="15"/>
        <v>6.1799746839456837</v>
      </c>
      <c r="T62" s="3">
        <f t="shared" si="16"/>
        <v>464.1846953358945</v>
      </c>
      <c r="U62" s="3">
        <f t="shared" si="17"/>
        <v>446.12106558755158</v>
      </c>
      <c r="V62" s="3">
        <f t="shared" si="17"/>
        <v>482.97972905695838</v>
      </c>
      <c r="W62" s="3">
        <f t="shared" si="25"/>
        <v>1708.1953235371459</v>
      </c>
      <c r="X62" s="3">
        <f t="shared" si="18"/>
        <v>2.6869889054370293</v>
      </c>
    </row>
    <row r="63" spans="1:24" x14ac:dyDescent="0.35">
      <c r="A63" s="25">
        <f t="shared" si="19"/>
        <v>58</v>
      </c>
      <c r="B63" s="3">
        <v>1999.5050655</v>
      </c>
      <c r="C63" s="3">
        <v>568.45001200000002</v>
      </c>
      <c r="D63" s="3">
        <f t="shared" si="6"/>
        <v>-168.61064238333347</v>
      </c>
      <c r="E63" s="3">
        <f t="shared" si="7"/>
        <v>-361.59023685416685</v>
      </c>
      <c r="F63" s="4">
        <f t="shared" si="8"/>
        <v>60967.962115522772</v>
      </c>
      <c r="G63" s="3">
        <f t="shared" si="9"/>
        <v>28429.548724920369</v>
      </c>
      <c r="H63" s="3">
        <v>1999.5050655</v>
      </c>
      <c r="I63" s="3">
        <f t="shared" si="20"/>
        <v>6.3429133796851511</v>
      </c>
      <c r="J63" s="3">
        <f t="shared" si="21"/>
        <v>0.12741811544396686</v>
      </c>
      <c r="K63" s="3">
        <f t="shared" si="10"/>
        <v>1.113190073319785E-2</v>
      </c>
      <c r="L63" s="3">
        <f t="shared" si="11"/>
        <v>5.4254492841945008E-2</v>
      </c>
      <c r="M63" s="3">
        <f t="shared" si="12"/>
        <v>1.6235376143292065E-2</v>
      </c>
      <c r="N63" s="3">
        <f t="shared" si="13"/>
        <v>1.6235376143291683E-2</v>
      </c>
      <c r="O63" s="3">
        <f t="shared" si="22"/>
        <v>1.9555398254927803E-2</v>
      </c>
      <c r="P63" s="3">
        <f t="shared" si="23"/>
        <v>3.8725012487714622E-2</v>
      </c>
      <c r="Q63" s="3">
        <f t="shared" si="24"/>
        <v>6.2154952642411843</v>
      </c>
      <c r="R63" s="3">
        <f t="shared" si="14"/>
        <v>6.1767702517534699</v>
      </c>
      <c r="S63" s="3">
        <f t="shared" si="15"/>
        <v>6.2542202767288986</v>
      </c>
      <c r="T63" s="3">
        <f t="shared" si="16"/>
        <v>500.44377973349475</v>
      </c>
      <c r="U63" s="3">
        <f t="shared" si="17"/>
        <v>481.43453032947889</v>
      </c>
      <c r="V63" s="3">
        <f t="shared" si="17"/>
        <v>520.2036017286722</v>
      </c>
      <c r="W63" s="3">
        <f t="shared" si="25"/>
        <v>4624.8476270858619</v>
      </c>
      <c r="X63" s="3">
        <f t="shared" si="18"/>
        <v>2.7622016463600838</v>
      </c>
    </row>
    <row r="64" spans="1:24" x14ac:dyDescent="0.35">
      <c r="A64" s="25">
        <f t="shared" si="19"/>
        <v>59</v>
      </c>
      <c r="B64" s="3">
        <v>2080.584961</v>
      </c>
      <c r="C64" s="3">
        <v>645.96499649999998</v>
      </c>
      <c r="D64" s="3">
        <f t="shared" si="6"/>
        <v>-87.53074688333345</v>
      </c>
      <c r="E64" s="3">
        <f t="shared" si="7"/>
        <v>-284.07525235416688</v>
      </c>
      <c r="F64" s="4">
        <f t="shared" si="8"/>
        <v>24865.319009631654</v>
      </c>
      <c r="G64" s="3">
        <f t="shared" si="9"/>
        <v>7661.6316499541881</v>
      </c>
      <c r="H64" s="3">
        <v>2080.584961</v>
      </c>
      <c r="I64" s="3">
        <f t="shared" si="20"/>
        <v>6.4707453173300227</v>
      </c>
      <c r="J64" s="3">
        <f t="shared" si="21"/>
        <v>0.14324282454960979</v>
      </c>
      <c r="K64" s="3">
        <f t="shared" si="10"/>
        <v>4.9836609065752303E-4</v>
      </c>
      <c r="L64" s="3">
        <f t="shared" si="11"/>
        <v>1.462133442679976E-2</v>
      </c>
      <c r="M64" s="3">
        <f t="shared" si="12"/>
        <v>2.0518506784950295E-2</v>
      </c>
      <c r="N64" s="3">
        <f t="shared" si="13"/>
        <v>2.0518506784949864E-2</v>
      </c>
      <c r="O64" s="3">
        <f t="shared" si="22"/>
        <v>1.9067729339672924E-2</v>
      </c>
      <c r="P64" s="3">
        <f t="shared" si="23"/>
        <v>3.7759295268002334E-2</v>
      </c>
      <c r="Q64" s="3">
        <f t="shared" si="24"/>
        <v>6.3275024927804129</v>
      </c>
      <c r="R64" s="3">
        <f t="shared" si="14"/>
        <v>6.2897431975124105</v>
      </c>
      <c r="S64" s="3">
        <f t="shared" si="15"/>
        <v>6.3652617880484152</v>
      </c>
      <c r="T64" s="3">
        <f t="shared" si="16"/>
        <v>559.75684987145371</v>
      </c>
      <c r="U64" s="3">
        <f t="shared" si="17"/>
        <v>539.01489094493195</v>
      </c>
      <c r="V64" s="3">
        <f t="shared" si="17"/>
        <v>581.2969850030064</v>
      </c>
      <c r="W64" s="3">
        <f t="shared" si="25"/>
        <v>7431.8445451289344</v>
      </c>
      <c r="X64" s="3">
        <f t="shared" si="18"/>
        <v>2.8742088748993124</v>
      </c>
    </row>
    <row r="65" spans="1:29" x14ac:dyDescent="0.35">
      <c r="A65" s="25">
        <f t="shared" si="19"/>
        <v>60</v>
      </c>
      <c r="B65" s="3">
        <v>2063.4349364999998</v>
      </c>
      <c r="C65" s="3">
        <v>674.82000749999997</v>
      </c>
      <c r="D65" s="3">
        <f t="shared" si="6"/>
        <v>-104.68077138333365</v>
      </c>
      <c r="E65" s="3">
        <f t="shared" si="7"/>
        <v>-255.22024135416689</v>
      </c>
      <c r="F65" s="4">
        <f t="shared" si="8"/>
        <v>26716.651737594781</v>
      </c>
      <c r="G65" s="3">
        <f t="shared" si="9"/>
        <v>10958.063897409766</v>
      </c>
      <c r="H65" s="3">
        <v>2063.4349364999998</v>
      </c>
      <c r="I65" s="3">
        <f t="shared" si="20"/>
        <v>6.5144459997580597</v>
      </c>
      <c r="J65" s="3">
        <f t="shared" si="21"/>
        <v>0.2106352828707827</v>
      </c>
      <c r="K65" s="3">
        <f t="shared" si="10"/>
        <v>4.3592738166298448E-3</v>
      </c>
      <c r="L65" s="3">
        <f t="shared" si="11"/>
        <v>2.0912192628736784E-2</v>
      </c>
      <c r="M65" s="3">
        <f t="shared" si="12"/>
        <v>4.4367222390054646E-2</v>
      </c>
      <c r="N65" s="3">
        <f t="shared" si="13"/>
        <v>4.4367222390054015E-2</v>
      </c>
      <c r="O65" s="3">
        <f t="shared" si="22"/>
        <v>1.9145964990609041E-2</v>
      </c>
      <c r="P65" s="3">
        <f t="shared" si="23"/>
        <v>3.7914223156454936E-2</v>
      </c>
      <c r="Q65" s="3">
        <f t="shared" si="24"/>
        <v>6.303810716887277</v>
      </c>
      <c r="R65" s="3">
        <f t="shared" si="14"/>
        <v>6.2658964937308221</v>
      </c>
      <c r="S65" s="3">
        <f t="shared" si="15"/>
        <v>6.3417249400437319</v>
      </c>
      <c r="T65" s="3">
        <f t="shared" si="16"/>
        <v>546.65107854522205</v>
      </c>
      <c r="U65" s="3">
        <f t="shared" si="17"/>
        <v>526.31321101741071</v>
      </c>
      <c r="V65" s="3">
        <f t="shared" si="17"/>
        <v>567.77484474880328</v>
      </c>
      <c r="W65" s="3">
        <f t="shared" si="25"/>
        <v>16427.274349414911</v>
      </c>
      <c r="X65" s="3">
        <f t="shared" si="18"/>
        <v>2.8505170990061761</v>
      </c>
    </row>
    <row r="66" spans="1:29" ht="18.5" x14ac:dyDescent="0.45">
      <c r="A66" s="25">
        <f t="shared" si="19"/>
        <v>61</v>
      </c>
      <c r="B66" s="3">
        <v>1989.2199705</v>
      </c>
      <c r="C66" s="3">
        <v>621.64498900000001</v>
      </c>
      <c r="D66" s="3">
        <f t="shared" si="6"/>
        <v>-178.89573738333343</v>
      </c>
      <c r="E66" s="3">
        <f t="shared" si="7"/>
        <v>-308.39525985416685</v>
      </c>
      <c r="F66" s="4">
        <f t="shared" si="8"/>
        <v>55170.597417135905</v>
      </c>
      <c r="G66" s="3">
        <f t="shared" si="9"/>
        <v>32003.684853926599</v>
      </c>
      <c r="H66" s="3">
        <v>1989.2199705</v>
      </c>
      <c r="I66" s="3">
        <f t="shared" si="20"/>
        <v>6.4323691725605388</v>
      </c>
      <c r="J66" s="3">
        <f t="shared" si="21"/>
        <v>0.2310821775716585</v>
      </c>
      <c r="K66" s="3">
        <f t="shared" si="10"/>
        <v>2.5766767401191046E-4</v>
      </c>
      <c r="L66" s="3">
        <f t="shared" si="11"/>
        <v>6.1075316658164361E-2</v>
      </c>
      <c r="M66" s="3">
        <f t="shared" si="12"/>
        <v>5.3398972791259512E-2</v>
      </c>
      <c r="N66" s="3">
        <f t="shared" si="13"/>
        <v>5.3398972791258818E-2</v>
      </c>
      <c r="O66" s="3">
        <f t="shared" si="22"/>
        <v>1.9638104172920404E-2</v>
      </c>
      <c r="P66" s="3">
        <f t="shared" si="23"/>
        <v>3.888879272196602E-2</v>
      </c>
      <c r="Q66" s="3">
        <f t="shared" si="24"/>
        <v>6.2012869949888803</v>
      </c>
      <c r="R66" s="3">
        <f t="shared" si="14"/>
        <v>6.1623982022669139</v>
      </c>
      <c r="S66" s="3">
        <f t="shared" si="15"/>
        <v>6.2401757877108466</v>
      </c>
      <c r="T66" s="3">
        <f t="shared" si="16"/>
        <v>493.38361489898284</v>
      </c>
      <c r="U66" s="3">
        <f t="shared" si="17"/>
        <v>474.5648136370931</v>
      </c>
      <c r="V66" s="3">
        <f t="shared" si="17"/>
        <v>512.9486730909224</v>
      </c>
      <c r="W66" s="3">
        <f t="shared" si="25"/>
        <v>16450.980086281077</v>
      </c>
      <c r="X66" s="3">
        <f t="shared" si="18"/>
        <v>2.7479933771077798</v>
      </c>
      <c r="Z66" s="52" t="s">
        <v>63</v>
      </c>
      <c r="AA66" s="52"/>
      <c r="AB66" s="53"/>
    </row>
    <row r="67" spans="1:29" ht="18.5" x14ac:dyDescent="0.45">
      <c r="A67" s="25">
        <f t="shared" si="19"/>
        <v>62</v>
      </c>
      <c r="B67" s="3">
        <v>1934.5849605000001</v>
      </c>
      <c r="C67" s="3">
        <v>565.33502199999998</v>
      </c>
      <c r="D67" s="3">
        <f t="shared" si="6"/>
        <v>-233.53074738333339</v>
      </c>
      <c r="E67" s="3">
        <f t="shared" si="7"/>
        <v>-364.70522685416688</v>
      </c>
      <c r="F67" s="4">
        <f t="shared" si="8"/>
        <v>85169.884201861743</v>
      </c>
      <c r="G67" s="3">
        <f t="shared" si="9"/>
        <v>54536.609973418279</v>
      </c>
      <c r="H67" s="3">
        <v>1934.5849605000001</v>
      </c>
      <c r="I67" s="3">
        <f t="shared" si="20"/>
        <v>6.3374185147075792</v>
      </c>
      <c r="J67" s="3">
        <f t="shared" si="21"/>
        <v>0.21160665462822781</v>
      </c>
      <c r="K67" s="3">
        <f t="shared" si="10"/>
        <v>1.2321596758234151E-2</v>
      </c>
      <c r="L67" s="3">
        <f t="shared" si="11"/>
        <v>0.10407678799463768</v>
      </c>
      <c r="M67" s="3">
        <f t="shared" si="12"/>
        <v>4.4777376282950088E-2</v>
      </c>
      <c r="N67" s="3">
        <f t="shared" si="13"/>
        <v>4.4777376282949449E-2</v>
      </c>
      <c r="O67" s="3">
        <f t="shared" si="22"/>
        <v>2.0151704503138693E-2</v>
      </c>
      <c r="P67" s="3">
        <f t="shared" si="23"/>
        <v>3.9905861203114734E-2</v>
      </c>
      <c r="Q67" s="3">
        <f t="shared" si="24"/>
        <v>6.1258118600793514</v>
      </c>
      <c r="R67" s="3">
        <f t="shared" si="14"/>
        <v>6.0859059988762363</v>
      </c>
      <c r="S67" s="3">
        <f t="shared" si="15"/>
        <v>6.1657177212824665</v>
      </c>
      <c r="T67" s="3">
        <f t="shared" si="16"/>
        <v>457.51600150875493</v>
      </c>
      <c r="U67" s="3">
        <f t="shared" si="17"/>
        <v>439.6179256475088</v>
      </c>
      <c r="V67" s="3">
        <f t="shared" si="17"/>
        <v>476.14275811945657</v>
      </c>
      <c r="W67" s="3">
        <f t="shared" si="25"/>
        <v>11624.941179691521</v>
      </c>
      <c r="X67" s="3">
        <f t="shared" si="18"/>
        <v>2.6725182421982505</v>
      </c>
      <c r="Z67" s="52" t="s">
        <v>95</v>
      </c>
      <c r="AA67" s="52"/>
      <c r="AB67" s="53"/>
      <c r="AC67" s="51">
        <f>X127</f>
        <v>2.9951275848940844</v>
      </c>
    </row>
    <row r="68" spans="1:29" x14ac:dyDescent="0.35">
      <c r="A68" s="25">
        <f t="shared" si="19"/>
        <v>63</v>
      </c>
      <c r="B68" s="3">
        <v>1998.414978</v>
      </c>
      <c r="C68" s="3">
        <v>574.96499649999998</v>
      </c>
      <c r="D68" s="3">
        <f t="shared" si="6"/>
        <v>-169.70072988333345</v>
      </c>
      <c r="E68" s="3">
        <f t="shared" si="7"/>
        <v>-355.07525235416688</v>
      </c>
      <c r="F68" s="4">
        <f t="shared" si="8"/>
        <v>60256.529488010936</v>
      </c>
      <c r="G68" s="3">
        <f t="shared" si="9"/>
        <v>28798.337722936103</v>
      </c>
      <c r="H68" s="3">
        <v>1998.414978</v>
      </c>
      <c r="I68" s="3">
        <f t="shared" si="20"/>
        <v>6.3543091632921787</v>
      </c>
      <c r="J68" s="3">
        <f t="shared" si="21"/>
        <v>0.14031979245388193</v>
      </c>
      <c r="K68" s="3">
        <f t="shared" si="10"/>
        <v>8.8570759756509132E-3</v>
      </c>
      <c r="L68" s="3">
        <f t="shared" si="11"/>
        <v>5.4958283825285351E-2</v>
      </c>
      <c r="M68" s="3">
        <f t="shared" si="12"/>
        <v>1.9689644154300502E-2</v>
      </c>
      <c r="N68" s="3">
        <f t="shared" si="13"/>
        <v>1.9689644154300079E-2</v>
      </c>
      <c r="O68" s="3">
        <f t="shared" si="22"/>
        <v>1.9563948251426353E-2</v>
      </c>
      <c r="P68" s="3">
        <f t="shared" si="23"/>
        <v>3.8741943808512085E-2</v>
      </c>
      <c r="Q68" s="3">
        <f t="shared" si="24"/>
        <v>6.2139893708382967</v>
      </c>
      <c r="R68" s="3">
        <f t="shared" si="14"/>
        <v>6.1752474270297846</v>
      </c>
      <c r="S68" s="3">
        <f t="shared" si="15"/>
        <v>6.2527313146468089</v>
      </c>
      <c r="T68" s="3">
        <f t="shared" si="16"/>
        <v>499.69073189427269</v>
      </c>
      <c r="U68" s="3">
        <f t="shared" si="17"/>
        <v>480.70194786277477</v>
      </c>
      <c r="V68" s="3">
        <f t="shared" si="17"/>
        <v>519.42961465243059</v>
      </c>
      <c r="W68" s="3">
        <f t="shared" si="25"/>
        <v>5666.2149119330488</v>
      </c>
      <c r="X68" s="3">
        <f t="shared" si="18"/>
        <v>2.7606957529571963</v>
      </c>
    </row>
    <row r="69" spans="1:29" x14ac:dyDescent="0.35">
      <c r="A69" s="25">
        <f t="shared" si="19"/>
        <v>64</v>
      </c>
      <c r="B69" s="3">
        <v>2060.9600829999999</v>
      </c>
      <c r="C69" s="3">
        <v>625.0400085</v>
      </c>
      <c r="D69" s="3">
        <f t="shared" si="6"/>
        <v>-107.15562488333353</v>
      </c>
      <c r="E69" s="3">
        <f t="shared" si="7"/>
        <v>-305.00024035416686</v>
      </c>
      <c r="F69" s="4">
        <f t="shared" si="8"/>
        <v>32682.49134471767</v>
      </c>
      <c r="G69" s="3">
        <f t="shared" si="9"/>
        <v>11482.327944137687</v>
      </c>
      <c r="H69" s="3">
        <v>2060.9600829999999</v>
      </c>
      <c r="I69" s="3">
        <f t="shared" si="20"/>
        <v>6.4378156612876181</v>
      </c>
      <c r="J69" s="3">
        <f t="shared" si="21"/>
        <v>0.13742381266436787</v>
      </c>
      <c r="K69" s="3">
        <f t="shared" si="10"/>
        <v>1.1247751024449978E-4</v>
      </c>
      <c r="L69" s="3">
        <f t="shared" si="11"/>
        <v>2.1912689690638889E-2</v>
      </c>
      <c r="M69" s="3">
        <f t="shared" si="12"/>
        <v>1.8885304287211274E-2</v>
      </c>
      <c r="N69" s="3">
        <f t="shared" si="13"/>
        <v>1.8885304287210865E-2</v>
      </c>
      <c r="O69" s="3">
        <f t="shared" si="22"/>
        <v>1.9158378129882289E-2</v>
      </c>
      <c r="P69" s="3">
        <f t="shared" si="23"/>
        <v>3.7938804551684108E-2</v>
      </c>
      <c r="Q69" s="3">
        <f t="shared" si="24"/>
        <v>6.3003918486232502</v>
      </c>
      <c r="R69" s="3">
        <f t="shared" si="14"/>
        <v>6.2624530440715658</v>
      </c>
      <c r="S69" s="3">
        <f t="shared" si="15"/>
        <v>6.3383306531749346</v>
      </c>
      <c r="T69" s="3">
        <f t="shared" si="16"/>
        <v>544.78534169287445</v>
      </c>
      <c r="U69" s="3">
        <f t="shared" si="17"/>
        <v>524.50399473058212</v>
      </c>
      <c r="V69" s="3">
        <f t="shared" si="17"/>
        <v>565.8509210704342</v>
      </c>
      <c r="W69" s="3">
        <f t="shared" si="25"/>
        <v>6440.8115443227389</v>
      </c>
      <c r="X69" s="3">
        <f t="shared" si="18"/>
        <v>2.8470982307421493</v>
      </c>
    </row>
    <row r="70" spans="1:29" x14ac:dyDescent="0.35">
      <c r="A70" s="25">
        <f t="shared" si="19"/>
        <v>65</v>
      </c>
      <c r="B70" s="3">
        <v>2082.0599364999998</v>
      </c>
      <c r="C70" s="3">
        <v>693.35498050000001</v>
      </c>
      <c r="D70" s="3">
        <f t="shared" si="6"/>
        <v>-86.055771383333649</v>
      </c>
      <c r="E70" s="3">
        <f t="shared" si="7"/>
        <v>-236.68526835416685</v>
      </c>
      <c r="F70" s="4">
        <f t="shared" si="8"/>
        <v>20368.133343289159</v>
      </c>
      <c r="G70" s="3">
        <f t="shared" si="9"/>
        <v>7405.5957883805868</v>
      </c>
      <c r="H70" s="3">
        <v>2082.0599364999998</v>
      </c>
      <c r="I70" s="3">
        <f t="shared" ref="I70:I101" si="26">LN(C70)</f>
        <v>6.5415421054148615</v>
      </c>
      <c r="J70" s="3">
        <f t="shared" ref="J70:J101" si="27">I70-Q70</f>
        <v>0.21200201851941625</v>
      </c>
      <c r="K70" s="3">
        <f t="shared" si="10"/>
        <v>8.6715025084281375E-3</v>
      </c>
      <c r="L70" s="3">
        <f t="shared" si="11"/>
        <v>1.4132719712812073E-2</v>
      </c>
      <c r="M70" s="3">
        <f t="shared" si="12"/>
        <v>4.4944855856306906E-2</v>
      </c>
      <c r="N70" s="3">
        <f t="shared" si="13"/>
        <v>4.4944855856306275E-2</v>
      </c>
      <c r="O70" s="3">
        <f t="shared" ref="O70:O101" si="28" xml:space="preserve"> SQRT($AB$16/$AH$15*(1+G70/$AB$19))</f>
        <v>1.906163929109872E-2</v>
      </c>
      <c r="P70" s="3">
        <f t="shared" ref="P70:P101" si="29">O70*$AH$21</f>
        <v>3.7747235313814118E-2</v>
      </c>
      <c r="Q70" s="3">
        <f t="shared" ref="Q70:Q101" si="30">$AC$7+$AB$7*H70</f>
        <v>6.3295400868954452</v>
      </c>
      <c r="R70" s="3">
        <f t="shared" si="14"/>
        <v>6.291792851581631</v>
      </c>
      <c r="S70" s="3">
        <f t="shared" si="15"/>
        <v>6.3672873222092594</v>
      </c>
      <c r="T70" s="3">
        <f t="shared" si="16"/>
        <v>560.89856992061232</v>
      </c>
      <c r="U70" s="3">
        <f t="shared" si="17"/>
        <v>540.12081800630438</v>
      </c>
      <c r="V70" s="3">
        <f t="shared" si="17"/>
        <v>582.47561517859492</v>
      </c>
      <c r="W70" s="3">
        <f t="shared" ref="W70:W101" si="31">(T70-C70)^2</f>
        <v>17544.700703575327</v>
      </c>
      <c r="X70" s="3">
        <f t="shared" si="18"/>
        <v>2.8762464690143448</v>
      </c>
    </row>
    <row r="71" spans="1:29" x14ac:dyDescent="0.35">
      <c r="A71" s="25">
        <f t="shared" si="19"/>
        <v>66</v>
      </c>
      <c r="B71" s="3">
        <v>2096.400024</v>
      </c>
      <c r="C71" s="3">
        <v>718.26000950000002</v>
      </c>
      <c r="D71" s="3">
        <f t="shared" ref="D71:D125" si="32">B71-$B$127</f>
        <v>-71.71568388333344</v>
      </c>
      <c r="E71" s="3">
        <f t="shared" ref="E71:E125" si="33">C71-$C$127</f>
        <v>-211.78023935416684</v>
      </c>
      <c r="F71" s="4">
        <f t="shared" ref="F71:F125" si="34">D71*E71</f>
        <v>15187.964698260121</v>
      </c>
      <c r="G71" s="3">
        <f t="shared" ref="G71:G125" si="35">D71^2</f>
        <v>5143.139314854212</v>
      </c>
      <c r="H71" s="3">
        <v>2096.400024</v>
      </c>
      <c r="I71" s="3">
        <f t="shared" si="26"/>
        <v>6.5768316337177417</v>
      </c>
      <c r="J71" s="3">
        <f t="shared" si="27"/>
        <v>0.22748153784312741</v>
      </c>
      <c r="K71" s="3">
        <f t="shared" ref="K71:K125" si="36">(I71-$I$127)^2</f>
        <v>1.6489238774853171E-2</v>
      </c>
      <c r="L71" s="3">
        <f t="shared" ref="L71:L125" si="37">(Q71-$I$127)^2</f>
        <v>9.8150842225042736E-3</v>
      </c>
      <c r="M71" s="3">
        <f t="shared" ref="M71:M125" si="38">J71^2</f>
        <v>5.1747850059474208E-2</v>
      </c>
      <c r="N71" s="3">
        <f t="shared" ref="N71:N125" si="39">(J71-$J$127)^2</f>
        <v>5.1747850059473528E-2</v>
      </c>
      <c r="O71" s="3">
        <f t="shared" si="28"/>
        <v>1.9007739881261115E-2</v>
      </c>
      <c r="P71" s="3">
        <f t="shared" si="29"/>
        <v>3.7640499808260515E-2</v>
      </c>
      <c r="Q71" s="3">
        <f t="shared" si="30"/>
        <v>6.3493500958746143</v>
      </c>
      <c r="R71" s="3">
        <f t="shared" ref="R71:R125" si="40">Q71-P71</f>
        <v>6.3117095960663541</v>
      </c>
      <c r="S71" s="3">
        <f t="shared" ref="S71:S125" si="41">Q71+P71</f>
        <v>6.3869905956828745</v>
      </c>
      <c r="T71" s="3">
        <f t="shared" ref="T71:T125" si="42">EXP(1)^($AH$7+$AG$7*H71)</f>
        <v>572.12076451755274</v>
      </c>
      <c r="U71" s="3">
        <f t="shared" ref="U71:V125" si="43">EXP(R71)</f>
        <v>550.986107764439</v>
      </c>
      <c r="V71" s="3">
        <f t="shared" si="43"/>
        <v>594.06610181193139</v>
      </c>
      <c r="W71" s="3">
        <f t="shared" si="31"/>
        <v>21356.678924039741</v>
      </c>
      <c r="X71" s="3">
        <f t="shared" ref="X71:X125" si="44">$AG$7*H71</f>
        <v>2.8960564779935134</v>
      </c>
    </row>
    <row r="72" spans="1:29" x14ac:dyDescent="0.35">
      <c r="A72" s="25">
        <f t="shared" ref="A72:A125" si="45">A71+1</f>
        <v>67</v>
      </c>
      <c r="B72" s="3">
        <v>2136.4700929999999</v>
      </c>
      <c r="C72" s="3">
        <v>738.06500249999999</v>
      </c>
      <c r="D72" s="3">
        <f t="shared" si="32"/>
        <v>-31.645614883333565</v>
      </c>
      <c r="E72" s="3">
        <f t="shared" si="33"/>
        <v>-191.97524635416687</v>
      </c>
      <c r="F72" s="4">
        <f t="shared" si="34"/>
        <v>6075.1747132570508</v>
      </c>
      <c r="G72" s="3">
        <f t="shared" si="35"/>
        <v>1001.4449413442628</v>
      </c>
      <c r="H72" s="3">
        <v>2136.4700929999999</v>
      </c>
      <c r="I72" s="3">
        <f t="shared" si="26"/>
        <v>6.6040318999900141</v>
      </c>
      <c r="J72" s="3">
        <f t="shared" si="27"/>
        <v>0.19932730040781088</v>
      </c>
      <c r="K72" s="3">
        <f t="shared" si="36"/>
        <v>2.4214689087685263E-2</v>
      </c>
      <c r="L72" s="3">
        <f t="shared" si="37"/>
        <v>1.9111413947326134E-3</v>
      </c>
      <c r="M72" s="3">
        <f t="shared" si="38"/>
        <v>3.9731372687865682E-2</v>
      </c>
      <c r="N72" s="3">
        <f t="shared" si="39"/>
        <v>3.9731372687865085E-2</v>
      </c>
      <c r="O72" s="3">
        <f t="shared" si="28"/>
        <v>1.89086725689195E-2</v>
      </c>
      <c r="P72" s="3">
        <f t="shared" si="29"/>
        <v>3.7444319558820355E-2</v>
      </c>
      <c r="Q72" s="3">
        <f t="shared" si="30"/>
        <v>6.4047045995822032</v>
      </c>
      <c r="R72" s="3">
        <f t="shared" si="40"/>
        <v>6.3672602800233831</v>
      </c>
      <c r="S72" s="3">
        <f t="shared" si="41"/>
        <v>6.4421489191410233</v>
      </c>
      <c r="T72" s="3">
        <f t="shared" si="42"/>
        <v>604.68314863845126</v>
      </c>
      <c r="U72" s="3">
        <f t="shared" si="43"/>
        <v>582.45986397771526</v>
      </c>
      <c r="V72" s="3">
        <f t="shared" si="43"/>
        <v>627.75434473764983</v>
      </c>
      <c r="W72" s="3">
        <f t="shared" si="31"/>
        <v>17790.718939543542</v>
      </c>
      <c r="X72" s="3">
        <f t="shared" si="44"/>
        <v>2.9514109817011018</v>
      </c>
    </row>
    <row r="73" spans="1:29" x14ac:dyDescent="0.35">
      <c r="A73" s="25">
        <f t="shared" si="45"/>
        <v>68</v>
      </c>
      <c r="B73" s="3">
        <v>2172.0499264999999</v>
      </c>
      <c r="C73" s="3">
        <v>764.51498400000003</v>
      </c>
      <c r="D73" s="3">
        <f t="shared" si="32"/>
        <v>3.9342186166663851</v>
      </c>
      <c r="E73" s="3">
        <f t="shared" si="33"/>
        <v>-165.52526485416683</v>
      </c>
      <c r="F73" s="4">
        <f t="shared" si="34"/>
        <v>-651.21257851789721</v>
      </c>
      <c r="G73" s="3">
        <f t="shared" si="35"/>
        <v>15.478076123724364</v>
      </c>
      <c r="H73" s="3">
        <v>2172.0499264999999</v>
      </c>
      <c r="I73" s="3">
        <f t="shared" si="26"/>
        <v>6.639241624915436</v>
      </c>
      <c r="J73" s="3">
        <f t="shared" si="27"/>
        <v>0.18538552461105784</v>
      </c>
      <c r="K73" s="3">
        <f t="shared" si="36"/>
        <v>3.6412433505783666E-2</v>
      </c>
      <c r="L73" s="3">
        <f t="shared" si="37"/>
        <v>2.9538111152831979E-5</v>
      </c>
      <c r="M73" s="3">
        <f t="shared" si="38"/>
        <v>3.4367792735317135E-2</v>
      </c>
      <c r="N73" s="3">
        <f t="shared" si="39"/>
        <v>3.4367792735316573E-2</v>
      </c>
      <c r="O73" s="3">
        <f t="shared" si="28"/>
        <v>1.8885012137664029E-2</v>
      </c>
      <c r="P73" s="3">
        <f t="shared" si="29"/>
        <v>3.7397465463399317E-2</v>
      </c>
      <c r="Q73" s="3">
        <f t="shared" si="30"/>
        <v>6.4538561003043782</v>
      </c>
      <c r="R73" s="3">
        <f t="shared" si="40"/>
        <v>6.4164586348409784</v>
      </c>
      <c r="S73" s="3">
        <f t="shared" si="41"/>
        <v>6.4912535657677779</v>
      </c>
      <c r="T73" s="3">
        <f t="shared" si="42"/>
        <v>635.14676635472358</v>
      </c>
      <c r="U73" s="3">
        <f t="shared" si="43"/>
        <v>611.83255053725793</v>
      </c>
      <c r="V73" s="3">
        <f t="shared" si="43"/>
        <v>659.34938318764046</v>
      </c>
      <c r="W73" s="3">
        <f t="shared" si="31"/>
        <v>16736.135736715616</v>
      </c>
      <c r="X73" s="3">
        <f t="shared" si="44"/>
        <v>3.0005624824232777</v>
      </c>
    </row>
    <row r="74" spans="1:29" x14ac:dyDescent="0.35">
      <c r="A74" s="25">
        <f t="shared" si="45"/>
        <v>69</v>
      </c>
      <c r="B74" s="3">
        <v>2169.8000489999999</v>
      </c>
      <c r="C74" s="3">
        <v>804.10501099999999</v>
      </c>
      <c r="D74" s="3">
        <f t="shared" si="32"/>
        <v>1.6843411166664737</v>
      </c>
      <c r="E74" s="3">
        <f t="shared" si="33"/>
        <v>-125.93523785416687</v>
      </c>
      <c r="F74" s="4">
        <f t="shared" si="34"/>
        <v>-212.11789915494541</v>
      </c>
      <c r="G74" s="3">
        <f t="shared" si="35"/>
        <v>2.8370049972932634</v>
      </c>
      <c r="H74" s="3">
        <v>2169.8000489999999</v>
      </c>
      <c r="I74" s="3">
        <f t="shared" si="26"/>
        <v>6.6897298713466498</v>
      </c>
      <c r="J74" s="3">
        <f t="shared" si="27"/>
        <v>0.2389818478567971</v>
      </c>
      <c r="K74" s="3">
        <f t="shared" si="36"/>
        <v>5.8229873527733109E-2</v>
      </c>
      <c r="L74" s="3">
        <f t="shared" si="37"/>
        <v>5.4140946382073213E-6</v>
      </c>
      <c r="M74" s="3">
        <f t="shared" si="38"/>
        <v>5.7112323605049316E-2</v>
      </c>
      <c r="N74" s="3">
        <f t="shared" si="39"/>
        <v>5.7112323605048601E-2</v>
      </c>
      <c r="O74" s="3">
        <f t="shared" si="28"/>
        <v>1.888470859504781E-2</v>
      </c>
      <c r="P74" s="3">
        <f t="shared" si="29"/>
        <v>3.7396864366379949E-2</v>
      </c>
      <c r="Q74" s="3">
        <f t="shared" si="30"/>
        <v>6.4507480234898527</v>
      </c>
      <c r="R74" s="3">
        <f t="shared" si="40"/>
        <v>6.4133511591234731</v>
      </c>
      <c r="S74" s="3">
        <f t="shared" si="41"/>
        <v>6.4881448878562322</v>
      </c>
      <c r="T74" s="3">
        <f t="shared" si="42"/>
        <v>633.17574604435379</v>
      </c>
      <c r="U74" s="3">
        <f t="shared" si="43"/>
        <v>609.93424673733102</v>
      </c>
      <c r="V74" s="3">
        <f t="shared" si="43"/>
        <v>657.30286096146529</v>
      </c>
      <c r="W74" s="3">
        <f t="shared" si="31"/>
        <v>29216.813618277502</v>
      </c>
      <c r="X74" s="3">
        <f t="shared" si="44"/>
        <v>2.9974544056087518</v>
      </c>
    </row>
    <row r="75" spans="1:29" x14ac:dyDescent="0.35">
      <c r="A75" s="25">
        <f t="shared" si="45"/>
        <v>70</v>
      </c>
      <c r="B75" s="3">
        <v>2145.23999</v>
      </c>
      <c r="C75" s="3">
        <v>812.91000350000002</v>
      </c>
      <c r="D75" s="3">
        <f t="shared" si="32"/>
        <v>-22.875717883333436</v>
      </c>
      <c r="E75" s="3">
        <f t="shared" si="33"/>
        <v>-117.13024535416685</v>
      </c>
      <c r="F75" s="4">
        <f t="shared" si="34"/>
        <v>2679.4384483275476</v>
      </c>
      <c r="G75" s="3">
        <f t="shared" si="35"/>
        <v>523.29846867786125</v>
      </c>
      <c r="H75" s="3">
        <v>2145.23999</v>
      </c>
      <c r="I75" s="3">
        <f t="shared" si="26"/>
        <v>6.7006204066184996</v>
      </c>
      <c r="J75" s="3">
        <f t="shared" si="27"/>
        <v>0.28380069697742272</v>
      </c>
      <c r="K75" s="3">
        <f t="shared" si="36"/>
        <v>6.3604438419201811E-2</v>
      </c>
      <c r="L75" s="3">
        <f t="shared" si="37"/>
        <v>9.9865436830507402E-4</v>
      </c>
      <c r="M75" s="3">
        <f t="shared" si="38"/>
        <v>8.054283560487091E-2</v>
      </c>
      <c r="N75" s="3">
        <f t="shared" si="39"/>
        <v>8.0542835604870064E-2</v>
      </c>
      <c r="O75" s="3">
        <f t="shared" si="28"/>
        <v>1.889720209827549E-2</v>
      </c>
      <c r="P75" s="3">
        <f t="shared" si="29"/>
        <v>3.7421604904117924E-2</v>
      </c>
      <c r="Q75" s="3">
        <f t="shared" si="30"/>
        <v>6.4168197096410768</v>
      </c>
      <c r="R75" s="3">
        <f t="shared" si="40"/>
        <v>6.3793981047369588</v>
      </c>
      <c r="S75" s="3">
        <f t="shared" si="41"/>
        <v>6.4542413145451949</v>
      </c>
      <c r="T75" s="3">
        <f t="shared" si="42"/>
        <v>612.05350774177555</v>
      </c>
      <c r="U75" s="3">
        <f t="shared" si="43"/>
        <v>589.57273980314403</v>
      </c>
      <c r="V75" s="3">
        <f t="shared" si="43"/>
        <v>635.39148106490165</v>
      </c>
      <c r="W75" s="3">
        <f t="shared" si="31"/>
        <v>40343.331888273642</v>
      </c>
      <c r="X75" s="3">
        <f t="shared" si="44"/>
        <v>2.9635260917599759</v>
      </c>
    </row>
    <row r="76" spans="1:29" x14ac:dyDescent="0.35">
      <c r="A76" s="25">
        <f t="shared" si="45"/>
        <v>71</v>
      </c>
      <c r="B76" s="3">
        <v>2163.7449955000002</v>
      </c>
      <c r="C76" s="3">
        <v>774.78500350000002</v>
      </c>
      <c r="D76" s="3">
        <f t="shared" si="32"/>
        <v>-4.3707123833332844</v>
      </c>
      <c r="E76" s="3">
        <f t="shared" si="33"/>
        <v>-155.25524535416685</v>
      </c>
      <c r="F76" s="4">
        <f t="shared" si="34"/>
        <v>678.5760234469044</v>
      </c>
      <c r="G76" s="3">
        <f t="shared" si="35"/>
        <v>19.103126737822919</v>
      </c>
      <c r="H76" s="3">
        <v>2163.7449955000002</v>
      </c>
      <c r="I76" s="3">
        <f t="shared" si="26"/>
        <v>6.6525855760280228</v>
      </c>
      <c r="J76" s="3">
        <f t="shared" si="27"/>
        <v>0.21020226190304303</v>
      </c>
      <c r="K76" s="3">
        <f t="shared" si="36"/>
        <v>4.1683091305724146E-2</v>
      </c>
      <c r="L76" s="3">
        <f t="shared" si="37"/>
        <v>3.6456099352274933E-5</v>
      </c>
      <c r="M76" s="3">
        <f t="shared" si="38"/>
        <v>4.4184990909155494E-2</v>
      </c>
      <c r="N76" s="3">
        <f t="shared" si="39"/>
        <v>4.4184990909154863E-2</v>
      </c>
      <c r="O76" s="3">
        <f t="shared" si="28"/>
        <v>1.8885099182975089E-2</v>
      </c>
      <c r="P76" s="3">
        <f t="shared" si="29"/>
        <v>3.7397637836813241E-2</v>
      </c>
      <c r="Q76" s="3">
        <f t="shared" si="30"/>
        <v>6.4423833141249798</v>
      </c>
      <c r="R76" s="3">
        <f t="shared" si="40"/>
        <v>6.4049856762881667</v>
      </c>
      <c r="S76" s="3">
        <f t="shared" si="41"/>
        <v>6.4797809519617928</v>
      </c>
      <c r="T76" s="3">
        <f t="shared" si="42"/>
        <v>627.90150445328914</v>
      </c>
      <c r="U76" s="3">
        <f t="shared" si="43"/>
        <v>604.85313487448877</v>
      </c>
      <c r="V76" s="3">
        <f t="shared" si="43"/>
        <v>651.82814895473041</v>
      </c>
      <c r="W76" s="3">
        <f t="shared" si="31"/>
        <v>21574.762292205116</v>
      </c>
      <c r="X76" s="3">
        <f t="shared" si="44"/>
        <v>2.9890896962438793</v>
      </c>
    </row>
    <row r="77" spans="1:29" x14ac:dyDescent="0.35">
      <c r="A77" s="25">
        <f t="shared" si="45"/>
        <v>72</v>
      </c>
      <c r="B77" s="3">
        <v>2219.5</v>
      </c>
      <c r="C77" s="3">
        <v>760.53497300000004</v>
      </c>
      <c r="D77" s="3">
        <f t="shared" si="32"/>
        <v>51.384292116666529</v>
      </c>
      <c r="E77" s="3">
        <f t="shared" si="33"/>
        <v>-169.50527585416683</v>
      </c>
      <c r="F77" s="4">
        <f t="shared" si="34"/>
        <v>-8709.9086098066491</v>
      </c>
      <c r="G77" s="3">
        <f t="shared" si="35"/>
        <v>2640.3454763309178</v>
      </c>
      <c r="H77" s="3">
        <v>2219.5</v>
      </c>
      <c r="I77" s="3">
        <f t="shared" si="26"/>
        <v>6.6340220974927409</v>
      </c>
      <c r="J77" s="3">
        <f t="shared" si="27"/>
        <v>0.11461644024896422</v>
      </c>
      <c r="K77" s="3">
        <f t="shared" si="36"/>
        <v>3.4447692119957317E-2</v>
      </c>
      <c r="L77" s="3">
        <f t="shared" si="37"/>
        <v>5.0387927762035834E-3</v>
      </c>
      <c r="M77" s="3">
        <f t="shared" si="38"/>
        <v>1.3136928375344387E-2</v>
      </c>
      <c r="N77" s="3">
        <f t="shared" si="39"/>
        <v>1.3136928375344047E-2</v>
      </c>
      <c r="O77" s="3">
        <f t="shared" si="28"/>
        <v>1.8947936200127694E-2</v>
      </c>
      <c r="P77" s="3">
        <f t="shared" si="29"/>
        <v>3.7522072238107634E-2</v>
      </c>
      <c r="Q77" s="3">
        <f t="shared" si="30"/>
        <v>6.5194056572437766</v>
      </c>
      <c r="R77" s="3">
        <f t="shared" si="40"/>
        <v>6.4818835850056686</v>
      </c>
      <c r="S77" s="3">
        <f t="shared" si="41"/>
        <v>6.5569277294818846</v>
      </c>
      <c r="T77" s="3">
        <f t="shared" si="42"/>
        <v>678.17519701948368</v>
      </c>
      <c r="U77" s="3">
        <f t="shared" si="43"/>
        <v>653.20014625760939</v>
      </c>
      <c r="V77" s="3">
        <f t="shared" si="43"/>
        <v>704.10516667433728</v>
      </c>
      <c r="W77" s="3">
        <f t="shared" si="31"/>
        <v>6783.1326995608397</v>
      </c>
      <c r="X77" s="3">
        <f t="shared" si="44"/>
        <v>3.0661120393626762</v>
      </c>
    </row>
    <row r="78" spans="1:29" x14ac:dyDescent="0.35">
      <c r="A78" s="25">
        <f t="shared" si="45"/>
        <v>73</v>
      </c>
      <c r="B78" s="3">
        <v>2265.2200925000002</v>
      </c>
      <c r="C78" s="3">
        <v>790.69998150000004</v>
      </c>
      <c r="D78" s="3">
        <f t="shared" si="32"/>
        <v>97.104384616666721</v>
      </c>
      <c r="E78" s="3">
        <f t="shared" si="33"/>
        <v>-139.34026735416683</v>
      </c>
      <c r="F78" s="4">
        <f t="shared" si="34"/>
        <v>-13530.550913748186</v>
      </c>
      <c r="G78" s="3">
        <f t="shared" si="35"/>
        <v>9429.2615117815403</v>
      </c>
      <c r="H78" s="3">
        <v>2265.2200925000002</v>
      </c>
      <c r="I78" s="3">
        <f t="shared" si="26"/>
        <v>6.6729186056798913</v>
      </c>
      <c r="J78" s="3">
        <f t="shared" si="27"/>
        <v>9.0353261094358928E-2</v>
      </c>
      <c r="K78" s="3">
        <f t="shared" si="36"/>
        <v>5.0399083910958091E-2</v>
      </c>
      <c r="L78" s="3">
        <f t="shared" si="37"/>
        <v>1.7994650782034622E-2</v>
      </c>
      <c r="M78" s="3">
        <f t="shared" si="38"/>
        <v>8.1637117903853949E-3</v>
      </c>
      <c r="N78" s="3">
        <f t="shared" si="39"/>
        <v>8.163711790385126E-3</v>
      </c>
      <c r="O78" s="3">
        <f t="shared" si="28"/>
        <v>1.910972109019653E-2</v>
      </c>
      <c r="P78" s="3">
        <f t="shared" si="29"/>
        <v>3.7842450366262624E-2</v>
      </c>
      <c r="Q78" s="3">
        <f t="shared" si="30"/>
        <v>6.5825653445855323</v>
      </c>
      <c r="R78" s="3">
        <f t="shared" si="40"/>
        <v>6.5447228942192694</v>
      </c>
      <c r="S78" s="3">
        <f t="shared" si="41"/>
        <v>6.6204077949517952</v>
      </c>
      <c r="T78" s="3">
        <f t="shared" si="42"/>
        <v>722.39013387691693</v>
      </c>
      <c r="U78" s="3">
        <f t="shared" si="43"/>
        <v>695.56390746214447</v>
      </c>
      <c r="V78" s="3">
        <f t="shared" si="43"/>
        <v>750.25098330179128</v>
      </c>
      <c r="W78" s="3">
        <f t="shared" si="31"/>
        <v>4666.2352822888324</v>
      </c>
      <c r="X78" s="3">
        <f t="shared" si="44"/>
        <v>3.1292717267044314</v>
      </c>
    </row>
    <row r="79" spans="1:29" x14ac:dyDescent="0.35">
      <c r="A79" s="25">
        <f t="shared" si="45"/>
        <v>74</v>
      </c>
      <c r="B79" s="3">
        <v>2324.6149905000002</v>
      </c>
      <c r="C79" s="3">
        <v>837.125</v>
      </c>
      <c r="D79" s="3">
        <f t="shared" si="32"/>
        <v>156.49928261666673</v>
      </c>
      <c r="E79" s="3">
        <f t="shared" si="33"/>
        <v>-92.915248854166862</v>
      </c>
      <c r="F79" s="4">
        <f t="shared" si="34"/>
        <v>-14541.169789826179</v>
      </c>
      <c r="G79" s="3">
        <f t="shared" si="35"/>
        <v>24492.025459531327</v>
      </c>
      <c r="H79" s="3">
        <v>2324.6149905000002</v>
      </c>
      <c r="I79" s="3">
        <f t="shared" si="26"/>
        <v>6.7299734022302147</v>
      </c>
      <c r="J79" s="3">
        <f t="shared" si="27"/>
        <v>6.5357410276122963E-2</v>
      </c>
      <c r="K79" s="3">
        <f t="shared" si="36"/>
        <v>7.9271641017964911E-2</v>
      </c>
      <c r="L79" s="3">
        <f t="shared" si="37"/>
        <v>4.6740186868111995E-2</v>
      </c>
      <c r="M79" s="3">
        <f t="shared" si="38"/>
        <v>4.2715910780014637E-3</v>
      </c>
      <c r="N79" s="3">
        <f t="shared" si="39"/>
        <v>4.2715910780012694E-3</v>
      </c>
      <c r="O79" s="3">
        <f t="shared" si="28"/>
        <v>1.946387667478857E-2</v>
      </c>
      <c r="P79" s="3">
        <f t="shared" si="29"/>
        <v>3.8543774842355293E-2</v>
      </c>
      <c r="Q79" s="3">
        <f t="shared" si="30"/>
        <v>6.6646159919540917</v>
      </c>
      <c r="R79" s="3">
        <f t="shared" si="40"/>
        <v>6.6260722171117363</v>
      </c>
      <c r="S79" s="3">
        <f t="shared" si="41"/>
        <v>6.7031597667964471</v>
      </c>
      <c r="T79" s="3">
        <f t="shared" si="42"/>
        <v>784.16228253064662</v>
      </c>
      <c r="U79" s="3">
        <f t="shared" si="43"/>
        <v>754.51278051118538</v>
      </c>
      <c r="V79" s="3">
        <f t="shared" si="43"/>
        <v>814.97689797523299</v>
      </c>
      <c r="W79" s="3">
        <f t="shared" si="31"/>
        <v>2805.0494417385494</v>
      </c>
      <c r="X79" s="3">
        <f t="shared" si="44"/>
        <v>3.2113223740729908</v>
      </c>
    </row>
    <row r="80" spans="1:29" x14ac:dyDescent="0.35">
      <c r="A80" s="25">
        <f t="shared" si="45"/>
        <v>75</v>
      </c>
      <c r="B80" s="3">
        <v>2371.424927</v>
      </c>
      <c r="C80" s="3">
        <v>869.794983</v>
      </c>
      <c r="D80" s="3">
        <f t="shared" si="32"/>
        <v>203.30921911666655</v>
      </c>
      <c r="E80" s="3">
        <f t="shared" si="33"/>
        <v>-60.24526585416686</v>
      </c>
      <c r="F80" s="4">
        <f t="shared" si="34"/>
        <v>-12248.417956286639</v>
      </c>
      <c r="G80" s="3">
        <f t="shared" si="35"/>
        <v>41334.638577828729</v>
      </c>
      <c r="H80" s="3">
        <v>2371.424927</v>
      </c>
      <c r="I80" s="3">
        <f t="shared" si="26"/>
        <v>6.7682575321542613</v>
      </c>
      <c r="J80" s="3">
        <f t="shared" si="27"/>
        <v>3.8976295836820718E-2</v>
      </c>
      <c r="K80" s="3">
        <f t="shared" si="36"/>
        <v>0.10229527759068109</v>
      </c>
      <c r="L80" s="3">
        <f t="shared" si="37"/>
        <v>7.888235844135702E-2</v>
      </c>
      <c r="M80" s="3">
        <f t="shared" si="38"/>
        <v>1.5191516371593681E-3</v>
      </c>
      <c r="N80" s="3">
        <f t="shared" si="39"/>
        <v>1.5191516371592523E-3</v>
      </c>
      <c r="O80" s="3">
        <f t="shared" si="28"/>
        <v>1.9852399614592894E-2</v>
      </c>
      <c r="P80" s="3">
        <f t="shared" si="29"/>
        <v>3.9313156038255748E-2</v>
      </c>
      <c r="Q80" s="3">
        <f t="shared" si="30"/>
        <v>6.7292812363174406</v>
      </c>
      <c r="R80" s="3">
        <f t="shared" si="40"/>
        <v>6.6899680802791845</v>
      </c>
      <c r="S80" s="3">
        <f t="shared" si="41"/>
        <v>6.7685943923556966</v>
      </c>
      <c r="T80" s="3">
        <f t="shared" si="42"/>
        <v>836.54577109464674</v>
      </c>
      <c r="U80" s="3">
        <f t="shared" si="43"/>
        <v>804.29657881199262</v>
      </c>
      <c r="V80" s="3">
        <f t="shared" si="43"/>
        <v>870.08803166862663</v>
      </c>
      <c r="W80" s="3">
        <f t="shared" si="31"/>
        <v>1105.5100923270852</v>
      </c>
      <c r="X80" s="3">
        <f t="shared" si="44"/>
        <v>3.2759876184363392</v>
      </c>
    </row>
    <row r="81" spans="1:24" x14ac:dyDescent="0.35">
      <c r="A81" s="25">
        <f t="shared" si="45"/>
        <v>76</v>
      </c>
      <c r="B81" s="3">
        <v>2373.2700195000002</v>
      </c>
      <c r="C81" s="3">
        <v>906.49499500000002</v>
      </c>
      <c r="D81" s="3">
        <f t="shared" si="32"/>
        <v>205.15431161666675</v>
      </c>
      <c r="E81" s="3">
        <f t="shared" si="33"/>
        <v>-23.545253854166845</v>
      </c>
      <c r="F81" s="4">
        <f t="shared" si="34"/>
        <v>-4830.410346291269</v>
      </c>
      <c r="G81" s="3">
        <f t="shared" si="35"/>
        <v>42088.291574908406</v>
      </c>
      <c r="H81" s="3">
        <v>2373.2700195000002</v>
      </c>
      <c r="I81" s="3">
        <f t="shared" si="26"/>
        <v>6.8095855089441422</v>
      </c>
      <c r="J81" s="3">
        <f t="shared" si="27"/>
        <v>7.7755383089423979E-2</v>
      </c>
      <c r="K81" s="3">
        <f t="shared" si="36"/>
        <v>0.13043965605050437</v>
      </c>
      <c r="L81" s="3">
        <f t="shared" si="37"/>
        <v>8.0320617681100853E-2</v>
      </c>
      <c r="M81" s="3">
        <f t="shared" si="38"/>
        <v>6.0458995993830809E-3</v>
      </c>
      <c r="N81" s="3">
        <f t="shared" si="39"/>
        <v>6.0458995993828493E-3</v>
      </c>
      <c r="O81" s="3">
        <f t="shared" si="28"/>
        <v>1.9869607195521659E-2</v>
      </c>
      <c r="P81" s="3">
        <f t="shared" si="29"/>
        <v>3.9347231733246099E-2</v>
      </c>
      <c r="Q81" s="3">
        <f t="shared" si="30"/>
        <v>6.7318301258547182</v>
      </c>
      <c r="R81" s="3">
        <f t="shared" si="40"/>
        <v>6.692482894121472</v>
      </c>
      <c r="S81" s="3">
        <f t="shared" si="41"/>
        <v>6.7711773575879644</v>
      </c>
      <c r="T81" s="3">
        <f t="shared" si="42"/>
        <v>838.6807536194674</v>
      </c>
      <c r="U81" s="3">
        <f t="shared" si="43"/>
        <v>806.32178041687837</v>
      </c>
      <c r="V81" s="3">
        <f t="shared" si="43"/>
        <v>872.33834379130735</v>
      </c>
      <c r="W81" s="3">
        <f t="shared" si="31"/>
        <v>4598.7713340171431</v>
      </c>
      <c r="X81" s="3">
        <f t="shared" si="44"/>
        <v>3.2785365079736173</v>
      </c>
    </row>
    <row r="82" spans="1:24" x14ac:dyDescent="0.35">
      <c r="A82" s="25">
        <f t="shared" si="45"/>
        <v>77</v>
      </c>
      <c r="B82" s="3">
        <v>2400.1500245000002</v>
      </c>
      <c r="C82" s="3">
        <v>961.2099915</v>
      </c>
      <c r="D82" s="3">
        <f t="shared" si="32"/>
        <v>232.03431661666673</v>
      </c>
      <c r="E82" s="3">
        <f t="shared" si="33"/>
        <v>31.169742645833139</v>
      </c>
      <c r="F82" s="4">
        <f t="shared" si="34"/>
        <v>7232.4499339432659</v>
      </c>
      <c r="G82" s="3">
        <f t="shared" si="35"/>
        <v>53839.924087763538</v>
      </c>
      <c r="H82" s="3">
        <v>2400.1500245000002</v>
      </c>
      <c r="I82" s="3">
        <f t="shared" si="26"/>
        <v>6.8681928986272647</v>
      </c>
      <c r="J82" s="3">
        <f t="shared" si="27"/>
        <v>9.9229586492470823E-2</v>
      </c>
      <c r="K82" s="3">
        <f t="shared" si="36"/>
        <v>0.17620827663853103</v>
      </c>
      <c r="L82" s="3">
        <f t="shared" si="37"/>
        <v>0.10274724387270756</v>
      </c>
      <c r="M82" s="3">
        <f t="shared" si="38"/>
        <v>9.8465108354667472E-3</v>
      </c>
      <c r="N82" s="3">
        <f t="shared" si="39"/>
        <v>9.846510835466454E-3</v>
      </c>
      <c r="O82" s="3">
        <f t="shared" si="28"/>
        <v>2.0136020972570088E-2</v>
      </c>
      <c r="P82" s="3">
        <f t="shared" si="29"/>
        <v>3.9874803542759095E-2</v>
      </c>
      <c r="Q82" s="3">
        <f t="shared" si="30"/>
        <v>6.7689633121347939</v>
      </c>
      <c r="R82" s="3">
        <f t="shared" si="40"/>
        <v>6.7290885085920351</v>
      </c>
      <c r="S82" s="3">
        <f t="shared" si="41"/>
        <v>6.8088381156775526</v>
      </c>
      <c r="T82" s="3">
        <f t="shared" si="42"/>
        <v>870.40908357062199</v>
      </c>
      <c r="U82" s="3">
        <f t="shared" si="43"/>
        <v>836.38456106630611</v>
      </c>
      <c r="V82" s="3">
        <f t="shared" si="43"/>
        <v>905.81773986402982</v>
      </c>
      <c r="W82" s="3">
        <f t="shared" si="31"/>
        <v>8244.8048807993837</v>
      </c>
      <c r="X82" s="3">
        <f t="shared" si="44"/>
        <v>3.3156696942536934</v>
      </c>
    </row>
    <row r="83" spans="1:24" x14ac:dyDescent="0.35">
      <c r="A83" s="25">
        <f t="shared" si="45"/>
        <v>78</v>
      </c>
      <c r="B83" s="3">
        <v>2419.5299070000001</v>
      </c>
      <c r="C83" s="3">
        <v>983.29501349999998</v>
      </c>
      <c r="D83" s="3">
        <f t="shared" si="32"/>
        <v>251.41419911666662</v>
      </c>
      <c r="E83" s="3">
        <f t="shared" si="33"/>
        <v>53.25476464583312</v>
      </c>
      <c r="F83" s="4">
        <f t="shared" si="34"/>
        <v>13389.004002578706</v>
      </c>
      <c r="G83" s="3">
        <f t="shared" si="35"/>
        <v>63209.09951747489</v>
      </c>
      <c r="H83" s="3">
        <v>2419.5299070000001</v>
      </c>
      <c r="I83" s="3">
        <f t="shared" si="26"/>
        <v>6.8909091905843978</v>
      </c>
      <c r="J83" s="3">
        <f t="shared" si="27"/>
        <v>9.5173681533773369E-2</v>
      </c>
      <c r="K83" s="3">
        <f t="shared" si="36"/>
        <v>0.19579561935544618</v>
      </c>
      <c r="L83" s="3">
        <f t="shared" si="37"/>
        <v>0.12062722734358984</v>
      </c>
      <c r="M83" s="3">
        <f t="shared" si="38"/>
        <v>9.0580296566921143E-3</v>
      </c>
      <c r="N83" s="3">
        <f t="shared" si="39"/>
        <v>9.0580296566918315E-3</v>
      </c>
      <c r="O83" s="3">
        <f t="shared" si="28"/>
        <v>2.0345924418263463E-2</v>
      </c>
      <c r="P83" s="3">
        <f t="shared" si="29"/>
        <v>4.0290469511292462E-2</v>
      </c>
      <c r="Q83" s="3">
        <f t="shared" si="30"/>
        <v>6.7957355090506244</v>
      </c>
      <c r="R83" s="3">
        <f t="shared" si="40"/>
        <v>6.7554450395393317</v>
      </c>
      <c r="S83" s="3">
        <f t="shared" si="41"/>
        <v>6.8360259785619171</v>
      </c>
      <c r="T83" s="3">
        <f t="shared" si="42"/>
        <v>894.02658248133469</v>
      </c>
      <c r="U83" s="3">
        <f t="shared" si="43"/>
        <v>858.72183002942734</v>
      </c>
      <c r="V83" s="3">
        <f t="shared" si="43"/>
        <v>930.78282423059443</v>
      </c>
      <c r="W83" s="3">
        <f t="shared" si="31"/>
        <v>7968.8527765342042</v>
      </c>
      <c r="X83" s="3">
        <f t="shared" si="44"/>
        <v>3.3424418911695231</v>
      </c>
    </row>
    <row r="84" spans="1:24" x14ac:dyDescent="0.35">
      <c r="A84" s="25">
        <f t="shared" si="45"/>
        <v>79</v>
      </c>
      <c r="B84" s="3">
        <v>2450.844971</v>
      </c>
      <c r="C84" s="3">
        <v>980.28500350000002</v>
      </c>
      <c r="D84" s="3">
        <f t="shared" si="32"/>
        <v>282.72926311666652</v>
      </c>
      <c r="E84" s="3">
        <f t="shared" si="33"/>
        <v>50.244754645833154</v>
      </c>
      <c r="F84" s="4">
        <f t="shared" si="34"/>
        <v>14205.662456494114</v>
      </c>
      <c r="G84" s="3">
        <f t="shared" si="35"/>
        <v>79935.83622249325</v>
      </c>
      <c r="H84" s="3">
        <v>2450.844971</v>
      </c>
      <c r="I84" s="3">
        <f t="shared" si="26"/>
        <v>6.8878433492826669</v>
      </c>
      <c r="J84" s="3">
        <f t="shared" si="27"/>
        <v>4.8847874138862935E-2</v>
      </c>
      <c r="K84" s="3">
        <f t="shared" si="36"/>
        <v>0.1930918228412431</v>
      </c>
      <c r="L84" s="3">
        <f t="shared" si="37"/>
        <v>0.15254826223627632</v>
      </c>
      <c r="M84" s="3">
        <f t="shared" si="38"/>
        <v>2.3861148078861941E-3</v>
      </c>
      <c r="N84" s="3">
        <f t="shared" si="39"/>
        <v>2.3861148078860492E-3</v>
      </c>
      <c r="O84" s="3">
        <f t="shared" si="28"/>
        <v>2.0715376474490961E-2</v>
      </c>
      <c r="P84" s="3">
        <f t="shared" si="29"/>
        <v>4.1022085165676618E-2</v>
      </c>
      <c r="Q84" s="3">
        <f t="shared" si="30"/>
        <v>6.838995475143804</v>
      </c>
      <c r="R84" s="3">
        <f t="shared" si="40"/>
        <v>6.7979733899781278</v>
      </c>
      <c r="S84" s="3">
        <f t="shared" si="41"/>
        <v>6.8800175603094802</v>
      </c>
      <c r="T84" s="3">
        <f t="shared" si="42"/>
        <v>933.55088849026015</v>
      </c>
      <c r="U84" s="3">
        <f t="shared" si="43"/>
        <v>896.0295478820625</v>
      </c>
      <c r="V84" s="3">
        <f t="shared" si="43"/>
        <v>972.64343956173343</v>
      </c>
      <c r="W84" s="3">
        <f t="shared" si="31"/>
        <v>2184.0775057435931</v>
      </c>
      <c r="X84" s="3">
        <f t="shared" si="44"/>
        <v>3.3857018572627027</v>
      </c>
    </row>
    <row r="85" spans="1:24" x14ac:dyDescent="0.35">
      <c r="A85" s="25">
        <f t="shared" si="45"/>
        <v>80</v>
      </c>
      <c r="B85" s="3">
        <v>2474.375</v>
      </c>
      <c r="C85" s="3">
        <v>988.35498050000001</v>
      </c>
      <c r="D85" s="3">
        <f t="shared" si="32"/>
        <v>306.25929211666653</v>
      </c>
      <c r="E85" s="3">
        <f t="shared" si="33"/>
        <v>58.314731645833149</v>
      </c>
      <c r="F85" s="4">
        <f t="shared" si="34"/>
        <v>17859.428433826233</v>
      </c>
      <c r="G85" s="3">
        <f t="shared" si="35"/>
        <v>93794.754007801675</v>
      </c>
      <c r="H85" s="3">
        <v>2474.375</v>
      </c>
      <c r="I85" s="3">
        <f t="shared" si="26"/>
        <v>6.8960419252220007</v>
      </c>
      <c r="J85" s="3">
        <f t="shared" si="27"/>
        <v>2.4541063638254812E-2</v>
      </c>
      <c r="K85" s="3">
        <f t="shared" si="36"/>
        <v>0.20036431116380934</v>
      </c>
      <c r="L85" s="3">
        <f t="shared" si="37"/>
        <v>0.17899639769756839</v>
      </c>
      <c r="M85" s="3">
        <f t="shared" si="38"/>
        <v>6.0226380449687246E-4</v>
      </c>
      <c r="N85" s="3">
        <f t="shared" si="39"/>
        <v>6.0226380449679949E-4</v>
      </c>
      <c r="O85" s="3">
        <f t="shared" si="28"/>
        <v>2.1016566293178718E-2</v>
      </c>
      <c r="P85" s="3">
        <f t="shared" si="29"/>
        <v>4.1618523005387542E-2</v>
      </c>
      <c r="Q85" s="3">
        <f t="shared" si="30"/>
        <v>6.8715008615837458</v>
      </c>
      <c r="R85" s="3">
        <f t="shared" si="40"/>
        <v>6.8298823385783587</v>
      </c>
      <c r="S85" s="3">
        <f t="shared" si="41"/>
        <v>6.913119384589133</v>
      </c>
      <c r="T85" s="3">
        <f t="shared" si="42"/>
        <v>964.39490342634531</v>
      </c>
      <c r="U85" s="3">
        <f t="shared" si="43"/>
        <v>925.08195961678962</v>
      </c>
      <c r="V85" s="3">
        <f t="shared" si="43"/>
        <v>1005.378518180142</v>
      </c>
      <c r="W85" s="3">
        <f t="shared" si="31"/>
        <v>574.08529337547361</v>
      </c>
      <c r="X85" s="3">
        <f t="shared" si="44"/>
        <v>3.4182072437026454</v>
      </c>
    </row>
    <row r="86" spans="1:24" x14ac:dyDescent="0.35">
      <c r="A86" s="25">
        <f t="shared" si="45"/>
        <v>81</v>
      </c>
      <c r="B86" s="3">
        <v>2496.8900144999998</v>
      </c>
      <c r="C86" s="3">
        <v>972.77499399999999</v>
      </c>
      <c r="D86" s="3">
        <f t="shared" si="32"/>
        <v>328.77430661666631</v>
      </c>
      <c r="E86" s="3">
        <f t="shared" si="33"/>
        <v>42.734745145833131</v>
      </c>
      <c r="F86" s="4">
        <f t="shared" si="34"/>
        <v>14050.086203761233</v>
      </c>
      <c r="G86" s="3">
        <f t="shared" si="35"/>
        <v>108092.54469126971</v>
      </c>
      <c r="H86" s="3">
        <v>2496.8900144999998</v>
      </c>
      <c r="I86" s="3">
        <f t="shared" si="26"/>
        <v>6.8801528057005976</v>
      </c>
      <c r="J86" s="3">
        <f t="shared" si="27"/>
        <v>-2.2451257966895177E-2</v>
      </c>
      <c r="K86" s="3">
        <f t="shared" si="36"/>
        <v>0.1863921769645463</v>
      </c>
      <c r="L86" s="3">
        <f t="shared" si="37"/>
        <v>0.20628207112832159</v>
      </c>
      <c r="M86" s="3">
        <f t="shared" si="38"/>
        <v>5.0405898429607416E-4</v>
      </c>
      <c r="N86" s="3">
        <f t="shared" si="39"/>
        <v>5.0405898429614095E-4</v>
      </c>
      <c r="O86" s="3">
        <f t="shared" si="28"/>
        <v>2.1322835818621322E-2</v>
      </c>
      <c r="P86" s="3">
        <f t="shared" si="29"/>
        <v>4.2225020047419529E-2</v>
      </c>
      <c r="Q86" s="3">
        <f t="shared" si="30"/>
        <v>6.9026040636674928</v>
      </c>
      <c r="R86" s="3">
        <f t="shared" si="40"/>
        <v>6.8603790436200729</v>
      </c>
      <c r="S86" s="3">
        <f t="shared" si="41"/>
        <v>6.9448290837149127</v>
      </c>
      <c r="T86" s="3">
        <f t="shared" si="42"/>
        <v>994.86202944300601</v>
      </c>
      <c r="U86" s="3">
        <f t="shared" si="43"/>
        <v>953.72850369141941</v>
      </c>
      <c r="V86" s="3">
        <f t="shared" si="43"/>
        <v>1037.7696103205615</v>
      </c>
      <c r="W86" s="3">
        <f t="shared" si="31"/>
        <v>487.83713466060397</v>
      </c>
      <c r="X86" s="3">
        <f t="shared" si="44"/>
        <v>3.4493104457863915</v>
      </c>
    </row>
    <row r="87" spans="1:24" x14ac:dyDescent="0.35">
      <c r="A87" s="25">
        <f t="shared" si="45"/>
        <v>82</v>
      </c>
      <c r="B87" s="3">
        <v>2548.2299804999998</v>
      </c>
      <c r="C87" s="3">
        <v>1034.6400145</v>
      </c>
      <c r="D87" s="3">
        <f t="shared" si="32"/>
        <v>380.11427261666631</v>
      </c>
      <c r="E87" s="3">
        <f t="shared" si="33"/>
        <v>104.59976564583314</v>
      </c>
      <c r="F87" s="4">
        <f t="shared" si="34"/>
        <v>39759.863834339631</v>
      </c>
      <c r="G87" s="3">
        <f t="shared" si="35"/>
        <v>144486.86024689733</v>
      </c>
      <c r="H87" s="3">
        <v>2548.2299804999998</v>
      </c>
      <c r="I87" s="3">
        <f t="shared" si="26"/>
        <v>6.9418088331215255</v>
      </c>
      <c r="J87" s="3">
        <f t="shared" si="27"/>
        <v>-3.1718451024935312E-2</v>
      </c>
      <c r="K87" s="3">
        <f t="shared" si="36"/>
        <v>0.24343135377877734</v>
      </c>
      <c r="L87" s="3">
        <f t="shared" si="37"/>
        <v>0.27573639669309713</v>
      </c>
      <c r="M87" s="3">
        <f t="shared" si="38"/>
        <v>1.0060601354212201E-3</v>
      </c>
      <c r="N87" s="3">
        <f t="shared" si="39"/>
        <v>1.0060601354213142E-3</v>
      </c>
      <c r="O87" s="3">
        <f t="shared" si="28"/>
        <v>2.2083271158279349E-2</v>
      </c>
      <c r="P87" s="3">
        <f t="shared" si="29"/>
        <v>4.3730889047910788E-2</v>
      </c>
      <c r="Q87" s="3">
        <f t="shared" si="30"/>
        <v>6.9735272841464608</v>
      </c>
      <c r="R87" s="3">
        <f t="shared" si="40"/>
        <v>6.9297963950985499</v>
      </c>
      <c r="S87" s="3">
        <f t="shared" si="41"/>
        <v>7.0172581731943717</v>
      </c>
      <c r="T87" s="3">
        <f t="shared" si="42"/>
        <v>1067.9831947531293</v>
      </c>
      <c r="U87" s="3">
        <f t="shared" si="43"/>
        <v>1022.2858160289642</v>
      </c>
      <c r="V87" s="3">
        <f t="shared" si="43"/>
        <v>1115.7233000705005</v>
      </c>
      <c r="W87" s="3">
        <f t="shared" si="31"/>
        <v>1111.7676693926701</v>
      </c>
      <c r="X87" s="3">
        <f t="shared" si="44"/>
        <v>3.5202336662653599</v>
      </c>
    </row>
    <row r="88" spans="1:24" x14ac:dyDescent="0.35">
      <c r="A88" s="25">
        <f t="shared" si="45"/>
        <v>83</v>
      </c>
      <c r="B88" s="3">
        <v>2584.0250245000002</v>
      </c>
      <c r="C88" s="3">
        <v>1141.075012</v>
      </c>
      <c r="D88" s="3">
        <f t="shared" si="32"/>
        <v>415.90931661666673</v>
      </c>
      <c r="E88" s="3">
        <f t="shared" si="33"/>
        <v>211.03476314583315</v>
      </c>
      <c r="F88" s="4">
        <f t="shared" si="34"/>
        <v>87771.324122343591</v>
      </c>
      <c r="G88" s="3">
        <f t="shared" si="35"/>
        <v>172980.55964854272</v>
      </c>
      <c r="H88" s="3">
        <v>2584.0250245000002</v>
      </c>
      <c r="I88" s="3">
        <f t="shared" si="26"/>
        <v>7.0397260900324312</v>
      </c>
      <c r="J88" s="3">
        <f t="shared" si="27"/>
        <v>1.675000419283279E-2</v>
      </c>
      <c r="K88" s="3">
        <f t="shared" si="36"/>
        <v>0.34964146969430487</v>
      </c>
      <c r="L88" s="3">
        <f t="shared" si="37"/>
        <v>0.33011331365316199</v>
      </c>
      <c r="M88" s="3">
        <f t="shared" si="38"/>
        <v>2.8056264045991605E-4</v>
      </c>
      <c r="N88" s="3">
        <f t="shared" si="39"/>
        <v>2.8056264045986617E-4</v>
      </c>
      <c r="O88" s="3">
        <f t="shared" si="28"/>
        <v>2.2660825253929335E-2</v>
      </c>
      <c r="P88" s="3">
        <f t="shared" si="29"/>
        <v>4.48746033959804E-2</v>
      </c>
      <c r="Q88" s="3">
        <f t="shared" si="30"/>
        <v>7.0229760858395984</v>
      </c>
      <c r="R88" s="3">
        <f t="shared" si="40"/>
        <v>6.9781014824436181</v>
      </c>
      <c r="S88" s="3">
        <f t="shared" si="41"/>
        <v>7.0678506892355788</v>
      </c>
      <c r="T88" s="3">
        <f t="shared" si="42"/>
        <v>1122.1211822710156</v>
      </c>
      <c r="U88" s="3">
        <f t="shared" si="43"/>
        <v>1072.8795515801703</v>
      </c>
      <c r="V88" s="3">
        <f t="shared" si="43"/>
        <v>1173.6228413029012</v>
      </c>
      <c r="W88" s="3">
        <f t="shared" si="31"/>
        <v>359.24766139533187</v>
      </c>
      <c r="X88" s="3">
        <f t="shared" si="44"/>
        <v>3.5696824679584971</v>
      </c>
    </row>
    <row r="89" spans="1:24" x14ac:dyDescent="0.35">
      <c r="A89" s="25">
        <f t="shared" si="45"/>
        <v>84</v>
      </c>
      <c r="B89" s="3">
        <v>2659.3551025000002</v>
      </c>
      <c r="C89" s="3">
        <v>1170.76001</v>
      </c>
      <c r="D89" s="3">
        <f t="shared" si="32"/>
        <v>491.23939461666669</v>
      </c>
      <c r="E89" s="3">
        <f t="shared" si="33"/>
        <v>240.7197611458331</v>
      </c>
      <c r="F89" s="4">
        <f t="shared" si="34"/>
        <v>118251.02973754765</v>
      </c>
      <c r="G89" s="3">
        <f t="shared" si="35"/>
        <v>241316.14282334916</v>
      </c>
      <c r="H89" s="3">
        <v>2659.3551025000002</v>
      </c>
      <c r="I89" s="3">
        <f t="shared" si="26"/>
        <v>7.0654083981018374</v>
      </c>
      <c r="J89" s="3">
        <f t="shared" si="27"/>
        <v>-6.1631872951515732E-2</v>
      </c>
      <c r="K89" s="3">
        <f t="shared" si="36"/>
        <v>0.38067319919704895</v>
      </c>
      <c r="L89" s="3">
        <f t="shared" si="37"/>
        <v>0.46052383983072925</v>
      </c>
      <c r="M89" s="3">
        <f t="shared" si="38"/>
        <v>3.7984877635117765E-3</v>
      </c>
      <c r="N89" s="3">
        <f t="shared" si="39"/>
        <v>3.7984877635119595E-3</v>
      </c>
      <c r="O89" s="3">
        <f t="shared" si="28"/>
        <v>2.3989360555422504E-2</v>
      </c>
      <c r="P89" s="3">
        <f t="shared" si="29"/>
        <v>4.7505464985706826E-2</v>
      </c>
      <c r="Q89" s="3">
        <f t="shared" si="30"/>
        <v>7.1270402710533531</v>
      </c>
      <c r="R89" s="3">
        <f t="shared" si="40"/>
        <v>7.0795348060676462</v>
      </c>
      <c r="S89" s="3">
        <f t="shared" si="41"/>
        <v>7.1745457360390601</v>
      </c>
      <c r="T89" s="3">
        <f t="shared" si="42"/>
        <v>1245.1860942890889</v>
      </c>
      <c r="U89" s="3">
        <f t="shared" si="43"/>
        <v>1187.4160112839236</v>
      </c>
      <c r="V89" s="3">
        <f t="shared" si="43"/>
        <v>1305.766803442722</v>
      </c>
      <c r="W89" s="3">
        <f t="shared" si="31"/>
        <v>5539.2420226065769</v>
      </c>
      <c r="X89" s="3">
        <f t="shared" si="44"/>
        <v>3.6737466531722522</v>
      </c>
    </row>
    <row r="90" spans="1:24" x14ac:dyDescent="0.35">
      <c r="A90" s="25">
        <f t="shared" si="45"/>
        <v>85</v>
      </c>
      <c r="B90" s="3">
        <v>2753.7700195000002</v>
      </c>
      <c r="C90" s="3">
        <v>1311.4450075</v>
      </c>
      <c r="D90" s="3">
        <f t="shared" si="32"/>
        <v>585.65431161666675</v>
      </c>
      <c r="E90" s="3">
        <f t="shared" si="33"/>
        <v>381.40475864583311</v>
      </c>
      <c r="F90" s="4">
        <f t="shared" si="34"/>
        <v>223371.34137204633</v>
      </c>
      <c r="G90" s="3">
        <f t="shared" si="35"/>
        <v>342990.97271519178</v>
      </c>
      <c r="H90" s="3">
        <v>2753.7700195000002</v>
      </c>
      <c r="I90" s="3">
        <f t="shared" si="26"/>
        <v>7.1788848674327559</v>
      </c>
      <c r="J90" s="3">
        <f t="shared" si="27"/>
        <v>-7.8584200065349386E-2</v>
      </c>
      <c r="K90" s="3">
        <f t="shared" si="36"/>
        <v>0.53357716538496847</v>
      </c>
      <c r="L90" s="3">
        <f t="shared" si="37"/>
        <v>0.65455844741271696</v>
      </c>
      <c r="M90" s="3">
        <f t="shared" si="38"/>
        <v>6.1754764999108584E-3</v>
      </c>
      <c r="N90" s="3">
        <f t="shared" si="39"/>
        <v>6.1754764999110917E-3</v>
      </c>
      <c r="O90" s="3">
        <f t="shared" si="28"/>
        <v>2.583994205915157E-2</v>
      </c>
      <c r="P90" s="3">
        <f t="shared" si="29"/>
        <v>5.1170120182559342E-2</v>
      </c>
      <c r="Q90" s="3">
        <f t="shared" si="30"/>
        <v>7.2574690674981053</v>
      </c>
      <c r="R90" s="3">
        <f t="shared" si="40"/>
        <v>7.2062989473155463</v>
      </c>
      <c r="S90" s="3">
        <f t="shared" si="41"/>
        <v>7.3086391876806642</v>
      </c>
      <c r="T90" s="3">
        <f t="shared" si="42"/>
        <v>1418.6614532815761</v>
      </c>
      <c r="U90" s="3">
        <f t="shared" si="43"/>
        <v>1347.894396213534</v>
      </c>
      <c r="V90" s="3">
        <f t="shared" si="43"/>
        <v>1493.1439174172192</v>
      </c>
      <c r="W90" s="3">
        <f t="shared" si="31"/>
        <v>11495.366246033651</v>
      </c>
      <c r="X90" s="3">
        <f t="shared" si="44"/>
        <v>3.8041754496170048</v>
      </c>
    </row>
    <row r="91" spans="1:24" x14ac:dyDescent="0.35">
      <c r="A91" s="25">
        <f t="shared" si="45"/>
        <v>86</v>
      </c>
      <c r="B91" s="3">
        <v>2765.1400144999998</v>
      </c>
      <c r="C91" s="3">
        <v>1478.7249755</v>
      </c>
      <c r="D91" s="3">
        <f t="shared" si="32"/>
        <v>597.02430661666631</v>
      </c>
      <c r="E91" s="3">
        <f t="shared" si="33"/>
        <v>548.68472664583317</v>
      </c>
      <c r="F91" s="4">
        <f t="shared" si="34"/>
        <v>327578.11847688362</v>
      </c>
      <c r="G91" s="3">
        <f t="shared" si="35"/>
        <v>356438.0226911112</v>
      </c>
      <c r="H91" s="3">
        <v>2765.1400144999998</v>
      </c>
      <c r="I91" s="3">
        <f t="shared" si="26"/>
        <v>7.2989354924106058</v>
      </c>
      <c r="J91" s="3">
        <f t="shared" si="27"/>
        <v>2.5759428491237912E-2</v>
      </c>
      <c r="K91" s="3">
        <f t="shared" si="36"/>
        <v>0.72337455687404473</v>
      </c>
      <c r="L91" s="3">
        <f t="shared" si="37"/>
        <v>0.68022058098096072</v>
      </c>
      <c r="M91" s="3">
        <f t="shared" si="38"/>
        <v>6.6354815619519949E-4</v>
      </c>
      <c r="N91" s="3">
        <f t="shared" si="39"/>
        <v>6.6354815619512283E-4</v>
      </c>
      <c r="O91" s="3">
        <f t="shared" si="28"/>
        <v>2.6074859570701971E-2</v>
      </c>
      <c r="P91" s="3">
        <f t="shared" si="29"/>
        <v>5.163532081155086E-2</v>
      </c>
      <c r="Q91" s="3">
        <f t="shared" si="30"/>
        <v>7.2731760639193679</v>
      </c>
      <c r="R91" s="3">
        <f t="shared" si="40"/>
        <v>7.2215407431078171</v>
      </c>
      <c r="S91" s="3">
        <f t="shared" si="41"/>
        <v>7.3248113847309186</v>
      </c>
      <c r="T91" s="3">
        <f t="shared" si="42"/>
        <v>1441.1202822922844</v>
      </c>
      <c r="U91" s="3">
        <f t="shared" si="43"/>
        <v>1368.5960920906593</v>
      </c>
      <c r="V91" s="3">
        <f t="shared" si="43"/>
        <v>1517.4876503276023</v>
      </c>
      <c r="W91" s="3">
        <f t="shared" si="31"/>
        <v>1414.1129512464138</v>
      </c>
      <c r="X91" s="3">
        <f t="shared" si="44"/>
        <v>3.819882446038267</v>
      </c>
    </row>
    <row r="92" spans="1:24" x14ac:dyDescent="0.35">
      <c r="A92" s="25">
        <f t="shared" si="45"/>
        <v>87</v>
      </c>
      <c r="B92" s="3">
        <v>2678.045044</v>
      </c>
      <c r="C92" s="3">
        <v>1480.469971</v>
      </c>
      <c r="D92" s="3">
        <f t="shared" si="32"/>
        <v>509.92933611666649</v>
      </c>
      <c r="E92" s="3">
        <f t="shared" si="33"/>
        <v>550.42972214583313</v>
      </c>
      <c r="F92" s="4">
        <f t="shared" si="34"/>
        <v>280680.26279270591</v>
      </c>
      <c r="G92" s="3">
        <f t="shared" si="35"/>
        <v>260027.92783238422</v>
      </c>
      <c r="H92" s="3">
        <v>2678.045044</v>
      </c>
      <c r="I92" s="3">
        <f t="shared" si="26"/>
        <v>7.3001148643234473</v>
      </c>
      <c r="J92" s="3">
        <f t="shared" si="27"/>
        <v>0.14725551030179851</v>
      </c>
      <c r="K92" s="3">
        <f t="shared" si="36"/>
        <v>0.72538209312148616</v>
      </c>
      <c r="L92" s="3">
        <f t="shared" si="37"/>
        <v>0.49623310893153599</v>
      </c>
      <c r="M92" s="3">
        <f t="shared" si="38"/>
        <v>2.1684185314243088E-2</v>
      </c>
      <c r="N92" s="3">
        <f t="shared" si="39"/>
        <v>2.1684185314242644E-2</v>
      </c>
      <c r="O92" s="3">
        <f t="shared" si="28"/>
        <v>2.4340499703605255E-2</v>
      </c>
      <c r="P92" s="3">
        <f t="shared" si="29"/>
        <v>4.8200816096486479E-2</v>
      </c>
      <c r="Q92" s="3">
        <f t="shared" si="30"/>
        <v>7.1528593540216487</v>
      </c>
      <c r="R92" s="3">
        <f t="shared" si="40"/>
        <v>7.1046585379251619</v>
      </c>
      <c r="S92" s="3">
        <f t="shared" si="41"/>
        <v>7.2010601701181356</v>
      </c>
      <c r="T92" s="3">
        <f t="shared" si="42"/>
        <v>1277.7542886131298</v>
      </c>
      <c r="U92" s="3">
        <f t="shared" si="43"/>
        <v>1217.6262405584325</v>
      </c>
      <c r="V92" s="3">
        <f t="shared" si="43"/>
        <v>1340.8515418659754</v>
      </c>
      <c r="W92" s="3">
        <f t="shared" si="31"/>
        <v>41093.647885574428</v>
      </c>
      <c r="X92" s="3">
        <f t="shared" si="44"/>
        <v>3.6995657361405483</v>
      </c>
    </row>
    <row r="93" spans="1:24" x14ac:dyDescent="0.35">
      <c r="A93" s="25">
        <f t="shared" si="45"/>
        <v>88</v>
      </c>
      <c r="B93" s="3">
        <v>2640.75</v>
      </c>
      <c r="C93" s="3">
        <v>1491.875</v>
      </c>
      <c r="D93" s="3">
        <f t="shared" si="32"/>
        <v>472.63429211666653</v>
      </c>
      <c r="E93" s="3">
        <f t="shared" si="33"/>
        <v>561.83475114583314</v>
      </c>
      <c r="F93" s="4">
        <f t="shared" si="34"/>
        <v>265542.36989435437</v>
      </c>
      <c r="G93" s="3">
        <f t="shared" si="35"/>
        <v>223383.17408462247</v>
      </c>
      <c r="H93" s="3">
        <v>2640.75</v>
      </c>
      <c r="I93" s="3">
        <f t="shared" si="26"/>
        <v>7.3077889970930947</v>
      </c>
      <c r="J93" s="3">
        <f t="shared" si="27"/>
        <v>0.20645060879208543</v>
      </c>
      <c r="K93" s="3">
        <f t="shared" si="36"/>
        <v>0.73851300591082947</v>
      </c>
      <c r="L93" s="3">
        <f t="shared" si="37"/>
        <v>0.42630085115496386</v>
      </c>
      <c r="M93" s="3">
        <f t="shared" si="38"/>
        <v>4.26218538706227E-2</v>
      </c>
      <c r="N93" s="3">
        <f t="shared" si="39"/>
        <v>4.2621853870622083E-2</v>
      </c>
      <c r="O93" s="3">
        <f t="shared" si="28"/>
        <v>2.3647943994650322E-2</v>
      </c>
      <c r="P93" s="3">
        <f t="shared" si="29"/>
        <v>4.6829367244967453E-2</v>
      </c>
      <c r="Q93" s="3">
        <f t="shared" si="30"/>
        <v>7.1013383883010093</v>
      </c>
      <c r="R93" s="3">
        <f t="shared" si="40"/>
        <v>7.0545090210560417</v>
      </c>
      <c r="S93" s="3">
        <f t="shared" si="41"/>
        <v>7.1481677555459768</v>
      </c>
      <c r="T93" s="3">
        <f t="shared" si="42"/>
        <v>1213.5902430188728</v>
      </c>
      <c r="U93" s="3">
        <f t="shared" si="43"/>
        <v>1158.0687443053623</v>
      </c>
      <c r="V93" s="3">
        <f t="shared" si="43"/>
        <v>1271.7736189607886</v>
      </c>
      <c r="W93" s="3">
        <f t="shared" si="31"/>
        <v>77442.40596804503</v>
      </c>
      <c r="X93" s="3">
        <f t="shared" si="44"/>
        <v>3.6480447704199084</v>
      </c>
    </row>
    <row r="94" spans="1:24" x14ac:dyDescent="0.35">
      <c r="A94" s="25">
        <f t="shared" si="45"/>
        <v>89</v>
      </c>
      <c r="B94" s="3">
        <v>2674.1149905000002</v>
      </c>
      <c r="C94" s="3">
        <v>1596.419983</v>
      </c>
      <c r="D94" s="3">
        <f t="shared" si="32"/>
        <v>505.99928261666673</v>
      </c>
      <c r="E94" s="3">
        <f t="shared" si="33"/>
        <v>666.37973414583314</v>
      </c>
      <c r="F94" s="4">
        <f t="shared" si="34"/>
        <v>337187.66742807667</v>
      </c>
      <c r="G94" s="3">
        <f t="shared" si="35"/>
        <v>256035.27400858139</v>
      </c>
      <c r="H94" s="3">
        <v>2674.1149905000002</v>
      </c>
      <c r="I94" s="3">
        <f t="shared" si="26"/>
        <v>7.375518890635699</v>
      </c>
      <c r="J94" s="3">
        <f t="shared" si="27"/>
        <v>0.22808868027329243</v>
      </c>
      <c r="K94" s="3">
        <f t="shared" si="36"/>
        <v>0.85951012283631134</v>
      </c>
      <c r="L94" s="3">
        <f t="shared" si="37"/>
        <v>0.48861359268807258</v>
      </c>
      <c r="M94" s="3">
        <f t="shared" si="38"/>
        <v>5.2024446068812222E-2</v>
      </c>
      <c r="N94" s="3">
        <f t="shared" si="39"/>
        <v>5.2024446068811535E-2</v>
      </c>
      <c r="O94" s="3">
        <f t="shared" si="28"/>
        <v>2.4266001316620628E-2</v>
      </c>
      <c r="P94" s="3">
        <f t="shared" si="29"/>
        <v>4.8053289008125222E-2</v>
      </c>
      <c r="Q94" s="3">
        <f t="shared" si="30"/>
        <v>7.1474302103624066</v>
      </c>
      <c r="R94" s="3">
        <f t="shared" si="40"/>
        <v>7.0993769213542812</v>
      </c>
      <c r="S94" s="3">
        <f t="shared" si="41"/>
        <v>7.1954834993705319</v>
      </c>
      <c r="T94" s="3">
        <f t="shared" si="42"/>
        <v>1270.8359742736982</v>
      </c>
      <c r="U94" s="3">
        <f t="shared" si="43"/>
        <v>1211.2121588994621</v>
      </c>
      <c r="V94" s="3">
        <f t="shared" si="43"/>
        <v>1333.3948653352618</v>
      </c>
      <c r="W94" s="3">
        <f t="shared" si="31"/>
        <v>106004.94673828858</v>
      </c>
      <c r="X94" s="3">
        <f t="shared" si="44"/>
        <v>3.6941365924813061</v>
      </c>
    </row>
    <row r="95" spans="1:24" x14ac:dyDescent="0.35">
      <c r="A95" s="25">
        <f t="shared" si="45"/>
        <v>90</v>
      </c>
      <c r="B95" s="3">
        <v>2718.535034</v>
      </c>
      <c r="C95" s="3">
        <v>1668.415039</v>
      </c>
      <c r="D95" s="3">
        <f t="shared" si="32"/>
        <v>550.41932611666653</v>
      </c>
      <c r="E95" s="3">
        <f t="shared" si="33"/>
        <v>738.37479014583312</v>
      </c>
      <c r="F95" s="4">
        <f t="shared" si="34"/>
        <v>406415.7544136045</v>
      </c>
      <c r="G95" s="3">
        <f t="shared" si="35"/>
        <v>302961.43456272531</v>
      </c>
      <c r="H95" s="3">
        <v>2718.535034</v>
      </c>
      <c r="I95" s="3">
        <f t="shared" si="26"/>
        <v>7.4196293763075776</v>
      </c>
      <c r="J95" s="3">
        <f t="shared" si="27"/>
        <v>0.21083542178461023</v>
      </c>
      <c r="K95" s="3">
        <f t="shared" si="36"/>
        <v>0.94324531633612629</v>
      </c>
      <c r="L95" s="3">
        <f t="shared" si="37"/>
        <v>0.57816672160049487</v>
      </c>
      <c r="M95" s="3">
        <f t="shared" si="38"/>
        <v>4.4451575079094502E-2</v>
      </c>
      <c r="N95" s="3">
        <f t="shared" si="39"/>
        <v>4.445157507909387E-2</v>
      </c>
      <c r="O95" s="3">
        <f t="shared" si="28"/>
        <v>2.5127636805514053E-2</v>
      </c>
      <c r="P95" s="3">
        <f t="shared" si="29"/>
        <v>4.9759561855769623E-2</v>
      </c>
      <c r="Q95" s="3">
        <f t="shared" si="30"/>
        <v>7.2087939545229673</v>
      </c>
      <c r="R95" s="3">
        <f t="shared" si="40"/>
        <v>7.1590343926671975</v>
      </c>
      <c r="S95" s="3">
        <f t="shared" si="41"/>
        <v>7.2585535163787371</v>
      </c>
      <c r="T95" s="3">
        <f t="shared" si="42"/>
        <v>1351.2616013006552</v>
      </c>
      <c r="U95" s="3">
        <f t="shared" si="43"/>
        <v>1285.6688820356237</v>
      </c>
      <c r="V95" s="3">
        <f t="shared" si="43"/>
        <v>1420.2007536019823</v>
      </c>
      <c r="W95" s="3">
        <f t="shared" si="31"/>
        <v>100586.30304451215</v>
      </c>
      <c r="X95" s="3">
        <f t="shared" si="44"/>
        <v>3.755500336641866</v>
      </c>
    </row>
    <row r="96" spans="1:24" x14ac:dyDescent="0.35">
      <c r="A96" s="25">
        <f t="shared" si="45"/>
        <v>91</v>
      </c>
      <c r="B96" s="3">
        <v>2760.619995</v>
      </c>
      <c r="C96" s="3">
        <v>1730.0699460000001</v>
      </c>
      <c r="D96" s="3">
        <f t="shared" si="32"/>
        <v>592.50428711666655</v>
      </c>
      <c r="E96" s="3">
        <f t="shared" si="33"/>
        <v>800.02969714583321</v>
      </c>
      <c r="F96" s="4">
        <f t="shared" si="34"/>
        <v>474021.02537955454</v>
      </c>
      <c r="G96" s="3">
        <f t="shared" si="35"/>
        <v>351061.33025162923</v>
      </c>
      <c r="H96" s="3">
        <v>2760.619995</v>
      </c>
      <c r="I96" s="3">
        <f t="shared" si="26"/>
        <v>7.4559171178883776</v>
      </c>
      <c r="J96" s="3">
        <f t="shared" si="27"/>
        <v>0.18898520184335155</v>
      </c>
      <c r="K96" s="3">
        <f t="shared" si="36"/>
        <v>1.0150480189697697</v>
      </c>
      <c r="L96" s="3">
        <f t="shared" si="37"/>
        <v>0.66995978773750431</v>
      </c>
      <c r="M96" s="3">
        <f t="shared" si="38"/>
        <v>3.5715406515772326E-2</v>
      </c>
      <c r="N96" s="3">
        <f t="shared" si="39"/>
        <v>3.5715406515771757E-2</v>
      </c>
      <c r="O96" s="3">
        <f t="shared" si="28"/>
        <v>2.5981184591791259E-2</v>
      </c>
      <c r="P96" s="3">
        <f t="shared" si="29"/>
        <v>5.1449818850362747E-2</v>
      </c>
      <c r="Q96" s="3">
        <f t="shared" si="30"/>
        <v>7.2669319160450261</v>
      </c>
      <c r="R96" s="3">
        <f t="shared" si="40"/>
        <v>7.2154820971946636</v>
      </c>
      <c r="S96" s="3">
        <f t="shared" si="41"/>
        <v>7.3183817348953886</v>
      </c>
      <c r="T96" s="3">
        <f t="shared" si="42"/>
        <v>1432.1497499564207</v>
      </c>
      <c r="U96" s="3">
        <f t="shared" si="43"/>
        <v>1360.3293209775456</v>
      </c>
      <c r="V96" s="3">
        <f t="shared" si="43"/>
        <v>1507.7620357593498</v>
      </c>
      <c r="W96" s="3">
        <f t="shared" si="31"/>
        <v>88756.443210644778</v>
      </c>
      <c r="X96" s="3">
        <f t="shared" si="44"/>
        <v>3.8136382981639247</v>
      </c>
    </row>
    <row r="97" spans="1:24" x14ac:dyDescent="0.35">
      <c r="A97" s="25">
        <f t="shared" si="45"/>
        <v>92</v>
      </c>
      <c r="B97" s="3">
        <v>2861.344971</v>
      </c>
      <c r="C97" s="3">
        <v>1898.3549805</v>
      </c>
      <c r="D97" s="3">
        <f t="shared" si="32"/>
        <v>693.22926311666652</v>
      </c>
      <c r="E97" s="3">
        <f t="shared" si="33"/>
        <v>968.31473164583315</v>
      </c>
      <c r="F97" s="4">
        <f t="shared" si="34"/>
        <v>671264.10788385361</v>
      </c>
      <c r="G97" s="3">
        <f t="shared" si="35"/>
        <v>480566.81124127645</v>
      </c>
      <c r="H97" s="3">
        <v>2861.344971</v>
      </c>
      <c r="I97" s="3">
        <f t="shared" si="26"/>
        <v>7.5487429903966197</v>
      </c>
      <c r="J97" s="3">
        <f t="shared" si="27"/>
        <v>0.14266529305935816</v>
      </c>
      <c r="K97" s="3">
        <f t="shared" si="36"/>
        <v>1.21070803631443</v>
      </c>
      <c r="L97" s="3">
        <f t="shared" si="37"/>
        <v>0.91710596157692481</v>
      </c>
      <c r="M97" s="3">
        <f t="shared" si="38"/>
        <v>2.0353385843712546E-2</v>
      </c>
      <c r="N97" s="3">
        <f t="shared" si="39"/>
        <v>2.0353385843712119E-2</v>
      </c>
      <c r="O97" s="3">
        <f t="shared" si="28"/>
        <v>2.8150948976184274E-2</v>
      </c>
      <c r="P97" s="3">
        <f t="shared" si="29"/>
        <v>5.5746543048237091E-2</v>
      </c>
      <c r="Q97" s="3">
        <f t="shared" si="30"/>
        <v>7.4060776973372615</v>
      </c>
      <c r="R97" s="3">
        <f t="shared" si="40"/>
        <v>7.3503311542890248</v>
      </c>
      <c r="S97" s="3">
        <f t="shared" si="41"/>
        <v>7.4618242403854982</v>
      </c>
      <c r="T97" s="3">
        <f t="shared" si="42"/>
        <v>1645.9577248439034</v>
      </c>
      <c r="U97" s="3">
        <f t="shared" si="43"/>
        <v>1556.7119543300494</v>
      </c>
      <c r="V97" s="3">
        <f t="shared" si="43"/>
        <v>1740.3199252357813</v>
      </c>
      <c r="W97" s="3">
        <f t="shared" si="31"/>
        <v>63704.374662728987</v>
      </c>
      <c r="X97" s="3">
        <f t="shared" si="44"/>
        <v>3.9527840794561602</v>
      </c>
    </row>
    <row r="98" spans="1:24" x14ac:dyDescent="0.35">
      <c r="A98" s="25">
        <f t="shared" si="45"/>
        <v>93</v>
      </c>
      <c r="B98" s="3">
        <v>2905.4699704999998</v>
      </c>
      <c r="C98" s="3">
        <v>2014.75</v>
      </c>
      <c r="D98" s="3">
        <f t="shared" si="32"/>
        <v>737.35426261666635</v>
      </c>
      <c r="E98" s="3">
        <f t="shared" si="33"/>
        <v>1084.7097511458333</v>
      </c>
      <c r="F98" s="4">
        <f t="shared" si="34"/>
        <v>799815.35870924348</v>
      </c>
      <c r="G98" s="3">
        <f t="shared" si="35"/>
        <v>543691.30859896773</v>
      </c>
      <c r="H98" s="3">
        <v>2905.4699704999998</v>
      </c>
      <c r="I98" s="3">
        <f t="shared" si="26"/>
        <v>7.6082503972046203</v>
      </c>
      <c r="J98" s="3">
        <f t="shared" si="27"/>
        <v>0.14121654208235324</v>
      </c>
      <c r="K98" s="3">
        <f t="shared" si="36"/>
        <v>1.3452037602508331</v>
      </c>
      <c r="L98" s="3">
        <f t="shared" si="37"/>
        <v>1.0375717355215577</v>
      </c>
      <c r="M98" s="3">
        <f t="shared" si="38"/>
        <v>1.9942111757697042E-2</v>
      </c>
      <c r="N98" s="3">
        <f t="shared" si="39"/>
        <v>1.9942111757696619E-2</v>
      </c>
      <c r="O98" s="3">
        <f t="shared" si="28"/>
        <v>2.9150063356890528E-2</v>
      </c>
      <c r="P98" s="3">
        <f t="shared" si="29"/>
        <v>5.7725061530199233E-2</v>
      </c>
      <c r="Q98" s="3">
        <f t="shared" si="30"/>
        <v>7.467033855122267</v>
      </c>
      <c r="R98" s="3">
        <f t="shared" si="40"/>
        <v>7.4093087935920678</v>
      </c>
      <c r="S98" s="3">
        <f t="shared" si="41"/>
        <v>7.5247589166524662</v>
      </c>
      <c r="T98" s="3">
        <f t="shared" si="42"/>
        <v>1749.4099788448752</v>
      </c>
      <c r="U98" s="3">
        <f t="shared" si="43"/>
        <v>1651.2845738307715</v>
      </c>
      <c r="V98" s="3">
        <f t="shared" si="43"/>
        <v>1853.3663564616268</v>
      </c>
      <c r="W98" s="3">
        <f t="shared" si="31"/>
        <v>70405.32682660206</v>
      </c>
      <c r="X98" s="3">
        <f t="shared" si="44"/>
        <v>4.0137402372411666</v>
      </c>
    </row>
    <row r="99" spans="1:24" x14ac:dyDescent="0.35">
      <c r="A99" s="25">
        <f t="shared" si="45"/>
        <v>94</v>
      </c>
      <c r="B99" s="3">
        <v>2819.0150144999998</v>
      </c>
      <c r="C99" s="3">
        <v>1810</v>
      </c>
      <c r="D99" s="3">
        <f t="shared" si="32"/>
        <v>650.89930661666631</v>
      </c>
      <c r="E99" s="3">
        <f t="shared" si="33"/>
        <v>879.95975114583314</v>
      </c>
      <c r="F99" s="4">
        <f t="shared" si="34"/>
        <v>572765.19187139708</v>
      </c>
      <c r="G99" s="3">
        <f t="shared" si="35"/>
        <v>423669.90735405701</v>
      </c>
      <c r="H99" s="3">
        <v>2819.0150144999998</v>
      </c>
      <c r="I99" s="3">
        <f t="shared" si="26"/>
        <v>7.5010821242598711</v>
      </c>
      <c r="J99" s="3">
        <f t="shared" si="27"/>
        <v>0.15348083568600224</v>
      </c>
      <c r="K99" s="3">
        <f t="shared" si="36"/>
        <v>1.1080950156209888</v>
      </c>
      <c r="L99" s="3">
        <f t="shared" si="37"/>
        <v>0.80852482669692871</v>
      </c>
      <c r="M99" s="3">
        <f t="shared" si="38"/>
        <v>2.3556366922873617E-2</v>
      </c>
      <c r="N99" s="3">
        <f t="shared" si="39"/>
        <v>2.3556366922873159E-2</v>
      </c>
      <c r="O99" s="3">
        <f t="shared" si="28"/>
        <v>2.7218995749893015E-2</v>
      </c>
      <c r="P99" s="3">
        <f t="shared" si="29"/>
        <v>5.3901021936592096E-2</v>
      </c>
      <c r="Q99" s="3">
        <f t="shared" si="30"/>
        <v>7.3476012885738688</v>
      </c>
      <c r="R99" s="3">
        <f t="shared" si="40"/>
        <v>7.293700266637277</v>
      </c>
      <c r="S99" s="3">
        <f t="shared" si="41"/>
        <v>7.4015023105104607</v>
      </c>
      <c r="T99" s="3">
        <f t="shared" si="42"/>
        <v>1552.4681349016003</v>
      </c>
      <c r="U99" s="3">
        <f t="shared" si="43"/>
        <v>1471.0037452234876</v>
      </c>
      <c r="V99" s="3">
        <f t="shared" si="43"/>
        <v>1638.4440336816963</v>
      </c>
      <c r="W99" s="3">
        <f t="shared" si="31"/>
        <v>66322.66154106037</v>
      </c>
      <c r="X99" s="3">
        <f t="shared" si="44"/>
        <v>3.894307670692768</v>
      </c>
    </row>
    <row r="100" spans="1:24" x14ac:dyDescent="0.35">
      <c r="A100" s="25">
        <f t="shared" si="45"/>
        <v>95</v>
      </c>
      <c r="B100" s="3">
        <v>2738.875</v>
      </c>
      <c r="C100" s="3">
        <v>1656.8500365</v>
      </c>
      <c r="D100" s="3">
        <f t="shared" si="32"/>
        <v>570.75929211666653</v>
      </c>
      <c r="E100" s="3">
        <f t="shared" si="33"/>
        <v>726.80978764583313</v>
      </c>
      <c r="F100" s="4">
        <f t="shared" si="34"/>
        <v>414833.43990020046</v>
      </c>
      <c r="G100" s="3">
        <f t="shared" si="35"/>
        <v>325766.16953751829</v>
      </c>
      <c r="H100" s="3">
        <v>2738.875</v>
      </c>
      <c r="I100" s="3">
        <f t="shared" si="26"/>
        <v>7.4126735103134163</v>
      </c>
      <c r="J100" s="3">
        <f t="shared" si="27"/>
        <v>0.17578105854655313</v>
      </c>
      <c r="K100" s="3">
        <f t="shared" si="36"/>
        <v>0.92978251259280409</v>
      </c>
      <c r="L100" s="3">
        <f t="shared" si="37"/>
        <v>0.62168691048649716</v>
      </c>
      <c r="M100" s="3">
        <f t="shared" si="38"/>
        <v>3.0898980543746738E-2</v>
      </c>
      <c r="N100" s="3">
        <f t="shared" si="39"/>
        <v>3.0898980543746211E-2</v>
      </c>
      <c r="O100" s="3">
        <f t="shared" si="28"/>
        <v>2.5535870968336812E-2</v>
      </c>
      <c r="P100" s="3">
        <f t="shared" si="29"/>
        <v>5.0567976639612718E-2</v>
      </c>
      <c r="Q100" s="3">
        <f t="shared" si="30"/>
        <v>7.2368924517668631</v>
      </c>
      <c r="R100" s="3">
        <f t="shared" si="40"/>
        <v>7.1863244751272504</v>
      </c>
      <c r="S100" s="3">
        <f t="shared" si="41"/>
        <v>7.2874604284064759</v>
      </c>
      <c r="T100" s="3">
        <f t="shared" si="42"/>
        <v>1389.7684809256607</v>
      </c>
      <c r="U100" s="3">
        <f t="shared" si="43"/>
        <v>1321.2380268111795</v>
      </c>
      <c r="V100" s="3">
        <f t="shared" si="43"/>
        <v>1461.8534975382195</v>
      </c>
      <c r="W100" s="3">
        <f t="shared" si="31"/>
        <v>71332.557328008887</v>
      </c>
      <c r="X100" s="3">
        <f t="shared" si="44"/>
        <v>3.7835988338857622</v>
      </c>
    </row>
    <row r="101" spans="1:24" x14ac:dyDescent="0.35">
      <c r="A101" s="25">
        <f t="shared" si="45"/>
        <v>96</v>
      </c>
      <c r="B101" s="3">
        <v>2648.6750489999999</v>
      </c>
      <c r="C101" s="3">
        <v>1635.714966</v>
      </c>
      <c r="D101" s="3">
        <f t="shared" si="32"/>
        <v>480.55934111666647</v>
      </c>
      <c r="E101" s="3">
        <f t="shared" si="33"/>
        <v>705.67471714583314</v>
      </c>
      <c r="F101" s="4">
        <f t="shared" si="34"/>
        <v>339118.57711429155</v>
      </c>
      <c r="G101" s="3">
        <f t="shared" si="35"/>
        <v>230937.28033448462</v>
      </c>
      <c r="H101" s="3">
        <v>2648.6750489999999</v>
      </c>
      <c r="I101" s="3">
        <f t="shared" si="26"/>
        <v>7.3998352758221824</v>
      </c>
      <c r="J101" s="3">
        <f t="shared" si="27"/>
        <v>0.2875488865518383</v>
      </c>
      <c r="K101" s="3">
        <f t="shared" si="36"/>
        <v>0.90518873839187752</v>
      </c>
      <c r="L101" s="3">
        <f t="shared" si="37"/>
        <v>0.44071698584025254</v>
      </c>
      <c r="M101" s="3">
        <f t="shared" si="38"/>
        <v>8.2684362157201971E-2</v>
      </c>
      <c r="N101" s="3">
        <f t="shared" si="39"/>
        <v>8.2684362157201111E-2</v>
      </c>
      <c r="O101" s="3">
        <f t="shared" si="28"/>
        <v>2.3792359956723366E-2</v>
      </c>
      <c r="P101" s="3">
        <f t="shared" si="29"/>
        <v>4.7115350167012765E-2</v>
      </c>
      <c r="Q101" s="3">
        <f t="shared" si="30"/>
        <v>7.1122863892703441</v>
      </c>
      <c r="R101" s="3">
        <f t="shared" si="40"/>
        <v>7.0651710391033316</v>
      </c>
      <c r="S101" s="3">
        <f t="shared" si="41"/>
        <v>7.1594017394373566</v>
      </c>
      <c r="T101" s="3">
        <f t="shared" si="42"/>
        <v>1226.9496260084941</v>
      </c>
      <c r="U101" s="3">
        <f t="shared" si="43"/>
        <v>1170.4821525538223</v>
      </c>
      <c r="V101" s="3">
        <f t="shared" si="43"/>
        <v>1286.1412551039821</v>
      </c>
      <c r="W101" s="3">
        <f t="shared" si="31"/>
        <v>167089.10317837144</v>
      </c>
      <c r="X101" s="3">
        <f t="shared" si="44"/>
        <v>3.6589927713892432</v>
      </c>
    </row>
    <row r="102" spans="1:24" x14ac:dyDescent="0.35">
      <c r="A102" s="25">
        <f t="shared" si="45"/>
        <v>97</v>
      </c>
      <c r="B102" s="3">
        <v>2590.5300295000002</v>
      </c>
      <c r="C102" s="3">
        <v>1591.9649655000001</v>
      </c>
      <c r="D102" s="3">
        <f t="shared" si="32"/>
        <v>422.41432161666671</v>
      </c>
      <c r="E102" s="3">
        <f t="shared" si="33"/>
        <v>661.9247166458332</v>
      </c>
      <c r="F102" s="4">
        <f t="shared" si="34"/>
        <v>279606.48014325398</v>
      </c>
      <c r="G102" s="3">
        <f t="shared" si="35"/>
        <v>178433.85910686874</v>
      </c>
      <c r="H102" s="3">
        <v>2590.5300295000002</v>
      </c>
      <c r="I102" s="3">
        <f t="shared" ref="I102:I125" si="46">LN(C102)</f>
        <v>7.3727243595667025</v>
      </c>
      <c r="J102" s="3">
        <f t="shared" ref="J102:J133" si="47">I102-Q102</f>
        <v>0.3407619821539507</v>
      </c>
      <c r="K102" s="3">
        <f t="shared" si="36"/>
        <v>0.85433632565476481</v>
      </c>
      <c r="L102" s="3">
        <f t="shared" si="37"/>
        <v>0.3405203024973914</v>
      </c>
      <c r="M102" s="3">
        <f t="shared" si="38"/>
        <v>0.11611872848148942</v>
      </c>
      <c r="N102" s="3">
        <f t="shared" si="39"/>
        <v>0.1161187284814884</v>
      </c>
      <c r="O102" s="3">
        <f t="shared" ref="O102:O125" si="48" xml:space="preserve"> SQRT($AB$16/$AH$15*(1+G102/$AB$19))</f>
        <v>2.2769690998348826E-2</v>
      </c>
      <c r="P102" s="3">
        <f t="shared" ref="P102:P133" si="49">O102*$AH$21</f>
        <v>4.5090187208550764E-2</v>
      </c>
      <c r="Q102" s="3">
        <f t="shared" ref="Q102:Q125" si="50">$AC$7+$AB$7*H102</f>
        <v>7.0319623774127518</v>
      </c>
      <c r="R102" s="3">
        <f t="shared" si="40"/>
        <v>6.9868721902042008</v>
      </c>
      <c r="S102" s="3">
        <f t="shared" si="41"/>
        <v>7.0770525646213027</v>
      </c>
      <c r="T102" s="3">
        <f t="shared" si="42"/>
        <v>1132.2503339871105</v>
      </c>
      <c r="U102" s="3">
        <f t="shared" si="43"/>
        <v>1082.3308512963297</v>
      </c>
      <c r="V102" s="3">
        <f t="shared" si="43"/>
        <v>1184.4722131670335</v>
      </c>
      <c r="W102" s="3">
        <f t="shared" ref="W102:W125" si="51">(T102-C102)^2</f>
        <v>211337.54242703185</v>
      </c>
      <c r="X102" s="3">
        <f t="shared" si="44"/>
        <v>3.5786687595316509</v>
      </c>
    </row>
    <row r="103" spans="1:24" x14ac:dyDescent="0.35">
      <c r="A103" s="25">
        <f t="shared" si="45"/>
        <v>98</v>
      </c>
      <c r="B103" s="3">
        <v>2743.405029</v>
      </c>
      <c r="C103" s="3">
        <v>1639.3549805</v>
      </c>
      <c r="D103" s="3">
        <f t="shared" si="32"/>
        <v>575.28932111666654</v>
      </c>
      <c r="E103" s="3">
        <f t="shared" si="33"/>
        <v>709.31473164583315</v>
      </c>
      <c r="F103" s="4">
        <f t="shared" si="34"/>
        <v>408061.19042658189</v>
      </c>
      <c r="G103" s="3">
        <f t="shared" si="35"/>
        <v>330957.80299087509</v>
      </c>
      <c r="H103" s="3">
        <v>2743.405029</v>
      </c>
      <c r="I103" s="3">
        <f t="shared" si="46"/>
        <v>7.4020581388805438</v>
      </c>
      <c r="J103" s="3">
        <f t="shared" si="47"/>
        <v>0.1589077116887827</v>
      </c>
      <c r="K103" s="3">
        <f t="shared" si="36"/>
        <v>0.90942340590441639</v>
      </c>
      <c r="L103" s="3">
        <f t="shared" si="37"/>
        <v>0.63159454014177274</v>
      </c>
      <c r="M103" s="3">
        <f t="shared" si="38"/>
        <v>2.5251660834165288E-2</v>
      </c>
      <c r="N103" s="3">
        <f t="shared" si="39"/>
        <v>2.5251660834164812E-2</v>
      </c>
      <c r="O103" s="3">
        <f t="shared" si="48"/>
        <v>2.5627899195241523E-2</v>
      </c>
      <c r="P103" s="3">
        <f t="shared" si="49"/>
        <v>5.0750217583501914E-2</v>
      </c>
      <c r="Q103" s="3">
        <f t="shared" si="50"/>
        <v>7.2431504271917611</v>
      </c>
      <c r="R103" s="3">
        <f t="shared" si="40"/>
        <v>7.1924002096082589</v>
      </c>
      <c r="S103" s="3">
        <f t="shared" si="41"/>
        <v>7.2939006447752632</v>
      </c>
      <c r="T103" s="3">
        <f t="shared" si="42"/>
        <v>1398.4928880159046</v>
      </c>
      <c r="U103" s="3">
        <f t="shared" si="43"/>
        <v>1329.2899541652034</v>
      </c>
      <c r="V103" s="3">
        <f t="shared" si="43"/>
        <v>1471.2985317483274</v>
      </c>
      <c r="W103" s="3">
        <f t="shared" si="51"/>
        <v>58014.547595816955</v>
      </c>
      <c r="X103" s="3">
        <f t="shared" si="44"/>
        <v>3.7898568093106606</v>
      </c>
    </row>
    <row r="104" spans="1:24" x14ac:dyDescent="0.35">
      <c r="A104" s="25">
        <f t="shared" si="45"/>
        <v>99</v>
      </c>
      <c r="B104" s="3">
        <v>2816.3099364999998</v>
      </c>
      <c r="C104" s="3">
        <v>1717.9400025</v>
      </c>
      <c r="D104" s="3">
        <f t="shared" si="32"/>
        <v>648.19422861666635</v>
      </c>
      <c r="E104" s="3">
        <f t="shared" si="33"/>
        <v>787.89975364583313</v>
      </c>
      <c r="F104" s="4">
        <f t="shared" si="34"/>
        <v>510712.07304172224</v>
      </c>
      <c r="G104" s="3">
        <f t="shared" si="35"/>
        <v>420155.75801195513</v>
      </c>
      <c r="H104" s="3">
        <v>2816.3099364999998</v>
      </c>
      <c r="I104" s="3">
        <f t="shared" si="46"/>
        <v>7.4488811790589464</v>
      </c>
      <c r="J104" s="3">
        <f t="shared" si="47"/>
        <v>0.10501680070053876</v>
      </c>
      <c r="K104" s="3">
        <f t="shared" si="36"/>
        <v>1.0009201641457048</v>
      </c>
      <c r="L104" s="3">
        <f t="shared" si="37"/>
        <v>0.80181848069856643</v>
      </c>
      <c r="M104" s="3">
        <f t="shared" si="38"/>
        <v>1.1028528429376678E-2</v>
      </c>
      <c r="N104" s="3">
        <f t="shared" si="39"/>
        <v>1.1028528429376367E-2</v>
      </c>
      <c r="O104" s="3">
        <f t="shared" si="48"/>
        <v>2.7160386587431602E-2</v>
      </c>
      <c r="P104" s="3">
        <f t="shared" si="49"/>
        <v>5.3784959838616628E-2</v>
      </c>
      <c r="Q104" s="3">
        <f t="shared" si="50"/>
        <v>7.3438643783584077</v>
      </c>
      <c r="R104" s="3">
        <f t="shared" si="40"/>
        <v>7.2900794185197908</v>
      </c>
      <c r="S104" s="3">
        <f t="shared" si="41"/>
        <v>7.3976493381970245</v>
      </c>
      <c r="T104" s="3">
        <f t="shared" si="42"/>
        <v>1546.6775270984112</v>
      </c>
      <c r="U104" s="3">
        <f t="shared" si="43"/>
        <v>1465.6870952814256</v>
      </c>
      <c r="V104" s="3">
        <f t="shared" si="43"/>
        <v>1632.1433002532713</v>
      </c>
      <c r="W104" s="3">
        <f t="shared" si="51"/>
        <v>29330.835480679791</v>
      </c>
      <c r="X104" s="3">
        <f t="shared" si="44"/>
        <v>3.8905707604773072</v>
      </c>
    </row>
    <row r="105" spans="1:24" x14ac:dyDescent="0.35">
      <c r="A105" s="25">
        <f t="shared" si="45"/>
        <v>100</v>
      </c>
      <c r="B105" s="3">
        <v>2897.2299804999998</v>
      </c>
      <c r="C105" s="3">
        <v>1863.3150025</v>
      </c>
      <c r="D105" s="3">
        <f t="shared" si="32"/>
        <v>729.11427261666631</v>
      </c>
      <c r="E105" s="3">
        <f t="shared" si="33"/>
        <v>933.27475364583313</v>
      </c>
      <c r="F105" s="4">
        <f t="shared" si="34"/>
        <v>680463.94315598009</v>
      </c>
      <c r="G105" s="3">
        <f t="shared" si="35"/>
        <v>531607.62253333046</v>
      </c>
      <c r="H105" s="3">
        <v>2897.2299804999998</v>
      </c>
      <c r="I105" s="3">
        <f t="shared" si="46"/>
        <v>7.5301124397761159</v>
      </c>
      <c r="J105" s="3">
        <f t="shared" si="47"/>
        <v>7.4461658563840238E-2</v>
      </c>
      <c r="K105" s="3">
        <f t="shared" si="36"/>
        <v>1.1700559322046045</v>
      </c>
      <c r="L105" s="3">
        <f t="shared" si="37"/>
        <v>1.0145114236785597</v>
      </c>
      <c r="M105" s="3">
        <f t="shared" si="38"/>
        <v>5.5445385960779222E-3</v>
      </c>
      <c r="N105" s="3">
        <f t="shared" si="39"/>
        <v>5.544538596077701E-3</v>
      </c>
      <c r="O105" s="3">
        <f t="shared" si="48"/>
        <v>2.8961474234820921E-2</v>
      </c>
      <c r="P105" s="3">
        <f t="shared" si="49"/>
        <v>5.7351603725250042E-2</v>
      </c>
      <c r="Q105" s="3">
        <f t="shared" si="50"/>
        <v>7.4556507812122756</v>
      </c>
      <c r="R105" s="3">
        <f t="shared" si="40"/>
        <v>7.3982991774870257</v>
      </c>
      <c r="S105" s="3">
        <f t="shared" si="41"/>
        <v>7.5130023849375256</v>
      </c>
      <c r="T105" s="3">
        <f t="shared" si="42"/>
        <v>1729.609226277161</v>
      </c>
      <c r="U105" s="3">
        <f t="shared" si="43"/>
        <v>1633.2042757911463</v>
      </c>
      <c r="V105" s="3">
        <f t="shared" si="43"/>
        <v>1831.7047781263818</v>
      </c>
      <c r="W105" s="3">
        <f t="shared" si="51"/>
        <v>17877.234595351885</v>
      </c>
      <c r="X105" s="3">
        <f t="shared" si="44"/>
        <v>4.0023571633311743</v>
      </c>
    </row>
    <row r="106" spans="1:24" x14ac:dyDescent="0.35">
      <c r="A106" s="25">
        <f t="shared" si="45"/>
        <v>101</v>
      </c>
      <c r="B106" s="3">
        <v>2852.1950685000002</v>
      </c>
      <c r="C106" s="3">
        <v>1854.079956</v>
      </c>
      <c r="D106" s="3">
        <f t="shared" si="32"/>
        <v>684.07936061666669</v>
      </c>
      <c r="E106" s="3">
        <f t="shared" si="33"/>
        <v>924.03970714583318</v>
      </c>
      <c r="F106" s="4">
        <f t="shared" si="34"/>
        <v>632116.49204873352</v>
      </c>
      <c r="G106" s="3">
        <f t="shared" si="35"/>
        <v>467964.57162170752</v>
      </c>
      <c r="H106" s="3">
        <v>2852.1950685000002</v>
      </c>
      <c r="I106" s="3">
        <f t="shared" si="46"/>
        <v>7.525143871409484</v>
      </c>
      <c r="J106" s="3">
        <f t="shared" si="47"/>
        <v>0.13170623994933184</v>
      </c>
      <c r="K106" s="3">
        <f t="shared" si="36"/>
        <v>1.1593317051509668</v>
      </c>
      <c r="L106" s="3">
        <f t="shared" si="37"/>
        <v>0.89305605048448999</v>
      </c>
      <c r="M106" s="3">
        <f t="shared" si="38"/>
        <v>1.7346533641590972E-2</v>
      </c>
      <c r="N106" s="3">
        <f t="shared" si="39"/>
        <v>1.734653364159058E-2</v>
      </c>
      <c r="O106" s="3">
        <f t="shared" si="48"/>
        <v>2.7947207845216166E-2</v>
      </c>
      <c r="P106" s="3">
        <f t="shared" si="49"/>
        <v>5.5343080140545453E-2</v>
      </c>
      <c r="Q106" s="3">
        <f t="shared" si="50"/>
        <v>7.3934376314601522</v>
      </c>
      <c r="R106" s="3">
        <f t="shared" si="40"/>
        <v>7.3380945513196068</v>
      </c>
      <c r="S106" s="3">
        <f t="shared" si="41"/>
        <v>7.4487807116006977</v>
      </c>
      <c r="T106" s="3">
        <f t="shared" si="42"/>
        <v>1625.2836468841858</v>
      </c>
      <c r="U106" s="3">
        <f t="shared" si="43"/>
        <v>1537.7791609851611</v>
      </c>
      <c r="V106" s="3">
        <f t="shared" si="43"/>
        <v>1717.767414104429</v>
      </c>
      <c r="W106" s="3">
        <f t="shared" si="51"/>
        <v>52347.751065019205</v>
      </c>
      <c r="X106" s="3">
        <f t="shared" si="44"/>
        <v>3.9401440135790509</v>
      </c>
    </row>
    <row r="107" spans="1:24" x14ac:dyDescent="0.35">
      <c r="A107" s="25">
        <f t="shared" si="45"/>
        <v>102</v>
      </c>
      <c r="B107" s="3">
        <v>2846.6450195000002</v>
      </c>
      <c r="C107" s="3">
        <v>1826.8200075</v>
      </c>
      <c r="D107" s="3">
        <f t="shared" si="32"/>
        <v>678.52931161666675</v>
      </c>
      <c r="E107" s="3">
        <f t="shared" si="33"/>
        <v>896.77975864583311</v>
      </c>
      <c r="F107" s="4">
        <f t="shared" si="34"/>
        <v>608491.35230571765</v>
      </c>
      <c r="G107" s="3">
        <f t="shared" si="35"/>
        <v>460402.02672298765</v>
      </c>
      <c r="H107" s="3">
        <v>2846.6450195000002</v>
      </c>
      <c r="I107" s="3">
        <f t="shared" si="46"/>
        <v>7.5103320334623866</v>
      </c>
      <c r="J107" s="3">
        <f t="shared" si="47"/>
        <v>0.12456147659468897</v>
      </c>
      <c r="K107" s="3">
        <f t="shared" si="36"/>
        <v>1.1276546123307831</v>
      </c>
      <c r="L107" s="3">
        <f t="shared" si="37"/>
        <v>0.87862381161765102</v>
      </c>
      <c r="M107" s="3">
        <f t="shared" si="38"/>
        <v>1.5515561451449248E-2</v>
      </c>
      <c r="N107" s="3">
        <f t="shared" si="39"/>
        <v>1.5515561451448877E-2</v>
      </c>
      <c r="O107" s="3">
        <f t="shared" si="48"/>
        <v>2.7824227497658449E-2</v>
      </c>
      <c r="P107" s="3">
        <f t="shared" si="49"/>
        <v>5.5099545571070961E-2</v>
      </c>
      <c r="Q107" s="3">
        <f t="shared" si="50"/>
        <v>7.3857705568676977</v>
      </c>
      <c r="R107" s="3">
        <f t="shared" si="40"/>
        <v>7.3306710112966265</v>
      </c>
      <c r="S107" s="3">
        <f t="shared" si="41"/>
        <v>7.4408701024387689</v>
      </c>
      <c r="T107" s="3">
        <f t="shared" si="42"/>
        <v>1612.8701244405763</v>
      </c>
      <c r="U107" s="3">
        <f t="shared" si="43"/>
        <v>1526.4056638743234</v>
      </c>
      <c r="V107" s="3">
        <f t="shared" si="43"/>
        <v>1704.2324330153574</v>
      </c>
      <c r="W107" s="3">
        <f t="shared" si="51"/>
        <v>45774.552461141058</v>
      </c>
      <c r="X107" s="3">
        <f t="shared" si="44"/>
        <v>3.9324769389865963</v>
      </c>
    </row>
    <row r="108" spans="1:24" x14ac:dyDescent="0.35">
      <c r="A108" s="25">
        <f t="shared" si="45"/>
        <v>103</v>
      </c>
      <c r="B108" s="3">
        <v>2975.8948974999998</v>
      </c>
      <c r="C108" s="3">
        <v>1894.8800045</v>
      </c>
      <c r="D108" s="3">
        <f t="shared" si="32"/>
        <v>807.77918961666637</v>
      </c>
      <c r="E108" s="3">
        <f t="shared" si="33"/>
        <v>964.83975564583318</v>
      </c>
      <c r="F108" s="4">
        <f t="shared" si="34"/>
        <v>779377.47592553357</v>
      </c>
      <c r="G108" s="3">
        <f t="shared" si="35"/>
        <v>652507.2191777582</v>
      </c>
      <c r="H108" s="3">
        <v>2975.8948974999998</v>
      </c>
      <c r="I108" s="3">
        <f t="shared" si="46"/>
        <v>7.5469107933480055</v>
      </c>
      <c r="J108" s="3">
        <f t="shared" si="47"/>
        <v>-1.7411062020234347E-2</v>
      </c>
      <c r="K108" s="3">
        <f t="shared" si="36"/>
        <v>1.2066793805968432</v>
      </c>
      <c r="L108" s="3">
        <f t="shared" si="37"/>
        <v>1.2452342664576062</v>
      </c>
      <c r="M108" s="3">
        <f t="shared" si="38"/>
        <v>3.0314508067244691E-4</v>
      </c>
      <c r="N108" s="3">
        <f t="shared" si="39"/>
        <v>3.0314508067249879E-4</v>
      </c>
      <c r="O108" s="3">
        <f t="shared" si="48"/>
        <v>3.079636222558689E-2</v>
      </c>
      <c r="P108" s="3">
        <f t="shared" si="49"/>
        <v>6.0985181493888131E-2</v>
      </c>
      <c r="Q108" s="3">
        <f t="shared" si="50"/>
        <v>7.5643218553682399</v>
      </c>
      <c r="R108" s="3">
        <f t="shared" si="40"/>
        <v>7.5033366738743519</v>
      </c>
      <c r="S108" s="3">
        <f t="shared" si="41"/>
        <v>7.6253070368621279</v>
      </c>
      <c r="T108" s="3">
        <f t="shared" si="42"/>
        <v>1928.1607637234224</v>
      </c>
      <c r="U108" s="3">
        <f t="shared" si="43"/>
        <v>1814.0853383707549</v>
      </c>
      <c r="V108" s="3">
        <f t="shared" si="43"/>
        <v>2049.4096127260923</v>
      </c>
      <c r="W108" s="3">
        <f t="shared" si="51"/>
        <v>1107.6089344874129</v>
      </c>
      <c r="X108" s="3">
        <f t="shared" si="44"/>
        <v>4.1110282374871394</v>
      </c>
    </row>
    <row r="109" spans="1:24" x14ac:dyDescent="0.35">
      <c r="A109" s="25">
        <f t="shared" si="45"/>
        <v>104</v>
      </c>
      <c r="B109" s="3">
        <v>2953.3900144999998</v>
      </c>
      <c r="C109" s="3">
        <v>1824.005005</v>
      </c>
      <c r="D109" s="3">
        <f t="shared" si="32"/>
        <v>785.27430661666631</v>
      </c>
      <c r="E109" s="3">
        <f t="shared" si="33"/>
        <v>893.96475614583312</v>
      </c>
      <c r="F109" s="4">
        <f t="shared" si="34"/>
        <v>702007.55402215628</v>
      </c>
      <c r="G109" s="3">
        <f t="shared" si="35"/>
        <v>616655.73663228611</v>
      </c>
      <c r="H109" s="3">
        <v>2953.3900144999998</v>
      </c>
      <c r="I109" s="3">
        <f t="shared" si="46"/>
        <v>7.5087899145998103</v>
      </c>
      <c r="J109" s="3">
        <f t="shared" si="47"/>
        <v>-2.4442734771246144E-2</v>
      </c>
      <c r="K109" s="3">
        <f t="shared" si="36"/>
        <v>1.1243818050166157</v>
      </c>
      <c r="L109" s="3">
        <f t="shared" si="37"/>
        <v>1.1768158746654276</v>
      </c>
      <c r="M109" s="3">
        <f t="shared" si="38"/>
        <v>5.9744728309748531E-4</v>
      </c>
      <c r="N109" s="3">
        <f t="shared" si="39"/>
        <v>5.9744728309755806E-4</v>
      </c>
      <c r="O109" s="3">
        <f t="shared" si="48"/>
        <v>3.026385148569698E-2</v>
      </c>
      <c r="P109" s="3">
        <f t="shared" si="49"/>
        <v>5.9930665253244322E-2</v>
      </c>
      <c r="Q109" s="3">
        <f t="shared" si="50"/>
        <v>7.5332326493710564</v>
      </c>
      <c r="R109" s="3">
        <f t="shared" si="40"/>
        <v>7.4733019841178123</v>
      </c>
      <c r="S109" s="3">
        <f t="shared" si="41"/>
        <v>7.5931633146243005</v>
      </c>
      <c r="T109" s="3">
        <f t="shared" si="42"/>
        <v>1869.1380156356643</v>
      </c>
      <c r="U109" s="3">
        <f t="shared" si="43"/>
        <v>1760.4099448461043</v>
      </c>
      <c r="V109" s="3">
        <f t="shared" si="43"/>
        <v>1984.5814503165893</v>
      </c>
      <c r="W109" s="3">
        <f t="shared" si="51"/>
        <v>2036.9886490389847</v>
      </c>
      <c r="X109" s="3">
        <f t="shared" si="44"/>
        <v>4.079939031489956</v>
      </c>
    </row>
    <row r="110" spans="1:24" x14ac:dyDescent="0.35">
      <c r="A110" s="25">
        <f t="shared" si="45"/>
        <v>105</v>
      </c>
      <c r="B110" s="3">
        <v>2942.875</v>
      </c>
      <c r="C110" s="3">
        <v>1752.955017</v>
      </c>
      <c r="D110" s="3">
        <f t="shared" si="32"/>
        <v>774.75929211666653</v>
      </c>
      <c r="E110" s="3">
        <f t="shared" si="33"/>
        <v>822.91476814583314</v>
      </c>
      <c r="F110" s="4">
        <f t="shared" si="34"/>
        <v>637560.8632410164</v>
      </c>
      <c r="G110" s="3">
        <f t="shared" si="35"/>
        <v>600251.96072111826</v>
      </c>
      <c r="H110" s="3">
        <v>2942.875</v>
      </c>
      <c r="I110" s="3">
        <f t="shared" si="46"/>
        <v>7.4690582240101362</v>
      </c>
      <c r="J110" s="3">
        <f t="shared" si="47"/>
        <v>-4.9648535497202495E-2</v>
      </c>
      <c r="K110" s="3">
        <f t="shared" si="36"/>
        <v>1.0416999291153546</v>
      </c>
      <c r="L110" s="3">
        <f t="shared" si="37"/>
        <v>1.1455111729494565</v>
      </c>
      <c r="M110" s="3">
        <f t="shared" si="38"/>
        <v>2.4649770770169763E-3</v>
      </c>
      <c r="N110" s="3">
        <f t="shared" si="39"/>
        <v>2.4649770770171237E-3</v>
      </c>
      <c r="O110" s="3">
        <f t="shared" si="48"/>
        <v>3.0017052344444774E-2</v>
      </c>
      <c r="P110" s="3">
        <f t="shared" si="49"/>
        <v>5.9441935762678179E-2</v>
      </c>
      <c r="Q110" s="3">
        <f t="shared" si="50"/>
        <v>7.5187067595073387</v>
      </c>
      <c r="R110" s="3">
        <f t="shared" si="40"/>
        <v>7.4592648237446602</v>
      </c>
      <c r="S110" s="3">
        <f t="shared" si="41"/>
        <v>7.5781486952700172</v>
      </c>
      <c r="T110" s="3">
        <f t="shared" si="42"/>
        <v>1842.1833667650826</v>
      </c>
      <c r="U110" s="3">
        <f t="shared" si="43"/>
        <v>1735.8714166805339</v>
      </c>
      <c r="V110" s="3">
        <f t="shared" si="43"/>
        <v>1955.0063006829805</v>
      </c>
      <c r="W110" s="3">
        <f t="shared" si="51"/>
        <v>7961.6984017999184</v>
      </c>
      <c r="X110" s="3">
        <f t="shared" si="44"/>
        <v>4.0654131416262382</v>
      </c>
    </row>
    <row r="111" spans="1:24" x14ac:dyDescent="0.35">
      <c r="A111" s="25">
        <f t="shared" si="45"/>
        <v>106</v>
      </c>
      <c r="B111" s="3">
        <v>3010.625</v>
      </c>
      <c r="C111" s="3">
        <v>1761.330017</v>
      </c>
      <c r="D111" s="3">
        <f t="shared" si="32"/>
        <v>842.50929211666653</v>
      </c>
      <c r="E111" s="3">
        <f t="shared" si="33"/>
        <v>831.28976814583314</v>
      </c>
      <c r="F111" s="4">
        <f t="shared" si="34"/>
        <v>700369.35410437372</v>
      </c>
      <c r="G111" s="3">
        <f t="shared" si="35"/>
        <v>709821.90730292653</v>
      </c>
      <c r="H111" s="3">
        <v>3010.625</v>
      </c>
      <c r="I111" s="3">
        <f t="shared" si="46"/>
        <v>7.4738244941184355</v>
      </c>
      <c r="J111" s="3">
        <f t="shared" si="47"/>
        <v>-0.13847500729781181</v>
      </c>
      <c r="K111" s="3">
        <f t="shared" si="36"/>
        <v>1.0514519098975714</v>
      </c>
      <c r="L111" s="3">
        <f t="shared" si="37"/>
        <v>1.3546126940476142</v>
      </c>
      <c r="M111" s="3">
        <f t="shared" si="38"/>
        <v>1.9175327646129035E-2</v>
      </c>
      <c r="N111" s="3">
        <f t="shared" si="39"/>
        <v>1.9175327646129451E-2</v>
      </c>
      <c r="O111" s="3">
        <f t="shared" si="48"/>
        <v>3.1629053591263466E-2</v>
      </c>
      <c r="P111" s="3">
        <f t="shared" si="49"/>
        <v>6.2634137097546672E-2</v>
      </c>
      <c r="Q111" s="3">
        <f t="shared" si="50"/>
        <v>7.6122995014162473</v>
      </c>
      <c r="R111" s="3">
        <f t="shared" si="40"/>
        <v>7.5496653643187006</v>
      </c>
      <c r="S111" s="3">
        <f t="shared" si="41"/>
        <v>7.6749336385137941</v>
      </c>
      <c r="T111" s="3">
        <f t="shared" si="42"/>
        <v>2022.9244711846907</v>
      </c>
      <c r="U111" s="3">
        <f t="shared" si="43"/>
        <v>1900.1067814124056</v>
      </c>
      <c r="V111" s="3">
        <f t="shared" si="43"/>
        <v>2153.6807594971001</v>
      </c>
      <c r="W111" s="3">
        <f t="shared" si="51"/>
        <v>68431.658460186227</v>
      </c>
      <c r="X111" s="3">
        <f t="shared" si="44"/>
        <v>4.159005883535146</v>
      </c>
    </row>
    <row r="112" spans="1:24" x14ac:dyDescent="0.35">
      <c r="A112" s="25">
        <f t="shared" si="45"/>
        <v>107</v>
      </c>
      <c r="B112" s="3">
        <v>3095.8499754999998</v>
      </c>
      <c r="C112" s="3">
        <v>1794.4050295</v>
      </c>
      <c r="D112" s="3">
        <f t="shared" si="32"/>
        <v>927.73426761666633</v>
      </c>
      <c r="E112" s="3">
        <f t="shared" si="33"/>
        <v>864.36478064583309</v>
      </c>
      <c r="F112" s="4">
        <f t="shared" si="34"/>
        <v>801900.82672610239</v>
      </c>
      <c r="G112" s="3">
        <f t="shared" si="35"/>
        <v>860690.87131023221</v>
      </c>
      <c r="H112" s="3">
        <v>3095.8499754999998</v>
      </c>
      <c r="I112" s="3">
        <f t="shared" si="46"/>
        <v>7.492428786088829</v>
      </c>
      <c r="J112" s="3">
        <f t="shared" si="47"/>
        <v>-0.23760413431139593</v>
      </c>
      <c r="K112" s="3">
        <f t="shared" si="36"/>
        <v>1.0899518340163956</v>
      </c>
      <c r="L112" s="3">
        <f t="shared" si="37"/>
        <v>1.6425285947538055</v>
      </c>
      <c r="M112" s="3">
        <f t="shared" si="38"/>
        <v>5.6455724641867877E-2</v>
      </c>
      <c r="N112" s="3">
        <f t="shared" si="39"/>
        <v>5.6455724641868592E-2</v>
      </c>
      <c r="O112" s="3">
        <f t="shared" si="48"/>
        <v>3.3722788276215068E-2</v>
      </c>
      <c r="P112" s="3">
        <f t="shared" si="49"/>
        <v>6.6780301791496605E-2</v>
      </c>
      <c r="Q112" s="3">
        <f t="shared" si="50"/>
        <v>7.7300329204002249</v>
      </c>
      <c r="R112" s="3">
        <f t="shared" si="40"/>
        <v>7.6632526186087286</v>
      </c>
      <c r="S112" s="3">
        <f t="shared" si="41"/>
        <v>7.7968132221917212</v>
      </c>
      <c r="T112" s="3">
        <f t="shared" si="42"/>
        <v>2275.6771157556295</v>
      </c>
      <c r="U112" s="3">
        <f t="shared" si="43"/>
        <v>2128.6699320483317</v>
      </c>
      <c r="V112" s="3">
        <f t="shared" si="43"/>
        <v>2432.8367010805687</v>
      </c>
      <c r="W112" s="3">
        <f t="shared" si="51"/>
        <v>231622.82100884616</v>
      </c>
      <c r="X112" s="3">
        <f t="shared" si="44"/>
        <v>4.2767393025191236</v>
      </c>
    </row>
    <row r="113" spans="1:24" x14ac:dyDescent="0.35">
      <c r="A113" s="25">
        <f t="shared" si="45"/>
        <v>108</v>
      </c>
      <c r="B113" s="3">
        <v>3187.3150635000002</v>
      </c>
      <c r="C113" s="3">
        <v>1826.119995</v>
      </c>
      <c r="D113" s="3">
        <f t="shared" si="32"/>
        <v>1019.1993556166667</v>
      </c>
      <c r="E113" s="3">
        <f t="shared" si="33"/>
        <v>896.07974614583316</v>
      </c>
      <c r="F113" s="4">
        <f t="shared" si="34"/>
        <v>913283.89985297946</v>
      </c>
      <c r="G113" s="3">
        <f t="shared" si="35"/>
        <v>1038767.3264894286</v>
      </c>
      <c r="H113" s="3">
        <v>3187.3150635000002</v>
      </c>
      <c r="I113" s="3">
        <f t="shared" si="46"/>
        <v>7.5099487736726882</v>
      </c>
      <c r="J113" s="3">
        <f t="shared" si="47"/>
        <v>-0.34643792347823066</v>
      </c>
      <c r="K113" s="3">
        <f t="shared" si="36"/>
        <v>1.1268407837755541</v>
      </c>
      <c r="L113" s="3">
        <f t="shared" si="37"/>
        <v>1.9823668333527051</v>
      </c>
      <c r="M113" s="3">
        <f t="shared" si="38"/>
        <v>0.1200192348239084</v>
      </c>
      <c r="N113" s="3">
        <f t="shared" si="39"/>
        <v>0.12001923482390944</v>
      </c>
      <c r="O113" s="3">
        <f t="shared" si="48"/>
        <v>3.6037917349457743E-2</v>
      </c>
      <c r="P113" s="3">
        <f t="shared" si="49"/>
        <v>7.1364887648724132E-2</v>
      </c>
      <c r="Q113" s="3">
        <f t="shared" si="50"/>
        <v>7.8563866971509189</v>
      </c>
      <c r="R113" s="3">
        <f t="shared" si="40"/>
        <v>7.7850218095021946</v>
      </c>
      <c r="S113" s="3">
        <f t="shared" si="41"/>
        <v>7.9277515847996431</v>
      </c>
      <c r="T113" s="3">
        <f t="shared" si="42"/>
        <v>2582.1733244890652</v>
      </c>
      <c r="U113" s="3">
        <f t="shared" si="43"/>
        <v>2404.3185843963756</v>
      </c>
      <c r="V113" s="3">
        <f t="shared" si="43"/>
        <v>2773.1845192956716</v>
      </c>
      <c r="W113" s="3">
        <f t="shared" si="51"/>
        <v>571616.63703150093</v>
      </c>
      <c r="X113" s="3">
        <f t="shared" si="44"/>
        <v>4.4030930792698184</v>
      </c>
    </row>
    <row r="114" spans="1:24" x14ac:dyDescent="0.35">
      <c r="A114" s="25">
        <f t="shared" si="45"/>
        <v>109</v>
      </c>
      <c r="B114" s="3">
        <v>3235.094971</v>
      </c>
      <c r="C114" s="3">
        <v>1941.8599855</v>
      </c>
      <c r="D114" s="3">
        <f t="shared" si="32"/>
        <v>1066.9792631166665</v>
      </c>
      <c r="E114" s="3">
        <f t="shared" si="33"/>
        <v>1011.8197366458331</v>
      </c>
      <c r="F114" s="4">
        <f t="shared" si="34"/>
        <v>1079590.6770132706</v>
      </c>
      <c r="G114" s="3">
        <f t="shared" si="35"/>
        <v>1138444.7479209846</v>
      </c>
      <c r="H114" s="3">
        <v>3235.094971</v>
      </c>
      <c r="I114" s="3">
        <f t="shared" si="46"/>
        <v>7.57140154815733</v>
      </c>
      <c r="J114" s="3">
        <f t="shared" si="47"/>
        <v>-0.3509903526995517</v>
      </c>
      <c r="K114" s="3">
        <f t="shared" si="36"/>
        <v>1.2610848561146022</v>
      </c>
      <c r="L114" s="3">
        <f t="shared" si="37"/>
        <v>2.1725896188034448</v>
      </c>
      <c r="M114" s="3">
        <f t="shared" si="38"/>
        <v>0.1231942276881557</v>
      </c>
      <c r="N114" s="3">
        <f t="shared" si="39"/>
        <v>0.12319422768815676</v>
      </c>
      <c r="O114" s="3">
        <f t="shared" si="48"/>
        <v>3.7271076437169405E-2</v>
      </c>
      <c r="P114" s="3">
        <f t="shared" si="49"/>
        <v>7.3806878369058318E-2</v>
      </c>
      <c r="Q114" s="3">
        <f t="shared" si="50"/>
        <v>7.9223919008568817</v>
      </c>
      <c r="R114" s="3">
        <f t="shared" si="40"/>
        <v>7.8485850224878231</v>
      </c>
      <c r="S114" s="3">
        <f t="shared" si="41"/>
        <v>7.9961987792259404</v>
      </c>
      <c r="T114" s="3">
        <f t="shared" si="42"/>
        <v>2758.3608872342038</v>
      </c>
      <c r="U114" s="3">
        <f t="shared" si="43"/>
        <v>2562.1064277702808</v>
      </c>
      <c r="V114" s="3">
        <f t="shared" si="43"/>
        <v>2969.648216699939</v>
      </c>
      <c r="W114" s="3">
        <f t="shared" si="51"/>
        <v>666673.72253276792</v>
      </c>
      <c r="X114" s="3">
        <f t="shared" si="44"/>
        <v>4.4690982829757813</v>
      </c>
    </row>
    <row r="115" spans="1:24" x14ac:dyDescent="0.35">
      <c r="A115" s="25">
        <f t="shared" si="45"/>
        <v>110</v>
      </c>
      <c r="B115" s="3">
        <v>3094.9399414999998</v>
      </c>
      <c r="C115" s="3">
        <v>1947.174988</v>
      </c>
      <c r="D115" s="3">
        <f t="shared" si="32"/>
        <v>926.82423361666633</v>
      </c>
      <c r="E115" s="3">
        <f t="shared" si="33"/>
        <v>1017.1347391458331</v>
      </c>
      <c r="F115" s="4">
        <f t="shared" si="34"/>
        <v>942705.12509372458</v>
      </c>
      <c r="G115" s="3">
        <f t="shared" si="35"/>
        <v>859003.1600191209</v>
      </c>
      <c r="H115" s="3">
        <v>3094.9399414999998</v>
      </c>
      <c r="I115" s="3">
        <f t="shared" si="46"/>
        <v>7.5741348770398353</v>
      </c>
      <c r="J115" s="3">
        <f t="shared" si="47"/>
        <v>-0.15464088354798555</v>
      </c>
      <c r="K115" s="3">
        <f t="shared" si="36"/>
        <v>1.2672312764264198</v>
      </c>
      <c r="L115" s="3">
        <f t="shared" si="37"/>
        <v>1.6393077937115907</v>
      </c>
      <c r="M115" s="3">
        <f t="shared" si="38"/>
        <v>2.3913802864501628E-2</v>
      </c>
      <c r="N115" s="3">
        <f t="shared" si="39"/>
        <v>2.3913802864502093E-2</v>
      </c>
      <c r="O115" s="3">
        <f t="shared" si="48"/>
        <v>3.3700085944494182E-2</v>
      </c>
      <c r="P115" s="3">
        <f t="shared" si="49"/>
        <v>6.6735344993995957E-2</v>
      </c>
      <c r="Q115" s="3">
        <f t="shared" si="50"/>
        <v>7.7287757605878209</v>
      </c>
      <c r="R115" s="3">
        <f t="shared" si="40"/>
        <v>7.6620404155938253</v>
      </c>
      <c r="S115" s="3">
        <f t="shared" si="41"/>
        <v>7.7955111055818165</v>
      </c>
      <c r="T115" s="3">
        <f t="shared" si="42"/>
        <v>2272.8180234842002</v>
      </c>
      <c r="U115" s="3">
        <f t="shared" si="43"/>
        <v>2126.0911152794833</v>
      </c>
      <c r="V115" s="3">
        <f t="shared" si="43"/>
        <v>2429.670925554653</v>
      </c>
      <c r="W115" s="3">
        <f t="shared" si="51"/>
        <v>106043.38655936411</v>
      </c>
      <c r="X115" s="3">
        <f t="shared" si="44"/>
        <v>4.2754821427067204</v>
      </c>
    </row>
    <row r="116" spans="1:24" x14ac:dyDescent="0.35">
      <c r="A116" s="25">
        <f t="shared" si="45"/>
        <v>111</v>
      </c>
      <c r="B116" s="3">
        <v>2779.4350585000002</v>
      </c>
      <c r="C116" s="3">
        <v>1928.1049805</v>
      </c>
      <c r="D116" s="3">
        <f t="shared" si="32"/>
        <v>611.31935061666672</v>
      </c>
      <c r="E116" s="3">
        <f t="shared" si="33"/>
        <v>998.06473164583315</v>
      </c>
      <c r="F116" s="4">
        <f t="shared" si="34"/>
        <v>610136.28362312843</v>
      </c>
      <c r="G116" s="3">
        <f t="shared" si="35"/>
        <v>373711.34843838308</v>
      </c>
      <c r="H116" s="3">
        <v>2779.4350585000002</v>
      </c>
      <c r="I116" s="3">
        <f t="shared" si="46"/>
        <v>7.5642929241549233</v>
      </c>
      <c r="J116" s="3">
        <f t="shared" si="47"/>
        <v>0.27136907626996809</v>
      </c>
      <c r="K116" s="3">
        <f t="shared" si="36"/>
        <v>1.2451696985749807</v>
      </c>
      <c r="L116" s="3">
        <f t="shared" si="37"/>
        <v>0.71318471759739877</v>
      </c>
      <c r="M116" s="3">
        <f t="shared" si="38"/>
        <v>7.3641175555615765E-2</v>
      </c>
      <c r="N116" s="3">
        <f t="shared" si="39"/>
        <v>7.3641175555614946E-2</v>
      </c>
      <c r="O116" s="3">
        <f t="shared" si="48"/>
        <v>2.6373551302445526E-2</v>
      </c>
      <c r="P116" s="3">
        <f t="shared" si="49"/>
        <v>5.2226811759009908E-2</v>
      </c>
      <c r="Q116" s="3">
        <f t="shared" si="50"/>
        <v>7.2929238478849552</v>
      </c>
      <c r="R116" s="3">
        <f t="shared" si="40"/>
        <v>7.2406970361259448</v>
      </c>
      <c r="S116" s="3">
        <f t="shared" si="41"/>
        <v>7.3451506596439655</v>
      </c>
      <c r="T116" s="3">
        <f t="shared" si="42"/>
        <v>1469.8620735959432</v>
      </c>
      <c r="U116" s="3">
        <f t="shared" si="43"/>
        <v>1395.0660434726165</v>
      </c>
      <c r="V116" s="3">
        <f t="shared" si="43"/>
        <v>1548.6682695091877</v>
      </c>
      <c r="W116" s="3">
        <f t="shared" si="51"/>
        <v>209986.56172788006</v>
      </c>
      <c r="X116" s="3">
        <f t="shared" si="44"/>
        <v>3.8396302300038543</v>
      </c>
    </row>
    <row r="117" spans="1:24" x14ac:dyDescent="0.35">
      <c r="A117" s="25">
        <f t="shared" si="45"/>
        <v>112</v>
      </c>
      <c r="B117" s="3">
        <v>2705.255005</v>
      </c>
      <c r="C117" s="3">
        <v>2203.4849855000002</v>
      </c>
      <c r="D117" s="3">
        <f t="shared" si="32"/>
        <v>537.13929711666651</v>
      </c>
      <c r="E117" s="3">
        <f t="shared" si="33"/>
        <v>1273.4447366458335</v>
      </c>
      <c r="F117" s="4">
        <f t="shared" si="34"/>
        <v>684017.2107588615</v>
      </c>
      <c r="G117" s="3">
        <f t="shared" si="35"/>
        <v>288518.62450698653</v>
      </c>
      <c r="H117" s="3">
        <v>2705.255005</v>
      </c>
      <c r="I117" s="3">
        <f t="shared" si="46"/>
        <v>7.6977954703264464</v>
      </c>
      <c r="J117" s="3">
        <f t="shared" si="47"/>
        <v>0.50734711472214844</v>
      </c>
      <c r="K117" s="3">
        <f t="shared" si="36"/>
        <v>1.5609360604192513</v>
      </c>
      <c r="L117" s="3">
        <f t="shared" si="37"/>
        <v>0.55060429553568002</v>
      </c>
      <c r="M117" s="3">
        <f t="shared" si="38"/>
        <v>0.25740109481688883</v>
      </c>
      <c r="N117" s="3">
        <f t="shared" si="39"/>
        <v>0.25740109481688739</v>
      </c>
      <c r="O117" s="3">
        <f t="shared" si="48"/>
        <v>2.4865625643860377E-2</v>
      </c>
      <c r="P117" s="3">
        <f t="shared" si="49"/>
        <v>4.9240708423347074E-2</v>
      </c>
      <c r="Q117" s="3">
        <f t="shared" si="50"/>
        <v>7.190448355604298</v>
      </c>
      <c r="R117" s="3">
        <f t="shared" si="40"/>
        <v>7.1412076471809511</v>
      </c>
      <c r="S117" s="3">
        <f t="shared" si="41"/>
        <v>7.2396890640276448</v>
      </c>
      <c r="T117" s="3">
        <f t="shared" si="42"/>
        <v>1326.6979047197035</v>
      </c>
      <c r="U117" s="3">
        <f t="shared" si="43"/>
        <v>1262.9526697477311</v>
      </c>
      <c r="V117" s="3">
        <f t="shared" si="43"/>
        <v>1393.6605642864106</v>
      </c>
      <c r="W117" s="3">
        <f t="shared" si="51"/>
        <v>768755.5850232346</v>
      </c>
      <c r="X117" s="3">
        <f t="shared" si="44"/>
        <v>3.7371547377231971</v>
      </c>
    </row>
    <row r="118" spans="1:24" x14ac:dyDescent="0.35">
      <c r="A118" s="25">
        <f t="shared" si="45"/>
        <v>113</v>
      </c>
      <c r="B118" s="3">
        <v>2956.7000735000001</v>
      </c>
      <c r="C118" s="3">
        <v>2389.5850829999999</v>
      </c>
      <c r="D118" s="3">
        <f t="shared" si="32"/>
        <v>788.58436561666667</v>
      </c>
      <c r="E118" s="3">
        <f t="shared" si="33"/>
        <v>1459.5448341458332</v>
      </c>
      <c r="F118" s="4">
        <f t="shared" si="34"/>
        <v>1150974.2371239748</v>
      </c>
      <c r="G118" s="3">
        <f t="shared" si="35"/>
        <v>621865.30169504066</v>
      </c>
      <c r="H118" s="3">
        <v>2956.7000735000001</v>
      </c>
      <c r="I118" s="3">
        <f t="shared" si="46"/>
        <v>7.7788750244150568</v>
      </c>
      <c r="J118" s="3">
        <f t="shared" si="47"/>
        <v>0.24106971825152268</v>
      </c>
      <c r="K118" s="3">
        <f t="shared" si="36"/>
        <v>1.7701073715161404</v>
      </c>
      <c r="L118" s="3">
        <f t="shared" si="37"/>
        <v>1.1867577247152379</v>
      </c>
      <c r="M118" s="3">
        <f t="shared" si="38"/>
        <v>5.8114609057868527E-2</v>
      </c>
      <c r="N118" s="3">
        <f t="shared" si="39"/>
        <v>5.8114609057867805E-2</v>
      </c>
      <c r="O118" s="3">
        <f t="shared" si="48"/>
        <v>3.0341810768806762E-2</v>
      </c>
      <c r="P118" s="3">
        <f t="shared" si="49"/>
        <v>6.0085045858159838E-2</v>
      </c>
      <c r="Q118" s="3">
        <f t="shared" si="50"/>
        <v>7.5378053061635342</v>
      </c>
      <c r="R118" s="3">
        <f t="shared" si="40"/>
        <v>7.4777202603053743</v>
      </c>
      <c r="S118" s="3">
        <f t="shared" si="41"/>
        <v>7.597890352021694</v>
      </c>
      <c r="T118" s="3">
        <f t="shared" si="42"/>
        <v>1877.7045131789901</v>
      </c>
      <c r="U118" s="3">
        <f t="shared" si="43"/>
        <v>1768.2051301456379</v>
      </c>
      <c r="V118" s="3">
        <f t="shared" si="43"/>
        <v>1993.9848486483852</v>
      </c>
      <c r="W118" s="3">
        <f t="shared" si="51"/>
        <v>262021.71776028178</v>
      </c>
      <c r="X118" s="3">
        <f t="shared" si="44"/>
        <v>4.0845116882824328</v>
      </c>
    </row>
    <row r="119" spans="1:24" x14ac:dyDescent="0.35">
      <c r="A119" s="25">
        <f t="shared" si="45"/>
        <v>114</v>
      </c>
      <c r="B119" s="3">
        <v>3069.535034</v>
      </c>
      <c r="C119" s="3">
        <v>2603.410034</v>
      </c>
      <c r="D119" s="3">
        <f t="shared" si="32"/>
        <v>901.41932611666653</v>
      </c>
      <c r="E119" s="3">
        <f t="shared" si="33"/>
        <v>1673.3697851458332</v>
      </c>
      <c r="F119" s="4">
        <f t="shared" si="34"/>
        <v>1508407.864070148</v>
      </c>
      <c r="G119" s="3">
        <f t="shared" si="35"/>
        <v>812556.80149662518</v>
      </c>
      <c r="H119" s="3">
        <v>3069.535034</v>
      </c>
      <c r="I119" s="3">
        <f t="shared" si="46"/>
        <v>7.8645774162156066</v>
      </c>
      <c r="J119" s="3">
        <f t="shared" si="47"/>
        <v>0.17089707925682163</v>
      </c>
      <c r="K119" s="3">
        <f t="shared" si="36"/>
        <v>2.0054984208659135</v>
      </c>
      <c r="L119" s="3">
        <f t="shared" si="37"/>
        <v>1.5506703112676894</v>
      </c>
      <c r="M119" s="3">
        <f t="shared" si="38"/>
        <v>2.9205811698512371E-2</v>
      </c>
      <c r="N119" s="3">
        <f t="shared" si="39"/>
        <v>2.9205811698511861E-2</v>
      </c>
      <c r="O119" s="3">
        <f t="shared" si="48"/>
        <v>3.3069194634983444E-2</v>
      </c>
      <c r="P119" s="3">
        <f t="shared" si="49"/>
        <v>6.548600844146435E-2</v>
      </c>
      <c r="Q119" s="3">
        <f t="shared" si="50"/>
        <v>7.6936803369587849</v>
      </c>
      <c r="R119" s="3">
        <f t="shared" si="40"/>
        <v>7.6281943285173206</v>
      </c>
      <c r="S119" s="3">
        <f t="shared" si="41"/>
        <v>7.7591663454002493</v>
      </c>
      <c r="T119" s="3">
        <f t="shared" si="42"/>
        <v>2194.4359826077916</v>
      </c>
      <c r="U119" s="3">
        <f t="shared" si="43"/>
        <v>2055.335406629958</v>
      </c>
      <c r="V119" s="3">
        <f t="shared" si="43"/>
        <v>2342.9505793702378</v>
      </c>
      <c r="W119" s="3">
        <f t="shared" si="51"/>
        <v>167259.77471215668</v>
      </c>
      <c r="X119" s="3">
        <f t="shared" si="44"/>
        <v>4.2403867190776845</v>
      </c>
    </row>
    <row r="120" spans="1:24" x14ac:dyDescent="0.35">
      <c r="A120" s="25">
        <f t="shared" si="45"/>
        <v>115</v>
      </c>
      <c r="B120" s="3">
        <v>3188.5200195000002</v>
      </c>
      <c r="C120" s="3">
        <v>2961.334961</v>
      </c>
      <c r="D120" s="3">
        <f t="shared" si="32"/>
        <v>1020.4043116166667</v>
      </c>
      <c r="E120" s="3">
        <f t="shared" si="33"/>
        <v>2031.2947121458333</v>
      </c>
      <c r="F120" s="4">
        <f t="shared" si="34"/>
        <v>2072741.8824377442</v>
      </c>
      <c r="G120" s="3">
        <f t="shared" si="35"/>
        <v>1041224.9591658835</v>
      </c>
      <c r="H120" s="3">
        <v>3188.5200195000002</v>
      </c>
      <c r="I120" s="3">
        <f t="shared" si="46"/>
        <v>7.9933954459858594</v>
      </c>
      <c r="J120" s="3">
        <f t="shared" si="47"/>
        <v>0.13534417118298947</v>
      </c>
      <c r="K120" s="3">
        <f t="shared" si="36"/>
        <v>2.3869454121843967</v>
      </c>
      <c r="L120" s="3">
        <f t="shared" si="37"/>
        <v>1.9870569399647766</v>
      </c>
      <c r="M120" s="3">
        <f t="shared" si="38"/>
        <v>1.8318044673210358E-2</v>
      </c>
      <c r="N120" s="3">
        <f t="shared" si="39"/>
        <v>1.8318044673209952E-2</v>
      </c>
      <c r="O120" s="3">
        <f t="shared" si="48"/>
        <v>3.6068828889719434E-2</v>
      </c>
      <c r="P120" s="3">
        <f t="shared" si="49"/>
        <v>7.1426100914086646E-2</v>
      </c>
      <c r="Q120" s="3">
        <f t="shared" si="50"/>
        <v>7.8580512748028699</v>
      </c>
      <c r="R120" s="3">
        <f t="shared" si="40"/>
        <v>7.7866251738887833</v>
      </c>
      <c r="S120" s="3">
        <f t="shared" si="41"/>
        <v>7.9294773757169565</v>
      </c>
      <c r="T120" s="3">
        <f t="shared" si="42"/>
        <v>2586.475131851379</v>
      </c>
      <c r="U120" s="3">
        <f t="shared" si="43"/>
        <v>2408.176675324883</v>
      </c>
      <c r="V120" s="3">
        <f t="shared" si="43"/>
        <v>2777.9745880908395</v>
      </c>
      <c r="W120" s="3">
        <f t="shared" si="51"/>
        <v>140519.89150933331</v>
      </c>
      <c r="X120" s="3">
        <f t="shared" si="44"/>
        <v>4.4047576569217686</v>
      </c>
    </row>
    <row r="121" spans="1:24" x14ac:dyDescent="0.35">
      <c r="A121" s="25">
        <f t="shared" si="45"/>
        <v>116</v>
      </c>
      <c r="B121" s="3">
        <v>3394.2850345000002</v>
      </c>
      <c r="C121" s="3">
        <v>3315.7349855000002</v>
      </c>
      <c r="D121" s="3">
        <f t="shared" si="32"/>
        <v>1226.1693266166667</v>
      </c>
      <c r="E121" s="3">
        <f t="shared" si="33"/>
        <v>2385.6947366458335</v>
      </c>
      <c r="F121" s="4">
        <f t="shared" si="34"/>
        <v>2925265.7087459476</v>
      </c>
      <c r="G121" s="3">
        <f t="shared" si="35"/>
        <v>1503491.2175355698</v>
      </c>
      <c r="H121" s="3">
        <v>3394.2850345000002</v>
      </c>
      <c r="I121" s="3">
        <f t="shared" si="46"/>
        <v>8.1064345931277622</v>
      </c>
      <c r="J121" s="3">
        <f t="shared" si="47"/>
        <v>-3.5869256476251721E-2</v>
      </c>
      <c r="K121" s="3">
        <f t="shared" si="36"/>
        <v>2.7490084025884478</v>
      </c>
      <c r="L121" s="3">
        <f t="shared" si="37"/>
        <v>2.8692384212278395</v>
      </c>
      <c r="M121" s="3">
        <f t="shared" si="38"/>
        <v>1.286603560159126E-3</v>
      </c>
      <c r="N121" s="3">
        <f t="shared" si="39"/>
        <v>1.2866035601592325E-3</v>
      </c>
      <c r="O121" s="3">
        <f t="shared" si="48"/>
        <v>4.1475404251175192E-2</v>
      </c>
      <c r="P121" s="3">
        <f t="shared" si="49"/>
        <v>8.2132592065980461E-2</v>
      </c>
      <c r="Q121" s="3">
        <f t="shared" si="50"/>
        <v>8.1423038496040139</v>
      </c>
      <c r="R121" s="3">
        <f t="shared" si="40"/>
        <v>8.060171257538034</v>
      </c>
      <c r="S121" s="3">
        <f t="shared" si="41"/>
        <v>8.2244364416699938</v>
      </c>
      <c r="T121" s="3">
        <f t="shared" si="42"/>
        <v>3436.8266859260289</v>
      </c>
      <c r="U121" s="3">
        <f t="shared" si="43"/>
        <v>3165.8322605730446</v>
      </c>
      <c r="V121" s="3">
        <f t="shared" si="43"/>
        <v>3731.0181642268226</v>
      </c>
      <c r="W121" s="3">
        <f t="shared" si="51"/>
        <v>14663.199912067064</v>
      </c>
      <c r="X121" s="3">
        <f t="shared" si="44"/>
        <v>4.6890102317229134</v>
      </c>
    </row>
    <row r="122" spans="1:24" x14ac:dyDescent="0.35">
      <c r="A122" s="25">
        <f t="shared" si="45"/>
        <v>117</v>
      </c>
      <c r="B122" s="3">
        <v>3435.2199704999998</v>
      </c>
      <c r="C122" s="3">
        <v>3319.155029</v>
      </c>
      <c r="D122" s="3">
        <f t="shared" si="32"/>
        <v>1267.1042626166663</v>
      </c>
      <c r="E122" s="3">
        <f t="shared" si="33"/>
        <v>2389.1147801458333</v>
      </c>
      <c r="F122" s="4">
        <f t="shared" si="34"/>
        <v>3027257.521803265</v>
      </c>
      <c r="G122" s="3">
        <f t="shared" si="35"/>
        <v>1605553.2123413258</v>
      </c>
      <c r="H122" s="3">
        <v>3435.2199704999998</v>
      </c>
      <c r="I122" s="3">
        <f t="shared" si="46"/>
        <v>8.1074655201801864</v>
      </c>
      <c r="J122" s="3">
        <f t="shared" si="47"/>
        <v>-9.1387597322066583E-2</v>
      </c>
      <c r="K122" s="3">
        <f t="shared" si="36"/>
        <v>2.7524280471138276</v>
      </c>
      <c r="L122" s="3">
        <f t="shared" si="37"/>
        <v>3.0640118880950702</v>
      </c>
      <c r="M122" s="3">
        <f t="shared" si="38"/>
        <v>8.351692944300191E-3</v>
      </c>
      <c r="N122" s="3">
        <f t="shared" si="39"/>
        <v>8.3516929443004633E-3</v>
      </c>
      <c r="O122" s="3">
        <f t="shared" si="48"/>
        <v>4.2576677650192768E-2</v>
      </c>
      <c r="P122" s="3">
        <f t="shared" si="49"/>
        <v>8.4313413216917488E-2</v>
      </c>
      <c r="Q122" s="3">
        <f t="shared" si="50"/>
        <v>8.198853117502253</v>
      </c>
      <c r="R122" s="3">
        <f t="shared" si="40"/>
        <v>8.1145397042853347</v>
      </c>
      <c r="S122" s="3">
        <f t="shared" si="41"/>
        <v>8.2831665307191713</v>
      </c>
      <c r="T122" s="3">
        <f t="shared" si="42"/>
        <v>3636.7769587773637</v>
      </c>
      <c r="U122" s="3">
        <f t="shared" si="43"/>
        <v>3342.7185909684567</v>
      </c>
      <c r="V122" s="3">
        <f t="shared" si="43"/>
        <v>3956.7035895959261</v>
      </c>
      <c r="W122" s="3">
        <f t="shared" si="51"/>
        <v>100883.69027549654</v>
      </c>
      <c r="X122" s="3">
        <f t="shared" si="44"/>
        <v>4.7455594996211516</v>
      </c>
    </row>
    <row r="123" spans="1:24" x14ac:dyDescent="0.35">
      <c r="A123" s="25">
        <f t="shared" si="45"/>
        <v>118</v>
      </c>
      <c r="B123" s="3">
        <v>3327.915039</v>
      </c>
      <c r="C123" s="3">
        <v>3122.0749510000001</v>
      </c>
      <c r="D123" s="3">
        <f t="shared" si="32"/>
        <v>1159.7993311166665</v>
      </c>
      <c r="E123" s="3">
        <f t="shared" si="33"/>
        <v>2192.0347021458333</v>
      </c>
      <c r="F123" s="4">
        <f t="shared" si="34"/>
        <v>2542320.3813332589</v>
      </c>
      <c r="G123" s="3">
        <f t="shared" si="35"/>
        <v>1345134.488458667</v>
      </c>
      <c r="H123" s="3">
        <v>3327.915039</v>
      </c>
      <c r="I123" s="3">
        <f t="shared" si="46"/>
        <v>8.0462531081542767</v>
      </c>
      <c r="J123" s="3">
        <f t="shared" si="47"/>
        <v>-4.3643966626252251E-3</v>
      </c>
      <c r="K123" s="3">
        <f t="shared" si="36"/>
        <v>2.5530667978473796</v>
      </c>
      <c r="L123" s="3">
        <f t="shared" si="37"/>
        <v>2.5670329902761533</v>
      </c>
      <c r="M123" s="3">
        <f t="shared" si="38"/>
        <v>1.9047958228734203E-5</v>
      </c>
      <c r="N123" s="3">
        <f t="shared" si="39"/>
        <v>1.9047958228747186E-5</v>
      </c>
      <c r="O123" s="3">
        <f t="shared" si="48"/>
        <v>3.9706281244023332E-2</v>
      </c>
      <c r="P123" s="3">
        <f t="shared" si="49"/>
        <v>7.8629246869367286E-2</v>
      </c>
      <c r="Q123" s="3">
        <f t="shared" si="50"/>
        <v>8.050617504816902</v>
      </c>
      <c r="R123" s="3">
        <f t="shared" si="40"/>
        <v>7.971988257947535</v>
      </c>
      <c r="S123" s="3">
        <f t="shared" si="41"/>
        <v>8.129246751686269</v>
      </c>
      <c r="T123" s="3">
        <f t="shared" si="42"/>
        <v>3135.7307023783032</v>
      </c>
      <c r="U123" s="3">
        <f t="shared" si="43"/>
        <v>2898.6148326353727</v>
      </c>
      <c r="V123" s="3">
        <f t="shared" si="43"/>
        <v>3392.2434009275053</v>
      </c>
      <c r="W123" s="3">
        <f t="shared" si="51"/>
        <v>186.47954570602957</v>
      </c>
      <c r="X123" s="3">
        <f t="shared" si="44"/>
        <v>4.5973238869358006</v>
      </c>
    </row>
    <row r="124" spans="1:24" x14ac:dyDescent="0.35">
      <c r="A124" s="25">
        <f t="shared" si="45"/>
        <v>119</v>
      </c>
      <c r="B124" s="3">
        <v>3458.9149170000001</v>
      </c>
      <c r="C124" s="3">
        <v>3114.8900144999998</v>
      </c>
      <c r="D124" s="3">
        <f t="shared" si="32"/>
        <v>1290.7992091166666</v>
      </c>
      <c r="E124" s="3">
        <f t="shared" si="33"/>
        <v>2184.849765645833</v>
      </c>
      <c r="F124" s="4">
        <f t="shared" si="34"/>
        <v>2820202.3495343756</v>
      </c>
      <c r="G124" s="3">
        <f t="shared" si="35"/>
        <v>1666162.598256212</v>
      </c>
      <c r="H124" s="3">
        <v>3458.9149170000001</v>
      </c>
      <c r="I124" s="3">
        <f t="shared" si="46"/>
        <v>8.0439491222514903</v>
      </c>
      <c r="J124" s="3">
        <f t="shared" si="47"/>
        <v>-0.18763720576470888</v>
      </c>
      <c r="K124" s="3">
        <f t="shared" si="36"/>
        <v>2.5457093418283878</v>
      </c>
      <c r="L124" s="3">
        <f t="shared" si="37"/>
        <v>3.1796778638758023</v>
      </c>
      <c r="M124" s="3">
        <f t="shared" si="38"/>
        <v>3.5207720987187698E-2</v>
      </c>
      <c r="N124" s="3">
        <f t="shared" si="39"/>
        <v>3.520772098718826E-2</v>
      </c>
      <c r="O124" s="3">
        <f t="shared" si="48"/>
        <v>4.3217388684136292E-2</v>
      </c>
      <c r="P124" s="3">
        <f t="shared" si="49"/>
        <v>8.5582195497238847E-2</v>
      </c>
      <c r="Q124" s="3">
        <f t="shared" si="50"/>
        <v>8.2315863280161992</v>
      </c>
      <c r="R124" s="3">
        <f t="shared" si="40"/>
        <v>8.1460041325189607</v>
      </c>
      <c r="S124" s="3">
        <f t="shared" si="41"/>
        <v>8.3171685235134376</v>
      </c>
      <c r="T124" s="3">
        <f t="shared" si="42"/>
        <v>3757.7901142061201</v>
      </c>
      <c r="U124" s="3">
        <f t="shared" si="43"/>
        <v>3449.5674747178032</v>
      </c>
      <c r="V124" s="3">
        <f t="shared" si="43"/>
        <v>4093.5527847822236</v>
      </c>
      <c r="W124" s="3">
        <f t="shared" si="51"/>
        <v>413320.53820213937</v>
      </c>
      <c r="X124" s="3">
        <f t="shared" si="44"/>
        <v>4.7782927101350987</v>
      </c>
    </row>
    <row r="125" spans="1:24" x14ac:dyDescent="0.35">
      <c r="A125" s="25">
        <f t="shared" si="45"/>
        <v>120</v>
      </c>
      <c r="B125" s="33">
        <v>3700.9700925000002</v>
      </c>
      <c r="C125" s="33">
        <v>3222.714966</v>
      </c>
      <c r="D125" s="33">
        <f t="shared" si="32"/>
        <v>1532.8543846166667</v>
      </c>
      <c r="E125" s="33">
        <f t="shared" si="33"/>
        <v>2292.6747171458333</v>
      </c>
      <c r="F125" s="34">
        <f t="shared" si="34"/>
        <v>3514336.4926767666</v>
      </c>
      <c r="G125" s="33">
        <f t="shared" si="35"/>
        <v>2349642.56443854</v>
      </c>
      <c r="H125" s="3">
        <v>3700.9700925000002</v>
      </c>
      <c r="I125" s="3">
        <f t="shared" si="46"/>
        <v>8.0779794404240057</v>
      </c>
      <c r="J125" s="3">
        <f t="shared" si="47"/>
        <v>-0.48799223915362511</v>
      </c>
      <c r="K125" s="3">
        <f t="shared" si="36"/>
        <v>2.6554600498891312</v>
      </c>
      <c r="L125" s="3">
        <f t="shared" si="37"/>
        <v>4.4840200218062662</v>
      </c>
      <c r="M125" s="3">
        <f t="shared" si="38"/>
        <v>0.23813642547416883</v>
      </c>
      <c r="N125" s="3">
        <f t="shared" si="39"/>
        <v>0.2381364254741703</v>
      </c>
      <c r="O125" s="3">
        <f t="shared" si="48"/>
        <v>4.9876040882492576E-2</v>
      </c>
      <c r="P125" s="3">
        <f t="shared" si="49"/>
        <v>9.876813966320426E-2</v>
      </c>
      <c r="Q125" s="3">
        <f t="shared" si="50"/>
        <v>8.5659716795776308</v>
      </c>
      <c r="R125" s="3">
        <f t="shared" si="40"/>
        <v>8.4672035399144274</v>
      </c>
      <c r="S125" s="3">
        <f t="shared" si="41"/>
        <v>8.6647398192408343</v>
      </c>
      <c r="T125" s="3">
        <f t="shared" si="42"/>
        <v>5249.9387013156602</v>
      </c>
      <c r="U125" s="3">
        <f t="shared" si="43"/>
        <v>4756.1963417381312</v>
      </c>
      <c r="V125" s="3">
        <f t="shared" si="43"/>
        <v>5794.9366231377235</v>
      </c>
      <c r="W125" s="3">
        <f t="shared" si="51"/>
        <v>4109636.0730271777</v>
      </c>
      <c r="X125" s="3">
        <f t="shared" si="44"/>
        <v>5.1126780616965295</v>
      </c>
    </row>
    <row r="126" spans="1:24" x14ac:dyDescent="0.35">
      <c r="A126" s="23" t="s">
        <v>11</v>
      </c>
      <c r="B126" s="32">
        <f t="shared" ref="B126:L126" si="52">SUM(B6:B125)</f>
        <v>260173.88494600003</v>
      </c>
      <c r="C126" s="32">
        <f t="shared" si="52"/>
        <v>111604.82986250002</v>
      </c>
      <c r="D126" s="32">
        <f t="shared" si="52"/>
        <v>-1.4097167877480388E-11</v>
      </c>
      <c r="E126" s="32">
        <f t="shared" si="52"/>
        <v>1.7735146684572101E-11</v>
      </c>
      <c r="F126" s="32">
        <f t="shared" si="52"/>
        <v>57052261.961449564</v>
      </c>
      <c r="G126" s="32">
        <f t="shared" si="52"/>
        <v>47186646.807557657</v>
      </c>
      <c r="H126" s="32">
        <f t="shared" si="52"/>
        <v>260173.88494600003</v>
      </c>
      <c r="I126" s="32">
        <f t="shared" si="52"/>
        <v>773.81054433302222</v>
      </c>
      <c r="J126" s="32">
        <f t="shared" si="52"/>
        <v>1.7852386235972517E-13</v>
      </c>
      <c r="K126" s="40">
        <f t="shared" si="52"/>
        <v>95.100112465912488</v>
      </c>
      <c r="L126" s="40">
        <f t="shared" si="52"/>
        <v>90.050236682509507</v>
      </c>
      <c r="M126" s="31">
        <f>SUM(M6:M125)</f>
        <v>5.0498757834029337</v>
      </c>
      <c r="N126" s="30">
        <f>SUM(N6:N125)</f>
        <v>5.0498757834029329</v>
      </c>
      <c r="O126" s="30"/>
      <c r="P126" s="30"/>
      <c r="Q126" s="30"/>
      <c r="R126" s="30"/>
      <c r="S126" s="30"/>
      <c r="T126" s="30"/>
      <c r="U126" s="30"/>
      <c r="V126" s="30"/>
      <c r="W126" s="30">
        <f>SUM(W6:W125)</f>
        <v>9842695.8053427748</v>
      </c>
      <c r="X126" s="30"/>
    </row>
    <row r="127" spans="1:24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>
        <f t="shared" ref="D127:I127" si="53">AVERAGE(D6:D125)</f>
        <v>-1.1747639897900324E-13</v>
      </c>
      <c r="E127" s="32">
        <f t="shared" si="53"/>
        <v>1.4779288903810084E-13</v>
      </c>
      <c r="F127" s="32">
        <f t="shared" si="53"/>
        <v>475435.51634541305</v>
      </c>
      <c r="G127" s="32">
        <f t="shared" si="53"/>
        <v>393222.05672964716</v>
      </c>
      <c r="H127" s="32">
        <f t="shared" si="53"/>
        <v>2168.1157078833335</v>
      </c>
      <c r="I127" s="32">
        <f t="shared" si="53"/>
        <v>6.4484212027751848</v>
      </c>
      <c r="J127" s="30">
        <f>AVERAGE(J6:J125)</f>
        <v>1.4876988529977098E-15</v>
      </c>
      <c r="K127" s="35" t="s">
        <v>58</v>
      </c>
      <c r="L127" s="35" t="s">
        <v>56</v>
      </c>
      <c r="M127" s="35" t="s">
        <v>34</v>
      </c>
      <c r="N127" s="30"/>
      <c r="O127" s="30"/>
      <c r="P127" s="30"/>
      <c r="Q127" s="30"/>
      <c r="R127" s="30"/>
      <c r="S127" s="30"/>
      <c r="T127" s="30"/>
      <c r="U127" s="30"/>
      <c r="V127" s="30"/>
      <c r="W127" s="35" t="s">
        <v>60</v>
      </c>
      <c r="X127" s="30">
        <f>AVERAGE(X6:X125)</f>
        <v>2.9951275848940844</v>
      </c>
    </row>
    <row r="128" spans="1:24" x14ac:dyDescent="0.35">
      <c r="A128" s="23" t="s">
        <v>119</v>
      </c>
      <c r="B128" s="54">
        <f>MAX(B6:B125)*1.05</f>
        <v>3886.0185971250003</v>
      </c>
      <c r="H128" s="53">
        <f>B128</f>
        <v>3886.0185971250003</v>
      </c>
      <c r="Q128" s="54">
        <f t="shared" ref="Q126:Q128" si="54">$AC$7+$AB$7*H128</f>
        <v>8.8216055826624569</v>
      </c>
      <c r="R128" s="54">
        <f t="shared" ref="R126:R128" si="55">Q128-P128</f>
        <v>8.8216055826624569</v>
      </c>
      <c r="S128" s="54">
        <f t="shared" ref="S126:S128" si="56">Q128+P128</f>
        <v>8.8216055826624569</v>
      </c>
      <c r="T128" s="54">
        <f t="shared" ref="T126:T128" si="57">EXP(1)^($AH$7+$AG$7*H128)</f>
        <v>6779.1403622173902</v>
      </c>
      <c r="U128" s="54">
        <f t="shared" ref="U126:U128" si="58">EXP(R128)</f>
        <v>6779.1403622173902</v>
      </c>
      <c r="V128" s="54">
        <f t="shared" ref="V126:V128" si="59">EXP(S128)</f>
        <v>6779.1403622173902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B4945-607F-4EA7-8939-945E6B4729D3}">
  <dimension ref="A1:AM128"/>
  <sheetViews>
    <sheetView topLeftCell="A109" zoomScale="52" zoomScaleNormal="40" workbookViewId="0">
      <selection activeCell="B128" activeCellId="3" sqref="B5:C125 T5:V125 T128:V128 B128"/>
    </sheetView>
  </sheetViews>
  <sheetFormatPr defaultRowHeight="14.5" x14ac:dyDescent="0.35"/>
  <cols>
    <col min="1" max="1" width="9" bestFit="1" customWidth="1"/>
    <col min="2" max="3" width="11.6328125" customWidth="1"/>
    <col min="4" max="4" width="13.81640625" bestFit="1" customWidth="1"/>
    <col min="5" max="5" width="13.1796875" bestFit="1" customWidth="1"/>
    <col min="6" max="6" width="18.6328125" bestFit="1" customWidth="1"/>
    <col min="7" max="7" width="14.08984375" bestFit="1" customWidth="1"/>
    <col min="8" max="16" width="11.6328125" customWidth="1"/>
    <col min="17" max="19" width="8.90625" bestFit="1" customWidth="1"/>
    <col min="20" max="22" width="12.453125" bestFit="1" customWidth="1"/>
    <col min="23" max="23" width="12.26953125" bestFit="1" customWidth="1"/>
    <col min="24" max="25" width="12.6328125" customWidth="1"/>
    <col min="26" max="26" width="12.08984375" bestFit="1" customWidth="1"/>
    <col min="27" max="27" width="12.453125" bestFit="1" customWidth="1"/>
    <col min="33" max="33" width="12.1796875" bestFit="1" customWidth="1"/>
    <col min="34" max="34" width="13.90625" bestFit="1" customWidth="1"/>
    <col min="35" max="35" width="12.08984375" bestFit="1" customWidth="1"/>
  </cols>
  <sheetData>
    <row r="1" spans="1:35" ht="14.5" customHeight="1" x14ac:dyDescent="0.35">
      <c r="A1" s="1" t="s">
        <v>0</v>
      </c>
      <c r="E1" s="2" t="s">
        <v>1</v>
      </c>
      <c r="F1" s="2"/>
    </row>
    <row r="4" spans="1:35" ht="58" x14ac:dyDescent="0.35">
      <c r="B4" s="27" t="s">
        <v>2</v>
      </c>
      <c r="C4" s="27" t="s">
        <v>3</v>
      </c>
    </row>
    <row r="5" spans="1:35" x14ac:dyDescent="0.3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8</v>
      </c>
      <c r="G5" s="28" t="s">
        <v>9</v>
      </c>
      <c r="H5" s="25" t="s">
        <v>19</v>
      </c>
      <c r="I5" s="25" t="s">
        <v>20</v>
      </c>
      <c r="J5" s="25" t="s">
        <v>33</v>
      </c>
      <c r="K5" s="25" t="s">
        <v>58</v>
      </c>
      <c r="L5" s="25" t="s">
        <v>56</v>
      </c>
      <c r="M5" s="25" t="s">
        <v>47</v>
      </c>
      <c r="N5" s="25" t="s">
        <v>37</v>
      </c>
      <c r="O5" s="25" t="s">
        <v>38</v>
      </c>
      <c r="P5" s="25" t="s">
        <v>30</v>
      </c>
      <c r="Q5" s="25" t="s">
        <v>28</v>
      </c>
      <c r="R5" s="25" t="s">
        <v>43</v>
      </c>
      <c r="S5" s="25" t="s">
        <v>44</v>
      </c>
      <c r="T5" s="28" t="s">
        <v>29</v>
      </c>
      <c r="U5" s="28" t="s">
        <v>45</v>
      </c>
      <c r="V5" s="28" t="s">
        <v>46</v>
      </c>
      <c r="W5" s="28" t="s">
        <v>34</v>
      </c>
      <c r="X5" s="28" t="s">
        <v>68</v>
      </c>
    </row>
    <row r="6" spans="1:35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4">
        <f>D6*E6</f>
        <v>676248.98469364329</v>
      </c>
      <c r="G6" s="3">
        <f>D6^2</f>
        <v>803256.37786175462</v>
      </c>
      <c r="H6" s="3">
        <v>1271.869995</v>
      </c>
      <c r="I6" s="3">
        <f t="shared" ref="I6:I37" si="0">LN(C6)</f>
        <v>5.1676675154350473</v>
      </c>
      <c r="J6" s="3">
        <f t="shared" ref="J6:J37" si="1">I6-Q6</f>
        <v>-4.2641603312755905E-2</v>
      </c>
      <c r="K6" s="3">
        <f>(I6-$I$127)^2</f>
        <v>1.6403300076353586</v>
      </c>
      <c r="L6" s="3">
        <f>(Q6-$I$127)^2</f>
        <v>1.5329215326146259</v>
      </c>
      <c r="M6" s="3">
        <f>J6^2</f>
        <v>1.8183063330824353E-3</v>
      </c>
      <c r="N6" s="3">
        <f>(J6-$J$127)^2</f>
        <v>1.818306333082562E-3</v>
      </c>
      <c r="O6" s="3">
        <f t="shared" ref="O6:O37" si="2" xml:space="preserve"> SQRT($AB$16/$AH$15*(1+G6/$AB$19))</f>
        <v>3.2941412961181103E-2</v>
      </c>
      <c r="P6" s="3">
        <f t="shared" ref="P6:P37" si="3">O6*$AH$21</f>
        <v>6.5232965938867918E-2</v>
      </c>
      <c r="Q6" s="3">
        <f t="shared" ref="Q6:Q37" si="4">$AC$7+$AB$7*H6</f>
        <v>5.2103091187478032</v>
      </c>
      <c r="R6" s="3">
        <f>Q6-P6</f>
        <v>5.1450761528089357</v>
      </c>
      <c r="S6" s="3">
        <f>Q6+P6</f>
        <v>5.2755420846866707</v>
      </c>
      <c r="T6" s="3">
        <f>10^($AH$7+$AG$7*H6)</f>
        <v>183.15066474834029</v>
      </c>
      <c r="U6" s="3">
        <f>EXP(R6)</f>
        <v>171.58455081905876</v>
      </c>
      <c r="V6" s="3">
        <f>EXP(S6)</f>
        <v>195.49642341129092</v>
      </c>
      <c r="W6" s="3">
        <f t="shared" ref="W6:W37" si="5">(T6-C6)^2</f>
        <v>58.456235318010833</v>
      </c>
      <c r="X6" s="3">
        <f>$AG$7*H6*LN(10)</f>
        <v>1.7570155008667028</v>
      </c>
      <c r="AA6" s="21"/>
      <c r="AB6" s="20" t="s">
        <v>25</v>
      </c>
      <c r="AC6" s="20" t="s">
        <v>24</v>
      </c>
      <c r="AG6" s="20" t="s">
        <v>97</v>
      </c>
      <c r="AH6" s="20" t="s">
        <v>98</v>
      </c>
    </row>
    <row r="7" spans="1:35" x14ac:dyDescent="0.35">
      <c r="A7" s="25">
        <f>A6+1</f>
        <v>2</v>
      </c>
      <c r="B7">
        <v>1308.179993</v>
      </c>
      <c r="C7" s="3">
        <v>171.9049985</v>
      </c>
      <c r="D7" s="3">
        <f t="shared" ref="D7:D70" si="6">B7-$B$127</f>
        <v>-859.9357148833335</v>
      </c>
      <c r="E7" s="3">
        <f t="shared" ref="E7:E70" si="7">C7-$C$127</f>
        <v>-758.13525035416683</v>
      </c>
      <c r="F7" s="4">
        <f t="shared" ref="F7:F70" si="8">D7*E7</f>
        <v>651947.57849156542</v>
      </c>
      <c r="G7" s="3">
        <f t="shared" ref="G7:G70" si="9">D7^2</f>
        <v>739489.43373190984</v>
      </c>
      <c r="H7" s="3">
        <v>1308.179993</v>
      </c>
      <c r="I7" s="3">
        <f t="shared" si="0"/>
        <v>5.1469419899183464</v>
      </c>
      <c r="J7" s="3">
        <f t="shared" si="1"/>
        <v>-0.11352730995900639</v>
      </c>
      <c r="K7" s="3">
        <f t="shared" ref="K7:K70" si="10">(I7-$I$127)^2</f>
        <v>1.6938481414984559</v>
      </c>
      <c r="L7" s="3">
        <f t="shared" ref="L7:L70" si="11">(Q7-$I$127)^2</f>
        <v>1.4112297235985802</v>
      </c>
      <c r="M7" s="3">
        <f t="shared" ref="M7:M70" si="12">J7^2</f>
        <v>1.2888450106528313E-2</v>
      </c>
      <c r="N7" s="3">
        <f t="shared" ref="N7:N70" si="13">(J7-$J$127)^2</f>
        <v>1.288845010652865E-2</v>
      </c>
      <c r="O7" s="3">
        <f t="shared" si="2"/>
        <v>3.205157968635261E-2</v>
      </c>
      <c r="P7" s="3">
        <f t="shared" si="3"/>
        <v>6.3470853798245366E-2</v>
      </c>
      <c r="Q7" s="3">
        <f t="shared" si="4"/>
        <v>5.2604692998773528</v>
      </c>
      <c r="R7" s="3">
        <f t="shared" ref="R7:R70" si="14">Q7-P7</f>
        <v>5.1969984460791077</v>
      </c>
      <c r="S7" s="3">
        <f t="shared" ref="S7:S70" si="15">Q7+P7</f>
        <v>5.3239401536755979</v>
      </c>
      <c r="T7" s="3">
        <f t="shared" ref="T7:T70" si="16">10^($AH$7+$AG$7*H7)</f>
        <v>192.57184403711071</v>
      </c>
      <c r="U7" s="3">
        <f t="shared" ref="U7:V70" si="17">EXP(R7)</f>
        <v>180.72895922077672</v>
      </c>
      <c r="V7" s="3">
        <f t="shared" si="17"/>
        <v>205.1907744931566</v>
      </c>
      <c r="W7" s="3">
        <f t="shared" si="5"/>
        <v>427.11850445479257</v>
      </c>
      <c r="X7" s="3">
        <f t="shared" ref="X7:X70" si="18">$AG$7*H7*LN(10)</f>
        <v>1.8071756819962521</v>
      </c>
      <c r="AA7" s="21"/>
      <c r="AB7" s="36" cm="1">
        <f t="array" ref="AB7:AC11">LINEST(I6:I125,H6:H125,1,1)</f>
        <v>1.3814426850023321E-3</v>
      </c>
      <c r="AC7" s="36">
        <v>3.4532936178811009</v>
      </c>
      <c r="AG7" s="38">
        <f>AB7/LN(10)</f>
        <v>5.9995293516212488E-4</v>
      </c>
      <c r="AH7" s="38">
        <f>AC7/LN(10)</f>
        <v>1.4997463626374787</v>
      </c>
    </row>
    <row r="8" spans="1:35" x14ac:dyDescent="0.35">
      <c r="A8" s="25">
        <f t="shared" ref="A8:A71" si="19">A7+1</f>
        <v>3</v>
      </c>
      <c r="B8" s="3">
        <v>1327.2349855</v>
      </c>
      <c r="C8" s="3">
        <v>176.83000200000001</v>
      </c>
      <c r="D8" s="3">
        <f t="shared" si="6"/>
        <v>-840.88072238333348</v>
      </c>
      <c r="E8" s="3">
        <f t="shared" si="7"/>
        <v>-753.21024685416683</v>
      </c>
      <c r="F8" s="4">
        <f t="shared" si="8"/>
        <v>633359.97648126073</v>
      </c>
      <c r="G8" s="3">
        <f t="shared" si="9"/>
        <v>707080.38927591674</v>
      </c>
      <c r="H8" s="3">
        <v>1327.2349855</v>
      </c>
      <c r="I8" s="3">
        <f t="shared" si="0"/>
        <v>5.1751888303771842</v>
      </c>
      <c r="J8" s="3">
        <f t="shared" si="1"/>
        <v>-0.11160384950206748</v>
      </c>
      <c r="K8" s="3">
        <f t="shared" si="10"/>
        <v>1.6211206741222408</v>
      </c>
      <c r="L8" s="3">
        <f t="shared" si="11"/>
        <v>1.3493808252053874</v>
      </c>
      <c r="M8" s="3">
        <f t="shared" si="12"/>
        <v>1.2455419223680127E-2</v>
      </c>
      <c r="N8" s="3">
        <f t="shared" si="13"/>
        <v>1.2455419223680458E-2</v>
      </c>
      <c r="O8" s="3">
        <f t="shared" si="2"/>
        <v>3.1589723533261019E-2</v>
      </c>
      <c r="P8" s="3">
        <f t="shared" si="3"/>
        <v>6.255625287512212E-2</v>
      </c>
      <c r="Q8" s="3">
        <f t="shared" si="4"/>
        <v>5.2867926798792517</v>
      </c>
      <c r="R8" s="3">
        <f t="shared" si="14"/>
        <v>5.2242364270041293</v>
      </c>
      <c r="S8" s="3">
        <f t="shared" si="15"/>
        <v>5.3493489327543742</v>
      </c>
      <c r="T8" s="3">
        <f t="shared" si="16"/>
        <v>197.70829363017654</v>
      </c>
      <c r="U8" s="3">
        <f t="shared" si="17"/>
        <v>185.71930612396548</v>
      </c>
      <c r="V8" s="3">
        <f t="shared" si="17"/>
        <v>210.47122232981462</v>
      </c>
      <c r="W8" s="3">
        <f t="shared" si="5"/>
        <v>435.90306139469953</v>
      </c>
      <c r="X8" s="3">
        <f t="shared" si="18"/>
        <v>1.8334990619981515</v>
      </c>
      <c r="AA8" s="22" t="s">
        <v>23</v>
      </c>
      <c r="AB8" s="37">
        <v>3.0115479738778002E-5</v>
      </c>
      <c r="AC8" s="37">
        <v>6.7969962467130648E-2</v>
      </c>
    </row>
    <row r="9" spans="1:35" x14ac:dyDescent="0.35">
      <c r="A9" s="25">
        <f t="shared" si="19"/>
        <v>4</v>
      </c>
      <c r="B9" s="3">
        <v>1346.5449825000001</v>
      </c>
      <c r="C9" s="3">
        <v>188.69499999999999</v>
      </c>
      <c r="D9" s="3">
        <f t="shared" si="6"/>
        <v>-821.57072538333341</v>
      </c>
      <c r="E9" s="3">
        <f t="shared" si="7"/>
        <v>-741.34524885416681</v>
      </c>
      <c r="F9" s="4">
        <f t="shared" si="8"/>
        <v>609067.55386060569</v>
      </c>
      <c r="G9" s="3">
        <f t="shared" si="9"/>
        <v>674978.4568068966</v>
      </c>
      <c r="H9" s="3">
        <v>1346.5449825000001</v>
      </c>
      <c r="I9" s="3">
        <f t="shared" si="0"/>
        <v>5.2401319549381302</v>
      </c>
      <c r="J9" s="3">
        <f t="shared" si="1"/>
        <v>-7.3336379044189215E-2</v>
      </c>
      <c r="K9" s="3">
        <f t="shared" si="10"/>
        <v>1.4599629064386352</v>
      </c>
      <c r="L9" s="3">
        <f t="shared" si="11"/>
        <v>1.288118014381155</v>
      </c>
      <c r="M9" s="3">
        <f t="shared" si="12"/>
        <v>5.3782244913129947E-3</v>
      </c>
      <c r="N9" s="3">
        <f t="shared" si="13"/>
        <v>5.3782244913132132E-3</v>
      </c>
      <c r="O9" s="3">
        <f t="shared" si="2"/>
        <v>3.1125488561974887E-2</v>
      </c>
      <c r="P9" s="3">
        <f t="shared" si="3"/>
        <v>6.1636941244342158E-2</v>
      </c>
      <c r="Q9" s="3">
        <f t="shared" si="4"/>
        <v>5.3134683339823194</v>
      </c>
      <c r="R9" s="3">
        <f t="shared" si="14"/>
        <v>5.2518313927379774</v>
      </c>
      <c r="S9" s="3">
        <f t="shared" si="15"/>
        <v>5.3751052752266615</v>
      </c>
      <c r="T9" s="3">
        <f t="shared" si="16"/>
        <v>203.05326503979566</v>
      </c>
      <c r="U9" s="3">
        <f t="shared" si="17"/>
        <v>190.91558991354114</v>
      </c>
      <c r="V9" s="3">
        <f t="shared" si="17"/>
        <v>215.962606626276</v>
      </c>
      <c r="W9" s="3">
        <f t="shared" si="5"/>
        <v>206.15977495301851</v>
      </c>
      <c r="X9" s="3">
        <f t="shared" si="18"/>
        <v>1.8601747161012185</v>
      </c>
      <c r="AA9" s="22" t="s">
        <v>21</v>
      </c>
      <c r="AB9" s="37">
        <v>0.9468993710684307</v>
      </c>
      <c r="AC9" s="19">
        <v>0.20687087152730202</v>
      </c>
      <c r="AD9" s="22" t="s">
        <v>59</v>
      </c>
    </row>
    <row r="10" spans="1:35" x14ac:dyDescent="0.35">
      <c r="A10" s="25">
        <f t="shared" si="19"/>
        <v>5</v>
      </c>
      <c r="B10" s="3">
        <v>1355.204956</v>
      </c>
      <c r="C10" s="3">
        <v>196.63000450000001</v>
      </c>
      <c r="D10" s="3">
        <f t="shared" si="6"/>
        <v>-812.91075188333343</v>
      </c>
      <c r="E10" s="3">
        <f t="shared" si="7"/>
        <v>-733.41024435416682</v>
      </c>
      <c r="F10" s="4">
        <f t="shared" si="8"/>
        <v>596197.07317688502</v>
      </c>
      <c r="G10" s="3">
        <f t="shared" si="9"/>
        <v>660823.8905275265</v>
      </c>
      <c r="H10" s="3">
        <v>1355.204956</v>
      </c>
      <c r="I10" s="3">
        <f t="shared" si="0"/>
        <v>5.2813238130570879</v>
      </c>
      <c r="J10" s="3">
        <f t="shared" si="1"/>
        <v>-4.4107777969120576E-2</v>
      </c>
      <c r="K10" s="3">
        <f t="shared" si="10"/>
        <v>1.3621163170867956</v>
      </c>
      <c r="L10" s="3">
        <f t="shared" si="11"/>
        <v>1.2611056680961168</v>
      </c>
      <c r="M10" s="3">
        <f t="shared" si="12"/>
        <v>1.9454960773732384E-3</v>
      </c>
      <c r="N10" s="3">
        <f t="shared" si="13"/>
        <v>1.9454960773733695E-3</v>
      </c>
      <c r="O10" s="3">
        <f t="shared" si="2"/>
        <v>3.0918581239668785E-2</v>
      </c>
      <c r="P10" s="3">
        <f t="shared" si="3"/>
        <v>6.1227208415808011E-2</v>
      </c>
      <c r="Q10" s="3">
        <f t="shared" si="4"/>
        <v>5.3254315910262084</v>
      </c>
      <c r="R10" s="3">
        <f t="shared" si="14"/>
        <v>5.2642043826104006</v>
      </c>
      <c r="S10" s="3">
        <f t="shared" si="15"/>
        <v>5.3866587994420163</v>
      </c>
      <c r="T10" s="3">
        <f t="shared" si="16"/>
        <v>205.4970320034117</v>
      </c>
      <c r="U10" s="3">
        <f t="shared" si="17"/>
        <v>193.29246075039902</v>
      </c>
      <c r="V10" s="3">
        <f t="shared" si="17"/>
        <v>218.47220527003424</v>
      </c>
      <c r="W10" s="3">
        <f t="shared" si="5"/>
        <v>78.624176746259366</v>
      </c>
      <c r="X10" s="3">
        <f t="shared" si="18"/>
        <v>1.8721379731451075</v>
      </c>
      <c r="Y10" s="21"/>
      <c r="AA10" s="22" t="s">
        <v>22</v>
      </c>
      <c r="AB10" s="37">
        <v>2104.1959018991356</v>
      </c>
      <c r="AC10" s="37">
        <v>118</v>
      </c>
      <c r="AD10" s="22" t="s">
        <v>53</v>
      </c>
      <c r="AG10" s="28"/>
      <c r="AH10" s="28" t="s">
        <v>50</v>
      </c>
      <c r="AI10" s="28" t="s">
        <v>51</v>
      </c>
    </row>
    <row r="11" spans="1:35" x14ac:dyDescent="0.35">
      <c r="A11" s="25">
        <f t="shared" si="19"/>
        <v>6</v>
      </c>
      <c r="B11" s="3">
        <v>1332.919983</v>
      </c>
      <c r="C11" s="3">
        <v>200.2750015</v>
      </c>
      <c r="D11" s="3">
        <f t="shared" si="6"/>
        <v>-835.19572488333347</v>
      </c>
      <c r="E11" s="3">
        <f t="shared" si="7"/>
        <v>-729.76524735416683</v>
      </c>
      <c r="F11" s="4">
        <f t="shared" si="8"/>
        <v>609496.81475862849</v>
      </c>
      <c r="G11" s="3">
        <f t="shared" si="9"/>
        <v>697551.89886339684</v>
      </c>
      <c r="H11" s="3">
        <v>1332.919983</v>
      </c>
      <c r="I11" s="3">
        <f t="shared" si="0"/>
        <v>5.2996914295908821</v>
      </c>
      <c r="J11" s="3">
        <f t="shared" si="1"/>
        <v>5.0452515009986598E-3</v>
      </c>
      <c r="K11" s="3">
        <f t="shared" si="10"/>
        <v>1.3195800918000595</v>
      </c>
      <c r="L11" s="3">
        <f t="shared" si="11"/>
        <v>1.3311968075875678</v>
      </c>
      <c r="M11" s="3">
        <f t="shared" si="12"/>
        <v>2.545456270832923E-5</v>
      </c>
      <c r="N11" s="3">
        <f t="shared" si="13"/>
        <v>2.545456270831422E-5</v>
      </c>
      <c r="O11" s="3">
        <f t="shared" si="2"/>
        <v>3.145264446137587E-2</v>
      </c>
      <c r="P11" s="3">
        <f t="shared" si="3"/>
        <v>6.2284798993111866E-2</v>
      </c>
      <c r="Q11" s="3">
        <f t="shared" si="4"/>
        <v>5.2946461780898835</v>
      </c>
      <c r="R11" s="3">
        <f t="shared" si="14"/>
        <v>5.2323613790967718</v>
      </c>
      <c r="S11" s="3">
        <f t="shared" si="15"/>
        <v>5.3569309770829951</v>
      </c>
      <c r="T11" s="3">
        <f t="shared" si="16"/>
        <v>199.26710842305482</v>
      </c>
      <c r="U11" s="3">
        <f t="shared" si="17"/>
        <v>187.23441334072217</v>
      </c>
      <c r="V11" s="3">
        <f t="shared" si="17"/>
        <v>212.07308950746935</v>
      </c>
      <c r="W11" s="3">
        <f t="shared" si="5"/>
        <v>1.015848454554023</v>
      </c>
      <c r="X11" s="3">
        <f t="shared" si="18"/>
        <v>1.841352560208783</v>
      </c>
      <c r="AA11" s="22" t="s">
        <v>57</v>
      </c>
      <c r="AB11" s="37">
        <v>90.050236682509563</v>
      </c>
      <c r="AC11" s="37">
        <v>5.0498757834029284</v>
      </c>
      <c r="AD11" s="22" t="s">
        <v>34</v>
      </c>
      <c r="AG11" s="28" t="s">
        <v>69</v>
      </c>
      <c r="AH11" s="3">
        <f>MAX(X6:X125)</f>
        <v>5.1126780616965295</v>
      </c>
      <c r="AI11" s="3">
        <f>MIN(X6:X125)</f>
        <v>1.623568171340823</v>
      </c>
    </row>
    <row r="12" spans="1:35" x14ac:dyDescent="0.35">
      <c r="A12" s="25">
        <f t="shared" si="19"/>
        <v>7</v>
      </c>
      <c r="B12" s="3">
        <v>1306.460022</v>
      </c>
      <c r="C12" s="3">
        <v>214.03500349999999</v>
      </c>
      <c r="D12" s="3">
        <f t="shared" si="6"/>
        <v>-861.65568588333349</v>
      </c>
      <c r="E12" s="3">
        <f t="shared" si="7"/>
        <v>-716.00524535416685</v>
      </c>
      <c r="F12" s="4">
        <f t="shared" si="8"/>
        <v>616949.99078170909</v>
      </c>
      <c r="G12" s="3">
        <f t="shared" si="9"/>
        <v>742450.52101507783</v>
      </c>
      <c r="H12" s="3">
        <v>1306.460022</v>
      </c>
      <c r="I12" s="3">
        <f t="shared" si="0"/>
        <v>5.3661395694031135</v>
      </c>
      <c r="J12" s="3">
        <f t="shared" si="1"/>
        <v>0.10804631088212702</v>
      </c>
      <c r="K12" s="3">
        <f t="shared" si="10"/>
        <v>1.1713335339345186</v>
      </c>
      <c r="L12" s="3">
        <f t="shared" si="11"/>
        <v>1.4168806148724258</v>
      </c>
      <c r="M12" s="3">
        <f t="shared" si="12"/>
        <v>1.1674005295237239E-2</v>
      </c>
      <c r="N12" s="3">
        <f t="shared" si="13"/>
        <v>1.1674005295236918E-2</v>
      </c>
      <c r="O12" s="3">
        <f t="shared" si="2"/>
        <v>3.2093446296220775E-2</v>
      </c>
      <c r="P12" s="3">
        <f t="shared" si="3"/>
        <v>6.355376108393844E-2</v>
      </c>
      <c r="Q12" s="3">
        <f t="shared" si="4"/>
        <v>5.2580932585209865</v>
      </c>
      <c r="R12" s="3">
        <f t="shared" si="14"/>
        <v>5.1945394974370478</v>
      </c>
      <c r="S12" s="3">
        <f t="shared" si="15"/>
        <v>5.3216470196049253</v>
      </c>
      <c r="T12" s="3">
        <f t="shared" si="16"/>
        <v>192.11482853048861</v>
      </c>
      <c r="U12" s="3">
        <f t="shared" si="17"/>
        <v>180.28510192671106</v>
      </c>
      <c r="V12" s="3">
        <f t="shared" si="17"/>
        <v>204.72078361917414</v>
      </c>
      <c r="W12" s="3">
        <f t="shared" si="5"/>
        <v>480.49407069399319</v>
      </c>
      <c r="X12" s="3">
        <f t="shared" si="18"/>
        <v>1.8047996406398858</v>
      </c>
    </row>
    <row r="13" spans="1:35" x14ac:dyDescent="0.35">
      <c r="A13" s="25">
        <f t="shared" si="19"/>
        <v>8</v>
      </c>
      <c r="B13" s="3">
        <v>1255.7399905</v>
      </c>
      <c r="C13" s="3">
        <v>220.11499800000001</v>
      </c>
      <c r="D13" s="3">
        <f t="shared" si="6"/>
        <v>-912.37571738333349</v>
      </c>
      <c r="E13" s="3">
        <f t="shared" si="7"/>
        <v>-709.92525085416685</v>
      </c>
      <c r="F13" s="4">
        <f t="shared" si="8"/>
        <v>647718.56003661349</v>
      </c>
      <c r="G13" s="3">
        <f t="shared" si="9"/>
        <v>832429.44967075239</v>
      </c>
      <c r="H13" s="3">
        <v>1255.7399905</v>
      </c>
      <c r="I13" s="3">
        <f t="shared" si="0"/>
        <v>5.3941501279646209</v>
      </c>
      <c r="J13" s="3">
        <f t="shared" si="1"/>
        <v>0.20612368594239694</v>
      </c>
      <c r="K13" s="3">
        <f t="shared" si="10"/>
        <v>1.1114874991822217</v>
      </c>
      <c r="L13" s="3">
        <f t="shared" si="11"/>
        <v>1.5885949529335135</v>
      </c>
      <c r="M13" s="3">
        <f t="shared" si="12"/>
        <v>4.2486973906479888E-2</v>
      </c>
      <c r="N13" s="3">
        <f t="shared" si="13"/>
        <v>4.2486973906479271E-2</v>
      </c>
      <c r="O13" s="3">
        <f t="shared" si="2"/>
        <v>3.3340590508709092E-2</v>
      </c>
      <c r="P13" s="3">
        <f t="shared" si="3"/>
        <v>6.6023446158770441E-2</v>
      </c>
      <c r="Q13" s="3">
        <f t="shared" si="4"/>
        <v>5.188026442022224</v>
      </c>
      <c r="R13" s="3">
        <f t="shared" si="14"/>
        <v>5.1220029958634532</v>
      </c>
      <c r="S13" s="3">
        <f t="shared" si="15"/>
        <v>5.2540498881809947</v>
      </c>
      <c r="T13" s="3">
        <f t="shared" si="16"/>
        <v>179.11471061644534</v>
      </c>
      <c r="U13" s="3">
        <f t="shared" si="17"/>
        <v>167.6708775726128</v>
      </c>
      <c r="V13" s="3">
        <f t="shared" si="17"/>
        <v>191.33960544411926</v>
      </c>
      <c r="W13" s="3">
        <f t="shared" si="5"/>
        <v>1681.023565534073</v>
      </c>
      <c r="X13" s="3">
        <f t="shared" si="18"/>
        <v>1.7347328241411231</v>
      </c>
    </row>
    <row r="14" spans="1:35" x14ac:dyDescent="0.35">
      <c r="A14" s="25">
        <f t="shared" si="19"/>
        <v>9</v>
      </c>
      <c r="B14" s="3">
        <v>1175.2700195</v>
      </c>
      <c r="C14" s="3">
        <v>215.7549975</v>
      </c>
      <c r="D14" s="3">
        <f t="shared" si="6"/>
        <v>-992.84568838333348</v>
      </c>
      <c r="E14" s="3">
        <f t="shared" si="7"/>
        <v>-714.2852513541668</v>
      </c>
      <c r="F14" s="4">
        <f t="shared" si="8"/>
        <v>709175.03208279016</v>
      </c>
      <c r="G14" s="3">
        <f t="shared" si="9"/>
        <v>985742.56094137533</v>
      </c>
      <c r="H14" s="3">
        <v>1175.2700195</v>
      </c>
      <c r="I14" s="3">
        <f t="shared" si="0"/>
        <v>5.3741434930788161</v>
      </c>
      <c r="J14" s="3">
        <f t="shared" si="1"/>
        <v>0.29728170385689179</v>
      </c>
      <c r="K14" s="3">
        <f t="shared" si="10"/>
        <v>1.1540725975504755</v>
      </c>
      <c r="L14" s="3">
        <f t="shared" si="11"/>
        <v>1.8811752249065639</v>
      </c>
      <c r="M14" s="3">
        <f t="shared" si="12"/>
        <v>8.8376411448056705E-2</v>
      </c>
      <c r="N14" s="3">
        <f t="shared" si="13"/>
        <v>8.8376411448055817E-2</v>
      </c>
      <c r="O14" s="3">
        <f t="shared" si="2"/>
        <v>3.5364404329963878E-2</v>
      </c>
      <c r="P14" s="3">
        <f t="shared" si="3"/>
        <v>7.0031148506696381E-2</v>
      </c>
      <c r="Q14" s="3">
        <f t="shared" si="4"/>
        <v>5.0768617892219243</v>
      </c>
      <c r="R14" s="3">
        <f t="shared" si="14"/>
        <v>5.0068306407152283</v>
      </c>
      <c r="S14" s="3">
        <f t="shared" si="15"/>
        <v>5.1468929377286203</v>
      </c>
      <c r="T14" s="3">
        <f t="shared" si="16"/>
        <v>160.27030390689703</v>
      </c>
      <c r="U14" s="3">
        <f t="shared" si="17"/>
        <v>149.43038627135994</v>
      </c>
      <c r="V14" s="3">
        <f t="shared" si="17"/>
        <v>171.8965663902072</v>
      </c>
      <c r="W14" s="3">
        <f t="shared" si="5"/>
        <v>3078.5512231205221</v>
      </c>
      <c r="X14" s="3">
        <f t="shared" si="18"/>
        <v>1.623568171340823</v>
      </c>
    </row>
    <row r="15" spans="1:35" x14ac:dyDescent="0.35">
      <c r="A15" s="25">
        <f t="shared" si="19"/>
        <v>10</v>
      </c>
      <c r="B15" s="3">
        <v>1192.255005</v>
      </c>
      <c r="C15" s="3">
        <v>215.259995</v>
      </c>
      <c r="D15" s="3">
        <f t="shared" si="6"/>
        <v>-975.86070288333349</v>
      </c>
      <c r="E15" s="3">
        <f t="shared" si="7"/>
        <v>-714.78025385416686</v>
      </c>
      <c r="F15" s="4">
        <f t="shared" si="8"/>
        <v>697525.9609332548</v>
      </c>
      <c r="G15" s="3">
        <f t="shared" si="9"/>
        <v>952304.11143195373</v>
      </c>
      <c r="H15" s="3">
        <v>1192.255005</v>
      </c>
      <c r="I15" s="3">
        <f t="shared" si="0"/>
        <v>5.3718465766084273</v>
      </c>
      <c r="J15" s="3">
        <f t="shared" si="1"/>
        <v>0.27152100341265761</v>
      </c>
      <c r="K15" s="3">
        <f t="shared" si="10"/>
        <v>1.1590129257060937</v>
      </c>
      <c r="L15" s="3">
        <f t="shared" si="11"/>
        <v>1.8173618264911195</v>
      </c>
      <c r="M15" s="3">
        <f t="shared" si="12"/>
        <v>7.3723655294216428E-2</v>
      </c>
      <c r="N15" s="3">
        <f t="shared" si="13"/>
        <v>7.3723655294215609E-2</v>
      </c>
      <c r="O15" s="3">
        <f t="shared" si="2"/>
        <v>3.4932998086752196E-2</v>
      </c>
      <c r="P15" s="3">
        <f t="shared" si="3"/>
        <v>6.9176846695101185E-2</v>
      </c>
      <c r="Q15" s="3">
        <f t="shared" si="4"/>
        <v>5.1003255731957697</v>
      </c>
      <c r="R15" s="3">
        <f t="shared" si="14"/>
        <v>5.0311487265006685</v>
      </c>
      <c r="S15" s="3">
        <f t="shared" si="15"/>
        <v>5.169502419890871</v>
      </c>
      <c r="T15" s="3">
        <f t="shared" si="16"/>
        <v>164.07531713037059</v>
      </c>
      <c r="U15" s="3">
        <f t="shared" si="17"/>
        <v>153.10879184187758</v>
      </c>
      <c r="V15" s="3">
        <f t="shared" si="17"/>
        <v>175.82732753344348</v>
      </c>
      <c r="W15" s="3">
        <f t="shared" si="5"/>
        <v>2619.8712486177305</v>
      </c>
      <c r="X15" s="3">
        <f t="shared" si="18"/>
        <v>1.6470319553146688</v>
      </c>
      <c r="AA15" s="26"/>
      <c r="AB15" s="26" t="s">
        <v>15</v>
      </c>
      <c r="AC15" s="26" t="s">
        <v>16</v>
      </c>
      <c r="AG15" s="28" t="s">
        <v>36</v>
      </c>
      <c r="AH15" s="25">
        <v>120</v>
      </c>
    </row>
    <row r="16" spans="1:35" x14ac:dyDescent="0.35">
      <c r="A16" s="25">
        <f t="shared" si="19"/>
        <v>11</v>
      </c>
      <c r="B16" s="3">
        <v>1248.9799805</v>
      </c>
      <c r="C16" s="3">
        <v>200.199997</v>
      </c>
      <c r="D16" s="3">
        <f t="shared" si="6"/>
        <v>-919.13572738333346</v>
      </c>
      <c r="E16" s="3">
        <f t="shared" si="7"/>
        <v>-729.84025185416681</v>
      </c>
      <c r="F16" s="4">
        <f t="shared" si="8"/>
        <v>670822.25076161488</v>
      </c>
      <c r="G16" s="3">
        <f t="shared" si="9"/>
        <v>844810.48535248952</v>
      </c>
      <c r="H16" s="3">
        <v>1248.9799805</v>
      </c>
      <c r="I16" s="3">
        <f t="shared" si="0"/>
        <v>5.2993168518961049</v>
      </c>
      <c r="J16" s="3">
        <f t="shared" si="1"/>
        <v>0.12062897623892344</v>
      </c>
      <c r="K16" s="3">
        <f t="shared" si="10"/>
        <v>1.3204408092092317</v>
      </c>
      <c r="L16" s="3">
        <f t="shared" si="11"/>
        <v>1.6122227219941545</v>
      </c>
      <c r="M16" s="3">
        <f t="shared" si="12"/>
        <v>1.4551349908450755E-2</v>
      </c>
      <c r="N16" s="3">
        <f t="shared" si="13"/>
        <v>1.4551349908450396E-2</v>
      </c>
      <c r="O16" s="3">
        <f t="shared" si="2"/>
        <v>3.3508563953370707E-2</v>
      </c>
      <c r="P16" s="3">
        <f t="shared" si="3"/>
        <v>6.6356079309848631E-2</v>
      </c>
      <c r="Q16" s="3">
        <f t="shared" si="4"/>
        <v>5.1786878756571815</v>
      </c>
      <c r="R16" s="3">
        <f t="shared" si="14"/>
        <v>5.1123317963473331</v>
      </c>
      <c r="S16" s="3">
        <f t="shared" si="15"/>
        <v>5.2450439549670298</v>
      </c>
      <c r="T16" s="3">
        <f t="shared" si="16"/>
        <v>177.44982194049126</v>
      </c>
      <c r="U16" s="3">
        <f t="shared" si="17"/>
        <v>166.05711514994186</v>
      </c>
      <c r="V16" s="3">
        <f t="shared" si="17"/>
        <v>189.62414996960172</v>
      </c>
      <c r="W16" s="3">
        <f t="shared" si="5"/>
        <v>517.5704652382932</v>
      </c>
      <c r="X16" s="3">
        <f t="shared" si="18"/>
        <v>1.7253942577760804</v>
      </c>
      <c r="AA16" s="28" t="s">
        <v>31</v>
      </c>
      <c r="AB16" s="3">
        <f>AH15/(AH15-2)*AB18</f>
        <v>4.2795557486465532E-2</v>
      </c>
      <c r="AC16" s="3"/>
    </row>
    <row r="17" spans="1:34" x14ac:dyDescent="0.35">
      <c r="A17" s="25">
        <f t="shared" si="19"/>
        <v>12</v>
      </c>
      <c r="B17" s="3">
        <v>1252.255005</v>
      </c>
      <c r="C17" s="3">
        <v>182.47500600000001</v>
      </c>
      <c r="D17" s="3">
        <f t="shared" si="6"/>
        <v>-915.86070288333349</v>
      </c>
      <c r="E17" s="3">
        <f t="shared" si="7"/>
        <v>-747.56524285416685</v>
      </c>
      <c r="F17" s="4">
        <f t="shared" si="8"/>
        <v>684665.62877156714</v>
      </c>
      <c r="G17" s="3">
        <f t="shared" si="9"/>
        <v>838800.82708595367</v>
      </c>
      <c r="H17" s="3">
        <v>1252.255005</v>
      </c>
      <c r="I17" s="3">
        <f t="shared" si="0"/>
        <v>5.2066132102189124</v>
      </c>
      <c r="J17" s="3">
        <f t="shared" si="1"/>
        <v>2.3401075923002779E-2</v>
      </c>
      <c r="K17" s="3">
        <f t="shared" si="10"/>
        <v>1.542087090376639</v>
      </c>
      <c r="L17" s="3">
        <f t="shared" si="11"/>
        <v>1.6007539869621952</v>
      </c>
      <c r="M17" s="3">
        <f t="shared" si="12"/>
        <v>5.4761035435414035E-4</v>
      </c>
      <c r="N17" s="3">
        <f t="shared" si="13"/>
        <v>5.4761035435407074E-4</v>
      </c>
      <c r="O17" s="3">
        <f t="shared" si="2"/>
        <v>3.3427136371652115E-2</v>
      </c>
      <c r="P17" s="3">
        <f t="shared" si="3"/>
        <v>6.61948305294459E-2</v>
      </c>
      <c r="Q17" s="3">
        <f t="shared" si="4"/>
        <v>5.1832121342959097</v>
      </c>
      <c r="R17" s="3">
        <f t="shared" si="14"/>
        <v>5.1170173037664641</v>
      </c>
      <c r="S17" s="3">
        <f t="shared" si="15"/>
        <v>5.2494069648253552</v>
      </c>
      <c r="T17" s="3">
        <f t="shared" si="16"/>
        <v>178.25446967505647</v>
      </c>
      <c r="U17" s="3">
        <f t="shared" si="17"/>
        <v>166.83700265251375</v>
      </c>
      <c r="V17" s="3">
        <f t="shared" si="17"/>
        <v>190.45328946190389</v>
      </c>
      <c r="W17" s="3">
        <f t="shared" si="5"/>
        <v>17.812926870167907</v>
      </c>
      <c r="X17" s="3">
        <f t="shared" si="18"/>
        <v>1.7299185164148088</v>
      </c>
      <c r="Y17" s="21"/>
      <c r="AA17" s="28" t="s">
        <v>32</v>
      </c>
      <c r="AB17" s="39">
        <f>SQRT(AB16)</f>
        <v>0.2068708715273021</v>
      </c>
      <c r="AC17" s="3"/>
    </row>
    <row r="18" spans="1:34" x14ac:dyDescent="0.35">
      <c r="A18" s="25">
        <f t="shared" si="19"/>
        <v>13</v>
      </c>
      <c r="B18" s="3">
        <v>1285.6350095</v>
      </c>
      <c r="C18" s="3">
        <v>185.16500049999999</v>
      </c>
      <c r="D18" s="3">
        <f t="shared" si="6"/>
        <v>-882.48069838333345</v>
      </c>
      <c r="E18" s="3">
        <f t="shared" si="7"/>
        <v>-744.87524835416684</v>
      </c>
      <c r="F18" s="4">
        <f t="shared" si="8"/>
        <v>657338.02937604405</v>
      </c>
      <c r="G18" s="3">
        <f t="shared" si="9"/>
        <v>778772.18301913596</v>
      </c>
      <c r="H18" s="3">
        <v>1285.6350095</v>
      </c>
      <c r="I18" s="3">
        <f t="shared" si="0"/>
        <v>5.221247322171271</v>
      </c>
      <c r="J18" s="3">
        <f t="shared" si="1"/>
        <v>-8.077375166508638E-3</v>
      </c>
      <c r="K18" s="3">
        <f t="shared" si="10"/>
        <v>1.505955733236469</v>
      </c>
      <c r="L18" s="3">
        <f t="shared" si="11"/>
        <v>1.4861962895696934</v>
      </c>
      <c r="M18" s="3">
        <f t="shared" si="12"/>
        <v>6.5243989580530447E-5</v>
      </c>
      <c r="N18" s="3">
        <f t="shared" si="13"/>
        <v>6.5243989580554489E-5</v>
      </c>
      <c r="O18" s="3">
        <f t="shared" si="2"/>
        <v>3.2602621678394832E-2</v>
      </c>
      <c r="P18" s="3">
        <f t="shared" si="3"/>
        <v>6.4562066963270673E-2</v>
      </c>
      <c r="Q18" s="3">
        <f t="shared" si="4"/>
        <v>5.2293246973377796</v>
      </c>
      <c r="R18" s="3">
        <f t="shared" si="14"/>
        <v>5.1647626303745087</v>
      </c>
      <c r="S18" s="3">
        <f t="shared" si="15"/>
        <v>5.2938867643010505</v>
      </c>
      <c r="T18" s="3">
        <f t="shared" si="16"/>
        <v>186.66670442498676</v>
      </c>
      <c r="U18" s="3">
        <f t="shared" si="17"/>
        <v>174.99591492660429</v>
      </c>
      <c r="V18" s="3">
        <f t="shared" si="17"/>
        <v>199.11583967831262</v>
      </c>
      <c r="W18" s="3">
        <f t="shared" si="5"/>
        <v>2.2551146783206728</v>
      </c>
      <c r="X18" s="3">
        <f t="shared" si="18"/>
        <v>1.7760310794566787</v>
      </c>
      <c r="AA18" s="28" t="s">
        <v>35</v>
      </c>
      <c r="AB18" s="3">
        <f>1/AH15*M126</f>
        <v>4.2082298195024445E-2</v>
      </c>
      <c r="AC18" s="3">
        <f>_xlfn.VAR.P(J6:J125)</f>
        <v>4.2082298195024445E-2</v>
      </c>
    </row>
    <row r="19" spans="1:34" x14ac:dyDescent="0.35">
      <c r="A19" s="25">
        <f t="shared" si="19"/>
        <v>14</v>
      </c>
      <c r="B19" s="3">
        <v>1339.0650025</v>
      </c>
      <c r="C19" s="3">
        <v>176.75</v>
      </c>
      <c r="D19" s="3">
        <f t="shared" si="6"/>
        <v>-829.05070538333348</v>
      </c>
      <c r="E19" s="3">
        <f t="shared" si="7"/>
        <v>-753.29024885416686</v>
      </c>
      <c r="F19" s="4">
        <f t="shared" si="8"/>
        <v>624515.81217093382</v>
      </c>
      <c r="G19" s="3">
        <f t="shared" si="9"/>
        <v>687325.07209660276</v>
      </c>
      <c r="H19" s="3">
        <v>1339.0650025</v>
      </c>
      <c r="I19" s="3">
        <f t="shared" si="0"/>
        <v>5.1747363047766823</v>
      </c>
      <c r="J19" s="3">
        <f t="shared" si="1"/>
        <v>-0.1283988655506727</v>
      </c>
      <c r="K19" s="3">
        <f t="shared" si="10"/>
        <v>1.6222732193894558</v>
      </c>
      <c r="L19" s="3">
        <f t="shared" si="11"/>
        <v>1.3116800961200914</v>
      </c>
      <c r="M19" s="3">
        <f t="shared" si="12"/>
        <v>1.6486268674699725E-2</v>
      </c>
      <c r="N19" s="3">
        <f t="shared" si="13"/>
        <v>1.648626867470011E-2</v>
      </c>
      <c r="O19" s="3">
        <f t="shared" si="2"/>
        <v>3.1304851120329977E-2</v>
      </c>
      <c r="P19" s="3">
        <f t="shared" si="3"/>
        <v>6.1992127941211346E-2</v>
      </c>
      <c r="Q19" s="3">
        <f t="shared" si="4"/>
        <v>5.303135170327355</v>
      </c>
      <c r="R19" s="3">
        <f t="shared" si="14"/>
        <v>5.2411430423861436</v>
      </c>
      <c r="S19" s="3">
        <f t="shared" si="15"/>
        <v>5.3651272982685665</v>
      </c>
      <c r="T19" s="3">
        <f t="shared" si="16"/>
        <v>200.96588561125552</v>
      </c>
      <c r="U19" s="3">
        <f t="shared" si="17"/>
        <v>188.8858836297623</v>
      </c>
      <c r="V19" s="3">
        <f t="shared" si="17"/>
        <v>213.81845166725051</v>
      </c>
      <c r="W19" s="3">
        <f t="shared" si="5"/>
        <v>586.40911593741191</v>
      </c>
      <c r="X19" s="3">
        <f t="shared" si="18"/>
        <v>1.8498415524462546</v>
      </c>
      <c r="AA19" s="28" t="s">
        <v>39</v>
      </c>
      <c r="AB19" s="3">
        <f>1/AH15*G126</f>
        <v>393222.05672964716</v>
      </c>
      <c r="AC19" s="3">
        <f>_xlfn.VAR.P(B6:B125)</f>
        <v>393222.0567296457</v>
      </c>
      <c r="AG19" s="28" t="s">
        <v>40</v>
      </c>
      <c r="AH19" s="3">
        <f>AB10</f>
        <v>2104.1959018991356</v>
      </c>
    </row>
    <row r="20" spans="1:34" x14ac:dyDescent="0.35">
      <c r="A20" s="25">
        <f t="shared" si="19"/>
        <v>15</v>
      </c>
      <c r="B20" s="3">
        <v>1387.1849975</v>
      </c>
      <c r="C20" s="3">
        <v>191.199997</v>
      </c>
      <c r="D20" s="3">
        <f t="shared" si="6"/>
        <v>-780.93071038333346</v>
      </c>
      <c r="E20" s="3">
        <f t="shared" si="7"/>
        <v>-738.84025185416681</v>
      </c>
      <c r="F20" s="4">
        <f t="shared" si="8"/>
        <v>576983.0427402755</v>
      </c>
      <c r="G20" s="3">
        <f t="shared" si="9"/>
        <v>609852.77441981784</v>
      </c>
      <c r="H20" s="3">
        <v>1387.1849975</v>
      </c>
      <c r="I20" s="3">
        <f t="shared" si="0"/>
        <v>5.2533199849269243</v>
      </c>
      <c r="J20" s="3">
        <f t="shared" si="1"/>
        <v>-0.11629020049552974</v>
      </c>
      <c r="K20" s="3">
        <f t="shared" si="10"/>
        <v>1.4282669209023955</v>
      </c>
      <c r="L20" s="3">
        <f t="shared" si="11"/>
        <v>1.1638332111616341</v>
      </c>
      <c r="M20" s="3">
        <f t="shared" si="12"/>
        <v>1.3523410731290505E-2</v>
      </c>
      <c r="N20" s="3">
        <f t="shared" si="13"/>
        <v>1.352341073129085E-2</v>
      </c>
      <c r="O20" s="3">
        <f t="shared" si="2"/>
        <v>3.0161744209806069E-2</v>
      </c>
      <c r="P20" s="3">
        <f t="shared" si="3"/>
        <v>5.9728465048348695E-2</v>
      </c>
      <c r="Q20" s="3">
        <f t="shared" si="4"/>
        <v>5.3696101854224541</v>
      </c>
      <c r="R20" s="3">
        <f t="shared" si="14"/>
        <v>5.3098817203741051</v>
      </c>
      <c r="S20" s="3">
        <f t="shared" si="15"/>
        <v>5.429338650470803</v>
      </c>
      <c r="T20" s="3">
        <f t="shared" si="16"/>
        <v>214.77912734899695</v>
      </c>
      <c r="U20" s="3">
        <f t="shared" si="17"/>
        <v>202.32629589422518</v>
      </c>
      <c r="V20" s="3">
        <f t="shared" si="17"/>
        <v>227.9984089112823</v>
      </c>
      <c r="W20" s="3">
        <f t="shared" si="5"/>
        <v>555.97538801498922</v>
      </c>
      <c r="X20" s="3">
        <f t="shared" si="18"/>
        <v>1.9163165675413532</v>
      </c>
      <c r="AG20" s="28" t="s">
        <v>42</v>
      </c>
      <c r="AH20" s="3">
        <f>_xlfn.F.INV(0.95,1,AC10)</f>
        <v>3.9214781812406447</v>
      </c>
    </row>
    <row r="21" spans="1:34" x14ac:dyDescent="0.35">
      <c r="A21" s="25">
        <f t="shared" si="19"/>
        <v>16</v>
      </c>
      <c r="B21" s="3">
        <v>1403.1900025</v>
      </c>
      <c r="C21" s="3">
        <v>214.95999900000001</v>
      </c>
      <c r="D21" s="3">
        <f t="shared" si="6"/>
        <v>-764.92570538333348</v>
      </c>
      <c r="E21" s="3">
        <f t="shared" si="7"/>
        <v>-715.08024985416682</v>
      </c>
      <c r="F21" s="4">
        <f t="shared" si="8"/>
        <v>546983.26452538895</v>
      </c>
      <c r="G21" s="3">
        <f t="shared" si="9"/>
        <v>585111.33475619031</v>
      </c>
      <c r="H21" s="3">
        <v>1403.1900025</v>
      </c>
      <c r="I21" s="3">
        <f t="shared" si="0"/>
        <v>5.3704519596552078</v>
      </c>
      <c r="J21" s="3">
        <f t="shared" si="1"/>
        <v>-2.1268222847922402E-2</v>
      </c>
      <c r="K21" s="3">
        <f t="shared" si="10"/>
        <v>1.1620176891126561</v>
      </c>
      <c r="L21" s="3">
        <f t="shared" si="11"/>
        <v>1.116617046244001</v>
      </c>
      <c r="M21" s="3">
        <f t="shared" si="12"/>
        <v>4.523373031088885E-4</v>
      </c>
      <c r="N21" s="3">
        <f t="shared" si="13"/>
        <v>4.5233730310895181E-4</v>
      </c>
      <c r="O21" s="3">
        <f t="shared" si="2"/>
        <v>2.9787442992642757E-2</v>
      </c>
      <c r="P21" s="3">
        <f t="shared" si="3"/>
        <v>5.8987246735131088E-2</v>
      </c>
      <c r="Q21" s="3">
        <f t="shared" si="4"/>
        <v>5.3917201825031302</v>
      </c>
      <c r="R21" s="3">
        <f t="shared" si="14"/>
        <v>5.3327329357679991</v>
      </c>
      <c r="S21" s="3">
        <f t="shared" si="15"/>
        <v>5.4507074292382613</v>
      </c>
      <c r="T21" s="3">
        <f t="shared" si="16"/>
        <v>219.58077988291205</v>
      </c>
      <c r="U21" s="3">
        <f t="shared" si="17"/>
        <v>207.00292751874559</v>
      </c>
      <c r="V21" s="3">
        <f t="shared" si="17"/>
        <v>232.92288409603097</v>
      </c>
      <c r="W21" s="3">
        <f t="shared" si="5"/>
        <v>21.351615967885408</v>
      </c>
      <c r="X21" s="3">
        <f t="shared" si="18"/>
        <v>1.9384265646220291</v>
      </c>
      <c r="AG21" s="28" t="s">
        <v>41</v>
      </c>
      <c r="AH21" s="3">
        <f>TINV(0.05,AC10)</f>
        <v>1.9802722492729716</v>
      </c>
    </row>
    <row r="22" spans="1:34" x14ac:dyDescent="0.35">
      <c r="A22" s="25">
        <f t="shared" si="19"/>
        <v>17</v>
      </c>
      <c r="B22" s="3">
        <v>1354.0949705</v>
      </c>
      <c r="C22" s="3">
        <v>221.154999</v>
      </c>
      <c r="D22" s="3">
        <f t="shared" si="6"/>
        <v>-814.02073738333343</v>
      </c>
      <c r="E22" s="3">
        <f t="shared" si="7"/>
        <v>-708.88524985416689</v>
      </c>
      <c r="F22" s="4">
        <f t="shared" si="8"/>
        <v>577047.29380645743</v>
      </c>
      <c r="G22" s="3">
        <f t="shared" si="9"/>
        <v>662629.76089010586</v>
      </c>
      <c r="H22" s="3">
        <v>1354.0949705</v>
      </c>
      <c r="I22" s="3">
        <f t="shared" si="0"/>
        <v>5.398863808625892</v>
      </c>
      <c r="J22" s="3">
        <f t="shared" si="1"/>
        <v>7.4965598949117584E-2</v>
      </c>
      <c r="K22" s="3">
        <f t="shared" si="10"/>
        <v>1.101570723613454</v>
      </c>
      <c r="L22" s="3">
        <f t="shared" si="11"/>
        <v>1.2645519620070076</v>
      </c>
      <c r="M22" s="3">
        <f t="shared" si="12"/>
        <v>5.6198410257999399E-3</v>
      </c>
      <c r="N22" s="3">
        <f t="shared" si="13"/>
        <v>5.6198410257997169E-3</v>
      </c>
      <c r="O22" s="3">
        <f t="shared" si="2"/>
        <v>3.0945055918012089E-2</v>
      </c>
      <c r="P22" s="3">
        <f t="shared" si="3"/>
        <v>6.1279635486639679E-2</v>
      </c>
      <c r="Q22" s="3">
        <f t="shared" si="4"/>
        <v>5.3238982096767744</v>
      </c>
      <c r="R22" s="3">
        <f t="shared" si="14"/>
        <v>5.2626185741901343</v>
      </c>
      <c r="S22" s="3">
        <f t="shared" si="15"/>
        <v>5.3851778451634145</v>
      </c>
      <c r="T22" s="3">
        <f t="shared" si="16"/>
        <v>205.1821681520463</v>
      </c>
      <c r="U22" s="3">
        <f t="shared" si="17"/>
        <v>192.98617885495761</v>
      </c>
      <c r="V22" s="3">
        <f t="shared" si="17"/>
        <v>218.14889738407311</v>
      </c>
      <c r="W22" s="3">
        <f t="shared" si="5"/>
        <v>255.13132529734139</v>
      </c>
      <c r="X22" s="3">
        <f t="shared" si="18"/>
        <v>1.8706045917956737</v>
      </c>
      <c r="AA22" s="28" t="s">
        <v>61</v>
      </c>
      <c r="AB22" s="3">
        <f>CORREL(B6:B125,C6:C125)</f>
        <v>0.92659286480034209</v>
      </c>
    </row>
    <row r="23" spans="1:34" x14ac:dyDescent="0.35">
      <c r="A23" s="25">
        <f t="shared" si="19"/>
        <v>18</v>
      </c>
      <c r="B23" s="3">
        <v>1336.0150145</v>
      </c>
      <c r="C23" s="3">
        <v>218.395004</v>
      </c>
      <c r="D23" s="3">
        <f t="shared" si="6"/>
        <v>-832.10069338333346</v>
      </c>
      <c r="E23" s="3">
        <f t="shared" si="7"/>
        <v>-711.64524485416689</v>
      </c>
      <c r="F23" s="4">
        <f t="shared" si="8"/>
        <v>592160.50168610434</v>
      </c>
      <c r="G23" s="3">
        <f t="shared" si="9"/>
        <v>692391.56392902439</v>
      </c>
      <c r="H23" s="3">
        <v>1336.0150145</v>
      </c>
      <c r="I23" s="3">
        <f t="shared" si="0"/>
        <v>5.386305368151227</v>
      </c>
      <c r="J23" s="3">
        <f t="shared" si="1"/>
        <v>8.7383581435815927E-2</v>
      </c>
      <c r="K23" s="3">
        <f t="shared" si="10"/>
        <v>1.1280900461589467</v>
      </c>
      <c r="L23" s="3">
        <f t="shared" si="11"/>
        <v>1.321348907521761</v>
      </c>
      <c r="M23" s="3">
        <f t="shared" si="12"/>
        <v>7.6358903045498742E-3</v>
      </c>
      <c r="N23" s="3">
        <f t="shared" si="13"/>
        <v>7.635890304549614E-3</v>
      </c>
      <c r="O23" s="3">
        <f t="shared" si="2"/>
        <v>3.1378156709866836E-2</v>
      </c>
      <c r="P23" s="3">
        <f t="shared" si="3"/>
        <v>6.213729296588779E-2</v>
      </c>
      <c r="Q23" s="3">
        <f t="shared" si="4"/>
        <v>5.298921786715411</v>
      </c>
      <c r="R23" s="3">
        <f t="shared" si="14"/>
        <v>5.2367844937495232</v>
      </c>
      <c r="S23" s="3">
        <f t="shared" si="15"/>
        <v>5.3610590796812989</v>
      </c>
      <c r="T23" s="3">
        <f t="shared" si="16"/>
        <v>200.12092057320999</v>
      </c>
      <c r="U23" s="3">
        <f t="shared" si="17"/>
        <v>188.06440684291775</v>
      </c>
      <c r="V23" s="3">
        <f t="shared" si="17"/>
        <v>212.95035846160837</v>
      </c>
      <c r="W23" s="3">
        <f t="shared" si="5"/>
        <v>333.94212508928149</v>
      </c>
      <c r="X23" s="3">
        <f t="shared" si="18"/>
        <v>1.8456281688343097</v>
      </c>
    </row>
    <row r="24" spans="1:34" x14ac:dyDescent="0.35">
      <c r="A24" s="25">
        <f t="shared" si="19"/>
        <v>19</v>
      </c>
      <c r="B24" s="3">
        <v>1370.8249510000001</v>
      </c>
      <c r="C24" s="3">
        <v>231.300003</v>
      </c>
      <c r="D24" s="3">
        <f t="shared" si="6"/>
        <v>-797.29075688333342</v>
      </c>
      <c r="E24" s="3">
        <f t="shared" si="7"/>
        <v>-698.74024585416691</v>
      </c>
      <c r="F24" s="4">
        <f t="shared" si="8"/>
        <v>557099.13948191516</v>
      </c>
      <c r="G24" s="3">
        <f t="shared" si="9"/>
        <v>635672.55101159867</v>
      </c>
      <c r="H24" s="3">
        <v>1370.8249510000001</v>
      </c>
      <c r="I24" s="3">
        <f t="shared" si="0"/>
        <v>5.4437155822075622</v>
      </c>
      <c r="J24" s="3">
        <f t="shared" si="1"/>
        <v>9.670586334883069E-2</v>
      </c>
      <c r="K24" s="3">
        <f t="shared" si="10"/>
        <v>1.0094333840001717</v>
      </c>
      <c r="L24" s="3">
        <f t="shared" si="11"/>
        <v>1.2131072569030437</v>
      </c>
      <c r="M24" s="3">
        <f t="shared" si="12"/>
        <v>9.3520240060427154E-3</v>
      </c>
      <c r="N24" s="3">
        <f t="shared" si="13"/>
        <v>9.3520240060424274E-3</v>
      </c>
      <c r="O24" s="3">
        <f t="shared" si="2"/>
        <v>3.0547468908162914E-2</v>
      </c>
      <c r="P24" s="3">
        <f t="shared" si="3"/>
        <v>6.049230496436394E-2</v>
      </c>
      <c r="Q24" s="3">
        <f t="shared" si="4"/>
        <v>5.3470097188587316</v>
      </c>
      <c r="R24" s="3">
        <f t="shared" si="14"/>
        <v>5.2865174138943676</v>
      </c>
      <c r="S24" s="3">
        <f t="shared" si="15"/>
        <v>5.4075020238230955</v>
      </c>
      <c r="T24" s="3">
        <f t="shared" si="16"/>
        <v>209.97946051418441</v>
      </c>
      <c r="U24" s="3">
        <f t="shared" si="17"/>
        <v>197.65387875163665</v>
      </c>
      <c r="V24" s="3">
        <f t="shared" si="17"/>
        <v>223.07365843921116</v>
      </c>
      <c r="W24" s="3">
        <f t="shared" si="5"/>
        <v>454.56553188946776</v>
      </c>
      <c r="X24" s="3">
        <f t="shared" si="18"/>
        <v>1.8937161009776304</v>
      </c>
      <c r="AG24" s="28" t="s">
        <v>58</v>
      </c>
      <c r="AH24" s="3">
        <f>SUM(AH26,AH25)</f>
        <v>95.100112465912488</v>
      </c>
    </row>
    <row r="25" spans="1:34" x14ac:dyDescent="0.35">
      <c r="A25" s="25">
        <f t="shared" si="19"/>
        <v>20</v>
      </c>
      <c r="B25" s="3">
        <v>1392.9499510000001</v>
      </c>
      <c r="C25" s="3">
        <v>241.20500150000001</v>
      </c>
      <c r="D25" s="3">
        <f t="shared" si="6"/>
        <v>-775.16575688333342</v>
      </c>
      <c r="E25" s="3">
        <f t="shared" si="7"/>
        <v>-688.83524735416688</v>
      </c>
      <c r="F25" s="4">
        <f t="shared" si="8"/>
        <v>533961.49588321091</v>
      </c>
      <c r="G25" s="3">
        <f t="shared" si="9"/>
        <v>600881.95064451115</v>
      </c>
      <c r="H25" s="3">
        <v>1392.9499510000001</v>
      </c>
      <c r="I25" s="3">
        <f t="shared" si="0"/>
        <v>5.4856472005418588</v>
      </c>
      <c r="J25" s="3">
        <f t="shared" si="1"/>
        <v>0.10807306227745084</v>
      </c>
      <c r="K25" s="3">
        <f t="shared" si="10"/>
        <v>0.92693377937637644</v>
      </c>
      <c r="L25" s="3">
        <f t="shared" si="11"/>
        <v>1.1467134355713478</v>
      </c>
      <c r="M25" s="3">
        <f t="shared" si="12"/>
        <v>1.1679786790025768E-2</v>
      </c>
      <c r="N25" s="3">
        <f t="shared" si="13"/>
        <v>1.1679786790025445E-2</v>
      </c>
      <c r="O25" s="3">
        <f t="shared" si="2"/>
        <v>3.0026568166305206E-2</v>
      </c>
      <c r="P25" s="3">
        <f t="shared" si="3"/>
        <v>5.946077968063742E-2</v>
      </c>
      <c r="Q25" s="3">
        <f t="shared" si="4"/>
        <v>5.377574138264408</v>
      </c>
      <c r="R25" s="3">
        <f t="shared" si="14"/>
        <v>5.318113358583771</v>
      </c>
      <c r="S25" s="3">
        <f t="shared" si="15"/>
        <v>5.437034917945045</v>
      </c>
      <c r="T25" s="3">
        <f t="shared" si="16"/>
        <v>216.49644744208098</v>
      </c>
      <c r="U25" s="3">
        <f t="shared" si="17"/>
        <v>203.99864641135986</v>
      </c>
      <c r="V25" s="3">
        <f t="shared" si="17"/>
        <v>229.7599154679078</v>
      </c>
      <c r="W25" s="3">
        <f t="shared" si="5"/>
        <v>610.51264363310702</v>
      </c>
      <c r="X25" s="3">
        <f t="shared" si="18"/>
        <v>1.9242805203833071</v>
      </c>
      <c r="AG25" s="28" t="s">
        <v>56</v>
      </c>
      <c r="AH25" s="3">
        <f>AB11</f>
        <v>90.050236682509563</v>
      </c>
    </row>
    <row r="26" spans="1:34" x14ac:dyDescent="0.35">
      <c r="A26" s="25">
        <f t="shared" si="19"/>
        <v>21</v>
      </c>
      <c r="B26" s="3">
        <v>1423.6050415</v>
      </c>
      <c r="C26" s="3">
        <v>251.2950055</v>
      </c>
      <c r="D26" s="3">
        <f t="shared" si="6"/>
        <v>-744.5106663833335</v>
      </c>
      <c r="E26" s="3">
        <f t="shared" si="7"/>
        <v>-678.74524335416686</v>
      </c>
      <c r="F26" s="4">
        <f t="shared" si="8"/>
        <v>505333.07343412866</v>
      </c>
      <c r="G26" s="3">
        <f t="shared" si="9"/>
        <v>554296.13235855533</v>
      </c>
      <c r="H26" s="3">
        <v>1423.6050415</v>
      </c>
      <c r="I26" s="3">
        <f t="shared" si="0"/>
        <v>5.5266275697002323</v>
      </c>
      <c r="J26" s="3">
        <f t="shared" si="1"/>
        <v>0.10670518090651537</v>
      </c>
      <c r="K26" s="3">
        <f t="shared" si="10"/>
        <v>0.8497035019775202</v>
      </c>
      <c r="L26" s="3">
        <f t="shared" si="11"/>
        <v>1.0578098103612861</v>
      </c>
      <c r="M26" s="3">
        <f t="shared" si="12"/>
        <v>1.1385995632292173E-2</v>
      </c>
      <c r="N26" s="3">
        <f t="shared" si="13"/>
        <v>1.1385995632291855E-2</v>
      </c>
      <c r="O26" s="3">
        <f t="shared" si="2"/>
        <v>2.9314572400981453E-2</v>
      </c>
      <c r="P26" s="3">
        <f t="shared" si="3"/>
        <v>5.8050834224966923E-2</v>
      </c>
      <c r="Q26" s="3">
        <f t="shared" si="4"/>
        <v>5.4199223887937169</v>
      </c>
      <c r="R26" s="3">
        <f t="shared" si="14"/>
        <v>5.3618715545687499</v>
      </c>
      <c r="S26" s="3">
        <f t="shared" si="15"/>
        <v>5.4779732230186839</v>
      </c>
      <c r="T26" s="3">
        <f t="shared" si="16"/>
        <v>225.8615924311357</v>
      </c>
      <c r="U26" s="3">
        <f t="shared" si="17"/>
        <v>213.12344558508124</v>
      </c>
      <c r="V26" s="3">
        <f t="shared" si="17"/>
        <v>239.36108388020236</v>
      </c>
      <c r="W26" s="3">
        <f t="shared" si="5"/>
        <v>646.85850033147722</v>
      </c>
      <c r="X26" s="3">
        <f t="shared" si="18"/>
        <v>1.9666287709126165</v>
      </c>
      <c r="AG26" s="28" t="s">
        <v>34</v>
      </c>
      <c r="AH26" s="3">
        <f>AC11</f>
        <v>5.0498757834029284</v>
      </c>
    </row>
    <row r="27" spans="1:34" x14ac:dyDescent="0.35">
      <c r="A27" s="25">
        <f t="shared" si="19"/>
        <v>22</v>
      </c>
      <c r="B27" s="3">
        <v>1426.530029</v>
      </c>
      <c r="C27" s="3">
        <v>244.14499649999999</v>
      </c>
      <c r="D27" s="3">
        <f t="shared" si="6"/>
        <v>-741.58567888333346</v>
      </c>
      <c r="E27" s="3">
        <f t="shared" si="7"/>
        <v>-685.89525235416681</v>
      </c>
      <c r="F27" s="4">
        <f t="shared" si="8"/>
        <v>508650.09635992011</v>
      </c>
      <c r="G27" s="3">
        <f t="shared" si="9"/>
        <v>549949.31912485452</v>
      </c>
      <c r="H27" s="3">
        <v>1426.530029</v>
      </c>
      <c r="I27" s="3">
        <f t="shared" si="0"/>
        <v>5.4977622967486255</v>
      </c>
      <c r="J27" s="3">
        <f t="shared" si="1"/>
        <v>7.3799205369310172E-2</v>
      </c>
      <c r="K27" s="3">
        <f t="shared" si="10"/>
        <v>0.90375235560761458</v>
      </c>
      <c r="L27" s="3">
        <f t="shared" si="11"/>
        <v>1.0495144220047918</v>
      </c>
      <c r="M27" s="3">
        <f t="shared" si="12"/>
        <v>5.4463227131416195E-3</v>
      </c>
      <c r="N27" s="3">
        <f t="shared" si="13"/>
        <v>5.4463227131414001E-3</v>
      </c>
      <c r="O27" s="3">
        <f t="shared" si="2"/>
        <v>2.9247253666684941E-2</v>
      </c>
      <c r="P27" s="3">
        <f t="shared" si="3"/>
        <v>5.7917524803583358E-2</v>
      </c>
      <c r="Q27" s="3">
        <f t="shared" si="4"/>
        <v>5.4239630913793153</v>
      </c>
      <c r="R27" s="3">
        <f t="shared" si="14"/>
        <v>5.3660455665757318</v>
      </c>
      <c r="S27" s="3">
        <f t="shared" si="15"/>
        <v>5.4818806161828988</v>
      </c>
      <c r="T27" s="3">
        <f t="shared" si="16"/>
        <v>226.77607829009173</v>
      </c>
      <c r="U27" s="3">
        <f t="shared" si="17"/>
        <v>214.01488455014618</v>
      </c>
      <c r="V27" s="3">
        <f t="shared" si="17"/>
        <v>240.29819137455266</v>
      </c>
      <c r="W27" s="3">
        <f t="shared" si="5"/>
        <v>301.67931978248271</v>
      </c>
      <c r="X27" s="3">
        <f t="shared" si="18"/>
        <v>1.9706694734982146</v>
      </c>
    </row>
    <row r="28" spans="1:34" x14ac:dyDescent="0.35">
      <c r="A28" s="25">
        <f t="shared" si="19"/>
        <v>23</v>
      </c>
      <c r="B28" s="3">
        <v>1414.1900025</v>
      </c>
      <c r="C28" s="3">
        <v>243.13999949999999</v>
      </c>
      <c r="D28" s="3">
        <f t="shared" si="6"/>
        <v>-753.92570538333348</v>
      </c>
      <c r="E28" s="3">
        <f t="shared" si="7"/>
        <v>-686.90024935416682</v>
      </c>
      <c r="F28" s="4">
        <f t="shared" si="8"/>
        <v>517871.75502232788</v>
      </c>
      <c r="G28" s="3">
        <f t="shared" si="9"/>
        <v>568403.96923775692</v>
      </c>
      <c r="H28" s="3">
        <v>1414.1900025</v>
      </c>
      <c r="I28" s="3">
        <f t="shared" si="0"/>
        <v>5.4936374070712191</v>
      </c>
      <c r="J28" s="3">
        <f t="shared" si="1"/>
        <v>8.6721355033063219E-2</v>
      </c>
      <c r="K28" s="3">
        <f t="shared" si="10"/>
        <v>0.91161209653887221</v>
      </c>
      <c r="L28" s="3">
        <f t="shared" si="11"/>
        <v>1.0847329790117615</v>
      </c>
      <c r="M28" s="3">
        <f t="shared" si="12"/>
        <v>7.5205934187705997E-3</v>
      </c>
      <c r="N28" s="3">
        <f t="shared" si="13"/>
        <v>7.5205934187703421E-3</v>
      </c>
      <c r="O28" s="3">
        <f t="shared" si="2"/>
        <v>2.9532002074677634E-2</v>
      </c>
      <c r="P28" s="3">
        <f t="shared" si="3"/>
        <v>5.8481404173955941E-2</v>
      </c>
      <c r="Q28" s="3">
        <f t="shared" si="4"/>
        <v>5.4069160520381558</v>
      </c>
      <c r="R28" s="3">
        <f t="shared" si="14"/>
        <v>5.3484346478641998</v>
      </c>
      <c r="S28" s="3">
        <f t="shared" si="15"/>
        <v>5.4653974562121119</v>
      </c>
      <c r="T28" s="3">
        <f t="shared" si="16"/>
        <v>222.94298185953593</v>
      </c>
      <c r="U28" s="3">
        <f t="shared" si="17"/>
        <v>210.2788796128404</v>
      </c>
      <c r="V28" s="3">
        <f t="shared" si="17"/>
        <v>236.36978308013721</v>
      </c>
      <c r="W28" s="3">
        <f t="shared" si="5"/>
        <v>407.91952156921616</v>
      </c>
      <c r="X28" s="3">
        <f t="shared" si="18"/>
        <v>1.9536224341570547</v>
      </c>
    </row>
    <row r="29" spans="1:34" x14ac:dyDescent="0.35">
      <c r="A29" s="25">
        <f t="shared" si="19"/>
        <v>24</v>
      </c>
      <c r="B29" s="3">
        <v>1421.2649535</v>
      </c>
      <c r="C29" s="3">
        <v>251.704994</v>
      </c>
      <c r="D29" s="3">
        <f t="shared" si="6"/>
        <v>-746.85075438333342</v>
      </c>
      <c r="E29" s="3">
        <f t="shared" si="7"/>
        <v>-678.33525485416681</v>
      </c>
      <c r="F29" s="4">
        <f t="shared" si="8"/>
        <v>506615.19681264524</v>
      </c>
      <c r="G29" s="3">
        <f t="shared" si="9"/>
        <v>557786.04932295426</v>
      </c>
      <c r="H29" s="3">
        <v>1421.2649535</v>
      </c>
      <c r="I29" s="3">
        <f t="shared" si="0"/>
        <v>5.5282577430250903</v>
      </c>
      <c r="J29" s="3">
        <f t="shared" si="1"/>
        <v>0.11156805168123451</v>
      </c>
      <c r="K29" s="3">
        <f t="shared" si="10"/>
        <v>0.84670079265926379</v>
      </c>
      <c r="L29" s="3">
        <f t="shared" si="11"/>
        <v>1.0644699116803746</v>
      </c>
      <c r="M29" s="3">
        <f t="shared" si="12"/>
        <v>1.2447430155946616E-2</v>
      </c>
      <c r="N29" s="3">
        <f t="shared" si="13"/>
        <v>1.2447430155946284E-2</v>
      </c>
      <c r="O29" s="3">
        <f t="shared" si="2"/>
        <v>2.9368508776278363E-2</v>
      </c>
      <c r="P29" s="3">
        <f t="shared" si="3"/>
        <v>5.8157642932193762E-2</v>
      </c>
      <c r="Q29" s="3">
        <f t="shared" si="4"/>
        <v>5.4166896913438558</v>
      </c>
      <c r="R29" s="3">
        <f t="shared" si="14"/>
        <v>5.3585320484116616</v>
      </c>
      <c r="S29" s="3">
        <f t="shared" si="15"/>
        <v>5.47484733427605</v>
      </c>
      <c r="T29" s="3">
        <f t="shared" si="16"/>
        <v>225.13262913098816</v>
      </c>
      <c r="U29" s="3">
        <f t="shared" si="17"/>
        <v>212.41290561298203</v>
      </c>
      <c r="V29" s="3">
        <f t="shared" si="17"/>
        <v>238.61403596530513</v>
      </c>
      <c r="W29" s="3">
        <f t="shared" si="5"/>
        <v>706.09057473189432</v>
      </c>
      <c r="X29" s="3">
        <f t="shared" si="18"/>
        <v>1.9633960734627547</v>
      </c>
    </row>
    <row r="30" spans="1:34" x14ac:dyDescent="0.35">
      <c r="A30" s="25">
        <f t="shared" si="19"/>
        <v>25</v>
      </c>
      <c r="B30" s="3">
        <v>1462.1499630000001</v>
      </c>
      <c r="C30" s="3">
        <v>260.78999349999998</v>
      </c>
      <c r="D30" s="3">
        <f t="shared" si="6"/>
        <v>-705.9657448833334</v>
      </c>
      <c r="E30" s="3">
        <f t="shared" si="7"/>
        <v>-669.25025535416694</v>
      </c>
      <c r="F30" s="4">
        <f t="shared" si="8"/>
        <v>472467.75503446558</v>
      </c>
      <c r="G30" s="3">
        <f t="shared" si="9"/>
        <v>498387.63294867979</v>
      </c>
      <c r="H30" s="3">
        <v>1462.1499630000001</v>
      </c>
      <c r="I30" s="3">
        <f t="shared" si="0"/>
        <v>5.5637154608348141</v>
      </c>
      <c r="J30" s="3">
        <f t="shared" si="1"/>
        <v>9.054547219093223E-2</v>
      </c>
      <c r="K30" s="3">
        <f t="shared" si="10"/>
        <v>0.78270424982226194</v>
      </c>
      <c r="L30" s="3">
        <f t="shared" si="11"/>
        <v>0.95111493066458064</v>
      </c>
      <c r="M30" s="3">
        <f t="shared" si="12"/>
        <v>8.1984825342788815E-3</v>
      </c>
      <c r="N30" s="3">
        <f t="shared" si="13"/>
        <v>8.1984825342786127E-3</v>
      </c>
      <c r="O30" s="3">
        <f t="shared" si="2"/>
        <v>2.8436567691571796E-2</v>
      </c>
      <c r="P30" s="3">
        <f t="shared" si="3"/>
        <v>5.6312145864191997E-2</v>
      </c>
      <c r="Q30" s="3">
        <f t="shared" si="4"/>
        <v>5.4731699886438818</v>
      </c>
      <c r="R30" s="3">
        <f t="shared" si="14"/>
        <v>5.4168578427796898</v>
      </c>
      <c r="S30" s="3">
        <f t="shared" si="15"/>
        <v>5.5294821345080738</v>
      </c>
      <c r="T30" s="3">
        <f t="shared" si="16"/>
        <v>238.21413323561333</v>
      </c>
      <c r="U30" s="3">
        <f t="shared" si="17"/>
        <v>225.17048868880994</v>
      </c>
      <c r="V30" s="3">
        <f t="shared" si="17"/>
        <v>252.01336819772416</v>
      </c>
      <c r="W30" s="3">
        <f t="shared" si="5"/>
        <v>509.66946667711198</v>
      </c>
      <c r="X30" s="3">
        <f t="shared" si="18"/>
        <v>2.0198763707627805</v>
      </c>
    </row>
    <row r="31" spans="1:34" x14ac:dyDescent="0.35">
      <c r="A31" s="25">
        <f t="shared" si="19"/>
        <v>26</v>
      </c>
      <c r="B31" s="3">
        <v>1506.3950195</v>
      </c>
      <c r="C31" s="3">
        <v>266.59999099999999</v>
      </c>
      <c r="D31" s="3">
        <f t="shared" si="6"/>
        <v>-661.72068838333348</v>
      </c>
      <c r="E31" s="3">
        <f t="shared" si="7"/>
        <v>-663.44025785416693</v>
      </c>
      <c r="F31" s="4">
        <f t="shared" si="8"/>
        <v>439012.14412847563</v>
      </c>
      <c r="G31" s="3">
        <f t="shared" si="9"/>
        <v>437874.26943451271</v>
      </c>
      <c r="H31" s="3">
        <v>1506.3950195</v>
      </c>
      <c r="I31" s="3">
        <f t="shared" si="0"/>
        <v>5.5857493739861681</v>
      </c>
      <c r="J31" s="3">
        <f t="shared" si="1"/>
        <v>5.1457375692846696E-2</v>
      </c>
      <c r="K31" s="3">
        <f t="shared" si="10"/>
        <v>0.74420268418618651</v>
      </c>
      <c r="L31" s="3">
        <f t="shared" si="11"/>
        <v>0.83563220248664449</v>
      </c>
      <c r="M31" s="3">
        <f t="shared" si="12"/>
        <v>2.6478615131947702E-3</v>
      </c>
      <c r="N31" s="3">
        <f t="shared" si="13"/>
        <v>2.6478615131946171E-3</v>
      </c>
      <c r="O31" s="3">
        <f t="shared" si="2"/>
        <v>2.745462190396589E-2</v>
      </c>
      <c r="P31" s="3">
        <f t="shared" si="3"/>
        <v>5.4367625870705531E-2</v>
      </c>
      <c r="Q31" s="3">
        <f t="shared" si="4"/>
        <v>5.5342919982933214</v>
      </c>
      <c r="R31" s="3">
        <f t="shared" si="14"/>
        <v>5.4799243724226159</v>
      </c>
      <c r="S31" s="3">
        <f t="shared" si="15"/>
        <v>5.588659624164027</v>
      </c>
      <c r="T31" s="3">
        <f t="shared" si="16"/>
        <v>253.22843798837687</v>
      </c>
      <c r="U31" s="3">
        <f t="shared" si="17"/>
        <v>239.82856903472097</v>
      </c>
      <c r="V31" s="3">
        <f t="shared" si="17"/>
        <v>267.3769937590281</v>
      </c>
      <c r="W31" s="3">
        <f t="shared" si="5"/>
        <v>178.79842994264735</v>
      </c>
      <c r="X31" s="3">
        <f t="shared" si="18"/>
        <v>2.0809983804122205</v>
      </c>
    </row>
    <row r="32" spans="1:34" x14ac:dyDescent="0.35">
      <c r="A32" s="25">
        <f t="shared" si="19"/>
        <v>27</v>
      </c>
      <c r="B32" s="3">
        <v>1541.9349975</v>
      </c>
      <c r="C32" s="3">
        <v>264.87998950000002</v>
      </c>
      <c r="D32" s="3">
        <f t="shared" si="6"/>
        <v>-626.18071038333346</v>
      </c>
      <c r="E32" s="3">
        <f t="shared" si="7"/>
        <v>-665.16025935416678</v>
      </c>
      <c r="F32" s="4">
        <f t="shared" si="8"/>
        <v>416510.52372115449</v>
      </c>
      <c r="G32" s="3">
        <f t="shared" si="9"/>
        <v>392102.28205617616</v>
      </c>
      <c r="H32" s="3">
        <v>1541.9349975</v>
      </c>
      <c r="I32" s="3">
        <f t="shared" si="0"/>
        <v>5.5792768535983983</v>
      </c>
      <c r="J32" s="3">
        <f t="shared" si="1"/>
        <v>-4.1115873281674098E-3</v>
      </c>
      <c r="K32" s="3">
        <f t="shared" si="10"/>
        <v>0.7554118997059398</v>
      </c>
      <c r="L32" s="3">
        <f t="shared" si="11"/>
        <v>0.74828167907144982</v>
      </c>
      <c r="M32" s="3">
        <f t="shared" si="12"/>
        <v>1.6905150357146819E-5</v>
      </c>
      <c r="N32" s="3">
        <f t="shared" si="13"/>
        <v>1.6905150357159051E-5</v>
      </c>
      <c r="O32" s="3">
        <f t="shared" si="2"/>
        <v>2.6687894645792645E-2</v>
      </c>
      <c r="P32" s="3">
        <f t="shared" si="3"/>
        <v>5.2849297158583899E-2</v>
      </c>
      <c r="Q32" s="3">
        <f t="shared" si="4"/>
        <v>5.5833884409265657</v>
      </c>
      <c r="R32" s="3">
        <f t="shared" si="14"/>
        <v>5.5305391437679816</v>
      </c>
      <c r="S32" s="3">
        <f t="shared" si="15"/>
        <v>5.6362377380851498</v>
      </c>
      <c r="T32" s="3">
        <f t="shared" si="16"/>
        <v>265.97130869799673</v>
      </c>
      <c r="U32" s="3">
        <f t="shared" si="17"/>
        <v>252.27988949445435</v>
      </c>
      <c r="V32" s="3">
        <f t="shared" si="17"/>
        <v>280.4057715114871</v>
      </c>
      <c r="W32" s="3">
        <f t="shared" si="5"/>
        <v>1.1909775919161845</v>
      </c>
      <c r="X32" s="3">
        <f t="shared" si="18"/>
        <v>2.1300948230454644</v>
      </c>
    </row>
    <row r="33" spans="1:39" x14ac:dyDescent="0.35">
      <c r="A33" s="25">
        <f t="shared" si="19"/>
        <v>28</v>
      </c>
      <c r="B33" s="3">
        <v>1583.375</v>
      </c>
      <c r="C33" s="3">
        <v>260.39500450000003</v>
      </c>
      <c r="D33" s="3">
        <f t="shared" si="6"/>
        <v>-584.74070788333347</v>
      </c>
      <c r="E33" s="3">
        <f t="shared" si="7"/>
        <v>-669.64524435416683</v>
      </c>
      <c r="F33" s="4">
        <f t="shared" si="8"/>
        <v>391568.83421436331</v>
      </c>
      <c r="G33" s="3">
        <f t="shared" si="9"/>
        <v>341921.69545590191</v>
      </c>
      <c r="H33" s="3">
        <v>1583.375</v>
      </c>
      <c r="I33" s="3">
        <f t="shared" si="0"/>
        <v>5.5621997262026275</v>
      </c>
      <c r="J33" s="3">
        <f t="shared" si="1"/>
        <v>-7.8435703044040572E-2</v>
      </c>
      <c r="K33" s="3">
        <f t="shared" si="10"/>
        <v>0.78538850553844375</v>
      </c>
      <c r="L33" s="3">
        <f t="shared" si="11"/>
        <v>0.65251785591506417</v>
      </c>
      <c r="M33" s="3">
        <f t="shared" si="12"/>
        <v>6.1521595120129155E-3</v>
      </c>
      <c r="N33" s="3">
        <f t="shared" si="13"/>
        <v>6.1521595120131488E-3</v>
      </c>
      <c r="O33" s="3">
        <f t="shared" si="2"/>
        <v>2.5821170249158202E-2</v>
      </c>
      <c r="P33" s="3">
        <f t="shared" si="3"/>
        <v>5.1132946888160849E-2</v>
      </c>
      <c r="Q33" s="3">
        <f t="shared" si="4"/>
        <v>5.6406354292466681</v>
      </c>
      <c r="R33" s="3">
        <f t="shared" si="14"/>
        <v>5.5895024823585073</v>
      </c>
      <c r="S33" s="3">
        <f t="shared" si="15"/>
        <v>5.6917683761348288</v>
      </c>
      <c r="T33" s="3">
        <f t="shared" si="16"/>
        <v>281.64162495363087</v>
      </c>
      <c r="U33" s="3">
        <f t="shared" si="17"/>
        <v>267.60244964955871</v>
      </c>
      <c r="V33" s="3">
        <f t="shared" si="17"/>
        <v>296.41733478299028</v>
      </c>
      <c r="W33" s="3">
        <f t="shared" si="5"/>
        <v>451.41888070064437</v>
      </c>
      <c r="X33" s="3">
        <f t="shared" si="18"/>
        <v>2.1873418113655676</v>
      </c>
    </row>
    <row r="34" spans="1:39" x14ac:dyDescent="0.35">
      <c r="A34" s="25">
        <f t="shared" si="19"/>
        <v>29</v>
      </c>
      <c r="B34" s="3">
        <v>1614.1450195</v>
      </c>
      <c r="C34" s="3">
        <v>261.550003</v>
      </c>
      <c r="D34" s="3">
        <f t="shared" si="6"/>
        <v>-553.97068838333348</v>
      </c>
      <c r="E34" s="3">
        <f t="shared" si="7"/>
        <v>-668.49024585416691</v>
      </c>
      <c r="F34" s="4">
        <f t="shared" si="8"/>
        <v>370324.00167337671</v>
      </c>
      <c r="G34" s="3">
        <f t="shared" si="9"/>
        <v>306883.52358790435</v>
      </c>
      <c r="H34" s="3">
        <v>1614.1450195</v>
      </c>
      <c r="I34" s="3">
        <f t="shared" si="0"/>
        <v>5.5666254812867022</v>
      </c>
      <c r="J34" s="3">
        <f t="shared" si="1"/>
        <v>-0.11651696631562025</v>
      </c>
      <c r="K34" s="3">
        <f t="shared" si="10"/>
        <v>0.77756369443539364</v>
      </c>
      <c r="L34" s="3">
        <f t="shared" si="11"/>
        <v>0.58565157311892579</v>
      </c>
      <c r="M34" s="3">
        <f t="shared" si="12"/>
        <v>1.3576203439395385E-2</v>
      </c>
      <c r="N34" s="3">
        <f t="shared" si="13"/>
        <v>1.357620343939573E-2</v>
      </c>
      <c r="O34" s="3">
        <f t="shared" si="2"/>
        <v>2.5198318181274406E-2</v>
      </c>
      <c r="P34" s="3">
        <f t="shared" si="3"/>
        <v>4.9899530222728285E-2</v>
      </c>
      <c r="Q34" s="3">
        <f t="shared" si="4"/>
        <v>5.6831424476023225</v>
      </c>
      <c r="R34" s="3">
        <f t="shared" si="14"/>
        <v>5.6332429173795946</v>
      </c>
      <c r="S34" s="3">
        <f t="shared" si="15"/>
        <v>5.7330419778250503</v>
      </c>
      <c r="T34" s="3">
        <f t="shared" si="16"/>
        <v>293.87145610695001</v>
      </c>
      <c r="U34" s="3">
        <f t="shared" si="17"/>
        <v>279.5672627194653</v>
      </c>
      <c r="V34" s="3">
        <f t="shared" si="17"/>
        <v>308.90753042525648</v>
      </c>
      <c r="W34" s="3">
        <f t="shared" si="5"/>
        <v>1044.6763309447679</v>
      </c>
      <c r="X34" s="3">
        <f t="shared" si="18"/>
        <v>2.2298488297212216</v>
      </c>
    </row>
    <row r="35" spans="1:39" x14ac:dyDescent="0.35">
      <c r="A35" s="25">
        <f t="shared" si="19"/>
        <v>30</v>
      </c>
      <c r="B35" s="3">
        <v>1618.994995</v>
      </c>
      <c r="C35" s="3">
        <v>273.3249965</v>
      </c>
      <c r="D35" s="3">
        <f t="shared" si="6"/>
        <v>-549.12071288333345</v>
      </c>
      <c r="E35" s="3">
        <f t="shared" si="7"/>
        <v>-656.71525235416686</v>
      </c>
      <c r="F35" s="4">
        <f t="shared" si="8"/>
        <v>360615.94753407832</v>
      </c>
      <c r="G35" s="3">
        <f t="shared" si="9"/>
        <v>301533.55731750035</v>
      </c>
      <c r="H35" s="3">
        <v>1618.994995</v>
      </c>
      <c r="I35" s="3">
        <f t="shared" si="0"/>
        <v>5.6106615505152799</v>
      </c>
      <c r="J35" s="3">
        <f t="shared" si="1"/>
        <v>-7.9180860263958763E-2</v>
      </c>
      <c r="K35" s="3">
        <f t="shared" si="10"/>
        <v>0.70184123495463679</v>
      </c>
      <c r="L35" s="3">
        <f t="shared" si="11"/>
        <v>0.57544178366602894</v>
      </c>
      <c r="M35" s="3">
        <f t="shared" si="12"/>
        <v>6.2696086321405642E-3</v>
      </c>
      <c r="N35" s="3">
        <f t="shared" si="13"/>
        <v>6.2696086321407992E-3</v>
      </c>
      <c r="O35" s="3">
        <f t="shared" si="2"/>
        <v>2.5101855099057678E-2</v>
      </c>
      <c r="P35" s="3">
        <f t="shared" si="3"/>
        <v>4.9708507057935163E-2</v>
      </c>
      <c r="Q35" s="3">
        <f t="shared" si="4"/>
        <v>5.6898424107792387</v>
      </c>
      <c r="R35" s="3">
        <f t="shared" si="14"/>
        <v>5.6401339037213036</v>
      </c>
      <c r="S35" s="3">
        <f t="shared" si="15"/>
        <v>5.7395509178371737</v>
      </c>
      <c r="T35" s="3">
        <f t="shared" si="16"/>
        <v>295.84699466935069</v>
      </c>
      <c r="U35" s="3">
        <f t="shared" si="17"/>
        <v>281.50040990414715</v>
      </c>
      <c r="V35" s="3">
        <f t="shared" si="17"/>
        <v>310.92474886516089</v>
      </c>
      <c r="W35" s="3">
        <f t="shared" si="5"/>
        <v>507.24040154023606</v>
      </c>
      <c r="X35" s="3">
        <f t="shared" si="18"/>
        <v>2.2365487928981373</v>
      </c>
    </row>
    <row r="36" spans="1:39" x14ac:dyDescent="0.35">
      <c r="A36" s="25">
        <f t="shared" si="19"/>
        <v>31</v>
      </c>
      <c r="B36" s="3">
        <v>1647.7550045</v>
      </c>
      <c r="C36" s="3">
        <v>290.11000050000001</v>
      </c>
      <c r="D36" s="3">
        <f t="shared" si="6"/>
        <v>-520.36070338333343</v>
      </c>
      <c r="E36" s="3">
        <f t="shared" si="7"/>
        <v>-639.93024835416691</v>
      </c>
      <c r="F36" s="4">
        <f t="shared" si="8"/>
        <v>332994.55414984556</v>
      </c>
      <c r="G36" s="3">
        <f t="shared" si="9"/>
        <v>270775.26162559749</v>
      </c>
      <c r="H36" s="3">
        <v>1647.7550045</v>
      </c>
      <c r="I36" s="3">
        <f t="shared" si="0"/>
        <v>5.670260163128849</v>
      </c>
      <c r="J36" s="3">
        <f t="shared" si="1"/>
        <v>-5.9312552394762186E-2</v>
      </c>
      <c r="K36" s="3">
        <f t="shared" si="10"/>
        <v>0.60553460362346634</v>
      </c>
      <c r="L36" s="3">
        <f t="shared" si="11"/>
        <v>0.51674314762387585</v>
      </c>
      <c r="M36" s="3">
        <f t="shared" si="12"/>
        <v>3.5179788715814096E-3</v>
      </c>
      <c r="N36" s="3">
        <f t="shared" si="13"/>
        <v>3.5179788715815857E-3</v>
      </c>
      <c r="O36" s="3">
        <f t="shared" si="2"/>
        <v>2.4539909036401551E-2</v>
      </c>
      <c r="P36" s="3">
        <f t="shared" si="3"/>
        <v>4.8595700864469023E-2</v>
      </c>
      <c r="Q36" s="3">
        <f t="shared" si="4"/>
        <v>5.7295727155236111</v>
      </c>
      <c r="R36" s="3">
        <f t="shared" si="14"/>
        <v>5.6809770146591418</v>
      </c>
      <c r="S36" s="3">
        <f t="shared" si="15"/>
        <v>5.7781684163880804</v>
      </c>
      <c r="T36" s="3">
        <f t="shared" si="16"/>
        <v>307.83770599911099</v>
      </c>
      <c r="U36" s="3">
        <f t="shared" si="17"/>
        <v>293.23578567407696</v>
      </c>
      <c r="V36" s="3">
        <f t="shared" si="17"/>
        <v>323.16674111570603</v>
      </c>
      <c r="W36" s="3">
        <f t="shared" si="5"/>
        <v>314.27154226320977</v>
      </c>
      <c r="X36" s="3">
        <f t="shared" si="18"/>
        <v>2.2762790976425098</v>
      </c>
    </row>
    <row r="37" spans="1:39" x14ac:dyDescent="0.35">
      <c r="A37" s="25">
        <f t="shared" si="19"/>
        <v>32</v>
      </c>
      <c r="B37" s="3">
        <v>1661.1950075</v>
      </c>
      <c r="C37" s="3">
        <v>292.02999899999998</v>
      </c>
      <c r="D37" s="3">
        <f t="shared" si="6"/>
        <v>-506.9207003833335</v>
      </c>
      <c r="E37" s="3">
        <f t="shared" si="7"/>
        <v>-638.01024985416689</v>
      </c>
      <c r="F37" s="4">
        <f t="shared" si="8"/>
        <v>323420.6027078199</v>
      </c>
      <c r="G37" s="3">
        <f t="shared" si="9"/>
        <v>256968.59647712938</v>
      </c>
      <c r="H37" s="3">
        <v>1661.1950075</v>
      </c>
      <c r="I37" s="3">
        <f t="shared" si="0"/>
        <v>5.6768565332926393</v>
      </c>
      <c r="J37" s="3">
        <f t="shared" si="1"/>
        <v>-7.1282776061730502E-2</v>
      </c>
      <c r="K37" s="3">
        <f t="shared" si="10"/>
        <v>0.59531203919370979</v>
      </c>
      <c r="L37" s="3">
        <f t="shared" si="11"/>
        <v>0.49039473025304176</v>
      </c>
      <c r="M37" s="3">
        <f t="shared" si="12"/>
        <v>5.0812341630668192E-3</v>
      </c>
      <c r="N37" s="3">
        <f t="shared" si="13"/>
        <v>5.0812341630670308E-3</v>
      </c>
      <c r="O37" s="3">
        <f t="shared" si="2"/>
        <v>2.4283436522790719E-2</v>
      </c>
      <c r="P37" s="3">
        <f t="shared" si="3"/>
        <v>4.8087815463064204E-2</v>
      </c>
      <c r="Q37" s="3">
        <f t="shared" si="4"/>
        <v>5.7481393093543698</v>
      </c>
      <c r="R37" s="3">
        <f t="shared" si="14"/>
        <v>5.7000514938913058</v>
      </c>
      <c r="S37" s="3">
        <f t="shared" si="15"/>
        <v>5.7962271248174337</v>
      </c>
      <c r="T37" s="3">
        <f t="shared" si="16"/>
        <v>313.60659221666464</v>
      </c>
      <c r="U37" s="3">
        <f t="shared" si="17"/>
        <v>298.88279120876882</v>
      </c>
      <c r="V37" s="3">
        <f t="shared" si="17"/>
        <v>329.05572878249995</v>
      </c>
      <c r="W37" s="3">
        <f t="shared" si="5"/>
        <v>465.54937483741952</v>
      </c>
      <c r="X37" s="3">
        <f t="shared" si="18"/>
        <v>2.2948456914732693</v>
      </c>
    </row>
    <row r="38" spans="1:39" x14ac:dyDescent="0.35">
      <c r="A38" s="25">
        <f t="shared" si="19"/>
        <v>33</v>
      </c>
      <c r="B38" s="3">
        <v>1658.75</v>
      </c>
      <c r="C38" s="3">
        <v>298.68501300000003</v>
      </c>
      <c r="D38" s="3">
        <f t="shared" si="6"/>
        <v>-509.36570788333347</v>
      </c>
      <c r="E38" s="3">
        <f t="shared" si="7"/>
        <v>-631.35523585416684</v>
      </c>
      <c r="F38" s="4">
        <f t="shared" si="8"/>
        <v>321590.70663670666</v>
      </c>
      <c r="G38" s="3">
        <f t="shared" si="9"/>
        <v>259453.42436748941</v>
      </c>
      <c r="H38" s="3">
        <v>1658.75</v>
      </c>
      <c r="I38" s="3">
        <f t="shared" ref="I38:I69" si="20">LN(C38)</f>
        <v>5.6993895498755895</v>
      </c>
      <c r="J38" s="3">
        <f t="shared" ref="J38:J69" si="21">I38-Q38</f>
        <v>-4.5372121753129768E-2</v>
      </c>
      <c r="K38" s="3">
        <f t="shared" si="10"/>
        <v>0.56104841704549979</v>
      </c>
      <c r="L38" s="3">
        <f t="shared" si="11"/>
        <v>0.49513673577326367</v>
      </c>
      <c r="M38" s="3">
        <f t="shared" si="12"/>
        <v>2.0586294323808314E-3</v>
      </c>
      <c r="N38" s="3">
        <f t="shared" si="13"/>
        <v>2.0586294323809663E-3</v>
      </c>
      <c r="O38" s="3">
        <f t="shared" ref="O38:O69" si="22" xml:space="preserve"> SQRT($AB$16/$AH$15*(1+G38/$AB$19))</f>
        <v>2.4329794171568078E-2</v>
      </c>
      <c r="P38" s="3">
        <f t="shared" ref="P38:P69" si="23">O38*$AH$21</f>
        <v>4.8179616228479549E-2</v>
      </c>
      <c r="Q38" s="3">
        <f t="shared" ref="Q38:Q69" si="24">$AC$7+$AB$7*H38</f>
        <v>5.7447616716287193</v>
      </c>
      <c r="R38" s="3">
        <f t="shared" si="14"/>
        <v>5.6965820554002402</v>
      </c>
      <c r="S38" s="3">
        <f t="shared" si="15"/>
        <v>5.7929412878571984</v>
      </c>
      <c r="T38" s="3">
        <f t="shared" si="16"/>
        <v>312.54912962788006</v>
      </c>
      <c r="U38" s="3">
        <f t="shared" si="17"/>
        <v>297.8476324967225</v>
      </c>
      <c r="V38" s="3">
        <f t="shared" si="17"/>
        <v>327.97627972490369</v>
      </c>
      <c r="W38" s="3">
        <f t="shared" ref="W38:W69" si="25">(T38-C38)^2</f>
        <v>192.21372987145972</v>
      </c>
      <c r="X38" s="3">
        <f t="shared" si="18"/>
        <v>2.2914680537476184</v>
      </c>
    </row>
    <row r="39" spans="1:39" x14ac:dyDescent="0.35">
      <c r="A39" s="25">
        <f t="shared" si="19"/>
        <v>34</v>
      </c>
      <c r="B39" s="3">
        <v>1719.4750365</v>
      </c>
      <c r="C39" s="3">
        <v>339.125</v>
      </c>
      <c r="D39" s="3">
        <f t="shared" si="6"/>
        <v>-448.64067138333348</v>
      </c>
      <c r="E39" s="3">
        <f t="shared" si="7"/>
        <v>-590.91524885416686</v>
      </c>
      <c r="F39" s="4">
        <f t="shared" si="8"/>
        <v>265108.613976583</v>
      </c>
      <c r="G39" s="3">
        <f t="shared" si="9"/>
        <v>201278.45201928823</v>
      </c>
      <c r="H39" s="3">
        <v>1719.4750365</v>
      </c>
      <c r="I39" s="3">
        <f t="shared" si="20"/>
        <v>5.8263687709790961</v>
      </c>
      <c r="J39" s="3">
        <f t="shared" si="21"/>
        <v>-2.28105811904733E-3</v>
      </c>
      <c r="K39" s="3">
        <f t="shared" si="10"/>
        <v>0.38694922790342762</v>
      </c>
      <c r="L39" s="3">
        <f t="shared" si="11"/>
        <v>0.38411655562952685</v>
      </c>
      <c r="M39" s="3">
        <f t="shared" si="12"/>
        <v>5.2032261424717429E-6</v>
      </c>
      <c r="N39" s="3">
        <f t="shared" si="13"/>
        <v>5.2032261424785293E-6</v>
      </c>
      <c r="O39" s="3">
        <f t="shared" si="22"/>
        <v>2.3220197063859204E-2</v>
      </c>
      <c r="P39" s="3">
        <f t="shared" si="23"/>
        <v>4.598231186821012E-2</v>
      </c>
      <c r="Q39" s="3">
        <f t="shared" si="24"/>
        <v>5.8286498290981434</v>
      </c>
      <c r="R39" s="3">
        <f t="shared" si="14"/>
        <v>5.7826675172299336</v>
      </c>
      <c r="S39" s="3">
        <f t="shared" si="15"/>
        <v>5.8746321409663533</v>
      </c>
      <c r="T39" s="3">
        <f t="shared" si="16"/>
        <v>339.89944677787577</v>
      </c>
      <c r="U39" s="3">
        <f t="shared" si="17"/>
        <v>324.62397653917759</v>
      </c>
      <c r="V39" s="3">
        <f t="shared" si="17"/>
        <v>355.8937178688733</v>
      </c>
      <c r="W39" s="3">
        <f t="shared" si="25"/>
        <v>0.5997678117621571</v>
      </c>
      <c r="X39" s="3">
        <f t="shared" si="18"/>
        <v>2.375356211217043</v>
      </c>
    </row>
    <row r="40" spans="1:39" x14ac:dyDescent="0.35">
      <c r="A40" s="25">
        <f t="shared" si="19"/>
        <v>35</v>
      </c>
      <c r="B40" s="3">
        <v>1782.255005</v>
      </c>
      <c r="C40" s="3">
        <v>379.625</v>
      </c>
      <c r="D40" s="3">
        <f t="shared" si="6"/>
        <v>-385.86070288333349</v>
      </c>
      <c r="E40" s="3">
        <f t="shared" si="7"/>
        <v>-550.41524885416686</v>
      </c>
      <c r="F40" s="4">
        <f t="shared" si="8"/>
        <v>212383.61480057373</v>
      </c>
      <c r="G40" s="3">
        <f t="shared" si="9"/>
        <v>148888.48202962015</v>
      </c>
      <c r="H40" s="3">
        <v>1782.255005</v>
      </c>
      <c r="I40" s="3">
        <f t="shared" si="20"/>
        <v>5.9391839233659125</v>
      </c>
      <c r="J40" s="3">
        <f t="shared" si="21"/>
        <v>2.3807166018767312E-2</v>
      </c>
      <c r="K40" s="3">
        <f t="shared" si="10"/>
        <v>0.25932260674015728</v>
      </c>
      <c r="L40" s="3">
        <f t="shared" si="11"/>
        <v>0.28413638080168635</v>
      </c>
      <c r="M40" s="3">
        <f t="shared" si="12"/>
        <v>5.66781153845149E-4</v>
      </c>
      <c r="N40" s="3">
        <f t="shared" si="13"/>
        <v>5.667811538450781E-4</v>
      </c>
      <c r="O40" s="3">
        <f t="shared" si="22"/>
        <v>2.2173472466907363E-2</v>
      </c>
      <c r="P40" s="3">
        <f t="shared" si="23"/>
        <v>4.390951219623495E-2</v>
      </c>
      <c r="Q40" s="3">
        <f t="shared" si="24"/>
        <v>5.9153767573471452</v>
      </c>
      <c r="R40" s="3">
        <f t="shared" si="14"/>
        <v>5.8714672451509102</v>
      </c>
      <c r="S40" s="3">
        <f t="shared" si="15"/>
        <v>5.9592862695433801</v>
      </c>
      <c r="T40" s="3">
        <f t="shared" si="16"/>
        <v>370.69393806306834</v>
      </c>
      <c r="U40" s="3">
        <f t="shared" si="17"/>
        <v>354.76913186791916</v>
      </c>
      <c r="V40" s="3">
        <f t="shared" si="17"/>
        <v>387.33357378979929</v>
      </c>
      <c r="W40" s="3">
        <f t="shared" si="25"/>
        <v>79.763867321309419</v>
      </c>
      <c r="X40" s="3">
        <f t="shared" si="18"/>
        <v>2.4620831394660447</v>
      </c>
      <c r="AM40" s="5" t="s">
        <v>63</v>
      </c>
    </row>
    <row r="41" spans="1:39" x14ac:dyDescent="0.35">
      <c r="A41" s="25">
        <f t="shared" si="19"/>
        <v>36</v>
      </c>
      <c r="B41" s="3">
        <v>1827.455017</v>
      </c>
      <c r="C41" s="3">
        <v>398.89500450000003</v>
      </c>
      <c r="D41" s="3">
        <f t="shared" si="6"/>
        <v>-340.66069088333347</v>
      </c>
      <c r="E41" s="3">
        <f t="shared" si="7"/>
        <v>-531.14524435416683</v>
      </c>
      <c r="F41" s="4">
        <f t="shared" si="8"/>
        <v>180940.30590108744</v>
      </c>
      <c r="G41" s="3">
        <f t="shared" si="9"/>
        <v>116049.70631311009</v>
      </c>
      <c r="H41" s="3">
        <v>1827.455017</v>
      </c>
      <c r="I41" s="3">
        <f t="shared" si="20"/>
        <v>5.9886982356441765</v>
      </c>
      <c r="J41" s="3">
        <f t="shared" si="21"/>
        <v>1.0880252357613251E-2</v>
      </c>
      <c r="K41" s="3">
        <f t="shared" si="10"/>
        <v>0.21134520650773819</v>
      </c>
      <c r="L41" s="3">
        <f t="shared" si="11"/>
        <v>0.22146739019305575</v>
      </c>
      <c r="M41" s="3">
        <f t="shared" si="12"/>
        <v>1.1837989136534872E-4</v>
      </c>
      <c r="N41" s="3">
        <f t="shared" si="13"/>
        <v>1.1837989136531633E-4</v>
      </c>
      <c r="O41" s="3">
        <f t="shared" si="22"/>
        <v>2.1491393914252126E-2</v>
      </c>
      <c r="P41" s="3">
        <f t="shared" si="23"/>
        <v>4.2558810966587514E-2</v>
      </c>
      <c r="Q41" s="3">
        <f t="shared" si="24"/>
        <v>5.9778179832865632</v>
      </c>
      <c r="R41" s="3">
        <f t="shared" si="14"/>
        <v>5.9352591723199755</v>
      </c>
      <c r="S41" s="3">
        <f t="shared" si="15"/>
        <v>6.020376794253151</v>
      </c>
      <c r="T41" s="3">
        <f t="shared" si="16"/>
        <v>394.57845136324397</v>
      </c>
      <c r="U41" s="3">
        <f t="shared" si="17"/>
        <v>378.13798637212022</v>
      </c>
      <c r="V41" s="3">
        <f t="shared" si="17"/>
        <v>411.73370539663648</v>
      </c>
      <c r="W41" s="3">
        <f t="shared" si="25"/>
        <v>18.632630982438549</v>
      </c>
      <c r="X41" s="3">
        <f t="shared" si="18"/>
        <v>2.5245243654054623</v>
      </c>
    </row>
    <row r="42" spans="1:39" x14ac:dyDescent="0.35">
      <c r="A42" s="25">
        <f t="shared" si="19"/>
        <v>37</v>
      </c>
      <c r="B42" s="3">
        <v>1814.2249755</v>
      </c>
      <c r="C42" s="3">
        <v>378.74499500000002</v>
      </c>
      <c r="D42" s="3">
        <f t="shared" si="6"/>
        <v>-353.89073238333344</v>
      </c>
      <c r="E42" s="3">
        <f t="shared" si="7"/>
        <v>-551.29525385416684</v>
      </c>
      <c r="F42" s="4">
        <f t="shared" si="8"/>
        <v>195098.28114590683</v>
      </c>
      <c r="G42" s="3">
        <f t="shared" si="9"/>
        <v>125238.65046681213</v>
      </c>
      <c r="H42" s="3">
        <v>1814.2249755</v>
      </c>
      <c r="I42" s="3">
        <f t="shared" si="20"/>
        <v>5.9368631422148139</v>
      </c>
      <c r="J42" s="3">
        <f t="shared" si="21"/>
        <v>-2.2678297019297133E-2</v>
      </c>
      <c r="K42" s="3">
        <f t="shared" si="10"/>
        <v>0.26169164932428812</v>
      </c>
      <c r="L42" s="3">
        <f t="shared" si="11"/>
        <v>0.23900342319997619</v>
      </c>
      <c r="M42" s="3">
        <f t="shared" si="12"/>
        <v>5.1430515569546125E-4</v>
      </c>
      <c r="N42" s="3">
        <f t="shared" si="13"/>
        <v>5.1430515569552879E-4</v>
      </c>
      <c r="O42" s="3">
        <f t="shared" si="22"/>
        <v>2.1684414976381648E-2</v>
      </c>
      <c r="P42" s="3">
        <f t="shared" si="23"/>
        <v>4.2941045219447797E-2</v>
      </c>
      <c r="Q42" s="3">
        <f t="shared" si="24"/>
        <v>5.9595414392341111</v>
      </c>
      <c r="R42" s="3">
        <f t="shared" si="14"/>
        <v>5.9166003940146634</v>
      </c>
      <c r="S42" s="3">
        <f t="shared" si="15"/>
        <v>6.0024824844535587</v>
      </c>
      <c r="T42" s="3">
        <f t="shared" si="16"/>
        <v>387.43242218905431</v>
      </c>
      <c r="U42" s="3">
        <f t="shared" si="17"/>
        <v>371.14781038888742</v>
      </c>
      <c r="V42" s="3">
        <f t="shared" si="17"/>
        <v>404.43154334118066</v>
      </c>
      <c r="W42" s="3">
        <f t="shared" si="25"/>
        <v>75.471391165119726</v>
      </c>
      <c r="X42" s="3">
        <f t="shared" si="18"/>
        <v>2.5062478213530102</v>
      </c>
    </row>
    <row r="43" spans="1:39" x14ac:dyDescent="0.35">
      <c r="A43" s="25">
        <f t="shared" si="19"/>
        <v>38</v>
      </c>
      <c r="B43" s="3">
        <v>1821.0650025</v>
      </c>
      <c r="C43" s="3">
        <v>360.5400085</v>
      </c>
      <c r="D43" s="3">
        <f t="shared" si="6"/>
        <v>-347.05070538333348</v>
      </c>
      <c r="E43" s="3">
        <f t="shared" si="7"/>
        <v>-569.50024035416686</v>
      </c>
      <c r="F43" s="4">
        <f t="shared" si="8"/>
        <v>197645.46013089156</v>
      </c>
      <c r="G43" s="3">
        <f t="shared" si="9"/>
        <v>120444.19210706934</v>
      </c>
      <c r="H43" s="3">
        <v>1821.0650025</v>
      </c>
      <c r="I43" s="3">
        <f t="shared" si="20"/>
        <v>5.8876029311496385</v>
      </c>
      <c r="J43" s="3">
        <f t="shared" si="21"/>
        <v>-8.138761334884137E-2</v>
      </c>
      <c r="K43" s="3">
        <f t="shared" si="10"/>
        <v>0.31451713378906504</v>
      </c>
      <c r="L43" s="3">
        <f t="shared" si="11"/>
        <v>0.22985375609563463</v>
      </c>
      <c r="M43" s="3">
        <f t="shared" si="12"/>
        <v>6.6239436066205023E-3</v>
      </c>
      <c r="N43" s="3">
        <f t="shared" si="13"/>
        <v>6.6239436066207434E-3</v>
      </c>
      <c r="O43" s="3">
        <f t="shared" si="22"/>
        <v>2.1583918936082552E-2</v>
      </c>
      <c r="P43" s="3">
        <f t="shared" si="23"/>
        <v>4.2742035699681678E-2</v>
      </c>
      <c r="Q43" s="3">
        <f t="shared" si="24"/>
        <v>5.9689905444984799</v>
      </c>
      <c r="R43" s="3">
        <f t="shared" si="14"/>
        <v>5.9262485087987979</v>
      </c>
      <c r="S43" s="3">
        <f t="shared" si="15"/>
        <v>6.0117325801981618</v>
      </c>
      <c r="T43" s="3">
        <f t="shared" si="16"/>
        <v>391.11066260179035</v>
      </c>
      <c r="U43" s="3">
        <f t="shared" si="17"/>
        <v>374.74601710924554</v>
      </c>
      <c r="V43" s="3">
        <f t="shared" si="17"/>
        <v>408.18992975772863</v>
      </c>
      <c r="W43" s="3">
        <f t="shared" si="25"/>
        <v>934.5648922113113</v>
      </c>
      <c r="X43" s="3">
        <f t="shared" si="18"/>
        <v>2.5156969266173785</v>
      </c>
    </row>
    <row r="44" spans="1:39" x14ac:dyDescent="0.35">
      <c r="A44" s="25">
        <f t="shared" si="19"/>
        <v>39</v>
      </c>
      <c r="B44" s="3">
        <v>1865.01001</v>
      </c>
      <c r="C44" s="3">
        <v>347.55499250000003</v>
      </c>
      <c r="D44" s="3">
        <f t="shared" si="6"/>
        <v>-303.10569788333351</v>
      </c>
      <c r="E44" s="3">
        <f t="shared" si="7"/>
        <v>-582.48525635416684</v>
      </c>
      <c r="F44" s="4">
        <f t="shared" si="8"/>
        <v>176554.60013398217</v>
      </c>
      <c r="G44" s="3">
        <f t="shared" si="9"/>
        <v>91873.064089342646</v>
      </c>
      <c r="H44" s="3">
        <v>1865.01001</v>
      </c>
      <c r="I44" s="3">
        <f t="shared" si="20"/>
        <v>5.8509229042829132</v>
      </c>
      <c r="J44" s="3">
        <f t="shared" si="21"/>
        <v>-0.17877514936881322</v>
      </c>
      <c r="K44" s="3">
        <f t="shared" si="10"/>
        <v>0.35700421670115973</v>
      </c>
      <c r="L44" s="3">
        <f t="shared" si="11"/>
        <v>0.175329075611866</v>
      </c>
      <c r="M44" s="3">
        <f t="shared" si="12"/>
        <v>3.1960554031841476E-2</v>
      </c>
      <c r="N44" s="3">
        <f t="shared" si="13"/>
        <v>3.1960554031842017E-2</v>
      </c>
      <c r="O44" s="3">
        <f t="shared" si="22"/>
        <v>2.0975061316409648E-2</v>
      </c>
      <c r="P44" s="3">
        <f t="shared" si="23"/>
        <v>4.1536331851685031E-2</v>
      </c>
      <c r="Q44" s="3">
        <f t="shared" si="24"/>
        <v>6.0296980536517264</v>
      </c>
      <c r="R44" s="3">
        <f t="shared" si="14"/>
        <v>5.9881617218000418</v>
      </c>
      <c r="S44" s="3">
        <f t="shared" si="15"/>
        <v>6.071234385503411</v>
      </c>
      <c r="T44" s="3">
        <f t="shared" si="16"/>
        <v>415.58952469573603</v>
      </c>
      <c r="U44" s="3">
        <f t="shared" si="17"/>
        <v>398.68104920785009</v>
      </c>
      <c r="V44" s="3">
        <f t="shared" si="17"/>
        <v>433.21510611050883</v>
      </c>
      <c r="W44" s="3">
        <f t="shared" si="25"/>
        <v>4628.697571092639</v>
      </c>
      <c r="X44" s="3">
        <f t="shared" si="18"/>
        <v>2.5764044357706264</v>
      </c>
    </row>
    <row r="45" spans="1:39" x14ac:dyDescent="0.35">
      <c r="A45" s="25">
        <f t="shared" si="19"/>
        <v>40</v>
      </c>
      <c r="B45" s="3">
        <v>1878.954956</v>
      </c>
      <c r="C45" s="3">
        <v>321.11000050000001</v>
      </c>
      <c r="D45" s="3">
        <f t="shared" si="6"/>
        <v>-289.16075188333343</v>
      </c>
      <c r="E45" s="3">
        <f t="shared" si="7"/>
        <v>-608.93024835416691</v>
      </c>
      <c r="F45" s="4">
        <f t="shared" si="8"/>
        <v>176078.72845859587</v>
      </c>
      <c r="G45" s="3">
        <f t="shared" si="9"/>
        <v>83613.940429734721</v>
      </c>
      <c r="H45" s="3">
        <v>1878.954956</v>
      </c>
      <c r="I45" s="3">
        <f t="shared" si="20"/>
        <v>5.7717837451137584</v>
      </c>
      <c r="J45" s="3">
        <f t="shared" si="21"/>
        <v>-0.27717845218242143</v>
      </c>
      <c r="K45" s="3">
        <f t="shared" si="10"/>
        <v>0.45783824911051868</v>
      </c>
      <c r="L45" s="3">
        <f t="shared" si="11"/>
        <v>0.15956749705827578</v>
      </c>
      <c r="M45" s="3">
        <f t="shared" si="12"/>
        <v>7.6827894354242879E-2</v>
      </c>
      <c r="N45" s="3">
        <f t="shared" si="13"/>
        <v>7.6827894354243711E-2</v>
      </c>
      <c r="O45" s="3">
        <f t="shared" si="22"/>
        <v>2.0795736344424314E-2</v>
      </c>
      <c r="P45" s="3">
        <f t="shared" si="23"/>
        <v>4.1181219586060823E-2</v>
      </c>
      <c r="Q45" s="3">
        <f t="shared" si="24"/>
        <v>6.0489621972961798</v>
      </c>
      <c r="R45" s="3">
        <f t="shared" si="14"/>
        <v>6.0077809777101185</v>
      </c>
      <c r="S45" s="3">
        <f t="shared" si="15"/>
        <v>6.090143416882241</v>
      </c>
      <c r="T45" s="3">
        <f t="shared" si="16"/>
        <v>423.67311270864269</v>
      </c>
      <c r="U45" s="3">
        <f t="shared" si="17"/>
        <v>406.58010819794578</v>
      </c>
      <c r="V45" s="3">
        <f t="shared" si="17"/>
        <v>441.48472296839526</v>
      </c>
      <c r="W45" s="3">
        <f t="shared" si="25"/>
        <v>10519.191985922629</v>
      </c>
      <c r="X45" s="3">
        <f t="shared" si="18"/>
        <v>2.5956685794150789</v>
      </c>
    </row>
    <row r="46" spans="1:39" x14ac:dyDescent="0.35">
      <c r="A46" s="25">
        <f t="shared" si="19"/>
        <v>41</v>
      </c>
      <c r="B46" s="3">
        <v>1903.9799805</v>
      </c>
      <c r="C46" s="3">
        <v>308.33999649999998</v>
      </c>
      <c r="D46" s="3">
        <f t="shared" si="6"/>
        <v>-264.13572738333346</v>
      </c>
      <c r="E46" s="3">
        <f t="shared" si="7"/>
        <v>-621.70025235416688</v>
      </c>
      <c r="F46" s="4">
        <f t="shared" si="8"/>
        <v>164213.24836996984</v>
      </c>
      <c r="G46" s="3">
        <f t="shared" si="9"/>
        <v>69767.682480322648</v>
      </c>
      <c r="H46" s="3">
        <v>1903.9799805</v>
      </c>
      <c r="I46" s="3">
        <f t="shared" si="20"/>
        <v>5.7312030588810874</v>
      </c>
      <c r="J46" s="3">
        <f t="shared" si="21"/>
        <v>-0.35232977545262134</v>
      </c>
      <c r="K46" s="3">
        <f t="shared" si="10"/>
        <v>0.51440186593089421</v>
      </c>
      <c r="L46" s="3">
        <f t="shared" si="11"/>
        <v>0.13314352142388242</v>
      </c>
      <c r="M46" s="3">
        <f t="shared" si="12"/>
        <v>0.12413627067049457</v>
      </c>
      <c r="N46" s="3">
        <f t="shared" si="13"/>
        <v>0.12413627067049564</v>
      </c>
      <c r="O46" s="3">
        <f t="shared" si="22"/>
        <v>2.04915810900363E-2</v>
      </c>
      <c r="P46" s="3">
        <f t="shared" si="23"/>
        <v>4.0578909376325675E-2</v>
      </c>
      <c r="Q46" s="3">
        <f t="shared" si="24"/>
        <v>6.0835328343337087</v>
      </c>
      <c r="R46" s="3">
        <f t="shared" si="14"/>
        <v>6.0429539249573834</v>
      </c>
      <c r="S46" s="3">
        <f t="shared" si="15"/>
        <v>6.1241117437100341</v>
      </c>
      <c r="T46" s="3">
        <f t="shared" si="16"/>
        <v>438.57587693968583</v>
      </c>
      <c r="U46" s="3">
        <f t="shared" si="17"/>
        <v>421.13520113156608</v>
      </c>
      <c r="V46" s="3">
        <f t="shared" si="17"/>
        <v>456.73883189195288</v>
      </c>
      <c r="W46" s="3">
        <f t="shared" si="25"/>
        <v>16961.384553900145</v>
      </c>
      <c r="X46" s="3">
        <f t="shared" si="18"/>
        <v>2.6302392164526083</v>
      </c>
    </row>
    <row r="47" spans="1:39" x14ac:dyDescent="0.35">
      <c r="A47" s="25">
        <f t="shared" si="19"/>
        <v>42</v>
      </c>
      <c r="B47" s="3">
        <v>1942.0499875</v>
      </c>
      <c r="C47" s="3">
        <v>318.68499750000001</v>
      </c>
      <c r="D47" s="3">
        <f t="shared" si="6"/>
        <v>-226.06572038333343</v>
      </c>
      <c r="E47" s="3">
        <f t="shared" si="7"/>
        <v>-611.35525135416685</v>
      </c>
      <c r="F47" s="4">
        <f t="shared" si="8"/>
        <v>138206.4653075136</v>
      </c>
      <c r="G47" s="3">
        <f t="shared" si="9"/>
        <v>51105.709932435493</v>
      </c>
      <c r="H47" s="3">
        <v>1942.0499875</v>
      </c>
      <c r="I47" s="3">
        <f t="shared" si="20"/>
        <v>5.7642031462644416</v>
      </c>
      <c r="J47" s="3">
        <f t="shared" si="21"/>
        <v>-0.37192122075740475</v>
      </c>
      <c r="K47" s="3">
        <f t="shared" si="10"/>
        <v>0.46815434885533858</v>
      </c>
      <c r="L47" s="3">
        <f t="shared" si="11"/>
        <v>9.7529313621547653E-2</v>
      </c>
      <c r="M47" s="3">
        <f t="shared" si="12"/>
        <v>0.1383253944496782</v>
      </c>
      <c r="N47" s="3">
        <f t="shared" si="13"/>
        <v>0.13832539444967931</v>
      </c>
      <c r="O47" s="3">
        <f t="shared" si="22"/>
        <v>2.0074350963991277E-2</v>
      </c>
      <c r="P47" s="3">
        <f t="shared" si="23"/>
        <v>3.9752680136158056E-2</v>
      </c>
      <c r="Q47" s="3">
        <f t="shared" si="24"/>
        <v>6.1361243670218464</v>
      </c>
      <c r="R47" s="3">
        <f t="shared" si="14"/>
        <v>6.0963716868856883</v>
      </c>
      <c r="S47" s="3">
        <f t="shared" si="15"/>
        <v>6.1758770471580045</v>
      </c>
      <c r="T47" s="3">
        <f t="shared" si="16"/>
        <v>462.25855020389514</v>
      </c>
      <c r="U47" s="3">
        <f t="shared" si="17"/>
        <v>444.24298972408633</v>
      </c>
      <c r="V47" s="3">
        <f t="shared" si="17"/>
        <v>481.00470278511864</v>
      </c>
      <c r="W47" s="3">
        <f t="shared" si="25"/>
        <v>20613.365036018153</v>
      </c>
      <c r="X47" s="3">
        <f t="shared" si="18"/>
        <v>2.6828307491407455</v>
      </c>
    </row>
    <row r="48" spans="1:39" x14ac:dyDescent="0.35">
      <c r="A48" s="25">
        <f t="shared" si="19"/>
        <v>43</v>
      </c>
      <c r="B48" s="3">
        <v>1946.4800415</v>
      </c>
      <c r="C48" s="3">
        <v>319.42498749999999</v>
      </c>
      <c r="D48" s="3">
        <f t="shared" si="6"/>
        <v>-221.6356663833335</v>
      </c>
      <c r="E48" s="3">
        <f t="shared" si="7"/>
        <v>-610.61526135416693</v>
      </c>
      <c r="F48" s="4">
        <f t="shared" si="8"/>
        <v>135334.12035406413</v>
      </c>
      <c r="G48" s="3">
        <f t="shared" si="9"/>
        <v>49122.368613184306</v>
      </c>
      <c r="H48" s="3">
        <v>1946.4800415</v>
      </c>
      <c r="I48" s="3">
        <f t="shared" si="20"/>
        <v>5.7665224653445692</v>
      </c>
      <c r="J48" s="3">
        <f t="shared" si="21"/>
        <v>-0.37572176736974239</v>
      </c>
      <c r="K48" s="3">
        <f t="shared" si="10"/>
        <v>0.46498588810946762</v>
      </c>
      <c r="L48" s="3">
        <f t="shared" si="11"/>
        <v>9.3744336995656832E-2</v>
      </c>
      <c r="M48" s="3">
        <f t="shared" si="12"/>
        <v>0.14116684647544281</v>
      </c>
      <c r="N48" s="3">
        <f t="shared" si="13"/>
        <v>0.14116684647544395</v>
      </c>
      <c r="O48" s="3">
        <f t="shared" si="22"/>
        <v>2.0029498017797076E-2</v>
      </c>
      <c r="P48" s="3">
        <f t="shared" si="23"/>
        <v>3.9663859091511544E-2</v>
      </c>
      <c r="Q48" s="3">
        <f t="shared" si="24"/>
        <v>6.1422442327143116</v>
      </c>
      <c r="R48" s="3">
        <f t="shared" si="14"/>
        <v>6.1025803736227999</v>
      </c>
      <c r="S48" s="3">
        <f t="shared" si="15"/>
        <v>6.1819080918058233</v>
      </c>
      <c r="T48" s="3">
        <f t="shared" si="16"/>
        <v>465.09618456047951</v>
      </c>
      <c r="U48" s="3">
        <f t="shared" si="17"/>
        <v>447.00973532313878</v>
      </c>
      <c r="V48" s="3">
        <f t="shared" si="17"/>
        <v>483.91442914849296</v>
      </c>
      <c r="W48" s="3">
        <f t="shared" si="25"/>
        <v>21220.097653033059</v>
      </c>
      <c r="X48" s="3">
        <f t="shared" si="18"/>
        <v>2.6889506148332107</v>
      </c>
    </row>
    <row r="49" spans="1:24" x14ac:dyDescent="0.35">
      <c r="A49" s="25">
        <f t="shared" si="19"/>
        <v>44</v>
      </c>
      <c r="B49" s="3">
        <v>1966.585022</v>
      </c>
      <c r="C49" s="3">
        <v>326.3650055</v>
      </c>
      <c r="D49" s="3">
        <f t="shared" si="6"/>
        <v>-201.53068588333349</v>
      </c>
      <c r="E49" s="3">
        <f t="shared" si="7"/>
        <v>-603.67524335416692</v>
      </c>
      <c r="F49" s="4">
        <f t="shared" si="8"/>
        <v>121659.08584395352</v>
      </c>
      <c r="G49" s="3">
        <f t="shared" si="9"/>
        <v>40614.617352606831</v>
      </c>
      <c r="H49" s="3">
        <v>1966.585022</v>
      </c>
      <c r="I49" s="3">
        <f t="shared" si="20"/>
        <v>5.7880164038005031</v>
      </c>
      <c r="J49" s="3">
        <f t="shared" si="21"/>
        <v>-0.3820017071576487</v>
      </c>
      <c r="K49" s="3">
        <f t="shared" si="10"/>
        <v>0.43613449850878983</v>
      </c>
      <c r="L49" s="3">
        <f t="shared" si="11"/>
        <v>7.7508281533283332E-2</v>
      </c>
      <c r="M49" s="3">
        <f t="shared" si="12"/>
        <v>0.145925304271358</v>
      </c>
      <c r="N49" s="3">
        <f t="shared" si="13"/>
        <v>0.14592530427135914</v>
      </c>
      <c r="O49" s="3">
        <f t="shared" si="22"/>
        <v>1.9835945978982566E-2</v>
      </c>
      <c r="P49" s="3">
        <f t="shared" si="23"/>
        <v>3.9280573360256962E-2</v>
      </c>
      <c r="Q49" s="3">
        <f t="shared" si="24"/>
        <v>6.1700181109581518</v>
      </c>
      <c r="R49" s="3">
        <f t="shared" si="14"/>
        <v>6.130737537597895</v>
      </c>
      <c r="S49" s="3">
        <f t="shared" si="15"/>
        <v>6.2092986843184086</v>
      </c>
      <c r="T49" s="3">
        <f t="shared" si="16"/>
        <v>478.19476657624119</v>
      </c>
      <c r="U49" s="3">
        <f t="shared" si="17"/>
        <v>459.77513711083367</v>
      </c>
      <c r="V49" s="3">
        <f t="shared" si="17"/>
        <v>497.35232796153315</v>
      </c>
      <c r="W49" s="3">
        <f t="shared" si="25"/>
        <v>23052.276348468487</v>
      </c>
      <c r="X49" s="3">
        <f t="shared" si="18"/>
        <v>2.71672449307705</v>
      </c>
    </row>
    <row r="50" spans="1:24" x14ac:dyDescent="0.35">
      <c r="A50" s="25">
        <f t="shared" si="19"/>
        <v>45</v>
      </c>
      <c r="B50" s="3">
        <v>1988.1799925</v>
      </c>
      <c r="C50" s="3">
        <v>331.21000650000002</v>
      </c>
      <c r="D50" s="3">
        <f t="shared" si="6"/>
        <v>-179.93571538333345</v>
      </c>
      <c r="E50" s="3">
        <f t="shared" si="7"/>
        <v>-598.83024235416678</v>
      </c>
      <c r="F50" s="4">
        <f t="shared" si="8"/>
        <v>107750.94805117194</v>
      </c>
      <c r="G50" s="3">
        <f t="shared" si="9"/>
        <v>32376.861670511978</v>
      </c>
      <c r="H50" s="3">
        <v>1988.1799925</v>
      </c>
      <c r="I50" s="3">
        <f t="shared" si="20"/>
        <v>5.8027526349170238</v>
      </c>
      <c r="J50" s="3">
        <f t="shared" si="21"/>
        <v>-0.39709769007119355</v>
      </c>
      <c r="K50" s="3">
        <f t="shared" si="10"/>
        <v>0.41688789952000876</v>
      </c>
      <c r="L50" s="3">
        <f t="shared" si="11"/>
        <v>6.1787481283783544E-2</v>
      </c>
      <c r="M50" s="3">
        <f t="shared" si="12"/>
        <v>0.15768657545987769</v>
      </c>
      <c r="N50" s="3">
        <f t="shared" si="13"/>
        <v>0.15768657545987888</v>
      </c>
      <c r="O50" s="3">
        <f t="shared" si="22"/>
        <v>1.9646719453374501E-2</v>
      </c>
      <c r="P50" s="3">
        <f t="shared" si="23"/>
        <v>3.8905853322768968E-2</v>
      </c>
      <c r="Q50" s="3">
        <f t="shared" si="24"/>
        <v>6.1998503249882173</v>
      </c>
      <c r="R50" s="3">
        <f t="shared" si="14"/>
        <v>6.1609444716654487</v>
      </c>
      <c r="S50" s="3">
        <f t="shared" si="15"/>
        <v>6.2387561783109859</v>
      </c>
      <c r="T50" s="3">
        <f t="shared" si="16"/>
        <v>492.67529439388142</v>
      </c>
      <c r="U50" s="3">
        <f t="shared" si="17"/>
        <v>473.87542545888454</v>
      </c>
      <c r="V50" s="3">
        <f t="shared" si="17"/>
        <v>512.22100295884184</v>
      </c>
      <c r="W50" s="3">
        <f t="shared" si="25"/>
        <v>26071.039194654</v>
      </c>
      <c r="X50" s="3">
        <f t="shared" si="18"/>
        <v>2.7465567071071164</v>
      </c>
    </row>
    <row r="51" spans="1:24" x14ac:dyDescent="0.35">
      <c r="A51" s="25">
        <f t="shared" si="19"/>
        <v>46</v>
      </c>
      <c r="B51" s="3">
        <v>1994.744995</v>
      </c>
      <c r="C51" s="3">
        <v>313.75</v>
      </c>
      <c r="D51" s="3">
        <f t="shared" si="6"/>
        <v>-173.37071288333345</v>
      </c>
      <c r="E51" s="3">
        <f t="shared" si="7"/>
        <v>-616.29024885416686</v>
      </c>
      <c r="F51" s="4">
        <f t="shared" si="8"/>
        <v>106846.67978689389</v>
      </c>
      <c r="G51" s="3">
        <f t="shared" si="9"/>
        <v>30057.404085675244</v>
      </c>
      <c r="H51" s="3">
        <v>1994.744995</v>
      </c>
      <c r="I51" s="3">
        <f t="shared" si="20"/>
        <v>5.7485964904459941</v>
      </c>
      <c r="J51" s="3">
        <f t="shared" si="21"/>
        <v>-0.46032300922287028</v>
      </c>
      <c r="K51" s="3">
        <f t="shared" si="10"/>
        <v>0.48975462798663461</v>
      </c>
      <c r="L51" s="3">
        <f t="shared" si="11"/>
        <v>5.7361065790828072E-2</v>
      </c>
      <c r="M51" s="3">
        <f t="shared" si="12"/>
        <v>0.21189727281999873</v>
      </c>
      <c r="N51" s="3">
        <f t="shared" si="13"/>
        <v>0.21189727282000009</v>
      </c>
      <c r="O51" s="3">
        <f t="shared" si="22"/>
        <v>1.9593110306957436E-2</v>
      </c>
      <c r="P51" s="3">
        <f t="shared" si="23"/>
        <v>3.8799692617812041E-2</v>
      </c>
      <c r="Q51" s="3">
        <f t="shared" si="24"/>
        <v>6.2089194996688644</v>
      </c>
      <c r="R51" s="3">
        <f t="shared" si="14"/>
        <v>6.1701198070510523</v>
      </c>
      <c r="S51" s="3">
        <f t="shared" si="15"/>
        <v>6.2477191922866764</v>
      </c>
      <c r="T51" s="3">
        <f t="shared" si="16"/>
        <v>497.16377534374334</v>
      </c>
      <c r="U51" s="3">
        <f t="shared" si="17"/>
        <v>478.24339958849964</v>
      </c>
      <c r="V51" s="3">
        <f t="shared" si="17"/>
        <v>516.83268337152367</v>
      </c>
      <c r="W51" s="3">
        <f t="shared" si="25"/>
        <v>33640.612985845153</v>
      </c>
      <c r="X51" s="3">
        <f t="shared" si="18"/>
        <v>2.7556258817877635</v>
      </c>
    </row>
    <row r="52" spans="1:24" x14ac:dyDescent="0.35">
      <c r="A52" s="25">
        <f t="shared" si="19"/>
        <v>47</v>
      </c>
      <c r="B52" s="3">
        <v>2042.88501</v>
      </c>
      <c r="C52" s="3">
        <v>322.44000249999999</v>
      </c>
      <c r="D52" s="3">
        <f t="shared" si="6"/>
        <v>-125.23069788333351</v>
      </c>
      <c r="E52" s="3">
        <f t="shared" si="7"/>
        <v>-607.60024635416687</v>
      </c>
      <c r="F52" s="4">
        <f t="shared" si="8"/>
        <v>76090.202885017687</v>
      </c>
      <c r="G52" s="3">
        <f t="shared" si="9"/>
        <v>15682.727692346751</v>
      </c>
      <c r="H52" s="3">
        <v>2042.88501</v>
      </c>
      <c r="I52" s="3">
        <f t="shared" si="20"/>
        <v>5.7759170801687807</v>
      </c>
      <c r="J52" s="3">
        <f t="shared" si="21"/>
        <v>-0.49950509107773566</v>
      </c>
      <c r="K52" s="3">
        <f t="shared" si="10"/>
        <v>0.45226179492260943</v>
      </c>
      <c r="L52" s="3">
        <f t="shared" si="11"/>
        <v>2.9928664909857225E-2</v>
      </c>
      <c r="M52" s="3">
        <f t="shared" si="12"/>
        <v>0.24950533601257699</v>
      </c>
      <c r="N52" s="3">
        <f t="shared" si="13"/>
        <v>0.24950533601257849</v>
      </c>
      <c r="O52" s="3">
        <f t="shared" si="22"/>
        <v>1.9257543249843852E-2</v>
      </c>
      <c r="P52" s="3">
        <f t="shared" si="23"/>
        <v>3.8135178486839817E-2</v>
      </c>
      <c r="Q52" s="3">
        <f t="shared" si="24"/>
        <v>6.2754221712465164</v>
      </c>
      <c r="R52" s="3">
        <f t="shared" si="14"/>
        <v>6.2372869927596764</v>
      </c>
      <c r="S52" s="3">
        <f t="shared" si="15"/>
        <v>6.3135573497333564</v>
      </c>
      <c r="T52" s="3">
        <f t="shared" si="16"/>
        <v>531.35065538227218</v>
      </c>
      <c r="U52" s="3">
        <f t="shared" si="17"/>
        <v>511.46900780768829</v>
      </c>
      <c r="V52" s="3">
        <f t="shared" si="17"/>
        <v>552.00513553174517</v>
      </c>
      <c r="W52" s="3">
        <f t="shared" si="25"/>
        <v>43643.660887697224</v>
      </c>
      <c r="X52" s="3">
        <f t="shared" si="18"/>
        <v>2.8221285533654159</v>
      </c>
    </row>
    <row r="53" spans="1:24" x14ac:dyDescent="0.35">
      <c r="A53" s="25">
        <f t="shared" si="19"/>
        <v>48</v>
      </c>
      <c r="B53" s="3">
        <v>2062.3399654999998</v>
      </c>
      <c r="C53" s="3">
        <v>324.23500050000001</v>
      </c>
      <c r="D53" s="3">
        <f t="shared" si="6"/>
        <v>-105.77574238333364</v>
      </c>
      <c r="E53" s="3">
        <f t="shared" si="7"/>
        <v>-605.80524835416691</v>
      </c>
      <c r="F53" s="4">
        <f t="shared" si="8"/>
        <v>64079.49988438181</v>
      </c>
      <c r="G53" s="3">
        <f t="shared" si="9"/>
        <v>11188.507676745363</v>
      </c>
      <c r="H53" s="3">
        <v>2062.3399654999998</v>
      </c>
      <c r="I53" s="3">
        <f t="shared" si="20"/>
        <v>5.781468563067202</v>
      </c>
      <c r="J53" s="3">
        <f t="shared" si="21"/>
        <v>-0.52082951414183576</v>
      </c>
      <c r="K53" s="3">
        <f t="shared" si="10"/>
        <v>0.4448258236134463</v>
      </c>
      <c r="L53" s="3">
        <f t="shared" si="11"/>
        <v>2.1351967825219975E-2</v>
      </c>
      <c r="M53" s="3">
        <f t="shared" si="12"/>
        <v>0.2712633828012207</v>
      </c>
      <c r="N53" s="3">
        <f t="shared" si="13"/>
        <v>0.2712633828012222</v>
      </c>
      <c r="O53" s="3">
        <f t="shared" si="22"/>
        <v>1.9151422260275466E-2</v>
      </c>
      <c r="P53" s="3">
        <f t="shared" si="23"/>
        <v>3.7925030036132151E-2</v>
      </c>
      <c r="Q53" s="3">
        <f t="shared" si="24"/>
        <v>6.3022980772090378</v>
      </c>
      <c r="R53" s="3">
        <f t="shared" si="14"/>
        <v>6.2643730471729056</v>
      </c>
      <c r="S53" s="3">
        <f t="shared" si="15"/>
        <v>6.34022310724517</v>
      </c>
      <c r="T53" s="3">
        <f t="shared" si="16"/>
        <v>545.82481750882278</v>
      </c>
      <c r="U53" s="3">
        <f t="shared" si="17"/>
        <v>525.51201141504635</v>
      </c>
      <c r="V53" s="3">
        <f t="shared" si="17"/>
        <v>566.92278185291536</v>
      </c>
      <c r="W53" s="3">
        <f t="shared" si="25"/>
        <v>49102.047002003557</v>
      </c>
      <c r="X53" s="3">
        <f t="shared" si="18"/>
        <v>2.8490044593279369</v>
      </c>
    </row>
    <row r="54" spans="1:24" x14ac:dyDescent="0.35">
      <c r="A54" s="25">
        <f t="shared" si="19"/>
        <v>49</v>
      </c>
      <c r="B54" s="3">
        <v>2026.9449460000001</v>
      </c>
      <c r="C54" s="3">
        <v>333.55499300000002</v>
      </c>
      <c r="D54" s="3">
        <f t="shared" si="6"/>
        <v>-141.1707618833334</v>
      </c>
      <c r="E54" s="3">
        <f t="shared" si="7"/>
        <v>-596.48525585416678</v>
      </c>
      <c r="F54" s="4">
        <f t="shared" si="8"/>
        <v>84206.278021107777</v>
      </c>
      <c r="G54" s="3">
        <f t="shared" si="9"/>
        <v>19929.184010720819</v>
      </c>
      <c r="H54" s="3">
        <v>2026.9449460000001</v>
      </c>
      <c r="I54" s="3">
        <f t="shared" si="20"/>
        <v>5.8098077483134603</v>
      </c>
      <c r="J54" s="3">
        <f t="shared" si="21"/>
        <v>-0.44359413812178783</v>
      </c>
      <c r="K54" s="3">
        <f t="shared" si="10"/>
        <v>0.40782714421953714</v>
      </c>
      <c r="L54" s="3">
        <f t="shared" si="11"/>
        <v>3.8032533745696318E-2</v>
      </c>
      <c r="M54" s="3">
        <f t="shared" si="12"/>
        <v>0.19677575937601177</v>
      </c>
      <c r="N54" s="3">
        <f t="shared" si="13"/>
        <v>0.1967757593760131</v>
      </c>
      <c r="O54" s="3">
        <f t="shared" si="22"/>
        <v>1.9357279305600817E-2</v>
      </c>
      <c r="P54" s="3">
        <f t="shared" si="23"/>
        <v>3.8332683030307277E-2</v>
      </c>
      <c r="Q54" s="3">
        <f t="shared" si="24"/>
        <v>6.2534018864352481</v>
      </c>
      <c r="R54" s="3">
        <f t="shared" si="14"/>
        <v>6.2150692034049406</v>
      </c>
      <c r="S54" s="3">
        <f t="shared" si="15"/>
        <v>6.2917345694655555</v>
      </c>
      <c r="T54" s="3">
        <f t="shared" si="16"/>
        <v>519.77804630925948</v>
      </c>
      <c r="U54" s="3">
        <f t="shared" si="17"/>
        <v>500.23060565399658</v>
      </c>
      <c r="V54" s="3">
        <f t="shared" si="17"/>
        <v>540.08933953941926</v>
      </c>
      <c r="W54" s="3">
        <f t="shared" si="25"/>
        <v>34679.025583823292</v>
      </c>
      <c r="X54" s="3">
        <f t="shared" si="18"/>
        <v>2.8001082685541472</v>
      </c>
    </row>
    <row r="55" spans="1:24" x14ac:dyDescent="0.35">
      <c r="A55" s="25">
        <f t="shared" si="19"/>
        <v>50</v>
      </c>
      <c r="B55" s="3">
        <v>2050.5850220000002</v>
      </c>
      <c r="C55" s="3">
        <v>365.10499600000003</v>
      </c>
      <c r="D55" s="3">
        <f t="shared" si="6"/>
        <v>-117.53068588333326</v>
      </c>
      <c r="E55" s="3">
        <f t="shared" si="7"/>
        <v>-564.93525285416683</v>
      </c>
      <c r="F55" s="4">
        <f t="shared" si="8"/>
        <v>66397.227747624536</v>
      </c>
      <c r="G55" s="3">
        <f t="shared" si="9"/>
        <v>13813.462124206753</v>
      </c>
      <c r="H55" s="3">
        <v>2050.5850220000002</v>
      </c>
      <c r="I55" s="3">
        <f t="shared" si="20"/>
        <v>5.9001849724901803</v>
      </c>
      <c r="J55" s="3">
        <f t="shared" si="21"/>
        <v>-0.38587432400816724</v>
      </c>
      <c r="K55" s="3">
        <f t="shared" si="10"/>
        <v>0.30056296419711254</v>
      </c>
      <c r="L55" s="3">
        <f t="shared" si="11"/>
        <v>2.6361388609848508E-2</v>
      </c>
      <c r="M55" s="3">
        <f t="shared" si="12"/>
        <v>0.14889899392876002</v>
      </c>
      <c r="N55" s="3">
        <f t="shared" si="13"/>
        <v>0.14889899392876119</v>
      </c>
      <c r="O55" s="3">
        <f t="shared" si="22"/>
        <v>1.9213475904754654E-2</v>
      </c>
      <c r="P55" s="3">
        <f t="shared" si="23"/>
        <v>3.8047913146260541E-2</v>
      </c>
      <c r="Q55" s="3">
        <f t="shared" si="24"/>
        <v>6.2860592964983475</v>
      </c>
      <c r="R55" s="3">
        <f t="shared" si="14"/>
        <v>6.2480113833520869</v>
      </c>
      <c r="S55" s="3">
        <f t="shared" si="15"/>
        <v>6.324107209644608</v>
      </c>
      <c r="T55" s="3">
        <f t="shared" si="16"/>
        <v>537.03286647408879</v>
      </c>
      <c r="U55" s="3">
        <f t="shared" si="17"/>
        <v>516.98371932852103</v>
      </c>
      <c r="V55" s="3">
        <f t="shared" si="17"/>
        <v>557.85953965429985</v>
      </c>
      <c r="W55" s="3">
        <f t="shared" si="25"/>
        <v>29559.192645755043</v>
      </c>
      <c r="X55" s="3">
        <f t="shared" si="18"/>
        <v>2.8327656786172466</v>
      </c>
    </row>
    <row r="56" spans="1:24" x14ac:dyDescent="0.35">
      <c r="A56" s="25">
        <f t="shared" si="19"/>
        <v>51</v>
      </c>
      <c r="B56" s="3">
        <v>2086.5599364999998</v>
      </c>
      <c r="C56" s="3">
        <v>376.47500600000001</v>
      </c>
      <c r="D56" s="3">
        <f t="shared" si="6"/>
        <v>-81.555771383333649</v>
      </c>
      <c r="E56" s="3">
        <f t="shared" si="7"/>
        <v>-553.56524285416685</v>
      </c>
      <c r="F56" s="4">
        <f t="shared" si="8"/>
        <v>45146.440391974</v>
      </c>
      <c r="G56" s="3">
        <f t="shared" si="9"/>
        <v>6651.3438459305835</v>
      </c>
      <c r="H56" s="3">
        <v>2086.5599364999998</v>
      </c>
      <c r="I56" s="3">
        <f t="shared" si="20"/>
        <v>5.9308516599101964</v>
      </c>
      <c r="J56" s="3">
        <f t="shared" si="21"/>
        <v>-0.40490491906775983</v>
      </c>
      <c r="K56" s="3">
        <f t="shared" si="10"/>
        <v>0.26787823170147312</v>
      </c>
      <c r="L56" s="3">
        <f t="shared" si="11"/>
        <v>1.2693317455371058E-2</v>
      </c>
      <c r="M56" s="3">
        <f t="shared" si="12"/>
        <v>0.16394799348526914</v>
      </c>
      <c r="N56" s="3">
        <f t="shared" si="13"/>
        <v>0.16394799348527034</v>
      </c>
      <c r="O56" s="3">
        <f t="shared" si="22"/>
        <v>1.9043687395258743E-2</v>
      </c>
      <c r="P56" s="3">
        <f t="shared" si="23"/>
        <v>3.7711685672660367E-2</v>
      </c>
      <c r="Q56" s="3">
        <f t="shared" si="24"/>
        <v>6.3357565789779562</v>
      </c>
      <c r="R56" s="3">
        <f t="shared" si="14"/>
        <v>6.2980448933052955</v>
      </c>
      <c r="S56" s="3">
        <f t="shared" si="15"/>
        <v>6.3734682646506169</v>
      </c>
      <c r="T56" s="3">
        <f t="shared" si="16"/>
        <v>564.39625183164912</v>
      </c>
      <c r="U56" s="3">
        <f t="shared" si="17"/>
        <v>543.50825405805699</v>
      </c>
      <c r="V56" s="3">
        <f t="shared" si="17"/>
        <v>586.08701285259212</v>
      </c>
      <c r="W56" s="3">
        <f t="shared" si="25"/>
        <v>35314.394634919103</v>
      </c>
      <c r="X56" s="3">
        <f t="shared" si="18"/>
        <v>2.8824629610968553</v>
      </c>
    </row>
    <row r="57" spans="1:24" x14ac:dyDescent="0.35">
      <c r="A57" s="25">
        <f t="shared" si="19"/>
        <v>52</v>
      </c>
      <c r="B57" s="3">
        <v>2076.5699464999998</v>
      </c>
      <c r="C57" s="3">
        <v>396.94000249999999</v>
      </c>
      <c r="D57" s="3">
        <f t="shared" si="6"/>
        <v>-91.545761383333684</v>
      </c>
      <c r="E57" s="3">
        <f t="shared" si="7"/>
        <v>-533.10024635416687</v>
      </c>
      <c r="F57" s="4">
        <f t="shared" si="8"/>
        <v>48803.067946134965</v>
      </c>
      <c r="G57" s="3">
        <f t="shared" si="9"/>
        <v>8380.6264272542685</v>
      </c>
      <c r="H57" s="3">
        <v>2076.5699464999998</v>
      </c>
      <c r="I57" s="3">
        <f t="shared" si="20"/>
        <v>5.9837851420622936</v>
      </c>
      <c r="J57" s="3">
        <f t="shared" si="21"/>
        <v>-0.33817083830691619</v>
      </c>
      <c r="K57" s="3">
        <f t="shared" si="10"/>
        <v>0.21588666891479352</v>
      </c>
      <c r="L57" s="3">
        <f t="shared" si="11"/>
        <v>1.5993452478192727E-2</v>
      </c>
      <c r="M57" s="3">
        <f t="shared" si="12"/>
        <v>0.11435951588120245</v>
      </c>
      <c r="N57" s="3">
        <f t="shared" si="13"/>
        <v>0.11435951588120347</v>
      </c>
      <c r="O57" s="3">
        <f t="shared" si="22"/>
        <v>1.9084820900876771E-2</v>
      </c>
      <c r="P57" s="3">
        <f t="shared" si="23"/>
        <v>3.7793141212351063E-2</v>
      </c>
      <c r="Q57" s="3">
        <f t="shared" si="24"/>
        <v>6.3219559803692098</v>
      </c>
      <c r="R57" s="3">
        <f t="shared" si="14"/>
        <v>6.2841628391568589</v>
      </c>
      <c r="S57" s="3">
        <f t="shared" si="15"/>
        <v>6.3597491215815607</v>
      </c>
      <c r="T57" s="3">
        <f t="shared" si="16"/>
        <v>556.66074578358382</v>
      </c>
      <c r="U57" s="3">
        <f t="shared" si="17"/>
        <v>536.01537167454057</v>
      </c>
      <c r="V57" s="3">
        <f t="shared" si="17"/>
        <v>578.10130505825168</v>
      </c>
      <c r="W57" s="3">
        <f t="shared" si="25"/>
        <v>25510.715835060488</v>
      </c>
      <c r="X57" s="3">
        <f t="shared" si="18"/>
        <v>2.8686623624881089</v>
      </c>
    </row>
    <row r="58" spans="1:24" x14ac:dyDescent="0.35">
      <c r="A58" s="25">
        <f t="shared" si="19"/>
        <v>53</v>
      </c>
      <c r="B58" s="3">
        <v>2097.384888</v>
      </c>
      <c r="C58" s="3">
        <v>426.52500900000001</v>
      </c>
      <c r="D58" s="3">
        <f t="shared" si="6"/>
        <v>-70.730819883333425</v>
      </c>
      <c r="E58" s="3">
        <f t="shared" si="7"/>
        <v>-503.51523985416685</v>
      </c>
      <c r="F58" s="4">
        <f t="shared" si="8"/>
        <v>35614.045738638502</v>
      </c>
      <c r="G58" s="3">
        <f t="shared" si="9"/>
        <v>5002.8488813685553</v>
      </c>
      <c r="H58" s="3">
        <v>2097.384888</v>
      </c>
      <c r="I58" s="3">
        <f t="shared" si="20"/>
        <v>6.0556710029617289</v>
      </c>
      <c r="J58" s="3">
        <f t="shared" si="21"/>
        <v>-0.2950396260814081</v>
      </c>
      <c r="K58" s="3">
        <f t="shared" si="10"/>
        <v>0.15425271945350957</v>
      </c>
      <c r="L58" s="3">
        <f t="shared" si="11"/>
        <v>9.5473562190459566E-3</v>
      </c>
      <c r="M58" s="3">
        <f t="shared" si="12"/>
        <v>8.7048380958257107E-2</v>
      </c>
      <c r="N58" s="3">
        <f t="shared" si="13"/>
        <v>8.7048380958257995E-2</v>
      </c>
      <c r="O58" s="3">
        <f t="shared" si="22"/>
        <v>1.9004392652503727E-2</v>
      </c>
      <c r="P58" s="3">
        <f t="shared" si="23"/>
        <v>3.7633871384040292E-2</v>
      </c>
      <c r="Q58" s="3">
        <f t="shared" si="24"/>
        <v>6.350710629043137</v>
      </c>
      <c r="R58" s="3">
        <f t="shared" si="14"/>
        <v>6.3130767576590969</v>
      </c>
      <c r="S58" s="3">
        <f t="shared" si="15"/>
        <v>6.3883445004271771</v>
      </c>
      <c r="T58" s="3">
        <f t="shared" si="16"/>
        <v>572.89968354651467</v>
      </c>
      <c r="U58" s="3">
        <f t="shared" si="17"/>
        <v>551.73990997641295</v>
      </c>
      <c r="V58" s="3">
        <f t="shared" si="17"/>
        <v>594.87095545023828</v>
      </c>
      <c r="W58" s="3">
        <f t="shared" si="25"/>
        <v>21425.545348598083</v>
      </c>
      <c r="X58" s="3">
        <f t="shared" si="18"/>
        <v>2.8974170111620356</v>
      </c>
    </row>
    <row r="59" spans="1:24" x14ac:dyDescent="0.35">
      <c r="A59" s="25">
        <f t="shared" si="19"/>
        <v>54</v>
      </c>
      <c r="B59" s="3">
        <v>2085.875</v>
      </c>
      <c r="C59" s="3">
        <v>432.24499500000002</v>
      </c>
      <c r="D59" s="3">
        <f t="shared" si="6"/>
        <v>-82.240707883333471</v>
      </c>
      <c r="E59" s="3">
        <f t="shared" si="7"/>
        <v>-497.79525385416684</v>
      </c>
      <c r="F59" s="4">
        <f t="shared" si="8"/>
        <v>40939.034057930367</v>
      </c>
      <c r="G59" s="3">
        <f t="shared" si="9"/>
        <v>6763.5340331517882</v>
      </c>
      <c r="H59" s="3">
        <v>2085.875</v>
      </c>
      <c r="I59" s="3">
        <f t="shared" si="20"/>
        <v>6.068992545548995</v>
      </c>
      <c r="J59" s="3">
        <f t="shared" si="21"/>
        <v>-0.26581783291134542</v>
      </c>
      <c r="K59" s="3">
        <f t="shared" si="10"/>
        <v>0.14396610592446943</v>
      </c>
      <c r="L59" s="3">
        <f t="shared" si="11"/>
        <v>1.2907419401498433E-2</v>
      </c>
      <c r="M59" s="3">
        <f t="shared" si="12"/>
        <v>7.0659120293683958E-2</v>
      </c>
      <c r="N59" s="3">
        <f t="shared" si="13"/>
        <v>7.0659120293684749E-2</v>
      </c>
      <c r="O59" s="3">
        <f t="shared" si="22"/>
        <v>1.9046358696994201E-2</v>
      </c>
      <c r="P59" s="3">
        <f t="shared" si="23"/>
        <v>3.771697557735653E-2</v>
      </c>
      <c r="Q59" s="3">
        <f t="shared" si="24"/>
        <v>6.3348103784603405</v>
      </c>
      <c r="R59" s="3">
        <f t="shared" si="14"/>
        <v>6.2970934028829841</v>
      </c>
      <c r="S59" s="3">
        <f t="shared" si="15"/>
        <v>6.3725273540376968</v>
      </c>
      <c r="T59" s="3">
        <f t="shared" si="16"/>
        <v>563.86247237704799</v>
      </c>
      <c r="U59" s="3">
        <f t="shared" si="17"/>
        <v>542.99135711011832</v>
      </c>
      <c r="V59" s="3">
        <f t="shared" si="17"/>
        <v>585.53581671591689</v>
      </c>
      <c r="W59" s="3">
        <f t="shared" si="25"/>
        <v>17323.160351097737</v>
      </c>
      <c r="X59" s="3">
        <f t="shared" si="18"/>
        <v>2.8815167605792396</v>
      </c>
    </row>
    <row r="60" spans="1:24" x14ac:dyDescent="0.35">
      <c r="A60" s="25">
        <f t="shared" si="19"/>
        <v>55</v>
      </c>
      <c r="B60" s="3">
        <v>2085.420044</v>
      </c>
      <c r="C60" s="3">
        <v>487.75001500000002</v>
      </c>
      <c r="D60" s="3">
        <f t="shared" si="6"/>
        <v>-82.695663883333509</v>
      </c>
      <c r="E60" s="3">
        <f t="shared" si="7"/>
        <v>-442.29023385416684</v>
      </c>
      <c r="F60" s="4">
        <f t="shared" si="8"/>
        <v>36575.48451768516</v>
      </c>
      <c r="G60" s="3">
        <f t="shared" si="9"/>
        <v>6838.5728251052706</v>
      </c>
      <c r="H60" s="3">
        <v>2085.420044</v>
      </c>
      <c r="I60" s="3">
        <f t="shared" si="20"/>
        <v>6.1898030102566803</v>
      </c>
      <c r="J60" s="3">
        <f t="shared" si="21"/>
        <v>-0.14437887256546134</v>
      </c>
      <c r="K60" s="3">
        <f t="shared" si="10"/>
        <v>6.6883369501538253E-2</v>
      </c>
      <c r="L60" s="3">
        <f t="shared" si="11"/>
        <v>1.3050622223333763E-2</v>
      </c>
      <c r="M60" s="3">
        <f t="shared" si="12"/>
        <v>2.0845258843273724E-2</v>
      </c>
      <c r="N60" s="3">
        <f t="shared" si="13"/>
        <v>2.0845258843274157E-2</v>
      </c>
      <c r="O60" s="3">
        <f t="shared" si="22"/>
        <v>1.904814519725255E-2</v>
      </c>
      <c r="P60" s="3">
        <f t="shared" si="23"/>
        <v>3.7720513334241458E-2</v>
      </c>
      <c r="Q60" s="3">
        <f t="shared" si="24"/>
        <v>6.3341818828221417</v>
      </c>
      <c r="R60" s="3">
        <f t="shared" si="14"/>
        <v>6.2964613694879006</v>
      </c>
      <c r="S60" s="3">
        <f t="shared" si="15"/>
        <v>6.3719023961563828</v>
      </c>
      <c r="T60" s="3">
        <f t="shared" si="16"/>
        <v>563.5081986140342</v>
      </c>
      <c r="U60" s="3">
        <f t="shared" si="17"/>
        <v>542.64827686968829</v>
      </c>
      <c r="V60" s="3">
        <f t="shared" si="17"/>
        <v>585.16999581570269</v>
      </c>
      <c r="W60" s="3">
        <f t="shared" si="25"/>
        <v>5739.302384497717</v>
      </c>
      <c r="X60" s="3">
        <f t="shared" si="18"/>
        <v>2.8808882649410412</v>
      </c>
    </row>
    <row r="61" spans="1:24" x14ac:dyDescent="0.35">
      <c r="A61" s="25">
        <f t="shared" si="19"/>
        <v>56</v>
      </c>
      <c r="B61" s="3">
        <v>2038.335022</v>
      </c>
      <c r="C61" s="3">
        <v>525.17001349999998</v>
      </c>
      <c r="D61" s="3">
        <f t="shared" si="6"/>
        <v>-129.78068588333349</v>
      </c>
      <c r="E61" s="3">
        <f t="shared" si="7"/>
        <v>-404.87023535416688</v>
      </c>
      <c r="F61" s="4">
        <f t="shared" si="8"/>
        <v>52544.336838010437</v>
      </c>
      <c r="G61" s="3">
        <f t="shared" si="9"/>
        <v>16843.026428348476</v>
      </c>
      <c r="H61" s="3">
        <v>2038.335022</v>
      </c>
      <c r="I61" s="3">
        <f t="shared" si="20"/>
        <v>6.2637220454064053</v>
      </c>
      <c r="J61" s="3">
        <f t="shared" si="21"/>
        <v>-5.414578200663378E-3</v>
      </c>
      <c r="K61" s="3">
        <f t="shared" si="10"/>
        <v>3.4113778732737181E-2</v>
      </c>
      <c r="L61" s="3">
        <f t="shared" si="11"/>
        <v>3.21429603274885E-2</v>
      </c>
      <c r="M61" s="3">
        <f t="shared" si="12"/>
        <v>2.9317657091099066E-5</v>
      </c>
      <c r="N61" s="3">
        <f t="shared" si="13"/>
        <v>2.9317657091115173E-5</v>
      </c>
      <c r="O61" s="3">
        <f t="shared" si="22"/>
        <v>1.9284846274081353E-2</v>
      </c>
      <c r="P61" s="3">
        <f t="shared" si="23"/>
        <v>3.8189245908058569E-2</v>
      </c>
      <c r="Q61" s="3">
        <f t="shared" si="24"/>
        <v>6.2691366236070687</v>
      </c>
      <c r="R61" s="3">
        <f t="shared" si="14"/>
        <v>6.2309473776990103</v>
      </c>
      <c r="S61" s="3">
        <f t="shared" si="15"/>
        <v>6.3073258695151271</v>
      </c>
      <c r="T61" s="3">
        <f t="shared" si="16"/>
        <v>528.02129989724165</v>
      </c>
      <c r="U61" s="3">
        <f t="shared" si="17"/>
        <v>508.23674765087623</v>
      </c>
      <c r="V61" s="3">
        <f t="shared" si="17"/>
        <v>548.57602177301294</v>
      </c>
      <c r="W61" s="3">
        <f t="shared" si="25"/>
        <v>8.1298341190953565</v>
      </c>
      <c r="X61" s="3">
        <f t="shared" si="18"/>
        <v>2.8158430057259678</v>
      </c>
    </row>
    <row r="62" spans="1:24" x14ac:dyDescent="0.35">
      <c r="A62" s="25">
        <f t="shared" si="19"/>
        <v>57</v>
      </c>
      <c r="B62" s="3">
        <v>1945.0599975</v>
      </c>
      <c r="C62" s="3">
        <v>505.51501500000001</v>
      </c>
      <c r="D62" s="3">
        <f t="shared" si="6"/>
        <v>-223.05571038333346</v>
      </c>
      <c r="E62" s="3">
        <f t="shared" si="7"/>
        <v>-424.52523385416686</v>
      </c>
      <c r="F62" s="4">
        <f t="shared" si="8"/>
        <v>94692.777612991951</v>
      </c>
      <c r="G62" s="3">
        <f t="shared" si="9"/>
        <v>49753.849934613536</v>
      </c>
      <c r="H62" s="3">
        <v>1945.0599975</v>
      </c>
      <c r="I62" s="3">
        <f t="shared" si="20"/>
        <v>6.2255777412834883</v>
      </c>
      <c r="J62" s="3">
        <f t="shared" si="21"/>
        <v>8.5295217965358106E-2</v>
      </c>
      <c r="K62" s="3">
        <f t="shared" si="10"/>
        <v>4.9659208329601238E-2</v>
      </c>
      <c r="L62" s="3">
        <f t="shared" si="11"/>
        <v>9.4949445777537472E-2</v>
      </c>
      <c r="M62" s="3">
        <f t="shared" si="12"/>
        <v>7.275274207757948E-3</v>
      </c>
      <c r="N62" s="3">
        <f t="shared" si="13"/>
        <v>7.2752742077576947E-3</v>
      </c>
      <c r="O62" s="3">
        <f t="shared" si="22"/>
        <v>2.0043789757759615E-2</v>
      </c>
      <c r="P62" s="3">
        <f t="shared" si="23"/>
        <v>3.969216062755318E-2</v>
      </c>
      <c r="Q62" s="3">
        <f t="shared" si="24"/>
        <v>6.1402825233181302</v>
      </c>
      <c r="R62" s="3">
        <f t="shared" si="14"/>
        <v>6.1005903626905766</v>
      </c>
      <c r="S62" s="3">
        <f t="shared" si="15"/>
        <v>6.1799746839456837</v>
      </c>
      <c r="T62" s="3">
        <f t="shared" si="16"/>
        <v>464.18469533589496</v>
      </c>
      <c r="U62" s="3">
        <f t="shared" si="17"/>
        <v>446.12106558755158</v>
      </c>
      <c r="V62" s="3">
        <f t="shared" si="17"/>
        <v>482.97972905695838</v>
      </c>
      <c r="W62" s="3">
        <f t="shared" si="25"/>
        <v>1708.1953235371084</v>
      </c>
      <c r="X62" s="3">
        <f t="shared" si="18"/>
        <v>2.6869889054370297</v>
      </c>
    </row>
    <row r="63" spans="1:24" x14ac:dyDescent="0.35">
      <c r="A63" s="25">
        <f t="shared" si="19"/>
        <v>58</v>
      </c>
      <c r="B63" s="3">
        <v>1999.5050655</v>
      </c>
      <c r="C63" s="3">
        <v>568.45001200000002</v>
      </c>
      <c r="D63" s="3">
        <f t="shared" si="6"/>
        <v>-168.61064238333347</v>
      </c>
      <c r="E63" s="3">
        <f t="shared" si="7"/>
        <v>-361.59023685416685</v>
      </c>
      <c r="F63" s="4">
        <f t="shared" si="8"/>
        <v>60967.962115522772</v>
      </c>
      <c r="G63" s="3">
        <f t="shared" si="9"/>
        <v>28429.548724920369</v>
      </c>
      <c r="H63" s="3">
        <v>1999.5050655</v>
      </c>
      <c r="I63" s="3">
        <f t="shared" si="20"/>
        <v>6.3429133796851511</v>
      </c>
      <c r="J63" s="3">
        <f t="shared" si="21"/>
        <v>0.12741811544396686</v>
      </c>
      <c r="K63" s="3">
        <f t="shared" si="10"/>
        <v>1.113190073319785E-2</v>
      </c>
      <c r="L63" s="3">
        <f t="shared" si="11"/>
        <v>5.4254492841945008E-2</v>
      </c>
      <c r="M63" s="3">
        <f t="shared" si="12"/>
        <v>1.6235376143292065E-2</v>
      </c>
      <c r="N63" s="3">
        <f t="shared" si="13"/>
        <v>1.6235376143291683E-2</v>
      </c>
      <c r="O63" s="3">
        <f t="shared" si="22"/>
        <v>1.9555398254927803E-2</v>
      </c>
      <c r="P63" s="3">
        <f t="shared" si="23"/>
        <v>3.8725012487714622E-2</v>
      </c>
      <c r="Q63" s="3">
        <f t="shared" si="24"/>
        <v>6.2154952642411843</v>
      </c>
      <c r="R63" s="3">
        <f t="shared" si="14"/>
        <v>6.1767702517534699</v>
      </c>
      <c r="S63" s="3">
        <f t="shared" si="15"/>
        <v>6.2542202767288986</v>
      </c>
      <c r="T63" s="3">
        <f t="shared" si="16"/>
        <v>500.44377973349515</v>
      </c>
      <c r="U63" s="3">
        <f t="shared" si="17"/>
        <v>481.43453032947889</v>
      </c>
      <c r="V63" s="3">
        <f t="shared" si="17"/>
        <v>520.2036017286722</v>
      </c>
      <c r="W63" s="3">
        <f t="shared" si="25"/>
        <v>4624.8476270858073</v>
      </c>
      <c r="X63" s="3">
        <f t="shared" si="18"/>
        <v>2.7622016463600838</v>
      </c>
    </row>
    <row r="64" spans="1:24" x14ac:dyDescent="0.35">
      <c r="A64" s="25">
        <f t="shared" si="19"/>
        <v>59</v>
      </c>
      <c r="B64" s="3">
        <v>2080.584961</v>
      </c>
      <c r="C64" s="3">
        <v>645.96499649999998</v>
      </c>
      <c r="D64" s="3">
        <f t="shared" si="6"/>
        <v>-87.53074688333345</v>
      </c>
      <c r="E64" s="3">
        <f t="shared" si="7"/>
        <v>-284.07525235416688</v>
      </c>
      <c r="F64" s="4">
        <f t="shared" si="8"/>
        <v>24865.319009631654</v>
      </c>
      <c r="G64" s="3">
        <f t="shared" si="9"/>
        <v>7661.6316499541881</v>
      </c>
      <c r="H64" s="3">
        <v>2080.584961</v>
      </c>
      <c r="I64" s="3">
        <f t="shared" si="20"/>
        <v>6.4707453173300227</v>
      </c>
      <c r="J64" s="3">
        <f t="shared" si="21"/>
        <v>0.14324282454960979</v>
      </c>
      <c r="K64" s="3">
        <f t="shared" si="10"/>
        <v>4.9836609065752303E-4</v>
      </c>
      <c r="L64" s="3">
        <f t="shared" si="11"/>
        <v>1.462133442679976E-2</v>
      </c>
      <c r="M64" s="3">
        <f t="shared" si="12"/>
        <v>2.0518506784950295E-2</v>
      </c>
      <c r="N64" s="3">
        <f t="shared" si="13"/>
        <v>2.0518506784949864E-2</v>
      </c>
      <c r="O64" s="3">
        <f t="shared" si="22"/>
        <v>1.9067729339672924E-2</v>
      </c>
      <c r="P64" s="3">
        <f t="shared" si="23"/>
        <v>3.7759295268002334E-2</v>
      </c>
      <c r="Q64" s="3">
        <f t="shared" si="24"/>
        <v>6.3275024927804129</v>
      </c>
      <c r="R64" s="3">
        <f t="shared" si="14"/>
        <v>6.2897431975124105</v>
      </c>
      <c r="S64" s="3">
        <f t="shared" si="15"/>
        <v>6.3652617880484152</v>
      </c>
      <c r="T64" s="3">
        <f t="shared" si="16"/>
        <v>559.75684987145428</v>
      </c>
      <c r="U64" s="3">
        <f t="shared" si="17"/>
        <v>539.01489094493195</v>
      </c>
      <c r="V64" s="3">
        <f t="shared" si="17"/>
        <v>581.2969850030064</v>
      </c>
      <c r="W64" s="3">
        <f t="shared" si="25"/>
        <v>7431.8445451288362</v>
      </c>
      <c r="X64" s="3">
        <f t="shared" si="18"/>
        <v>2.8742088748993124</v>
      </c>
    </row>
    <row r="65" spans="1:29" x14ac:dyDescent="0.35">
      <c r="A65" s="25">
        <f t="shared" si="19"/>
        <v>60</v>
      </c>
      <c r="B65" s="3">
        <v>2063.4349364999998</v>
      </c>
      <c r="C65" s="3">
        <v>674.82000749999997</v>
      </c>
      <c r="D65" s="3">
        <f t="shared" si="6"/>
        <v>-104.68077138333365</v>
      </c>
      <c r="E65" s="3">
        <f t="shared" si="7"/>
        <v>-255.22024135416689</v>
      </c>
      <c r="F65" s="4">
        <f t="shared" si="8"/>
        <v>26716.651737594781</v>
      </c>
      <c r="G65" s="3">
        <f t="shared" si="9"/>
        <v>10958.063897409766</v>
      </c>
      <c r="H65" s="3">
        <v>2063.4349364999998</v>
      </c>
      <c r="I65" s="3">
        <f t="shared" si="20"/>
        <v>6.5144459997580597</v>
      </c>
      <c r="J65" s="3">
        <f t="shared" si="21"/>
        <v>0.2106352828707827</v>
      </c>
      <c r="K65" s="3">
        <f t="shared" si="10"/>
        <v>4.3592738166298448E-3</v>
      </c>
      <c r="L65" s="3">
        <f t="shared" si="11"/>
        <v>2.0912192628736784E-2</v>
      </c>
      <c r="M65" s="3">
        <f t="shared" si="12"/>
        <v>4.4367222390054646E-2</v>
      </c>
      <c r="N65" s="3">
        <f t="shared" si="13"/>
        <v>4.4367222390054015E-2</v>
      </c>
      <c r="O65" s="3">
        <f t="shared" si="22"/>
        <v>1.9145964990609041E-2</v>
      </c>
      <c r="P65" s="3">
        <f t="shared" si="23"/>
        <v>3.7914223156454936E-2</v>
      </c>
      <c r="Q65" s="3">
        <f t="shared" si="24"/>
        <v>6.303810716887277</v>
      </c>
      <c r="R65" s="3">
        <f t="shared" si="14"/>
        <v>6.2658964937308221</v>
      </c>
      <c r="S65" s="3">
        <f t="shared" si="15"/>
        <v>6.3417249400437319</v>
      </c>
      <c r="T65" s="3">
        <f t="shared" si="16"/>
        <v>546.6510785452225</v>
      </c>
      <c r="U65" s="3">
        <f t="shared" si="17"/>
        <v>526.31321101741071</v>
      </c>
      <c r="V65" s="3">
        <f t="shared" si="17"/>
        <v>567.77484474880328</v>
      </c>
      <c r="W65" s="3">
        <f t="shared" si="25"/>
        <v>16427.274349414794</v>
      </c>
      <c r="X65" s="3">
        <f t="shared" si="18"/>
        <v>2.8505170990061766</v>
      </c>
    </row>
    <row r="66" spans="1:29" ht="18.5" x14ac:dyDescent="0.45">
      <c r="A66" s="25">
        <f t="shared" si="19"/>
        <v>61</v>
      </c>
      <c r="B66" s="3">
        <v>1989.2199705</v>
      </c>
      <c r="C66" s="3">
        <v>621.64498900000001</v>
      </c>
      <c r="D66" s="3">
        <f t="shared" si="6"/>
        <v>-178.89573738333343</v>
      </c>
      <c r="E66" s="3">
        <f t="shared" si="7"/>
        <v>-308.39525985416685</v>
      </c>
      <c r="F66" s="4">
        <f t="shared" si="8"/>
        <v>55170.597417135905</v>
      </c>
      <c r="G66" s="3">
        <f t="shared" si="9"/>
        <v>32003.684853926599</v>
      </c>
      <c r="H66" s="3">
        <v>1989.2199705</v>
      </c>
      <c r="I66" s="3">
        <f t="shared" si="20"/>
        <v>6.4323691725605388</v>
      </c>
      <c r="J66" s="3">
        <f t="shared" si="21"/>
        <v>0.2310821775716585</v>
      </c>
      <c r="K66" s="3">
        <f t="shared" si="10"/>
        <v>2.5766767401191046E-4</v>
      </c>
      <c r="L66" s="3">
        <f t="shared" si="11"/>
        <v>6.1075316658164361E-2</v>
      </c>
      <c r="M66" s="3">
        <f t="shared" si="12"/>
        <v>5.3398972791259512E-2</v>
      </c>
      <c r="N66" s="3">
        <f t="shared" si="13"/>
        <v>5.3398972791258818E-2</v>
      </c>
      <c r="O66" s="3">
        <f t="shared" si="22"/>
        <v>1.9638104172920404E-2</v>
      </c>
      <c r="P66" s="3">
        <f t="shared" si="23"/>
        <v>3.888879272196602E-2</v>
      </c>
      <c r="Q66" s="3">
        <f t="shared" si="24"/>
        <v>6.2012869949888803</v>
      </c>
      <c r="R66" s="3">
        <f t="shared" si="14"/>
        <v>6.1623982022669139</v>
      </c>
      <c r="S66" s="3">
        <f t="shared" si="15"/>
        <v>6.2401757877108466</v>
      </c>
      <c r="T66" s="3">
        <f t="shared" si="16"/>
        <v>493.3836148989833</v>
      </c>
      <c r="U66" s="3">
        <f t="shared" si="17"/>
        <v>474.5648136370931</v>
      </c>
      <c r="V66" s="3">
        <f t="shared" si="17"/>
        <v>512.9486730909224</v>
      </c>
      <c r="W66" s="3">
        <f t="shared" si="25"/>
        <v>16450.980086280961</v>
      </c>
      <c r="X66" s="3">
        <f t="shared" si="18"/>
        <v>2.7479933771077802</v>
      </c>
      <c r="Z66" s="52" t="s">
        <v>63</v>
      </c>
      <c r="AA66" s="52"/>
      <c r="AB66" s="53"/>
    </row>
    <row r="67" spans="1:29" ht="18.5" x14ac:dyDescent="0.45">
      <c r="A67" s="25">
        <f t="shared" si="19"/>
        <v>62</v>
      </c>
      <c r="B67" s="3">
        <v>1934.5849605000001</v>
      </c>
      <c r="C67" s="3">
        <v>565.33502199999998</v>
      </c>
      <c r="D67" s="3">
        <f t="shared" si="6"/>
        <v>-233.53074738333339</v>
      </c>
      <c r="E67" s="3">
        <f t="shared" si="7"/>
        <v>-364.70522685416688</v>
      </c>
      <c r="F67" s="4">
        <f t="shared" si="8"/>
        <v>85169.884201861743</v>
      </c>
      <c r="G67" s="3">
        <f t="shared" si="9"/>
        <v>54536.609973418279</v>
      </c>
      <c r="H67" s="3">
        <v>1934.5849605000001</v>
      </c>
      <c r="I67" s="3">
        <f t="shared" si="20"/>
        <v>6.3374185147075792</v>
      </c>
      <c r="J67" s="3">
        <f t="shared" si="21"/>
        <v>0.21160665462822781</v>
      </c>
      <c r="K67" s="3">
        <f t="shared" si="10"/>
        <v>1.2321596758234151E-2</v>
      </c>
      <c r="L67" s="3">
        <f t="shared" si="11"/>
        <v>0.10407678799463768</v>
      </c>
      <c r="M67" s="3">
        <f t="shared" si="12"/>
        <v>4.4777376282950088E-2</v>
      </c>
      <c r="N67" s="3">
        <f t="shared" si="13"/>
        <v>4.4777376282949449E-2</v>
      </c>
      <c r="O67" s="3">
        <f t="shared" si="22"/>
        <v>2.0151704503138693E-2</v>
      </c>
      <c r="P67" s="3">
        <f t="shared" si="23"/>
        <v>3.9905861203114734E-2</v>
      </c>
      <c r="Q67" s="3">
        <f t="shared" si="24"/>
        <v>6.1258118600793514</v>
      </c>
      <c r="R67" s="3">
        <f t="shared" si="14"/>
        <v>6.0859059988762363</v>
      </c>
      <c r="S67" s="3">
        <f t="shared" si="15"/>
        <v>6.1657177212824665</v>
      </c>
      <c r="T67" s="3">
        <f t="shared" si="16"/>
        <v>457.51600150875532</v>
      </c>
      <c r="U67" s="3">
        <f t="shared" si="17"/>
        <v>439.6179256475088</v>
      </c>
      <c r="V67" s="3">
        <f t="shared" si="17"/>
        <v>476.14275811945657</v>
      </c>
      <c r="W67" s="3">
        <f t="shared" si="25"/>
        <v>11624.941179691436</v>
      </c>
      <c r="X67" s="3">
        <f t="shared" si="18"/>
        <v>2.672518242198251</v>
      </c>
      <c r="Z67" s="52" t="s">
        <v>95</v>
      </c>
      <c r="AA67" s="52"/>
      <c r="AB67" s="53"/>
      <c r="AC67" s="51">
        <f>X127</f>
        <v>2.9951275848940848</v>
      </c>
    </row>
    <row r="68" spans="1:29" x14ac:dyDescent="0.35">
      <c r="A68" s="25">
        <f t="shared" si="19"/>
        <v>63</v>
      </c>
      <c r="B68" s="3">
        <v>1998.414978</v>
      </c>
      <c r="C68" s="3">
        <v>574.96499649999998</v>
      </c>
      <c r="D68" s="3">
        <f t="shared" si="6"/>
        <v>-169.70072988333345</v>
      </c>
      <c r="E68" s="3">
        <f t="shared" si="7"/>
        <v>-355.07525235416688</v>
      </c>
      <c r="F68" s="4">
        <f t="shared" si="8"/>
        <v>60256.529488010936</v>
      </c>
      <c r="G68" s="3">
        <f t="shared" si="9"/>
        <v>28798.337722936103</v>
      </c>
      <c r="H68" s="3">
        <v>1998.414978</v>
      </c>
      <c r="I68" s="3">
        <f t="shared" si="20"/>
        <v>6.3543091632921787</v>
      </c>
      <c r="J68" s="3">
        <f t="shared" si="21"/>
        <v>0.14031979245388193</v>
      </c>
      <c r="K68" s="3">
        <f t="shared" si="10"/>
        <v>8.8570759756509132E-3</v>
      </c>
      <c r="L68" s="3">
        <f t="shared" si="11"/>
        <v>5.4958283825285351E-2</v>
      </c>
      <c r="M68" s="3">
        <f t="shared" si="12"/>
        <v>1.9689644154300502E-2</v>
      </c>
      <c r="N68" s="3">
        <f t="shared" si="13"/>
        <v>1.9689644154300079E-2</v>
      </c>
      <c r="O68" s="3">
        <f t="shared" si="22"/>
        <v>1.9563948251426353E-2</v>
      </c>
      <c r="P68" s="3">
        <f t="shared" si="23"/>
        <v>3.8741943808512085E-2</v>
      </c>
      <c r="Q68" s="3">
        <f t="shared" si="24"/>
        <v>6.2139893708382967</v>
      </c>
      <c r="R68" s="3">
        <f t="shared" si="14"/>
        <v>6.1752474270297846</v>
      </c>
      <c r="S68" s="3">
        <f t="shared" si="15"/>
        <v>6.2527313146468089</v>
      </c>
      <c r="T68" s="3">
        <f t="shared" si="16"/>
        <v>499.69073189427314</v>
      </c>
      <c r="U68" s="3">
        <f t="shared" si="17"/>
        <v>480.70194786277477</v>
      </c>
      <c r="V68" s="3">
        <f t="shared" si="17"/>
        <v>519.42961465243059</v>
      </c>
      <c r="W68" s="3">
        <f t="shared" si="25"/>
        <v>5666.2149119329806</v>
      </c>
      <c r="X68" s="3">
        <f t="shared" si="18"/>
        <v>2.7606957529571963</v>
      </c>
    </row>
    <row r="69" spans="1:29" x14ac:dyDescent="0.35">
      <c r="A69" s="25">
        <f t="shared" si="19"/>
        <v>64</v>
      </c>
      <c r="B69" s="3">
        <v>2060.9600829999999</v>
      </c>
      <c r="C69" s="3">
        <v>625.0400085</v>
      </c>
      <c r="D69" s="3">
        <f t="shared" si="6"/>
        <v>-107.15562488333353</v>
      </c>
      <c r="E69" s="3">
        <f t="shared" si="7"/>
        <v>-305.00024035416686</v>
      </c>
      <c r="F69" s="4">
        <f t="shared" si="8"/>
        <v>32682.49134471767</v>
      </c>
      <c r="G69" s="3">
        <f t="shared" si="9"/>
        <v>11482.327944137687</v>
      </c>
      <c r="H69" s="3">
        <v>2060.9600829999999</v>
      </c>
      <c r="I69" s="3">
        <f t="shared" si="20"/>
        <v>6.4378156612876181</v>
      </c>
      <c r="J69" s="3">
        <f t="shared" si="21"/>
        <v>0.13742381266436787</v>
      </c>
      <c r="K69" s="3">
        <f t="shared" si="10"/>
        <v>1.1247751024449978E-4</v>
      </c>
      <c r="L69" s="3">
        <f t="shared" si="11"/>
        <v>2.1912689690638889E-2</v>
      </c>
      <c r="M69" s="3">
        <f t="shared" si="12"/>
        <v>1.8885304287211274E-2</v>
      </c>
      <c r="N69" s="3">
        <f t="shared" si="13"/>
        <v>1.8885304287210865E-2</v>
      </c>
      <c r="O69" s="3">
        <f t="shared" si="22"/>
        <v>1.9158378129882289E-2</v>
      </c>
      <c r="P69" s="3">
        <f t="shared" si="23"/>
        <v>3.7938804551684108E-2</v>
      </c>
      <c r="Q69" s="3">
        <f t="shared" si="24"/>
        <v>6.3003918486232502</v>
      </c>
      <c r="R69" s="3">
        <f t="shared" si="14"/>
        <v>6.2624530440715658</v>
      </c>
      <c r="S69" s="3">
        <f t="shared" si="15"/>
        <v>6.3383306531749346</v>
      </c>
      <c r="T69" s="3">
        <f t="shared" si="16"/>
        <v>544.78534169287445</v>
      </c>
      <c r="U69" s="3">
        <f t="shared" si="17"/>
        <v>524.50399473058212</v>
      </c>
      <c r="V69" s="3">
        <f t="shared" si="17"/>
        <v>565.8509210704342</v>
      </c>
      <c r="W69" s="3">
        <f t="shared" si="25"/>
        <v>6440.8115443227389</v>
      </c>
      <c r="X69" s="3">
        <f t="shared" si="18"/>
        <v>2.8470982307421493</v>
      </c>
    </row>
    <row r="70" spans="1:29" x14ac:dyDescent="0.35">
      <c r="A70" s="25">
        <f t="shared" si="19"/>
        <v>65</v>
      </c>
      <c r="B70" s="3">
        <v>2082.0599364999998</v>
      </c>
      <c r="C70" s="3">
        <v>693.35498050000001</v>
      </c>
      <c r="D70" s="3">
        <f t="shared" si="6"/>
        <v>-86.055771383333649</v>
      </c>
      <c r="E70" s="3">
        <f t="shared" si="7"/>
        <v>-236.68526835416685</v>
      </c>
      <c r="F70" s="4">
        <f t="shared" si="8"/>
        <v>20368.133343289159</v>
      </c>
      <c r="G70" s="3">
        <f t="shared" si="9"/>
        <v>7405.5957883805868</v>
      </c>
      <c r="H70" s="3">
        <v>2082.0599364999998</v>
      </c>
      <c r="I70" s="3">
        <f t="shared" ref="I70:I101" si="26">LN(C70)</f>
        <v>6.5415421054148615</v>
      </c>
      <c r="J70" s="3">
        <f t="shared" ref="J70:J101" si="27">I70-Q70</f>
        <v>0.21200201851941625</v>
      </c>
      <c r="K70" s="3">
        <f t="shared" si="10"/>
        <v>8.6715025084281375E-3</v>
      </c>
      <c r="L70" s="3">
        <f t="shared" si="11"/>
        <v>1.4132719712812073E-2</v>
      </c>
      <c r="M70" s="3">
        <f t="shared" si="12"/>
        <v>4.4944855856306906E-2</v>
      </c>
      <c r="N70" s="3">
        <f t="shared" si="13"/>
        <v>4.4944855856306275E-2</v>
      </c>
      <c r="O70" s="3">
        <f t="shared" ref="O70:O101" si="28" xml:space="preserve"> SQRT($AB$16/$AH$15*(1+G70/$AB$19))</f>
        <v>1.906163929109872E-2</v>
      </c>
      <c r="P70" s="3">
        <f t="shared" ref="P70:P101" si="29">O70*$AH$21</f>
        <v>3.7747235313814118E-2</v>
      </c>
      <c r="Q70" s="3">
        <f t="shared" ref="Q70:Q101" si="30">$AC$7+$AB$7*H70</f>
        <v>6.3295400868954452</v>
      </c>
      <c r="R70" s="3">
        <f t="shared" si="14"/>
        <v>6.291792851581631</v>
      </c>
      <c r="S70" s="3">
        <f t="shared" si="15"/>
        <v>6.3672873222092594</v>
      </c>
      <c r="T70" s="3">
        <f t="shared" si="16"/>
        <v>560.89856992061289</v>
      </c>
      <c r="U70" s="3">
        <f t="shared" si="17"/>
        <v>540.12081800630438</v>
      </c>
      <c r="V70" s="3">
        <f t="shared" si="17"/>
        <v>582.47561517859492</v>
      </c>
      <c r="W70" s="3">
        <f t="shared" ref="W70:W101" si="31">(T70-C70)^2</f>
        <v>17544.700703575178</v>
      </c>
      <c r="X70" s="3">
        <f t="shared" si="18"/>
        <v>2.8762464690143448</v>
      </c>
    </row>
    <row r="71" spans="1:29" x14ac:dyDescent="0.35">
      <c r="A71" s="25">
        <f t="shared" si="19"/>
        <v>66</v>
      </c>
      <c r="B71" s="3">
        <v>2096.400024</v>
      </c>
      <c r="C71" s="3">
        <v>718.26000950000002</v>
      </c>
      <c r="D71" s="3">
        <f t="shared" ref="D71:D125" si="32">B71-$B$127</f>
        <v>-71.71568388333344</v>
      </c>
      <c r="E71" s="3">
        <f t="shared" ref="E71:E125" si="33">C71-$C$127</f>
        <v>-211.78023935416684</v>
      </c>
      <c r="F71" s="4">
        <f t="shared" ref="F71:F125" si="34">D71*E71</f>
        <v>15187.964698260121</v>
      </c>
      <c r="G71" s="3">
        <f t="shared" ref="G71:G125" si="35">D71^2</f>
        <v>5143.139314854212</v>
      </c>
      <c r="H71" s="3">
        <v>2096.400024</v>
      </c>
      <c r="I71" s="3">
        <f t="shared" si="26"/>
        <v>6.5768316337177417</v>
      </c>
      <c r="J71" s="3">
        <f t="shared" si="27"/>
        <v>0.22748153784312741</v>
      </c>
      <c r="K71" s="3">
        <f t="shared" ref="K71:K125" si="36">(I71-$I$127)^2</f>
        <v>1.6489238774853171E-2</v>
      </c>
      <c r="L71" s="3">
        <f t="shared" ref="L71:L125" si="37">(Q71-$I$127)^2</f>
        <v>9.8150842225042736E-3</v>
      </c>
      <c r="M71" s="3">
        <f t="shared" ref="M71:M125" si="38">J71^2</f>
        <v>5.1747850059474208E-2</v>
      </c>
      <c r="N71" s="3">
        <f t="shared" ref="N71:N125" si="39">(J71-$J$127)^2</f>
        <v>5.1747850059473528E-2</v>
      </c>
      <c r="O71" s="3">
        <f t="shared" si="28"/>
        <v>1.9007739881261115E-2</v>
      </c>
      <c r="P71" s="3">
        <f t="shared" si="29"/>
        <v>3.7640499808260515E-2</v>
      </c>
      <c r="Q71" s="3">
        <f t="shared" si="30"/>
        <v>6.3493500958746143</v>
      </c>
      <c r="R71" s="3">
        <f t="shared" ref="R71:R125" si="40">Q71-P71</f>
        <v>6.3117095960663541</v>
      </c>
      <c r="S71" s="3">
        <f t="shared" ref="S71:S125" si="41">Q71+P71</f>
        <v>6.3869905956828745</v>
      </c>
      <c r="T71" s="3">
        <f t="shared" ref="T71:T125" si="42">10^($AH$7+$AG$7*H71)</f>
        <v>572.12076451755274</v>
      </c>
      <c r="U71" s="3">
        <f t="shared" ref="U71:V125" si="43">EXP(R71)</f>
        <v>550.986107764439</v>
      </c>
      <c r="V71" s="3">
        <f t="shared" si="43"/>
        <v>594.06610181193139</v>
      </c>
      <c r="W71" s="3">
        <f t="shared" si="31"/>
        <v>21356.678924039741</v>
      </c>
      <c r="X71" s="3">
        <f t="shared" ref="X71:X125" si="44">$AG$7*H71*LN(10)</f>
        <v>2.8960564779935134</v>
      </c>
    </row>
    <row r="72" spans="1:29" x14ac:dyDescent="0.35">
      <c r="A72" s="25">
        <f t="shared" ref="A72:A125" si="45">A71+1</f>
        <v>67</v>
      </c>
      <c r="B72" s="3">
        <v>2136.4700929999999</v>
      </c>
      <c r="C72" s="3">
        <v>738.06500249999999</v>
      </c>
      <c r="D72" s="3">
        <f t="shared" si="32"/>
        <v>-31.645614883333565</v>
      </c>
      <c r="E72" s="3">
        <f t="shared" si="33"/>
        <v>-191.97524635416687</v>
      </c>
      <c r="F72" s="4">
        <f t="shared" si="34"/>
        <v>6075.1747132570508</v>
      </c>
      <c r="G72" s="3">
        <f t="shared" si="35"/>
        <v>1001.4449413442628</v>
      </c>
      <c r="H72" s="3">
        <v>2136.4700929999999</v>
      </c>
      <c r="I72" s="3">
        <f t="shared" si="26"/>
        <v>6.6040318999900141</v>
      </c>
      <c r="J72" s="3">
        <f t="shared" si="27"/>
        <v>0.19932730040781088</v>
      </c>
      <c r="K72" s="3">
        <f t="shared" si="36"/>
        <v>2.4214689087685263E-2</v>
      </c>
      <c r="L72" s="3">
        <f t="shared" si="37"/>
        <v>1.9111413947326134E-3</v>
      </c>
      <c r="M72" s="3">
        <f t="shared" si="38"/>
        <v>3.9731372687865682E-2</v>
      </c>
      <c r="N72" s="3">
        <f t="shared" si="39"/>
        <v>3.9731372687865085E-2</v>
      </c>
      <c r="O72" s="3">
        <f t="shared" si="28"/>
        <v>1.89086725689195E-2</v>
      </c>
      <c r="P72" s="3">
        <f t="shared" si="29"/>
        <v>3.7444319558820355E-2</v>
      </c>
      <c r="Q72" s="3">
        <f t="shared" si="30"/>
        <v>6.4047045995822032</v>
      </c>
      <c r="R72" s="3">
        <f t="shared" si="40"/>
        <v>6.3672602800233831</v>
      </c>
      <c r="S72" s="3">
        <f t="shared" si="41"/>
        <v>6.4421489191410233</v>
      </c>
      <c r="T72" s="3">
        <f t="shared" si="42"/>
        <v>604.68314863845069</v>
      </c>
      <c r="U72" s="3">
        <f t="shared" si="43"/>
        <v>582.45986397771526</v>
      </c>
      <c r="V72" s="3">
        <f t="shared" si="43"/>
        <v>627.75434473764983</v>
      </c>
      <c r="W72" s="3">
        <f t="shared" si="31"/>
        <v>17790.718939543694</v>
      </c>
      <c r="X72" s="3">
        <f t="shared" si="44"/>
        <v>2.9514109817011023</v>
      </c>
    </row>
    <row r="73" spans="1:29" x14ac:dyDescent="0.35">
      <c r="A73" s="25">
        <f t="shared" si="45"/>
        <v>68</v>
      </c>
      <c r="B73" s="3">
        <v>2172.0499264999999</v>
      </c>
      <c r="C73" s="3">
        <v>764.51498400000003</v>
      </c>
      <c r="D73" s="3">
        <f t="shared" si="32"/>
        <v>3.9342186166663851</v>
      </c>
      <c r="E73" s="3">
        <f t="shared" si="33"/>
        <v>-165.52526485416683</v>
      </c>
      <c r="F73" s="4">
        <f t="shared" si="34"/>
        <v>-651.21257851789721</v>
      </c>
      <c r="G73" s="3">
        <f t="shared" si="35"/>
        <v>15.478076123724364</v>
      </c>
      <c r="H73" s="3">
        <v>2172.0499264999999</v>
      </c>
      <c r="I73" s="3">
        <f t="shared" si="26"/>
        <v>6.639241624915436</v>
      </c>
      <c r="J73" s="3">
        <f t="shared" si="27"/>
        <v>0.18538552461105784</v>
      </c>
      <c r="K73" s="3">
        <f t="shared" si="36"/>
        <v>3.6412433505783666E-2</v>
      </c>
      <c r="L73" s="3">
        <f t="shared" si="37"/>
        <v>2.9538111152831979E-5</v>
      </c>
      <c r="M73" s="3">
        <f t="shared" si="38"/>
        <v>3.4367792735317135E-2</v>
      </c>
      <c r="N73" s="3">
        <f t="shared" si="39"/>
        <v>3.4367792735316573E-2</v>
      </c>
      <c r="O73" s="3">
        <f t="shared" si="28"/>
        <v>1.8885012137664029E-2</v>
      </c>
      <c r="P73" s="3">
        <f t="shared" si="29"/>
        <v>3.7397465463399317E-2</v>
      </c>
      <c r="Q73" s="3">
        <f t="shared" si="30"/>
        <v>6.4538561003043782</v>
      </c>
      <c r="R73" s="3">
        <f t="shared" si="40"/>
        <v>6.4164586348409784</v>
      </c>
      <c r="S73" s="3">
        <f t="shared" si="41"/>
        <v>6.4912535657677779</v>
      </c>
      <c r="T73" s="3">
        <f t="shared" si="42"/>
        <v>635.14676635472415</v>
      </c>
      <c r="U73" s="3">
        <f t="shared" si="43"/>
        <v>611.83255053725793</v>
      </c>
      <c r="V73" s="3">
        <f t="shared" si="43"/>
        <v>659.34938318764046</v>
      </c>
      <c r="W73" s="3">
        <f t="shared" si="31"/>
        <v>16736.135736715467</v>
      </c>
      <c r="X73" s="3">
        <f t="shared" si="44"/>
        <v>3.0005624824232782</v>
      </c>
    </row>
    <row r="74" spans="1:29" x14ac:dyDescent="0.35">
      <c r="A74" s="25">
        <f t="shared" si="45"/>
        <v>69</v>
      </c>
      <c r="B74" s="3">
        <v>2169.8000489999999</v>
      </c>
      <c r="C74" s="3">
        <v>804.10501099999999</v>
      </c>
      <c r="D74" s="3">
        <f t="shared" si="32"/>
        <v>1.6843411166664737</v>
      </c>
      <c r="E74" s="3">
        <f t="shared" si="33"/>
        <v>-125.93523785416687</v>
      </c>
      <c r="F74" s="4">
        <f t="shared" si="34"/>
        <v>-212.11789915494541</v>
      </c>
      <c r="G74" s="3">
        <f t="shared" si="35"/>
        <v>2.8370049972932634</v>
      </c>
      <c r="H74" s="3">
        <v>2169.8000489999999</v>
      </c>
      <c r="I74" s="3">
        <f t="shared" si="26"/>
        <v>6.6897298713466498</v>
      </c>
      <c r="J74" s="3">
        <f t="shared" si="27"/>
        <v>0.2389818478567971</v>
      </c>
      <c r="K74" s="3">
        <f t="shared" si="36"/>
        <v>5.8229873527733109E-2</v>
      </c>
      <c r="L74" s="3">
        <f t="shared" si="37"/>
        <v>5.4140946382073213E-6</v>
      </c>
      <c r="M74" s="3">
        <f t="shared" si="38"/>
        <v>5.7112323605049316E-2</v>
      </c>
      <c r="N74" s="3">
        <f t="shared" si="39"/>
        <v>5.7112323605048601E-2</v>
      </c>
      <c r="O74" s="3">
        <f t="shared" si="28"/>
        <v>1.888470859504781E-2</v>
      </c>
      <c r="P74" s="3">
        <f t="shared" si="29"/>
        <v>3.7396864366379949E-2</v>
      </c>
      <c r="Q74" s="3">
        <f t="shared" si="30"/>
        <v>6.4507480234898527</v>
      </c>
      <c r="R74" s="3">
        <f t="shared" si="40"/>
        <v>6.4133511591234731</v>
      </c>
      <c r="S74" s="3">
        <f t="shared" si="41"/>
        <v>6.4881448878562322</v>
      </c>
      <c r="T74" s="3">
        <f t="shared" si="42"/>
        <v>633.17574604435379</v>
      </c>
      <c r="U74" s="3">
        <f t="shared" si="43"/>
        <v>609.93424673733102</v>
      </c>
      <c r="V74" s="3">
        <f t="shared" si="43"/>
        <v>657.30286096146529</v>
      </c>
      <c r="W74" s="3">
        <f t="shared" si="31"/>
        <v>29216.813618277502</v>
      </c>
      <c r="X74" s="3">
        <f t="shared" si="44"/>
        <v>2.9974544056087518</v>
      </c>
    </row>
    <row r="75" spans="1:29" x14ac:dyDescent="0.35">
      <c r="A75" s="25">
        <f t="shared" si="45"/>
        <v>70</v>
      </c>
      <c r="B75" s="3">
        <v>2145.23999</v>
      </c>
      <c r="C75" s="3">
        <v>812.91000350000002</v>
      </c>
      <c r="D75" s="3">
        <f t="shared" si="32"/>
        <v>-22.875717883333436</v>
      </c>
      <c r="E75" s="3">
        <f t="shared" si="33"/>
        <v>-117.13024535416685</v>
      </c>
      <c r="F75" s="4">
        <f t="shared" si="34"/>
        <v>2679.4384483275476</v>
      </c>
      <c r="G75" s="3">
        <f t="shared" si="35"/>
        <v>523.29846867786125</v>
      </c>
      <c r="H75" s="3">
        <v>2145.23999</v>
      </c>
      <c r="I75" s="3">
        <f t="shared" si="26"/>
        <v>6.7006204066184996</v>
      </c>
      <c r="J75" s="3">
        <f t="shared" si="27"/>
        <v>0.28380069697742272</v>
      </c>
      <c r="K75" s="3">
        <f t="shared" si="36"/>
        <v>6.3604438419201811E-2</v>
      </c>
      <c r="L75" s="3">
        <f t="shared" si="37"/>
        <v>9.9865436830507402E-4</v>
      </c>
      <c r="M75" s="3">
        <f t="shared" si="38"/>
        <v>8.054283560487091E-2</v>
      </c>
      <c r="N75" s="3">
        <f t="shared" si="39"/>
        <v>8.0542835604870064E-2</v>
      </c>
      <c r="O75" s="3">
        <f t="shared" si="28"/>
        <v>1.889720209827549E-2</v>
      </c>
      <c r="P75" s="3">
        <f t="shared" si="29"/>
        <v>3.7421604904117924E-2</v>
      </c>
      <c r="Q75" s="3">
        <f t="shared" si="30"/>
        <v>6.4168197096410768</v>
      </c>
      <c r="R75" s="3">
        <f t="shared" si="40"/>
        <v>6.3793981047369588</v>
      </c>
      <c r="S75" s="3">
        <f t="shared" si="41"/>
        <v>6.4542413145451949</v>
      </c>
      <c r="T75" s="3">
        <f t="shared" si="42"/>
        <v>612.053507741776</v>
      </c>
      <c r="U75" s="3">
        <f t="shared" si="43"/>
        <v>589.57273980314403</v>
      </c>
      <c r="V75" s="3">
        <f t="shared" si="43"/>
        <v>635.39148106490165</v>
      </c>
      <c r="W75" s="3">
        <f t="shared" si="31"/>
        <v>40343.33188827346</v>
      </c>
      <c r="X75" s="3">
        <f t="shared" si="44"/>
        <v>2.9635260917599764</v>
      </c>
    </row>
    <row r="76" spans="1:29" x14ac:dyDescent="0.35">
      <c r="A76" s="25">
        <f t="shared" si="45"/>
        <v>71</v>
      </c>
      <c r="B76" s="3">
        <v>2163.7449955000002</v>
      </c>
      <c r="C76" s="3">
        <v>774.78500350000002</v>
      </c>
      <c r="D76" s="3">
        <f t="shared" si="32"/>
        <v>-4.3707123833332844</v>
      </c>
      <c r="E76" s="3">
        <f t="shared" si="33"/>
        <v>-155.25524535416685</v>
      </c>
      <c r="F76" s="4">
        <f t="shared" si="34"/>
        <v>678.5760234469044</v>
      </c>
      <c r="G76" s="3">
        <f t="shared" si="35"/>
        <v>19.103126737822919</v>
      </c>
      <c r="H76" s="3">
        <v>2163.7449955000002</v>
      </c>
      <c r="I76" s="3">
        <f t="shared" si="26"/>
        <v>6.6525855760280228</v>
      </c>
      <c r="J76" s="3">
        <f t="shared" si="27"/>
        <v>0.21020226190304303</v>
      </c>
      <c r="K76" s="3">
        <f t="shared" si="36"/>
        <v>4.1683091305724146E-2</v>
      </c>
      <c r="L76" s="3">
        <f t="shared" si="37"/>
        <v>3.6456099352274933E-5</v>
      </c>
      <c r="M76" s="3">
        <f t="shared" si="38"/>
        <v>4.4184990909155494E-2</v>
      </c>
      <c r="N76" s="3">
        <f t="shared" si="39"/>
        <v>4.4184990909154863E-2</v>
      </c>
      <c r="O76" s="3">
        <f t="shared" si="28"/>
        <v>1.8885099182975089E-2</v>
      </c>
      <c r="P76" s="3">
        <f t="shared" si="29"/>
        <v>3.7397637836813241E-2</v>
      </c>
      <c r="Q76" s="3">
        <f t="shared" si="30"/>
        <v>6.4423833141249798</v>
      </c>
      <c r="R76" s="3">
        <f t="shared" si="40"/>
        <v>6.4049856762881667</v>
      </c>
      <c r="S76" s="3">
        <f t="shared" si="41"/>
        <v>6.4797809519617928</v>
      </c>
      <c r="T76" s="3">
        <f t="shared" si="42"/>
        <v>627.9015044532897</v>
      </c>
      <c r="U76" s="3">
        <f t="shared" si="43"/>
        <v>604.85313487448877</v>
      </c>
      <c r="V76" s="3">
        <f t="shared" si="43"/>
        <v>651.82814895473041</v>
      </c>
      <c r="W76" s="3">
        <f t="shared" si="31"/>
        <v>21574.762292204949</v>
      </c>
      <c r="X76" s="3">
        <f t="shared" si="44"/>
        <v>2.9890896962438793</v>
      </c>
    </row>
    <row r="77" spans="1:29" x14ac:dyDescent="0.35">
      <c r="A77" s="25">
        <f t="shared" si="45"/>
        <v>72</v>
      </c>
      <c r="B77" s="3">
        <v>2219.5</v>
      </c>
      <c r="C77" s="3">
        <v>760.53497300000004</v>
      </c>
      <c r="D77" s="3">
        <f t="shared" si="32"/>
        <v>51.384292116666529</v>
      </c>
      <c r="E77" s="3">
        <f t="shared" si="33"/>
        <v>-169.50527585416683</v>
      </c>
      <c r="F77" s="4">
        <f t="shared" si="34"/>
        <v>-8709.9086098066491</v>
      </c>
      <c r="G77" s="3">
        <f t="shared" si="35"/>
        <v>2640.3454763309178</v>
      </c>
      <c r="H77" s="3">
        <v>2219.5</v>
      </c>
      <c r="I77" s="3">
        <f t="shared" si="26"/>
        <v>6.6340220974927409</v>
      </c>
      <c r="J77" s="3">
        <f t="shared" si="27"/>
        <v>0.11461644024896422</v>
      </c>
      <c r="K77" s="3">
        <f t="shared" si="36"/>
        <v>3.4447692119957317E-2</v>
      </c>
      <c r="L77" s="3">
        <f t="shared" si="37"/>
        <v>5.0387927762035834E-3</v>
      </c>
      <c r="M77" s="3">
        <f t="shared" si="38"/>
        <v>1.3136928375344387E-2</v>
      </c>
      <c r="N77" s="3">
        <f t="shared" si="39"/>
        <v>1.3136928375344047E-2</v>
      </c>
      <c r="O77" s="3">
        <f t="shared" si="28"/>
        <v>1.8947936200127694E-2</v>
      </c>
      <c r="P77" s="3">
        <f t="shared" si="29"/>
        <v>3.7522072238107634E-2</v>
      </c>
      <c r="Q77" s="3">
        <f t="shared" si="30"/>
        <v>6.5194056572437766</v>
      </c>
      <c r="R77" s="3">
        <f t="shared" si="40"/>
        <v>6.4818835850056686</v>
      </c>
      <c r="S77" s="3">
        <f t="shared" si="41"/>
        <v>6.5569277294818846</v>
      </c>
      <c r="T77" s="3">
        <f t="shared" si="42"/>
        <v>678.17519701948424</v>
      </c>
      <c r="U77" s="3">
        <f t="shared" si="43"/>
        <v>653.20014625760939</v>
      </c>
      <c r="V77" s="3">
        <f t="shared" si="43"/>
        <v>704.10516667433728</v>
      </c>
      <c r="W77" s="3">
        <f t="shared" si="31"/>
        <v>6783.132699560746</v>
      </c>
      <c r="X77" s="3">
        <f t="shared" si="44"/>
        <v>3.0661120393626762</v>
      </c>
    </row>
    <row r="78" spans="1:29" x14ac:dyDescent="0.35">
      <c r="A78" s="25">
        <f t="shared" si="45"/>
        <v>73</v>
      </c>
      <c r="B78" s="3">
        <v>2265.2200925000002</v>
      </c>
      <c r="C78" s="3">
        <v>790.69998150000004</v>
      </c>
      <c r="D78" s="3">
        <f t="shared" si="32"/>
        <v>97.104384616666721</v>
      </c>
      <c r="E78" s="3">
        <f t="shared" si="33"/>
        <v>-139.34026735416683</v>
      </c>
      <c r="F78" s="4">
        <f t="shared" si="34"/>
        <v>-13530.550913748186</v>
      </c>
      <c r="G78" s="3">
        <f t="shared" si="35"/>
        <v>9429.2615117815403</v>
      </c>
      <c r="H78" s="3">
        <v>2265.2200925000002</v>
      </c>
      <c r="I78" s="3">
        <f t="shared" si="26"/>
        <v>6.6729186056798913</v>
      </c>
      <c r="J78" s="3">
        <f t="shared" si="27"/>
        <v>9.0353261094358928E-2</v>
      </c>
      <c r="K78" s="3">
        <f t="shared" si="36"/>
        <v>5.0399083910958091E-2</v>
      </c>
      <c r="L78" s="3">
        <f t="shared" si="37"/>
        <v>1.7994650782034622E-2</v>
      </c>
      <c r="M78" s="3">
        <f t="shared" si="38"/>
        <v>8.1637117903853949E-3</v>
      </c>
      <c r="N78" s="3">
        <f t="shared" si="39"/>
        <v>8.163711790385126E-3</v>
      </c>
      <c r="O78" s="3">
        <f t="shared" si="28"/>
        <v>1.910972109019653E-2</v>
      </c>
      <c r="P78" s="3">
        <f t="shared" si="29"/>
        <v>3.7842450366262624E-2</v>
      </c>
      <c r="Q78" s="3">
        <f t="shared" si="30"/>
        <v>6.5825653445855323</v>
      </c>
      <c r="R78" s="3">
        <f t="shared" si="40"/>
        <v>6.5447228942192694</v>
      </c>
      <c r="S78" s="3">
        <f t="shared" si="41"/>
        <v>6.6204077949517952</v>
      </c>
      <c r="T78" s="3">
        <f t="shared" si="42"/>
        <v>722.39013387691693</v>
      </c>
      <c r="U78" s="3">
        <f t="shared" si="43"/>
        <v>695.56390746214447</v>
      </c>
      <c r="V78" s="3">
        <f t="shared" si="43"/>
        <v>750.25098330179128</v>
      </c>
      <c r="W78" s="3">
        <f t="shared" si="31"/>
        <v>4666.2352822888324</v>
      </c>
      <c r="X78" s="3">
        <f t="shared" si="44"/>
        <v>3.1292717267044314</v>
      </c>
    </row>
    <row r="79" spans="1:29" x14ac:dyDescent="0.35">
      <c r="A79" s="25">
        <f t="shared" si="45"/>
        <v>74</v>
      </c>
      <c r="B79" s="3">
        <v>2324.6149905000002</v>
      </c>
      <c r="C79" s="3">
        <v>837.125</v>
      </c>
      <c r="D79" s="3">
        <f t="shared" si="32"/>
        <v>156.49928261666673</v>
      </c>
      <c r="E79" s="3">
        <f t="shared" si="33"/>
        <v>-92.915248854166862</v>
      </c>
      <c r="F79" s="4">
        <f t="shared" si="34"/>
        <v>-14541.169789826179</v>
      </c>
      <c r="G79" s="3">
        <f t="shared" si="35"/>
        <v>24492.025459531327</v>
      </c>
      <c r="H79" s="3">
        <v>2324.6149905000002</v>
      </c>
      <c r="I79" s="3">
        <f t="shared" si="26"/>
        <v>6.7299734022302147</v>
      </c>
      <c r="J79" s="3">
        <f t="shared" si="27"/>
        <v>6.5357410276122963E-2</v>
      </c>
      <c r="K79" s="3">
        <f t="shared" si="36"/>
        <v>7.9271641017964911E-2</v>
      </c>
      <c r="L79" s="3">
        <f t="shared" si="37"/>
        <v>4.6740186868111995E-2</v>
      </c>
      <c r="M79" s="3">
        <f t="shared" si="38"/>
        <v>4.2715910780014637E-3</v>
      </c>
      <c r="N79" s="3">
        <f t="shared" si="39"/>
        <v>4.2715910780012694E-3</v>
      </c>
      <c r="O79" s="3">
        <f t="shared" si="28"/>
        <v>1.946387667478857E-2</v>
      </c>
      <c r="P79" s="3">
        <f t="shared" si="29"/>
        <v>3.8543774842355293E-2</v>
      </c>
      <c r="Q79" s="3">
        <f t="shared" si="30"/>
        <v>6.6646159919540917</v>
      </c>
      <c r="R79" s="3">
        <f t="shared" si="40"/>
        <v>6.6260722171117363</v>
      </c>
      <c r="S79" s="3">
        <f t="shared" si="41"/>
        <v>6.7031597667964471</v>
      </c>
      <c r="T79" s="3">
        <f t="shared" si="42"/>
        <v>784.16228253064662</v>
      </c>
      <c r="U79" s="3">
        <f t="shared" si="43"/>
        <v>754.51278051118538</v>
      </c>
      <c r="V79" s="3">
        <f t="shared" si="43"/>
        <v>814.97689797523299</v>
      </c>
      <c r="W79" s="3">
        <f t="shared" si="31"/>
        <v>2805.0494417385494</v>
      </c>
      <c r="X79" s="3">
        <f t="shared" si="44"/>
        <v>3.2113223740729908</v>
      </c>
    </row>
    <row r="80" spans="1:29" x14ac:dyDescent="0.35">
      <c r="A80" s="25">
        <f t="shared" si="45"/>
        <v>75</v>
      </c>
      <c r="B80" s="3">
        <v>2371.424927</v>
      </c>
      <c r="C80" s="3">
        <v>869.794983</v>
      </c>
      <c r="D80" s="3">
        <f t="shared" si="32"/>
        <v>203.30921911666655</v>
      </c>
      <c r="E80" s="3">
        <f t="shared" si="33"/>
        <v>-60.24526585416686</v>
      </c>
      <c r="F80" s="4">
        <f t="shared" si="34"/>
        <v>-12248.417956286639</v>
      </c>
      <c r="G80" s="3">
        <f t="shared" si="35"/>
        <v>41334.638577828729</v>
      </c>
      <c r="H80" s="3">
        <v>2371.424927</v>
      </c>
      <c r="I80" s="3">
        <f t="shared" si="26"/>
        <v>6.7682575321542613</v>
      </c>
      <c r="J80" s="3">
        <f t="shared" si="27"/>
        <v>3.8976295836820718E-2</v>
      </c>
      <c r="K80" s="3">
        <f t="shared" si="36"/>
        <v>0.10229527759068109</v>
      </c>
      <c r="L80" s="3">
        <f t="shared" si="37"/>
        <v>7.888235844135702E-2</v>
      </c>
      <c r="M80" s="3">
        <f t="shared" si="38"/>
        <v>1.5191516371593681E-3</v>
      </c>
      <c r="N80" s="3">
        <f t="shared" si="39"/>
        <v>1.5191516371592523E-3</v>
      </c>
      <c r="O80" s="3">
        <f t="shared" si="28"/>
        <v>1.9852399614592894E-2</v>
      </c>
      <c r="P80" s="3">
        <f t="shared" si="29"/>
        <v>3.9313156038255748E-2</v>
      </c>
      <c r="Q80" s="3">
        <f t="shared" si="30"/>
        <v>6.7292812363174406</v>
      </c>
      <c r="R80" s="3">
        <f t="shared" si="40"/>
        <v>6.6899680802791845</v>
      </c>
      <c r="S80" s="3">
        <f t="shared" si="41"/>
        <v>6.7685943923556966</v>
      </c>
      <c r="T80" s="3">
        <f t="shared" si="42"/>
        <v>836.54577109464674</v>
      </c>
      <c r="U80" s="3">
        <f t="shared" si="43"/>
        <v>804.29657881199262</v>
      </c>
      <c r="V80" s="3">
        <f t="shared" si="43"/>
        <v>870.08803166862663</v>
      </c>
      <c r="W80" s="3">
        <f t="shared" si="31"/>
        <v>1105.5100923270852</v>
      </c>
      <c r="X80" s="3">
        <f t="shared" si="44"/>
        <v>3.2759876184363397</v>
      </c>
    </row>
    <row r="81" spans="1:24" x14ac:dyDescent="0.35">
      <c r="A81" s="25">
        <f t="shared" si="45"/>
        <v>76</v>
      </c>
      <c r="B81" s="3">
        <v>2373.2700195000002</v>
      </c>
      <c r="C81" s="3">
        <v>906.49499500000002</v>
      </c>
      <c r="D81" s="3">
        <f t="shared" si="32"/>
        <v>205.15431161666675</v>
      </c>
      <c r="E81" s="3">
        <f t="shared" si="33"/>
        <v>-23.545253854166845</v>
      </c>
      <c r="F81" s="4">
        <f t="shared" si="34"/>
        <v>-4830.410346291269</v>
      </c>
      <c r="G81" s="3">
        <f t="shared" si="35"/>
        <v>42088.291574908406</v>
      </c>
      <c r="H81" s="3">
        <v>2373.2700195000002</v>
      </c>
      <c r="I81" s="3">
        <f t="shared" si="26"/>
        <v>6.8095855089441422</v>
      </c>
      <c r="J81" s="3">
        <f t="shared" si="27"/>
        <v>7.7755383089423979E-2</v>
      </c>
      <c r="K81" s="3">
        <f t="shared" si="36"/>
        <v>0.13043965605050437</v>
      </c>
      <c r="L81" s="3">
        <f t="shared" si="37"/>
        <v>8.0320617681100853E-2</v>
      </c>
      <c r="M81" s="3">
        <f t="shared" si="38"/>
        <v>6.0458995993830809E-3</v>
      </c>
      <c r="N81" s="3">
        <f t="shared" si="39"/>
        <v>6.0458995993828493E-3</v>
      </c>
      <c r="O81" s="3">
        <f t="shared" si="28"/>
        <v>1.9869607195521659E-2</v>
      </c>
      <c r="P81" s="3">
        <f t="shared" si="29"/>
        <v>3.9347231733246099E-2</v>
      </c>
      <c r="Q81" s="3">
        <f t="shared" si="30"/>
        <v>6.7318301258547182</v>
      </c>
      <c r="R81" s="3">
        <f t="shared" si="40"/>
        <v>6.692482894121472</v>
      </c>
      <c r="S81" s="3">
        <f t="shared" si="41"/>
        <v>6.7711773575879644</v>
      </c>
      <c r="T81" s="3">
        <f t="shared" si="42"/>
        <v>838.68075361946819</v>
      </c>
      <c r="U81" s="3">
        <f t="shared" si="43"/>
        <v>806.32178041687837</v>
      </c>
      <c r="V81" s="3">
        <f t="shared" si="43"/>
        <v>872.33834379130735</v>
      </c>
      <c r="W81" s="3">
        <f t="shared" si="31"/>
        <v>4598.7713340170349</v>
      </c>
      <c r="X81" s="3">
        <f t="shared" si="44"/>
        <v>3.2785365079736177</v>
      </c>
    </row>
    <row r="82" spans="1:24" x14ac:dyDescent="0.35">
      <c r="A82" s="25">
        <f t="shared" si="45"/>
        <v>77</v>
      </c>
      <c r="B82" s="3">
        <v>2400.1500245000002</v>
      </c>
      <c r="C82" s="3">
        <v>961.2099915</v>
      </c>
      <c r="D82" s="3">
        <f t="shared" si="32"/>
        <v>232.03431661666673</v>
      </c>
      <c r="E82" s="3">
        <f t="shared" si="33"/>
        <v>31.169742645833139</v>
      </c>
      <c r="F82" s="4">
        <f t="shared" si="34"/>
        <v>7232.4499339432659</v>
      </c>
      <c r="G82" s="3">
        <f t="shared" si="35"/>
        <v>53839.924087763538</v>
      </c>
      <c r="H82" s="3">
        <v>2400.1500245000002</v>
      </c>
      <c r="I82" s="3">
        <f t="shared" si="26"/>
        <v>6.8681928986272647</v>
      </c>
      <c r="J82" s="3">
        <f t="shared" si="27"/>
        <v>9.9229586492470823E-2</v>
      </c>
      <c r="K82" s="3">
        <f t="shared" si="36"/>
        <v>0.17620827663853103</v>
      </c>
      <c r="L82" s="3">
        <f t="shared" si="37"/>
        <v>0.10274724387270756</v>
      </c>
      <c r="M82" s="3">
        <f t="shared" si="38"/>
        <v>9.8465108354667472E-3</v>
      </c>
      <c r="N82" s="3">
        <f t="shared" si="39"/>
        <v>9.846510835466454E-3</v>
      </c>
      <c r="O82" s="3">
        <f t="shared" si="28"/>
        <v>2.0136020972570088E-2</v>
      </c>
      <c r="P82" s="3">
        <f t="shared" si="29"/>
        <v>3.9874803542759095E-2</v>
      </c>
      <c r="Q82" s="3">
        <f t="shared" si="30"/>
        <v>6.7689633121347939</v>
      </c>
      <c r="R82" s="3">
        <f t="shared" si="40"/>
        <v>6.7290885085920351</v>
      </c>
      <c r="S82" s="3">
        <f t="shared" si="41"/>
        <v>6.8088381156775526</v>
      </c>
      <c r="T82" s="3">
        <f t="shared" si="42"/>
        <v>870.40908357062278</v>
      </c>
      <c r="U82" s="3">
        <f t="shared" si="43"/>
        <v>836.38456106630611</v>
      </c>
      <c r="V82" s="3">
        <f t="shared" si="43"/>
        <v>905.81773986402982</v>
      </c>
      <c r="W82" s="3">
        <f t="shared" si="31"/>
        <v>8244.8048807992382</v>
      </c>
      <c r="X82" s="3">
        <f t="shared" si="44"/>
        <v>3.3156696942536934</v>
      </c>
    </row>
    <row r="83" spans="1:24" x14ac:dyDescent="0.35">
      <c r="A83" s="25">
        <f t="shared" si="45"/>
        <v>78</v>
      </c>
      <c r="B83" s="3">
        <v>2419.5299070000001</v>
      </c>
      <c r="C83" s="3">
        <v>983.29501349999998</v>
      </c>
      <c r="D83" s="3">
        <f t="shared" si="32"/>
        <v>251.41419911666662</v>
      </c>
      <c r="E83" s="3">
        <f t="shared" si="33"/>
        <v>53.25476464583312</v>
      </c>
      <c r="F83" s="4">
        <f t="shared" si="34"/>
        <v>13389.004002578706</v>
      </c>
      <c r="G83" s="3">
        <f t="shared" si="35"/>
        <v>63209.09951747489</v>
      </c>
      <c r="H83" s="3">
        <v>2419.5299070000001</v>
      </c>
      <c r="I83" s="3">
        <f t="shared" si="26"/>
        <v>6.8909091905843978</v>
      </c>
      <c r="J83" s="3">
        <f t="shared" si="27"/>
        <v>9.5173681533773369E-2</v>
      </c>
      <c r="K83" s="3">
        <f t="shared" si="36"/>
        <v>0.19579561935544618</v>
      </c>
      <c r="L83" s="3">
        <f t="shared" si="37"/>
        <v>0.12062722734358984</v>
      </c>
      <c r="M83" s="3">
        <f t="shared" si="38"/>
        <v>9.0580296566921143E-3</v>
      </c>
      <c r="N83" s="3">
        <f t="shared" si="39"/>
        <v>9.0580296566918315E-3</v>
      </c>
      <c r="O83" s="3">
        <f t="shared" si="28"/>
        <v>2.0345924418263463E-2</v>
      </c>
      <c r="P83" s="3">
        <f t="shared" si="29"/>
        <v>4.0290469511292462E-2</v>
      </c>
      <c r="Q83" s="3">
        <f t="shared" si="30"/>
        <v>6.7957355090506244</v>
      </c>
      <c r="R83" s="3">
        <f t="shared" si="40"/>
        <v>6.7554450395393317</v>
      </c>
      <c r="S83" s="3">
        <f t="shared" si="41"/>
        <v>6.8360259785619171</v>
      </c>
      <c r="T83" s="3">
        <f t="shared" si="42"/>
        <v>894.02658248133389</v>
      </c>
      <c r="U83" s="3">
        <f t="shared" si="43"/>
        <v>858.72183002942734</v>
      </c>
      <c r="V83" s="3">
        <f t="shared" si="43"/>
        <v>930.78282423059443</v>
      </c>
      <c r="W83" s="3">
        <f t="shared" si="31"/>
        <v>7968.852776534347</v>
      </c>
      <c r="X83" s="3">
        <f t="shared" si="44"/>
        <v>3.3424418911695226</v>
      </c>
    </row>
    <row r="84" spans="1:24" x14ac:dyDescent="0.35">
      <c r="A84" s="25">
        <f t="shared" si="45"/>
        <v>79</v>
      </c>
      <c r="B84" s="3">
        <v>2450.844971</v>
      </c>
      <c r="C84" s="3">
        <v>980.28500350000002</v>
      </c>
      <c r="D84" s="3">
        <f t="shared" si="32"/>
        <v>282.72926311666652</v>
      </c>
      <c r="E84" s="3">
        <f t="shared" si="33"/>
        <v>50.244754645833154</v>
      </c>
      <c r="F84" s="4">
        <f t="shared" si="34"/>
        <v>14205.662456494114</v>
      </c>
      <c r="G84" s="3">
        <f t="shared" si="35"/>
        <v>79935.83622249325</v>
      </c>
      <c r="H84" s="3">
        <v>2450.844971</v>
      </c>
      <c r="I84" s="3">
        <f t="shared" si="26"/>
        <v>6.8878433492826669</v>
      </c>
      <c r="J84" s="3">
        <f t="shared" si="27"/>
        <v>4.8847874138862935E-2</v>
      </c>
      <c r="K84" s="3">
        <f t="shared" si="36"/>
        <v>0.1930918228412431</v>
      </c>
      <c r="L84" s="3">
        <f t="shared" si="37"/>
        <v>0.15254826223627632</v>
      </c>
      <c r="M84" s="3">
        <f t="shared" si="38"/>
        <v>2.3861148078861941E-3</v>
      </c>
      <c r="N84" s="3">
        <f t="shared" si="39"/>
        <v>2.3861148078860492E-3</v>
      </c>
      <c r="O84" s="3">
        <f t="shared" si="28"/>
        <v>2.0715376474490961E-2</v>
      </c>
      <c r="P84" s="3">
        <f t="shared" si="29"/>
        <v>4.1022085165676618E-2</v>
      </c>
      <c r="Q84" s="3">
        <f t="shared" si="30"/>
        <v>6.838995475143804</v>
      </c>
      <c r="R84" s="3">
        <f t="shared" si="40"/>
        <v>6.7979733899781278</v>
      </c>
      <c r="S84" s="3">
        <f t="shared" si="41"/>
        <v>6.8800175603094802</v>
      </c>
      <c r="T84" s="3">
        <f t="shared" si="42"/>
        <v>933.55088849026015</v>
      </c>
      <c r="U84" s="3">
        <f t="shared" si="43"/>
        <v>896.0295478820625</v>
      </c>
      <c r="V84" s="3">
        <f t="shared" si="43"/>
        <v>972.64343956173343</v>
      </c>
      <c r="W84" s="3">
        <f t="shared" si="31"/>
        <v>2184.0775057435931</v>
      </c>
      <c r="X84" s="3">
        <f t="shared" si="44"/>
        <v>3.3857018572627027</v>
      </c>
    </row>
    <row r="85" spans="1:24" x14ac:dyDescent="0.35">
      <c r="A85" s="25">
        <f t="shared" si="45"/>
        <v>80</v>
      </c>
      <c r="B85" s="3">
        <v>2474.375</v>
      </c>
      <c r="C85" s="3">
        <v>988.35498050000001</v>
      </c>
      <c r="D85" s="3">
        <f t="shared" si="32"/>
        <v>306.25929211666653</v>
      </c>
      <c r="E85" s="3">
        <f t="shared" si="33"/>
        <v>58.314731645833149</v>
      </c>
      <c r="F85" s="4">
        <f t="shared" si="34"/>
        <v>17859.428433826233</v>
      </c>
      <c r="G85" s="3">
        <f t="shared" si="35"/>
        <v>93794.754007801675</v>
      </c>
      <c r="H85" s="3">
        <v>2474.375</v>
      </c>
      <c r="I85" s="3">
        <f t="shared" si="26"/>
        <v>6.8960419252220007</v>
      </c>
      <c r="J85" s="3">
        <f t="shared" si="27"/>
        <v>2.4541063638254812E-2</v>
      </c>
      <c r="K85" s="3">
        <f t="shared" si="36"/>
        <v>0.20036431116380934</v>
      </c>
      <c r="L85" s="3">
        <f t="shared" si="37"/>
        <v>0.17899639769756839</v>
      </c>
      <c r="M85" s="3">
        <f t="shared" si="38"/>
        <v>6.0226380449687246E-4</v>
      </c>
      <c r="N85" s="3">
        <f t="shared" si="39"/>
        <v>6.0226380449679949E-4</v>
      </c>
      <c r="O85" s="3">
        <f t="shared" si="28"/>
        <v>2.1016566293178718E-2</v>
      </c>
      <c r="P85" s="3">
        <f t="shared" si="29"/>
        <v>4.1618523005387542E-2</v>
      </c>
      <c r="Q85" s="3">
        <f t="shared" si="30"/>
        <v>6.8715008615837458</v>
      </c>
      <c r="R85" s="3">
        <f t="shared" si="40"/>
        <v>6.8298823385783587</v>
      </c>
      <c r="S85" s="3">
        <f t="shared" si="41"/>
        <v>6.913119384589133</v>
      </c>
      <c r="T85" s="3">
        <f t="shared" si="42"/>
        <v>964.3949034263461</v>
      </c>
      <c r="U85" s="3">
        <f t="shared" si="43"/>
        <v>925.08195961678962</v>
      </c>
      <c r="V85" s="3">
        <f t="shared" si="43"/>
        <v>1005.378518180142</v>
      </c>
      <c r="W85" s="3">
        <f t="shared" si="31"/>
        <v>574.08529337543553</v>
      </c>
      <c r="X85" s="3">
        <f t="shared" si="44"/>
        <v>3.4182072437026454</v>
      </c>
    </row>
    <row r="86" spans="1:24" x14ac:dyDescent="0.35">
      <c r="A86" s="25">
        <f t="shared" si="45"/>
        <v>81</v>
      </c>
      <c r="B86" s="3">
        <v>2496.8900144999998</v>
      </c>
      <c r="C86" s="3">
        <v>972.77499399999999</v>
      </c>
      <c r="D86" s="3">
        <f t="shared" si="32"/>
        <v>328.77430661666631</v>
      </c>
      <c r="E86" s="3">
        <f t="shared" si="33"/>
        <v>42.734745145833131</v>
      </c>
      <c r="F86" s="4">
        <f t="shared" si="34"/>
        <v>14050.086203761233</v>
      </c>
      <c r="G86" s="3">
        <f t="shared" si="35"/>
        <v>108092.54469126971</v>
      </c>
      <c r="H86" s="3">
        <v>2496.8900144999998</v>
      </c>
      <c r="I86" s="3">
        <f t="shared" si="26"/>
        <v>6.8801528057005976</v>
      </c>
      <c r="J86" s="3">
        <f t="shared" si="27"/>
        <v>-2.2451257966895177E-2</v>
      </c>
      <c r="K86" s="3">
        <f t="shared" si="36"/>
        <v>0.1863921769645463</v>
      </c>
      <c r="L86" s="3">
        <f t="shared" si="37"/>
        <v>0.20628207112832159</v>
      </c>
      <c r="M86" s="3">
        <f t="shared" si="38"/>
        <v>5.0405898429607416E-4</v>
      </c>
      <c r="N86" s="3">
        <f t="shared" si="39"/>
        <v>5.0405898429614095E-4</v>
      </c>
      <c r="O86" s="3">
        <f t="shared" si="28"/>
        <v>2.1322835818621322E-2</v>
      </c>
      <c r="P86" s="3">
        <f t="shared" si="29"/>
        <v>4.2225020047419529E-2</v>
      </c>
      <c r="Q86" s="3">
        <f t="shared" si="30"/>
        <v>6.9026040636674928</v>
      </c>
      <c r="R86" s="3">
        <f t="shared" si="40"/>
        <v>6.8603790436200729</v>
      </c>
      <c r="S86" s="3">
        <f t="shared" si="41"/>
        <v>6.9448290837149127</v>
      </c>
      <c r="T86" s="3">
        <f t="shared" si="42"/>
        <v>994.8620294430051</v>
      </c>
      <c r="U86" s="3">
        <f t="shared" si="43"/>
        <v>953.72850369141941</v>
      </c>
      <c r="V86" s="3">
        <f t="shared" si="43"/>
        <v>1037.7696103205615</v>
      </c>
      <c r="W86" s="3">
        <f t="shared" si="31"/>
        <v>487.83713466056378</v>
      </c>
      <c r="X86" s="3">
        <f t="shared" si="44"/>
        <v>3.4493104457863915</v>
      </c>
    </row>
    <row r="87" spans="1:24" x14ac:dyDescent="0.35">
      <c r="A87" s="25">
        <f t="shared" si="45"/>
        <v>82</v>
      </c>
      <c r="B87" s="3">
        <v>2548.2299804999998</v>
      </c>
      <c r="C87" s="3">
        <v>1034.6400145</v>
      </c>
      <c r="D87" s="3">
        <f t="shared" si="32"/>
        <v>380.11427261666631</v>
      </c>
      <c r="E87" s="3">
        <f t="shared" si="33"/>
        <v>104.59976564583314</v>
      </c>
      <c r="F87" s="4">
        <f t="shared" si="34"/>
        <v>39759.863834339631</v>
      </c>
      <c r="G87" s="3">
        <f t="shared" si="35"/>
        <v>144486.86024689733</v>
      </c>
      <c r="H87" s="3">
        <v>2548.2299804999998</v>
      </c>
      <c r="I87" s="3">
        <f t="shared" si="26"/>
        <v>6.9418088331215255</v>
      </c>
      <c r="J87" s="3">
        <f t="shared" si="27"/>
        <v>-3.1718451024935312E-2</v>
      </c>
      <c r="K87" s="3">
        <f t="shared" si="36"/>
        <v>0.24343135377877734</v>
      </c>
      <c r="L87" s="3">
        <f t="shared" si="37"/>
        <v>0.27573639669309713</v>
      </c>
      <c r="M87" s="3">
        <f t="shared" si="38"/>
        <v>1.0060601354212201E-3</v>
      </c>
      <c r="N87" s="3">
        <f t="shared" si="39"/>
        <v>1.0060601354213142E-3</v>
      </c>
      <c r="O87" s="3">
        <f t="shared" si="28"/>
        <v>2.2083271158279349E-2</v>
      </c>
      <c r="P87" s="3">
        <f t="shared" si="29"/>
        <v>4.3730889047910788E-2</v>
      </c>
      <c r="Q87" s="3">
        <f t="shared" si="30"/>
        <v>6.9735272841464608</v>
      </c>
      <c r="R87" s="3">
        <f t="shared" si="40"/>
        <v>6.9297963950985499</v>
      </c>
      <c r="S87" s="3">
        <f t="shared" si="41"/>
        <v>7.0172581731943717</v>
      </c>
      <c r="T87" s="3">
        <f t="shared" si="42"/>
        <v>1067.9831947531302</v>
      </c>
      <c r="U87" s="3">
        <f t="shared" si="43"/>
        <v>1022.2858160289642</v>
      </c>
      <c r="V87" s="3">
        <f t="shared" si="43"/>
        <v>1115.7233000705005</v>
      </c>
      <c r="W87" s="3">
        <f t="shared" si="31"/>
        <v>1111.7676693927308</v>
      </c>
      <c r="X87" s="3">
        <f t="shared" si="44"/>
        <v>3.5202336662653604</v>
      </c>
    </row>
    <row r="88" spans="1:24" x14ac:dyDescent="0.35">
      <c r="A88" s="25">
        <f t="shared" si="45"/>
        <v>83</v>
      </c>
      <c r="B88" s="3">
        <v>2584.0250245000002</v>
      </c>
      <c r="C88" s="3">
        <v>1141.075012</v>
      </c>
      <c r="D88" s="3">
        <f t="shared" si="32"/>
        <v>415.90931661666673</v>
      </c>
      <c r="E88" s="3">
        <f t="shared" si="33"/>
        <v>211.03476314583315</v>
      </c>
      <c r="F88" s="4">
        <f t="shared" si="34"/>
        <v>87771.324122343591</v>
      </c>
      <c r="G88" s="3">
        <f t="shared" si="35"/>
        <v>172980.55964854272</v>
      </c>
      <c r="H88" s="3">
        <v>2584.0250245000002</v>
      </c>
      <c r="I88" s="3">
        <f t="shared" si="26"/>
        <v>7.0397260900324312</v>
      </c>
      <c r="J88" s="3">
        <f t="shared" si="27"/>
        <v>1.675000419283279E-2</v>
      </c>
      <c r="K88" s="3">
        <f t="shared" si="36"/>
        <v>0.34964146969430487</v>
      </c>
      <c r="L88" s="3">
        <f t="shared" si="37"/>
        <v>0.33011331365316199</v>
      </c>
      <c r="M88" s="3">
        <f t="shared" si="38"/>
        <v>2.8056264045991605E-4</v>
      </c>
      <c r="N88" s="3">
        <f t="shared" si="39"/>
        <v>2.8056264045986617E-4</v>
      </c>
      <c r="O88" s="3">
        <f t="shared" si="28"/>
        <v>2.2660825253929335E-2</v>
      </c>
      <c r="P88" s="3">
        <f t="shared" si="29"/>
        <v>4.48746033959804E-2</v>
      </c>
      <c r="Q88" s="3">
        <f t="shared" si="30"/>
        <v>7.0229760858395984</v>
      </c>
      <c r="R88" s="3">
        <f t="shared" si="40"/>
        <v>6.9781014824436181</v>
      </c>
      <c r="S88" s="3">
        <f t="shared" si="41"/>
        <v>7.0678506892355788</v>
      </c>
      <c r="T88" s="3">
        <f t="shared" si="42"/>
        <v>1122.1211822710156</v>
      </c>
      <c r="U88" s="3">
        <f t="shared" si="43"/>
        <v>1072.8795515801703</v>
      </c>
      <c r="V88" s="3">
        <f t="shared" si="43"/>
        <v>1173.6228413029012</v>
      </c>
      <c r="W88" s="3">
        <f t="shared" si="31"/>
        <v>359.24766139533187</v>
      </c>
      <c r="X88" s="3">
        <f t="shared" si="44"/>
        <v>3.5696824679584975</v>
      </c>
    </row>
    <row r="89" spans="1:24" x14ac:dyDescent="0.35">
      <c r="A89" s="25">
        <f t="shared" si="45"/>
        <v>84</v>
      </c>
      <c r="B89" s="3">
        <v>2659.3551025000002</v>
      </c>
      <c r="C89" s="3">
        <v>1170.76001</v>
      </c>
      <c r="D89" s="3">
        <f t="shared" si="32"/>
        <v>491.23939461666669</v>
      </c>
      <c r="E89" s="3">
        <f t="shared" si="33"/>
        <v>240.7197611458331</v>
      </c>
      <c r="F89" s="4">
        <f t="shared" si="34"/>
        <v>118251.02973754765</v>
      </c>
      <c r="G89" s="3">
        <f t="shared" si="35"/>
        <v>241316.14282334916</v>
      </c>
      <c r="H89" s="3">
        <v>2659.3551025000002</v>
      </c>
      <c r="I89" s="3">
        <f t="shared" si="26"/>
        <v>7.0654083981018374</v>
      </c>
      <c r="J89" s="3">
        <f t="shared" si="27"/>
        <v>-6.1631872951515732E-2</v>
      </c>
      <c r="K89" s="3">
        <f t="shared" si="36"/>
        <v>0.38067319919704895</v>
      </c>
      <c r="L89" s="3">
        <f t="shared" si="37"/>
        <v>0.46052383983072925</v>
      </c>
      <c r="M89" s="3">
        <f t="shared" si="38"/>
        <v>3.7984877635117765E-3</v>
      </c>
      <c r="N89" s="3">
        <f t="shared" si="39"/>
        <v>3.7984877635119595E-3</v>
      </c>
      <c r="O89" s="3">
        <f t="shared" si="28"/>
        <v>2.3989360555422504E-2</v>
      </c>
      <c r="P89" s="3">
        <f t="shared" si="29"/>
        <v>4.7505464985706826E-2</v>
      </c>
      <c r="Q89" s="3">
        <f t="shared" si="30"/>
        <v>7.1270402710533531</v>
      </c>
      <c r="R89" s="3">
        <f t="shared" si="40"/>
        <v>7.0795348060676462</v>
      </c>
      <c r="S89" s="3">
        <f t="shared" si="41"/>
        <v>7.1745457360390601</v>
      </c>
      <c r="T89" s="3">
        <f t="shared" si="42"/>
        <v>1245.1860942890901</v>
      </c>
      <c r="U89" s="3">
        <f t="shared" si="43"/>
        <v>1187.4160112839236</v>
      </c>
      <c r="V89" s="3">
        <f t="shared" si="43"/>
        <v>1305.766803442722</v>
      </c>
      <c r="W89" s="3">
        <f t="shared" si="31"/>
        <v>5539.2420226067461</v>
      </c>
      <c r="X89" s="3">
        <f t="shared" si="44"/>
        <v>3.6737466531722527</v>
      </c>
    </row>
    <row r="90" spans="1:24" x14ac:dyDescent="0.35">
      <c r="A90" s="25">
        <f t="shared" si="45"/>
        <v>85</v>
      </c>
      <c r="B90" s="3">
        <v>2753.7700195000002</v>
      </c>
      <c r="C90" s="3">
        <v>1311.4450075</v>
      </c>
      <c r="D90" s="3">
        <f t="shared" si="32"/>
        <v>585.65431161666675</v>
      </c>
      <c r="E90" s="3">
        <f t="shared" si="33"/>
        <v>381.40475864583311</v>
      </c>
      <c r="F90" s="4">
        <f t="shared" si="34"/>
        <v>223371.34137204633</v>
      </c>
      <c r="G90" s="3">
        <f t="shared" si="35"/>
        <v>342990.97271519178</v>
      </c>
      <c r="H90" s="3">
        <v>2753.7700195000002</v>
      </c>
      <c r="I90" s="3">
        <f t="shared" si="26"/>
        <v>7.1788848674327559</v>
      </c>
      <c r="J90" s="3">
        <f t="shared" si="27"/>
        <v>-7.8584200065349386E-2</v>
      </c>
      <c r="K90" s="3">
        <f t="shared" si="36"/>
        <v>0.53357716538496847</v>
      </c>
      <c r="L90" s="3">
        <f t="shared" si="37"/>
        <v>0.65455844741271696</v>
      </c>
      <c r="M90" s="3">
        <f t="shared" si="38"/>
        <v>6.1754764999108584E-3</v>
      </c>
      <c r="N90" s="3">
        <f t="shared" si="39"/>
        <v>6.1754764999110917E-3</v>
      </c>
      <c r="O90" s="3">
        <f t="shared" si="28"/>
        <v>2.583994205915157E-2</v>
      </c>
      <c r="P90" s="3">
        <f t="shared" si="29"/>
        <v>5.1170120182559342E-2</v>
      </c>
      <c r="Q90" s="3">
        <f t="shared" si="30"/>
        <v>7.2574690674981053</v>
      </c>
      <c r="R90" s="3">
        <f t="shared" si="40"/>
        <v>7.2062989473155463</v>
      </c>
      <c r="S90" s="3">
        <f t="shared" si="41"/>
        <v>7.3086391876806642</v>
      </c>
      <c r="T90" s="3">
        <f t="shared" si="42"/>
        <v>1418.6614532815761</v>
      </c>
      <c r="U90" s="3">
        <f t="shared" si="43"/>
        <v>1347.894396213534</v>
      </c>
      <c r="V90" s="3">
        <f t="shared" si="43"/>
        <v>1493.1439174172192</v>
      </c>
      <c r="W90" s="3">
        <f t="shared" si="31"/>
        <v>11495.366246033651</v>
      </c>
      <c r="X90" s="3">
        <f t="shared" si="44"/>
        <v>3.8041754496170048</v>
      </c>
    </row>
    <row r="91" spans="1:24" x14ac:dyDescent="0.35">
      <c r="A91" s="25">
        <f t="shared" si="45"/>
        <v>86</v>
      </c>
      <c r="B91" s="3">
        <v>2765.1400144999998</v>
      </c>
      <c r="C91" s="3">
        <v>1478.7249755</v>
      </c>
      <c r="D91" s="3">
        <f t="shared" si="32"/>
        <v>597.02430661666631</v>
      </c>
      <c r="E91" s="3">
        <f t="shared" si="33"/>
        <v>548.68472664583317</v>
      </c>
      <c r="F91" s="4">
        <f t="shared" si="34"/>
        <v>327578.11847688362</v>
      </c>
      <c r="G91" s="3">
        <f t="shared" si="35"/>
        <v>356438.0226911112</v>
      </c>
      <c r="H91" s="3">
        <v>2765.1400144999998</v>
      </c>
      <c r="I91" s="3">
        <f t="shared" si="26"/>
        <v>7.2989354924106058</v>
      </c>
      <c r="J91" s="3">
        <f t="shared" si="27"/>
        <v>2.5759428491237912E-2</v>
      </c>
      <c r="K91" s="3">
        <f t="shared" si="36"/>
        <v>0.72337455687404473</v>
      </c>
      <c r="L91" s="3">
        <f t="shared" si="37"/>
        <v>0.68022058098096072</v>
      </c>
      <c r="M91" s="3">
        <f t="shared" si="38"/>
        <v>6.6354815619519949E-4</v>
      </c>
      <c r="N91" s="3">
        <f t="shared" si="39"/>
        <v>6.6354815619512283E-4</v>
      </c>
      <c r="O91" s="3">
        <f t="shared" si="28"/>
        <v>2.6074859570701971E-2</v>
      </c>
      <c r="P91" s="3">
        <f t="shared" si="29"/>
        <v>5.163532081155086E-2</v>
      </c>
      <c r="Q91" s="3">
        <f t="shared" si="30"/>
        <v>7.2731760639193679</v>
      </c>
      <c r="R91" s="3">
        <f t="shared" si="40"/>
        <v>7.2215407431078171</v>
      </c>
      <c r="S91" s="3">
        <f t="shared" si="41"/>
        <v>7.3248113847309186</v>
      </c>
      <c r="T91" s="3">
        <f t="shared" si="42"/>
        <v>1441.1202822922844</v>
      </c>
      <c r="U91" s="3">
        <f t="shared" si="43"/>
        <v>1368.5960920906593</v>
      </c>
      <c r="V91" s="3">
        <f t="shared" si="43"/>
        <v>1517.4876503276023</v>
      </c>
      <c r="W91" s="3">
        <f t="shared" si="31"/>
        <v>1414.1129512464138</v>
      </c>
      <c r="X91" s="3">
        <f t="shared" si="44"/>
        <v>3.819882446038267</v>
      </c>
    </row>
    <row r="92" spans="1:24" x14ac:dyDescent="0.35">
      <c r="A92" s="25">
        <f t="shared" si="45"/>
        <v>87</v>
      </c>
      <c r="B92" s="3">
        <v>2678.045044</v>
      </c>
      <c r="C92" s="3">
        <v>1480.469971</v>
      </c>
      <c r="D92" s="3">
        <f t="shared" si="32"/>
        <v>509.92933611666649</v>
      </c>
      <c r="E92" s="3">
        <f t="shared" si="33"/>
        <v>550.42972214583313</v>
      </c>
      <c r="F92" s="4">
        <f t="shared" si="34"/>
        <v>280680.26279270591</v>
      </c>
      <c r="G92" s="3">
        <f t="shared" si="35"/>
        <v>260027.92783238422</v>
      </c>
      <c r="H92" s="3">
        <v>2678.045044</v>
      </c>
      <c r="I92" s="3">
        <f t="shared" si="26"/>
        <v>7.3001148643234473</v>
      </c>
      <c r="J92" s="3">
        <f t="shared" si="27"/>
        <v>0.14725551030179851</v>
      </c>
      <c r="K92" s="3">
        <f t="shared" si="36"/>
        <v>0.72538209312148616</v>
      </c>
      <c r="L92" s="3">
        <f t="shared" si="37"/>
        <v>0.49623310893153599</v>
      </c>
      <c r="M92" s="3">
        <f t="shared" si="38"/>
        <v>2.1684185314243088E-2</v>
      </c>
      <c r="N92" s="3">
        <f t="shared" si="39"/>
        <v>2.1684185314242644E-2</v>
      </c>
      <c r="O92" s="3">
        <f t="shared" si="28"/>
        <v>2.4340499703605255E-2</v>
      </c>
      <c r="P92" s="3">
        <f t="shared" si="29"/>
        <v>4.8200816096486479E-2</v>
      </c>
      <c r="Q92" s="3">
        <f t="shared" si="30"/>
        <v>7.1528593540216487</v>
      </c>
      <c r="R92" s="3">
        <f t="shared" si="40"/>
        <v>7.1046585379251619</v>
      </c>
      <c r="S92" s="3">
        <f t="shared" si="41"/>
        <v>7.2010601701181356</v>
      </c>
      <c r="T92" s="3">
        <f t="shared" si="42"/>
        <v>1277.7542886131309</v>
      </c>
      <c r="U92" s="3">
        <f t="shared" si="43"/>
        <v>1217.6262405584325</v>
      </c>
      <c r="V92" s="3">
        <f t="shared" si="43"/>
        <v>1340.8515418659754</v>
      </c>
      <c r="W92" s="3">
        <f t="shared" si="31"/>
        <v>41093.64788557397</v>
      </c>
      <c r="X92" s="3">
        <f t="shared" si="44"/>
        <v>3.6995657361405483</v>
      </c>
    </row>
    <row r="93" spans="1:24" x14ac:dyDescent="0.35">
      <c r="A93" s="25">
        <f t="shared" si="45"/>
        <v>88</v>
      </c>
      <c r="B93" s="3">
        <v>2640.75</v>
      </c>
      <c r="C93" s="3">
        <v>1491.875</v>
      </c>
      <c r="D93" s="3">
        <f t="shared" si="32"/>
        <v>472.63429211666653</v>
      </c>
      <c r="E93" s="3">
        <f t="shared" si="33"/>
        <v>561.83475114583314</v>
      </c>
      <c r="F93" s="4">
        <f t="shared" si="34"/>
        <v>265542.36989435437</v>
      </c>
      <c r="G93" s="3">
        <f t="shared" si="35"/>
        <v>223383.17408462247</v>
      </c>
      <c r="H93" s="3">
        <v>2640.75</v>
      </c>
      <c r="I93" s="3">
        <f t="shared" si="26"/>
        <v>7.3077889970930947</v>
      </c>
      <c r="J93" s="3">
        <f t="shared" si="27"/>
        <v>0.20645060879208543</v>
      </c>
      <c r="K93" s="3">
        <f t="shared" si="36"/>
        <v>0.73851300591082947</v>
      </c>
      <c r="L93" s="3">
        <f t="shared" si="37"/>
        <v>0.42630085115496386</v>
      </c>
      <c r="M93" s="3">
        <f t="shared" si="38"/>
        <v>4.26218538706227E-2</v>
      </c>
      <c r="N93" s="3">
        <f t="shared" si="39"/>
        <v>4.2621853870622083E-2</v>
      </c>
      <c r="O93" s="3">
        <f t="shared" si="28"/>
        <v>2.3647943994650322E-2</v>
      </c>
      <c r="P93" s="3">
        <f t="shared" si="29"/>
        <v>4.6829367244967453E-2</v>
      </c>
      <c r="Q93" s="3">
        <f t="shared" si="30"/>
        <v>7.1013383883010093</v>
      </c>
      <c r="R93" s="3">
        <f t="shared" si="40"/>
        <v>7.0545090210560417</v>
      </c>
      <c r="S93" s="3">
        <f t="shared" si="41"/>
        <v>7.1481677555459768</v>
      </c>
      <c r="T93" s="3">
        <f t="shared" si="42"/>
        <v>1213.5902430188739</v>
      </c>
      <c r="U93" s="3">
        <f t="shared" si="43"/>
        <v>1158.0687443053623</v>
      </c>
      <c r="V93" s="3">
        <f t="shared" si="43"/>
        <v>1271.7736189607886</v>
      </c>
      <c r="W93" s="3">
        <f t="shared" si="31"/>
        <v>77442.40596804439</v>
      </c>
      <c r="X93" s="3">
        <f t="shared" si="44"/>
        <v>3.6480447704199088</v>
      </c>
    </row>
    <row r="94" spans="1:24" x14ac:dyDescent="0.35">
      <c r="A94" s="25">
        <f t="shared" si="45"/>
        <v>89</v>
      </c>
      <c r="B94" s="3">
        <v>2674.1149905000002</v>
      </c>
      <c r="C94" s="3">
        <v>1596.419983</v>
      </c>
      <c r="D94" s="3">
        <f t="shared" si="32"/>
        <v>505.99928261666673</v>
      </c>
      <c r="E94" s="3">
        <f t="shared" si="33"/>
        <v>666.37973414583314</v>
      </c>
      <c r="F94" s="4">
        <f t="shared" si="34"/>
        <v>337187.66742807667</v>
      </c>
      <c r="G94" s="3">
        <f t="shared" si="35"/>
        <v>256035.27400858139</v>
      </c>
      <c r="H94" s="3">
        <v>2674.1149905000002</v>
      </c>
      <c r="I94" s="3">
        <f t="shared" si="26"/>
        <v>7.375518890635699</v>
      </c>
      <c r="J94" s="3">
        <f t="shared" si="27"/>
        <v>0.22808868027329243</v>
      </c>
      <c r="K94" s="3">
        <f t="shared" si="36"/>
        <v>0.85951012283631134</v>
      </c>
      <c r="L94" s="3">
        <f t="shared" si="37"/>
        <v>0.48861359268807258</v>
      </c>
      <c r="M94" s="3">
        <f t="shared" si="38"/>
        <v>5.2024446068812222E-2</v>
      </c>
      <c r="N94" s="3">
        <f t="shared" si="39"/>
        <v>5.2024446068811535E-2</v>
      </c>
      <c r="O94" s="3">
        <f t="shared" si="28"/>
        <v>2.4266001316620628E-2</v>
      </c>
      <c r="P94" s="3">
        <f t="shared" si="29"/>
        <v>4.8053289008125222E-2</v>
      </c>
      <c r="Q94" s="3">
        <f t="shared" si="30"/>
        <v>7.1474302103624066</v>
      </c>
      <c r="R94" s="3">
        <f t="shared" si="40"/>
        <v>7.0993769213542812</v>
      </c>
      <c r="S94" s="3">
        <f t="shared" si="41"/>
        <v>7.1954834993705319</v>
      </c>
      <c r="T94" s="3">
        <f t="shared" si="42"/>
        <v>1270.8359742736993</v>
      </c>
      <c r="U94" s="3">
        <f t="shared" si="43"/>
        <v>1211.2121588994621</v>
      </c>
      <c r="V94" s="3">
        <f t="shared" si="43"/>
        <v>1333.3948653352618</v>
      </c>
      <c r="W94" s="3">
        <f t="shared" si="31"/>
        <v>106004.94673828784</v>
      </c>
      <c r="X94" s="3">
        <f t="shared" si="44"/>
        <v>3.6941365924813065</v>
      </c>
    </row>
    <row r="95" spans="1:24" x14ac:dyDescent="0.35">
      <c r="A95" s="25">
        <f t="shared" si="45"/>
        <v>90</v>
      </c>
      <c r="B95" s="3">
        <v>2718.535034</v>
      </c>
      <c r="C95" s="3">
        <v>1668.415039</v>
      </c>
      <c r="D95" s="3">
        <f t="shared" si="32"/>
        <v>550.41932611666653</v>
      </c>
      <c r="E95" s="3">
        <f t="shared" si="33"/>
        <v>738.37479014583312</v>
      </c>
      <c r="F95" s="4">
        <f t="shared" si="34"/>
        <v>406415.7544136045</v>
      </c>
      <c r="G95" s="3">
        <f t="shared" si="35"/>
        <v>302961.43456272531</v>
      </c>
      <c r="H95" s="3">
        <v>2718.535034</v>
      </c>
      <c r="I95" s="3">
        <f t="shared" si="26"/>
        <v>7.4196293763075776</v>
      </c>
      <c r="J95" s="3">
        <f t="shared" si="27"/>
        <v>0.21083542178461023</v>
      </c>
      <c r="K95" s="3">
        <f t="shared" si="36"/>
        <v>0.94324531633612629</v>
      </c>
      <c r="L95" s="3">
        <f t="shared" si="37"/>
        <v>0.57816672160049487</v>
      </c>
      <c r="M95" s="3">
        <f t="shared" si="38"/>
        <v>4.4451575079094502E-2</v>
      </c>
      <c r="N95" s="3">
        <f t="shared" si="39"/>
        <v>4.445157507909387E-2</v>
      </c>
      <c r="O95" s="3">
        <f t="shared" si="28"/>
        <v>2.5127636805514053E-2</v>
      </c>
      <c r="P95" s="3">
        <f t="shared" si="29"/>
        <v>4.9759561855769623E-2</v>
      </c>
      <c r="Q95" s="3">
        <f t="shared" si="30"/>
        <v>7.2087939545229673</v>
      </c>
      <c r="R95" s="3">
        <f t="shared" si="40"/>
        <v>7.1590343926671975</v>
      </c>
      <c r="S95" s="3">
        <f t="shared" si="41"/>
        <v>7.2585535163787371</v>
      </c>
      <c r="T95" s="3">
        <f t="shared" si="42"/>
        <v>1351.2616013006552</v>
      </c>
      <c r="U95" s="3">
        <f t="shared" si="43"/>
        <v>1285.6688820356237</v>
      </c>
      <c r="V95" s="3">
        <f t="shared" si="43"/>
        <v>1420.2007536019823</v>
      </c>
      <c r="W95" s="3">
        <f t="shared" si="31"/>
        <v>100586.30304451215</v>
      </c>
      <c r="X95" s="3">
        <f t="shared" si="44"/>
        <v>3.755500336641866</v>
      </c>
    </row>
    <row r="96" spans="1:24" x14ac:dyDescent="0.35">
      <c r="A96" s="25">
        <f t="shared" si="45"/>
        <v>91</v>
      </c>
      <c r="B96" s="3">
        <v>2760.619995</v>
      </c>
      <c r="C96" s="3">
        <v>1730.0699460000001</v>
      </c>
      <c r="D96" s="3">
        <f t="shared" si="32"/>
        <v>592.50428711666655</v>
      </c>
      <c r="E96" s="3">
        <f t="shared" si="33"/>
        <v>800.02969714583321</v>
      </c>
      <c r="F96" s="4">
        <f t="shared" si="34"/>
        <v>474021.02537955454</v>
      </c>
      <c r="G96" s="3">
        <f t="shared" si="35"/>
        <v>351061.33025162923</v>
      </c>
      <c r="H96" s="3">
        <v>2760.619995</v>
      </c>
      <c r="I96" s="3">
        <f t="shared" si="26"/>
        <v>7.4559171178883776</v>
      </c>
      <c r="J96" s="3">
        <f t="shared" si="27"/>
        <v>0.18898520184335155</v>
      </c>
      <c r="K96" s="3">
        <f t="shared" si="36"/>
        <v>1.0150480189697697</v>
      </c>
      <c r="L96" s="3">
        <f t="shared" si="37"/>
        <v>0.66995978773750431</v>
      </c>
      <c r="M96" s="3">
        <f t="shared" si="38"/>
        <v>3.5715406515772326E-2</v>
      </c>
      <c r="N96" s="3">
        <f t="shared" si="39"/>
        <v>3.5715406515771757E-2</v>
      </c>
      <c r="O96" s="3">
        <f t="shared" si="28"/>
        <v>2.5981184591791259E-2</v>
      </c>
      <c r="P96" s="3">
        <f t="shared" si="29"/>
        <v>5.1449818850362747E-2</v>
      </c>
      <c r="Q96" s="3">
        <f t="shared" si="30"/>
        <v>7.2669319160450261</v>
      </c>
      <c r="R96" s="3">
        <f t="shared" si="40"/>
        <v>7.2154820971946636</v>
      </c>
      <c r="S96" s="3">
        <f t="shared" si="41"/>
        <v>7.3183817348953886</v>
      </c>
      <c r="T96" s="3">
        <f t="shared" si="42"/>
        <v>1432.1497499564193</v>
      </c>
      <c r="U96" s="3">
        <f t="shared" si="43"/>
        <v>1360.3293209775456</v>
      </c>
      <c r="V96" s="3">
        <f t="shared" si="43"/>
        <v>1507.7620357593498</v>
      </c>
      <c r="W96" s="3">
        <f t="shared" si="31"/>
        <v>88756.443210645579</v>
      </c>
      <c r="X96" s="3">
        <f t="shared" si="44"/>
        <v>3.8136382981639247</v>
      </c>
    </row>
    <row r="97" spans="1:24" x14ac:dyDescent="0.35">
      <c r="A97" s="25">
        <f t="shared" si="45"/>
        <v>92</v>
      </c>
      <c r="B97" s="3">
        <v>2861.344971</v>
      </c>
      <c r="C97" s="3">
        <v>1898.3549805</v>
      </c>
      <c r="D97" s="3">
        <f t="shared" si="32"/>
        <v>693.22926311666652</v>
      </c>
      <c r="E97" s="3">
        <f t="shared" si="33"/>
        <v>968.31473164583315</v>
      </c>
      <c r="F97" s="4">
        <f t="shared" si="34"/>
        <v>671264.10788385361</v>
      </c>
      <c r="G97" s="3">
        <f t="shared" si="35"/>
        <v>480566.81124127645</v>
      </c>
      <c r="H97" s="3">
        <v>2861.344971</v>
      </c>
      <c r="I97" s="3">
        <f t="shared" si="26"/>
        <v>7.5487429903966197</v>
      </c>
      <c r="J97" s="3">
        <f t="shared" si="27"/>
        <v>0.14266529305935816</v>
      </c>
      <c r="K97" s="3">
        <f t="shared" si="36"/>
        <v>1.21070803631443</v>
      </c>
      <c r="L97" s="3">
        <f t="shared" si="37"/>
        <v>0.91710596157692481</v>
      </c>
      <c r="M97" s="3">
        <f t="shared" si="38"/>
        <v>2.0353385843712546E-2</v>
      </c>
      <c r="N97" s="3">
        <f t="shared" si="39"/>
        <v>2.0353385843712119E-2</v>
      </c>
      <c r="O97" s="3">
        <f t="shared" si="28"/>
        <v>2.8150948976184274E-2</v>
      </c>
      <c r="P97" s="3">
        <f t="shared" si="29"/>
        <v>5.5746543048237091E-2</v>
      </c>
      <c r="Q97" s="3">
        <f t="shared" si="30"/>
        <v>7.4060776973372615</v>
      </c>
      <c r="R97" s="3">
        <f t="shared" si="40"/>
        <v>7.3503311542890248</v>
      </c>
      <c r="S97" s="3">
        <f t="shared" si="41"/>
        <v>7.4618242403854982</v>
      </c>
      <c r="T97" s="3">
        <f t="shared" si="42"/>
        <v>1645.9577248439018</v>
      </c>
      <c r="U97" s="3">
        <f t="shared" si="43"/>
        <v>1556.7119543300494</v>
      </c>
      <c r="V97" s="3">
        <f t="shared" si="43"/>
        <v>1740.3199252357813</v>
      </c>
      <c r="W97" s="3">
        <f t="shared" si="31"/>
        <v>63704.374662729795</v>
      </c>
      <c r="X97" s="3">
        <f t="shared" si="44"/>
        <v>3.9527840794561602</v>
      </c>
    </row>
    <row r="98" spans="1:24" x14ac:dyDescent="0.35">
      <c r="A98" s="25">
        <f t="shared" si="45"/>
        <v>93</v>
      </c>
      <c r="B98" s="3">
        <v>2905.4699704999998</v>
      </c>
      <c r="C98" s="3">
        <v>2014.75</v>
      </c>
      <c r="D98" s="3">
        <f t="shared" si="32"/>
        <v>737.35426261666635</v>
      </c>
      <c r="E98" s="3">
        <f t="shared" si="33"/>
        <v>1084.7097511458333</v>
      </c>
      <c r="F98" s="4">
        <f t="shared" si="34"/>
        <v>799815.35870924348</v>
      </c>
      <c r="G98" s="3">
        <f t="shared" si="35"/>
        <v>543691.30859896773</v>
      </c>
      <c r="H98" s="3">
        <v>2905.4699704999998</v>
      </c>
      <c r="I98" s="3">
        <f t="shared" si="26"/>
        <v>7.6082503972046203</v>
      </c>
      <c r="J98" s="3">
        <f t="shared" si="27"/>
        <v>0.14121654208235324</v>
      </c>
      <c r="K98" s="3">
        <f t="shared" si="36"/>
        <v>1.3452037602508331</v>
      </c>
      <c r="L98" s="3">
        <f t="shared" si="37"/>
        <v>1.0375717355215577</v>
      </c>
      <c r="M98" s="3">
        <f t="shared" si="38"/>
        <v>1.9942111757697042E-2</v>
      </c>
      <c r="N98" s="3">
        <f t="shared" si="39"/>
        <v>1.9942111757696619E-2</v>
      </c>
      <c r="O98" s="3">
        <f t="shared" si="28"/>
        <v>2.9150063356890528E-2</v>
      </c>
      <c r="P98" s="3">
        <f t="shared" si="29"/>
        <v>5.7725061530199233E-2</v>
      </c>
      <c r="Q98" s="3">
        <f t="shared" si="30"/>
        <v>7.467033855122267</v>
      </c>
      <c r="R98" s="3">
        <f t="shared" si="40"/>
        <v>7.4093087935920678</v>
      </c>
      <c r="S98" s="3">
        <f t="shared" si="41"/>
        <v>7.5247589166524662</v>
      </c>
      <c r="T98" s="3">
        <f t="shared" si="42"/>
        <v>1749.4099788448768</v>
      </c>
      <c r="U98" s="3">
        <f t="shared" si="43"/>
        <v>1651.2845738307715</v>
      </c>
      <c r="V98" s="3">
        <f t="shared" si="43"/>
        <v>1853.3663564616268</v>
      </c>
      <c r="W98" s="3">
        <f t="shared" si="31"/>
        <v>70405.326826601216</v>
      </c>
      <c r="X98" s="3">
        <f t="shared" si="44"/>
        <v>4.0137402372411666</v>
      </c>
    </row>
    <row r="99" spans="1:24" x14ac:dyDescent="0.35">
      <c r="A99" s="25">
        <f t="shared" si="45"/>
        <v>94</v>
      </c>
      <c r="B99" s="3">
        <v>2819.0150144999998</v>
      </c>
      <c r="C99" s="3">
        <v>1810</v>
      </c>
      <c r="D99" s="3">
        <f t="shared" si="32"/>
        <v>650.89930661666631</v>
      </c>
      <c r="E99" s="3">
        <f t="shared" si="33"/>
        <v>879.95975114583314</v>
      </c>
      <c r="F99" s="4">
        <f t="shared" si="34"/>
        <v>572765.19187139708</v>
      </c>
      <c r="G99" s="3">
        <f t="shared" si="35"/>
        <v>423669.90735405701</v>
      </c>
      <c r="H99" s="3">
        <v>2819.0150144999998</v>
      </c>
      <c r="I99" s="3">
        <f t="shared" si="26"/>
        <v>7.5010821242598711</v>
      </c>
      <c r="J99" s="3">
        <f t="shared" si="27"/>
        <v>0.15348083568600224</v>
      </c>
      <c r="K99" s="3">
        <f t="shared" si="36"/>
        <v>1.1080950156209888</v>
      </c>
      <c r="L99" s="3">
        <f t="shared" si="37"/>
        <v>0.80852482669692871</v>
      </c>
      <c r="M99" s="3">
        <f t="shared" si="38"/>
        <v>2.3556366922873617E-2</v>
      </c>
      <c r="N99" s="3">
        <f t="shared" si="39"/>
        <v>2.3556366922873159E-2</v>
      </c>
      <c r="O99" s="3">
        <f t="shared" si="28"/>
        <v>2.7218995749893015E-2</v>
      </c>
      <c r="P99" s="3">
        <f t="shared" si="29"/>
        <v>5.3901021936592096E-2</v>
      </c>
      <c r="Q99" s="3">
        <f t="shared" si="30"/>
        <v>7.3476012885738688</v>
      </c>
      <c r="R99" s="3">
        <f t="shared" si="40"/>
        <v>7.293700266637277</v>
      </c>
      <c r="S99" s="3">
        <f t="shared" si="41"/>
        <v>7.4015023105104607</v>
      </c>
      <c r="T99" s="3">
        <f t="shared" si="42"/>
        <v>1552.4681349016003</v>
      </c>
      <c r="U99" s="3">
        <f t="shared" si="43"/>
        <v>1471.0037452234876</v>
      </c>
      <c r="V99" s="3">
        <f t="shared" si="43"/>
        <v>1638.4440336816963</v>
      </c>
      <c r="W99" s="3">
        <f t="shared" si="31"/>
        <v>66322.66154106037</v>
      </c>
      <c r="X99" s="3">
        <f t="shared" si="44"/>
        <v>3.894307670692768</v>
      </c>
    </row>
    <row r="100" spans="1:24" x14ac:dyDescent="0.35">
      <c r="A100" s="25">
        <f t="shared" si="45"/>
        <v>95</v>
      </c>
      <c r="B100" s="3">
        <v>2738.875</v>
      </c>
      <c r="C100" s="3">
        <v>1656.8500365</v>
      </c>
      <c r="D100" s="3">
        <f t="shared" si="32"/>
        <v>570.75929211666653</v>
      </c>
      <c r="E100" s="3">
        <f t="shared" si="33"/>
        <v>726.80978764583313</v>
      </c>
      <c r="F100" s="4">
        <f t="shared" si="34"/>
        <v>414833.43990020046</v>
      </c>
      <c r="G100" s="3">
        <f t="shared" si="35"/>
        <v>325766.16953751829</v>
      </c>
      <c r="H100" s="3">
        <v>2738.875</v>
      </c>
      <c r="I100" s="3">
        <f t="shared" si="26"/>
        <v>7.4126735103134163</v>
      </c>
      <c r="J100" s="3">
        <f t="shared" si="27"/>
        <v>0.17578105854655313</v>
      </c>
      <c r="K100" s="3">
        <f t="shared" si="36"/>
        <v>0.92978251259280409</v>
      </c>
      <c r="L100" s="3">
        <f t="shared" si="37"/>
        <v>0.62168691048649716</v>
      </c>
      <c r="M100" s="3">
        <f t="shared" si="38"/>
        <v>3.0898980543746738E-2</v>
      </c>
      <c r="N100" s="3">
        <f t="shared" si="39"/>
        <v>3.0898980543746211E-2</v>
      </c>
      <c r="O100" s="3">
        <f t="shared" si="28"/>
        <v>2.5535870968336812E-2</v>
      </c>
      <c r="P100" s="3">
        <f t="shared" si="29"/>
        <v>5.0567976639612718E-2</v>
      </c>
      <c r="Q100" s="3">
        <f t="shared" si="30"/>
        <v>7.2368924517668631</v>
      </c>
      <c r="R100" s="3">
        <f t="shared" si="40"/>
        <v>7.1863244751272504</v>
      </c>
      <c r="S100" s="3">
        <f t="shared" si="41"/>
        <v>7.2874604284064759</v>
      </c>
      <c r="T100" s="3">
        <f t="shared" si="42"/>
        <v>1389.7684809256607</v>
      </c>
      <c r="U100" s="3">
        <f t="shared" si="43"/>
        <v>1321.2380268111795</v>
      </c>
      <c r="V100" s="3">
        <f t="shared" si="43"/>
        <v>1461.8534975382195</v>
      </c>
      <c r="W100" s="3">
        <f t="shared" si="31"/>
        <v>71332.557328008887</v>
      </c>
      <c r="X100" s="3">
        <f t="shared" si="44"/>
        <v>3.7835988338857622</v>
      </c>
    </row>
    <row r="101" spans="1:24" x14ac:dyDescent="0.35">
      <c r="A101" s="25">
        <f t="shared" si="45"/>
        <v>96</v>
      </c>
      <c r="B101" s="3">
        <v>2648.6750489999999</v>
      </c>
      <c r="C101" s="3">
        <v>1635.714966</v>
      </c>
      <c r="D101" s="3">
        <f t="shared" si="32"/>
        <v>480.55934111666647</v>
      </c>
      <c r="E101" s="3">
        <f t="shared" si="33"/>
        <v>705.67471714583314</v>
      </c>
      <c r="F101" s="4">
        <f t="shared" si="34"/>
        <v>339118.57711429155</v>
      </c>
      <c r="G101" s="3">
        <f t="shared" si="35"/>
        <v>230937.28033448462</v>
      </c>
      <c r="H101" s="3">
        <v>2648.6750489999999</v>
      </c>
      <c r="I101" s="3">
        <f t="shared" si="26"/>
        <v>7.3998352758221824</v>
      </c>
      <c r="J101" s="3">
        <f t="shared" si="27"/>
        <v>0.2875488865518383</v>
      </c>
      <c r="K101" s="3">
        <f t="shared" si="36"/>
        <v>0.90518873839187752</v>
      </c>
      <c r="L101" s="3">
        <f t="shared" si="37"/>
        <v>0.44071698584025254</v>
      </c>
      <c r="M101" s="3">
        <f t="shared" si="38"/>
        <v>8.2684362157201971E-2</v>
      </c>
      <c r="N101" s="3">
        <f t="shared" si="39"/>
        <v>8.2684362157201111E-2</v>
      </c>
      <c r="O101" s="3">
        <f t="shared" si="28"/>
        <v>2.3792359956723366E-2</v>
      </c>
      <c r="P101" s="3">
        <f t="shared" si="29"/>
        <v>4.7115350167012765E-2</v>
      </c>
      <c r="Q101" s="3">
        <f t="shared" si="30"/>
        <v>7.1122863892703441</v>
      </c>
      <c r="R101" s="3">
        <f t="shared" si="40"/>
        <v>7.0651710391033316</v>
      </c>
      <c r="S101" s="3">
        <f t="shared" si="41"/>
        <v>7.1594017394373566</v>
      </c>
      <c r="T101" s="3">
        <f t="shared" si="42"/>
        <v>1226.9496260084952</v>
      </c>
      <c r="U101" s="3">
        <f t="shared" si="43"/>
        <v>1170.4821525538223</v>
      </c>
      <c r="V101" s="3">
        <f t="shared" si="43"/>
        <v>1286.1412551039821</v>
      </c>
      <c r="W101" s="3">
        <f t="shared" si="31"/>
        <v>167089.10317837051</v>
      </c>
      <c r="X101" s="3">
        <f t="shared" si="44"/>
        <v>3.6589927713892436</v>
      </c>
    </row>
    <row r="102" spans="1:24" x14ac:dyDescent="0.35">
      <c r="A102" s="25">
        <f t="shared" si="45"/>
        <v>97</v>
      </c>
      <c r="B102" s="3">
        <v>2590.5300295000002</v>
      </c>
      <c r="C102" s="3">
        <v>1591.9649655000001</v>
      </c>
      <c r="D102" s="3">
        <f t="shared" si="32"/>
        <v>422.41432161666671</v>
      </c>
      <c r="E102" s="3">
        <f t="shared" si="33"/>
        <v>661.9247166458332</v>
      </c>
      <c r="F102" s="4">
        <f t="shared" si="34"/>
        <v>279606.48014325398</v>
      </c>
      <c r="G102" s="3">
        <f t="shared" si="35"/>
        <v>178433.85910686874</v>
      </c>
      <c r="H102" s="3">
        <v>2590.5300295000002</v>
      </c>
      <c r="I102" s="3">
        <f t="shared" ref="I102:I125" si="46">LN(C102)</f>
        <v>7.3727243595667025</v>
      </c>
      <c r="J102" s="3">
        <f t="shared" ref="J102:J133" si="47">I102-Q102</f>
        <v>0.3407619821539507</v>
      </c>
      <c r="K102" s="3">
        <f t="shared" si="36"/>
        <v>0.85433632565476481</v>
      </c>
      <c r="L102" s="3">
        <f t="shared" si="37"/>
        <v>0.3405203024973914</v>
      </c>
      <c r="M102" s="3">
        <f t="shared" si="38"/>
        <v>0.11611872848148942</v>
      </c>
      <c r="N102" s="3">
        <f t="shared" si="39"/>
        <v>0.1161187284814884</v>
      </c>
      <c r="O102" s="3">
        <f t="shared" ref="O102:O125" si="48" xml:space="preserve"> SQRT($AB$16/$AH$15*(1+G102/$AB$19))</f>
        <v>2.2769690998348826E-2</v>
      </c>
      <c r="P102" s="3">
        <f t="shared" ref="P102:P133" si="49">O102*$AH$21</f>
        <v>4.5090187208550764E-2</v>
      </c>
      <c r="Q102" s="3">
        <f t="shared" ref="Q102:Q125" si="50">$AC$7+$AB$7*H102</f>
        <v>7.0319623774127518</v>
      </c>
      <c r="R102" s="3">
        <f t="shared" si="40"/>
        <v>6.9868721902042008</v>
      </c>
      <c r="S102" s="3">
        <f t="shared" si="41"/>
        <v>7.0770525646213027</v>
      </c>
      <c r="T102" s="3">
        <f t="shared" si="42"/>
        <v>1132.2503339871105</v>
      </c>
      <c r="U102" s="3">
        <f t="shared" si="43"/>
        <v>1082.3308512963297</v>
      </c>
      <c r="V102" s="3">
        <f t="shared" si="43"/>
        <v>1184.4722131670335</v>
      </c>
      <c r="W102" s="3">
        <f t="shared" ref="W102:W125" si="51">(T102-C102)^2</f>
        <v>211337.54242703185</v>
      </c>
      <c r="X102" s="3">
        <f t="shared" si="44"/>
        <v>3.5786687595316509</v>
      </c>
    </row>
    <row r="103" spans="1:24" x14ac:dyDescent="0.35">
      <c r="A103" s="25">
        <f t="shared" si="45"/>
        <v>98</v>
      </c>
      <c r="B103" s="3">
        <v>2743.405029</v>
      </c>
      <c r="C103" s="3">
        <v>1639.3549805</v>
      </c>
      <c r="D103" s="3">
        <f t="shared" si="32"/>
        <v>575.28932111666654</v>
      </c>
      <c r="E103" s="3">
        <f t="shared" si="33"/>
        <v>709.31473164583315</v>
      </c>
      <c r="F103" s="4">
        <f t="shared" si="34"/>
        <v>408061.19042658189</v>
      </c>
      <c r="G103" s="3">
        <f t="shared" si="35"/>
        <v>330957.80299087509</v>
      </c>
      <c r="H103" s="3">
        <v>2743.405029</v>
      </c>
      <c r="I103" s="3">
        <f t="shared" si="46"/>
        <v>7.4020581388805438</v>
      </c>
      <c r="J103" s="3">
        <f t="shared" si="47"/>
        <v>0.1589077116887827</v>
      </c>
      <c r="K103" s="3">
        <f t="shared" si="36"/>
        <v>0.90942340590441639</v>
      </c>
      <c r="L103" s="3">
        <f t="shared" si="37"/>
        <v>0.63159454014177274</v>
      </c>
      <c r="M103" s="3">
        <f t="shared" si="38"/>
        <v>2.5251660834165288E-2</v>
      </c>
      <c r="N103" s="3">
        <f t="shared" si="39"/>
        <v>2.5251660834164812E-2</v>
      </c>
      <c r="O103" s="3">
        <f t="shared" si="48"/>
        <v>2.5627899195241523E-2</v>
      </c>
      <c r="P103" s="3">
        <f t="shared" si="49"/>
        <v>5.0750217583501914E-2</v>
      </c>
      <c r="Q103" s="3">
        <f t="shared" si="50"/>
        <v>7.2431504271917611</v>
      </c>
      <c r="R103" s="3">
        <f t="shared" si="40"/>
        <v>7.1924002096082589</v>
      </c>
      <c r="S103" s="3">
        <f t="shared" si="41"/>
        <v>7.2939006447752632</v>
      </c>
      <c r="T103" s="3">
        <f t="shared" si="42"/>
        <v>1398.4928880159057</v>
      </c>
      <c r="U103" s="3">
        <f t="shared" si="43"/>
        <v>1329.2899541652034</v>
      </c>
      <c r="V103" s="3">
        <f t="shared" si="43"/>
        <v>1471.2985317483274</v>
      </c>
      <c r="W103" s="3">
        <f t="shared" si="51"/>
        <v>58014.547595816402</v>
      </c>
      <c r="X103" s="3">
        <f t="shared" si="44"/>
        <v>3.7898568093106606</v>
      </c>
    </row>
    <row r="104" spans="1:24" x14ac:dyDescent="0.35">
      <c r="A104" s="25">
        <f t="shared" si="45"/>
        <v>99</v>
      </c>
      <c r="B104" s="3">
        <v>2816.3099364999998</v>
      </c>
      <c r="C104" s="3">
        <v>1717.9400025</v>
      </c>
      <c r="D104" s="3">
        <f t="shared" si="32"/>
        <v>648.19422861666635</v>
      </c>
      <c r="E104" s="3">
        <f t="shared" si="33"/>
        <v>787.89975364583313</v>
      </c>
      <c r="F104" s="4">
        <f t="shared" si="34"/>
        <v>510712.07304172224</v>
      </c>
      <c r="G104" s="3">
        <f t="shared" si="35"/>
        <v>420155.75801195513</v>
      </c>
      <c r="H104" s="3">
        <v>2816.3099364999998</v>
      </c>
      <c r="I104" s="3">
        <f t="shared" si="46"/>
        <v>7.4488811790589464</v>
      </c>
      <c r="J104" s="3">
        <f t="shared" si="47"/>
        <v>0.10501680070053876</v>
      </c>
      <c r="K104" s="3">
        <f t="shared" si="36"/>
        <v>1.0009201641457048</v>
      </c>
      <c r="L104" s="3">
        <f t="shared" si="37"/>
        <v>0.80181848069856643</v>
      </c>
      <c r="M104" s="3">
        <f t="shared" si="38"/>
        <v>1.1028528429376678E-2</v>
      </c>
      <c r="N104" s="3">
        <f t="shared" si="39"/>
        <v>1.1028528429376367E-2</v>
      </c>
      <c r="O104" s="3">
        <f t="shared" si="48"/>
        <v>2.7160386587431602E-2</v>
      </c>
      <c r="P104" s="3">
        <f t="shared" si="49"/>
        <v>5.3784959838616628E-2</v>
      </c>
      <c r="Q104" s="3">
        <f t="shared" si="50"/>
        <v>7.3438643783584077</v>
      </c>
      <c r="R104" s="3">
        <f t="shared" si="40"/>
        <v>7.2900794185197908</v>
      </c>
      <c r="S104" s="3">
        <f t="shared" si="41"/>
        <v>7.3976493381970245</v>
      </c>
      <c r="T104" s="3">
        <f t="shared" si="42"/>
        <v>1546.6775270984112</v>
      </c>
      <c r="U104" s="3">
        <f t="shared" si="43"/>
        <v>1465.6870952814256</v>
      </c>
      <c r="V104" s="3">
        <f t="shared" si="43"/>
        <v>1632.1433002532713</v>
      </c>
      <c r="W104" s="3">
        <f t="shared" si="51"/>
        <v>29330.835480679791</v>
      </c>
      <c r="X104" s="3">
        <f t="shared" si="44"/>
        <v>3.8905707604773072</v>
      </c>
    </row>
    <row r="105" spans="1:24" x14ac:dyDescent="0.35">
      <c r="A105" s="25">
        <f t="shared" si="45"/>
        <v>100</v>
      </c>
      <c r="B105" s="3">
        <v>2897.2299804999998</v>
      </c>
      <c r="C105" s="3">
        <v>1863.3150025</v>
      </c>
      <c r="D105" s="3">
        <f t="shared" si="32"/>
        <v>729.11427261666631</v>
      </c>
      <c r="E105" s="3">
        <f t="shared" si="33"/>
        <v>933.27475364583313</v>
      </c>
      <c r="F105" s="4">
        <f t="shared" si="34"/>
        <v>680463.94315598009</v>
      </c>
      <c r="G105" s="3">
        <f t="shared" si="35"/>
        <v>531607.62253333046</v>
      </c>
      <c r="H105" s="3">
        <v>2897.2299804999998</v>
      </c>
      <c r="I105" s="3">
        <f t="shared" si="46"/>
        <v>7.5301124397761159</v>
      </c>
      <c r="J105" s="3">
        <f t="shared" si="47"/>
        <v>7.4461658563840238E-2</v>
      </c>
      <c r="K105" s="3">
        <f t="shared" si="36"/>
        <v>1.1700559322046045</v>
      </c>
      <c r="L105" s="3">
        <f t="shared" si="37"/>
        <v>1.0145114236785597</v>
      </c>
      <c r="M105" s="3">
        <f t="shared" si="38"/>
        <v>5.5445385960779222E-3</v>
      </c>
      <c r="N105" s="3">
        <f t="shared" si="39"/>
        <v>5.544538596077701E-3</v>
      </c>
      <c r="O105" s="3">
        <f t="shared" si="48"/>
        <v>2.8961474234820921E-2</v>
      </c>
      <c r="P105" s="3">
        <f t="shared" si="49"/>
        <v>5.7351603725250042E-2</v>
      </c>
      <c r="Q105" s="3">
        <f t="shared" si="50"/>
        <v>7.4556507812122756</v>
      </c>
      <c r="R105" s="3">
        <f t="shared" si="40"/>
        <v>7.3982991774870257</v>
      </c>
      <c r="S105" s="3">
        <f t="shared" si="41"/>
        <v>7.5130023849375256</v>
      </c>
      <c r="T105" s="3">
        <f t="shared" si="42"/>
        <v>1729.6092262771595</v>
      </c>
      <c r="U105" s="3">
        <f t="shared" si="43"/>
        <v>1633.2042757911463</v>
      </c>
      <c r="V105" s="3">
        <f t="shared" si="43"/>
        <v>1831.7047781263818</v>
      </c>
      <c r="W105" s="3">
        <f t="shared" si="51"/>
        <v>17877.234595352311</v>
      </c>
      <c r="X105" s="3">
        <f t="shared" si="44"/>
        <v>4.0023571633311743</v>
      </c>
    </row>
    <row r="106" spans="1:24" x14ac:dyDescent="0.35">
      <c r="A106" s="25">
        <f t="shared" si="45"/>
        <v>101</v>
      </c>
      <c r="B106" s="3">
        <v>2852.1950685000002</v>
      </c>
      <c r="C106" s="3">
        <v>1854.079956</v>
      </c>
      <c r="D106" s="3">
        <f t="shared" si="32"/>
        <v>684.07936061666669</v>
      </c>
      <c r="E106" s="3">
        <f t="shared" si="33"/>
        <v>924.03970714583318</v>
      </c>
      <c r="F106" s="4">
        <f t="shared" si="34"/>
        <v>632116.49204873352</v>
      </c>
      <c r="G106" s="3">
        <f t="shared" si="35"/>
        <v>467964.57162170752</v>
      </c>
      <c r="H106" s="3">
        <v>2852.1950685000002</v>
      </c>
      <c r="I106" s="3">
        <f t="shared" si="46"/>
        <v>7.525143871409484</v>
      </c>
      <c r="J106" s="3">
        <f t="shared" si="47"/>
        <v>0.13170623994933184</v>
      </c>
      <c r="K106" s="3">
        <f t="shared" si="36"/>
        <v>1.1593317051509668</v>
      </c>
      <c r="L106" s="3">
        <f t="shared" si="37"/>
        <v>0.89305605048448999</v>
      </c>
      <c r="M106" s="3">
        <f t="shared" si="38"/>
        <v>1.7346533641590972E-2</v>
      </c>
      <c r="N106" s="3">
        <f t="shared" si="39"/>
        <v>1.734653364159058E-2</v>
      </c>
      <c r="O106" s="3">
        <f t="shared" si="48"/>
        <v>2.7947207845216166E-2</v>
      </c>
      <c r="P106" s="3">
        <f t="shared" si="49"/>
        <v>5.5343080140545453E-2</v>
      </c>
      <c r="Q106" s="3">
        <f t="shared" si="50"/>
        <v>7.3934376314601522</v>
      </c>
      <c r="R106" s="3">
        <f t="shared" si="40"/>
        <v>7.3380945513196068</v>
      </c>
      <c r="S106" s="3">
        <f t="shared" si="41"/>
        <v>7.4487807116006977</v>
      </c>
      <c r="T106" s="3">
        <f t="shared" si="42"/>
        <v>1625.2836468841842</v>
      </c>
      <c r="U106" s="3">
        <f t="shared" si="43"/>
        <v>1537.7791609851611</v>
      </c>
      <c r="V106" s="3">
        <f t="shared" si="43"/>
        <v>1717.767414104429</v>
      </c>
      <c r="W106" s="3">
        <f t="shared" si="51"/>
        <v>52347.75106501994</v>
      </c>
      <c r="X106" s="3">
        <f t="shared" si="44"/>
        <v>3.9401440135790504</v>
      </c>
    </row>
    <row r="107" spans="1:24" x14ac:dyDescent="0.35">
      <c r="A107" s="25">
        <f t="shared" si="45"/>
        <v>102</v>
      </c>
      <c r="B107" s="3">
        <v>2846.6450195000002</v>
      </c>
      <c r="C107" s="3">
        <v>1826.8200075</v>
      </c>
      <c r="D107" s="3">
        <f t="shared" si="32"/>
        <v>678.52931161666675</v>
      </c>
      <c r="E107" s="3">
        <f t="shared" si="33"/>
        <v>896.77975864583311</v>
      </c>
      <c r="F107" s="4">
        <f t="shared" si="34"/>
        <v>608491.35230571765</v>
      </c>
      <c r="G107" s="3">
        <f t="shared" si="35"/>
        <v>460402.02672298765</v>
      </c>
      <c r="H107" s="3">
        <v>2846.6450195000002</v>
      </c>
      <c r="I107" s="3">
        <f t="shared" si="46"/>
        <v>7.5103320334623866</v>
      </c>
      <c r="J107" s="3">
        <f t="shared" si="47"/>
        <v>0.12456147659468897</v>
      </c>
      <c r="K107" s="3">
        <f t="shared" si="36"/>
        <v>1.1276546123307831</v>
      </c>
      <c r="L107" s="3">
        <f t="shared" si="37"/>
        <v>0.87862381161765102</v>
      </c>
      <c r="M107" s="3">
        <f t="shared" si="38"/>
        <v>1.5515561451449248E-2</v>
      </c>
      <c r="N107" s="3">
        <f t="shared" si="39"/>
        <v>1.5515561451448877E-2</v>
      </c>
      <c r="O107" s="3">
        <f t="shared" si="48"/>
        <v>2.7824227497658449E-2</v>
      </c>
      <c r="P107" s="3">
        <f t="shared" si="49"/>
        <v>5.5099545571070961E-2</v>
      </c>
      <c r="Q107" s="3">
        <f t="shared" si="50"/>
        <v>7.3857705568676977</v>
      </c>
      <c r="R107" s="3">
        <f t="shared" si="40"/>
        <v>7.3306710112966265</v>
      </c>
      <c r="S107" s="3">
        <f t="shared" si="41"/>
        <v>7.4408701024387689</v>
      </c>
      <c r="T107" s="3">
        <f t="shared" si="42"/>
        <v>1612.8701244405763</v>
      </c>
      <c r="U107" s="3">
        <f t="shared" si="43"/>
        <v>1526.4056638743234</v>
      </c>
      <c r="V107" s="3">
        <f t="shared" si="43"/>
        <v>1704.2324330153574</v>
      </c>
      <c r="W107" s="3">
        <f t="shared" si="51"/>
        <v>45774.552461141058</v>
      </c>
      <c r="X107" s="3">
        <f t="shared" si="44"/>
        <v>3.9324769389865963</v>
      </c>
    </row>
    <row r="108" spans="1:24" x14ac:dyDescent="0.35">
      <c r="A108" s="25">
        <f t="shared" si="45"/>
        <v>103</v>
      </c>
      <c r="B108" s="3">
        <v>2975.8948974999998</v>
      </c>
      <c r="C108" s="3">
        <v>1894.8800045</v>
      </c>
      <c r="D108" s="3">
        <f t="shared" si="32"/>
        <v>807.77918961666637</v>
      </c>
      <c r="E108" s="3">
        <f t="shared" si="33"/>
        <v>964.83975564583318</v>
      </c>
      <c r="F108" s="4">
        <f t="shared" si="34"/>
        <v>779377.47592553357</v>
      </c>
      <c r="G108" s="3">
        <f t="shared" si="35"/>
        <v>652507.2191777582</v>
      </c>
      <c r="H108" s="3">
        <v>2975.8948974999998</v>
      </c>
      <c r="I108" s="3">
        <f t="shared" si="46"/>
        <v>7.5469107933480055</v>
      </c>
      <c r="J108" s="3">
        <f t="shared" si="47"/>
        <v>-1.7411062020234347E-2</v>
      </c>
      <c r="K108" s="3">
        <f t="shared" si="36"/>
        <v>1.2066793805968432</v>
      </c>
      <c r="L108" s="3">
        <f t="shared" si="37"/>
        <v>1.2452342664576062</v>
      </c>
      <c r="M108" s="3">
        <f t="shared" si="38"/>
        <v>3.0314508067244691E-4</v>
      </c>
      <c r="N108" s="3">
        <f t="shared" si="39"/>
        <v>3.0314508067249879E-4</v>
      </c>
      <c r="O108" s="3">
        <f t="shared" si="48"/>
        <v>3.079636222558689E-2</v>
      </c>
      <c r="P108" s="3">
        <f t="shared" si="49"/>
        <v>6.0985181493888131E-2</v>
      </c>
      <c r="Q108" s="3">
        <f t="shared" si="50"/>
        <v>7.5643218553682399</v>
      </c>
      <c r="R108" s="3">
        <f t="shared" si="40"/>
        <v>7.5033366738743519</v>
      </c>
      <c r="S108" s="3">
        <f t="shared" si="41"/>
        <v>7.6253070368621279</v>
      </c>
      <c r="T108" s="3">
        <f t="shared" si="42"/>
        <v>1928.160763723424</v>
      </c>
      <c r="U108" s="3">
        <f t="shared" si="43"/>
        <v>1814.0853383707549</v>
      </c>
      <c r="V108" s="3">
        <f t="shared" si="43"/>
        <v>2049.4096127260923</v>
      </c>
      <c r="W108" s="3">
        <f t="shared" si="51"/>
        <v>1107.6089344875188</v>
      </c>
      <c r="X108" s="3">
        <f t="shared" si="44"/>
        <v>4.1110282374871394</v>
      </c>
    </row>
    <row r="109" spans="1:24" x14ac:dyDescent="0.35">
      <c r="A109" s="25">
        <f t="shared" si="45"/>
        <v>104</v>
      </c>
      <c r="B109" s="3">
        <v>2953.3900144999998</v>
      </c>
      <c r="C109" s="3">
        <v>1824.005005</v>
      </c>
      <c r="D109" s="3">
        <f t="shared" si="32"/>
        <v>785.27430661666631</v>
      </c>
      <c r="E109" s="3">
        <f t="shared" si="33"/>
        <v>893.96475614583312</v>
      </c>
      <c r="F109" s="4">
        <f t="shared" si="34"/>
        <v>702007.55402215628</v>
      </c>
      <c r="G109" s="3">
        <f t="shared" si="35"/>
        <v>616655.73663228611</v>
      </c>
      <c r="H109" s="3">
        <v>2953.3900144999998</v>
      </c>
      <c r="I109" s="3">
        <f t="shared" si="46"/>
        <v>7.5087899145998103</v>
      </c>
      <c r="J109" s="3">
        <f t="shared" si="47"/>
        <v>-2.4442734771246144E-2</v>
      </c>
      <c r="K109" s="3">
        <f t="shared" si="36"/>
        <v>1.1243818050166157</v>
      </c>
      <c r="L109" s="3">
        <f t="shared" si="37"/>
        <v>1.1768158746654276</v>
      </c>
      <c r="M109" s="3">
        <f t="shared" si="38"/>
        <v>5.9744728309748531E-4</v>
      </c>
      <c r="N109" s="3">
        <f t="shared" si="39"/>
        <v>5.9744728309755806E-4</v>
      </c>
      <c r="O109" s="3">
        <f t="shared" si="48"/>
        <v>3.026385148569698E-2</v>
      </c>
      <c r="P109" s="3">
        <f t="shared" si="49"/>
        <v>5.9930665253244322E-2</v>
      </c>
      <c r="Q109" s="3">
        <f t="shared" si="50"/>
        <v>7.5332326493710564</v>
      </c>
      <c r="R109" s="3">
        <f t="shared" si="40"/>
        <v>7.4733019841178123</v>
      </c>
      <c r="S109" s="3">
        <f t="shared" si="41"/>
        <v>7.5931633146243005</v>
      </c>
      <c r="T109" s="3">
        <f t="shared" si="42"/>
        <v>1869.1380156356674</v>
      </c>
      <c r="U109" s="3">
        <f t="shared" si="43"/>
        <v>1760.4099448461043</v>
      </c>
      <c r="V109" s="3">
        <f t="shared" si="43"/>
        <v>1984.5814503165893</v>
      </c>
      <c r="W109" s="3">
        <f t="shared" si="51"/>
        <v>2036.9886490392721</v>
      </c>
      <c r="X109" s="3">
        <f t="shared" si="44"/>
        <v>4.0799390314899568</v>
      </c>
    </row>
    <row r="110" spans="1:24" x14ac:dyDescent="0.35">
      <c r="A110" s="25">
        <f t="shared" si="45"/>
        <v>105</v>
      </c>
      <c r="B110" s="3">
        <v>2942.875</v>
      </c>
      <c r="C110" s="3">
        <v>1752.955017</v>
      </c>
      <c r="D110" s="3">
        <f t="shared" si="32"/>
        <v>774.75929211666653</v>
      </c>
      <c r="E110" s="3">
        <f t="shared" si="33"/>
        <v>822.91476814583314</v>
      </c>
      <c r="F110" s="4">
        <f t="shared" si="34"/>
        <v>637560.8632410164</v>
      </c>
      <c r="G110" s="3">
        <f t="shared" si="35"/>
        <v>600251.96072111826</v>
      </c>
      <c r="H110" s="3">
        <v>2942.875</v>
      </c>
      <c r="I110" s="3">
        <f t="shared" si="46"/>
        <v>7.4690582240101362</v>
      </c>
      <c r="J110" s="3">
        <f t="shared" si="47"/>
        <v>-4.9648535497202495E-2</v>
      </c>
      <c r="K110" s="3">
        <f t="shared" si="36"/>
        <v>1.0416999291153546</v>
      </c>
      <c r="L110" s="3">
        <f t="shared" si="37"/>
        <v>1.1455111729494565</v>
      </c>
      <c r="M110" s="3">
        <f t="shared" si="38"/>
        <v>2.4649770770169763E-3</v>
      </c>
      <c r="N110" s="3">
        <f t="shared" si="39"/>
        <v>2.4649770770171237E-3</v>
      </c>
      <c r="O110" s="3">
        <f t="shared" si="48"/>
        <v>3.0017052344444774E-2</v>
      </c>
      <c r="P110" s="3">
        <f t="shared" si="49"/>
        <v>5.9441935762678179E-2</v>
      </c>
      <c r="Q110" s="3">
        <f t="shared" si="50"/>
        <v>7.5187067595073387</v>
      </c>
      <c r="R110" s="3">
        <f t="shared" si="40"/>
        <v>7.4592648237446602</v>
      </c>
      <c r="S110" s="3">
        <f t="shared" si="41"/>
        <v>7.5781486952700172</v>
      </c>
      <c r="T110" s="3">
        <f t="shared" si="42"/>
        <v>1842.1833667650826</v>
      </c>
      <c r="U110" s="3">
        <f t="shared" si="43"/>
        <v>1735.8714166805339</v>
      </c>
      <c r="V110" s="3">
        <f t="shared" si="43"/>
        <v>1955.0063006829805</v>
      </c>
      <c r="W110" s="3">
        <f t="shared" si="51"/>
        <v>7961.6984017999184</v>
      </c>
      <c r="X110" s="3">
        <f t="shared" si="44"/>
        <v>4.0654131416262382</v>
      </c>
    </row>
    <row r="111" spans="1:24" x14ac:dyDescent="0.35">
      <c r="A111" s="25">
        <f t="shared" si="45"/>
        <v>106</v>
      </c>
      <c r="B111" s="3">
        <v>3010.625</v>
      </c>
      <c r="C111" s="3">
        <v>1761.330017</v>
      </c>
      <c r="D111" s="3">
        <f t="shared" si="32"/>
        <v>842.50929211666653</v>
      </c>
      <c r="E111" s="3">
        <f t="shared" si="33"/>
        <v>831.28976814583314</v>
      </c>
      <c r="F111" s="4">
        <f t="shared" si="34"/>
        <v>700369.35410437372</v>
      </c>
      <c r="G111" s="3">
        <f t="shared" si="35"/>
        <v>709821.90730292653</v>
      </c>
      <c r="H111" s="3">
        <v>3010.625</v>
      </c>
      <c r="I111" s="3">
        <f t="shared" si="46"/>
        <v>7.4738244941184355</v>
      </c>
      <c r="J111" s="3">
        <f t="shared" si="47"/>
        <v>-0.13847500729781181</v>
      </c>
      <c r="K111" s="3">
        <f t="shared" si="36"/>
        <v>1.0514519098975714</v>
      </c>
      <c r="L111" s="3">
        <f t="shared" si="37"/>
        <v>1.3546126940476142</v>
      </c>
      <c r="M111" s="3">
        <f t="shared" si="38"/>
        <v>1.9175327646129035E-2</v>
      </c>
      <c r="N111" s="3">
        <f t="shared" si="39"/>
        <v>1.9175327646129451E-2</v>
      </c>
      <c r="O111" s="3">
        <f t="shared" si="48"/>
        <v>3.1629053591263466E-2</v>
      </c>
      <c r="P111" s="3">
        <f t="shared" si="49"/>
        <v>6.2634137097546672E-2</v>
      </c>
      <c r="Q111" s="3">
        <f t="shared" si="50"/>
        <v>7.6122995014162473</v>
      </c>
      <c r="R111" s="3">
        <f t="shared" si="40"/>
        <v>7.5496653643187006</v>
      </c>
      <c r="S111" s="3">
        <f t="shared" si="41"/>
        <v>7.6749336385137941</v>
      </c>
      <c r="T111" s="3">
        <f t="shared" si="42"/>
        <v>2022.9244711846907</v>
      </c>
      <c r="U111" s="3">
        <f t="shared" si="43"/>
        <v>1900.1067814124056</v>
      </c>
      <c r="V111" s="3">
        <f t="shared" si="43"/>
        <v>2153.6807594971001</v>
      </c>
      <c r="W111" s="3">
        <f t="shared" si="51"/>
        <v>68431.658460186227</v>
      </c>
      <c r="X111" s="3">
        <f t="shared" si="44"/>
        <v>4.159005883535146</v>
      </c>
    </row>
    <row r="112" spans="1:24" x14ac:dyDescent="0.35">
      <c r="A112" s="25">
        <f t="shared" si="45"/>
        <v>107</v>
      </c>
      <c r="B112" s="3">
        <v>3095.8499754999998</v>
      </c>
      <c r="C112" s="3">
        <v>1794.4050295</v>
      </c>
      <c r="D112" s="3">
        <f t="shared" si="32"/>
        <v>927.73426761666633</v>
      </c>
      <c r="E112" s="3">
        <f t="shared" si="33"/>
        <v>864.36478064583309</v>
      </c>
      <c r="F112" s="4">
        <f t="shared" si="34"/>
        <v>801900.82672610239</v>
      </c>
      <c r="G112" s="3">
        <f t="shared" si="35"/>
        <v>860690.87131023221</v>
      </c>
      <c r="H112" s="3">
        <v>3095.8499754999998</v>
      </c>
      <c r="I112" s="3">
        <f t="shared" si="46"/>
        <v>7.492428786088829</v>
      </c>
      <c r="J112" s="3">
        <f t="shared" si="47"/>
        <v>-0.23760413431139593</v>
      </c>
      <c r="K112" s="3">
        <f t="shared" si="36"/>
        <v>1.0899518340163956</v>
      </c>
      <c r="L112" s="3">
        <f t="shared" si="37"/>
        <v>1.6425285947538055</v>
      </c>
      <c r="M112" s="3">
        <f t="shared" si="38"/>
        <v>5.6455724641867877E-2</v>
      </c>
      <c r="N112" s="3">
        <f t="shared" si="39"/>
        <v>5.6455724641868592E-2</v>
      </c>
      <c r="O112" s="3">
        <f t="shared" si="48"/>
        <v>3.3722788276215068E-2</v>
      </c>
      <c r="P112" s="3">
        <f t="shared" si="49"/>
        <v>6.6780301791496605E-2</v>
      </c>
      <c r="Q112" s="3">
        <f t="shared" si="50"/>
        <v>7.7300329204002249</v>
      </c>
      <c r="R112" s="3">
        <f t="shared" si="40"/>
        <v>7.6632526186087286</v>
      </c>
      <c r="S112" s="3">
        <f t="shared" si="41"/>
        <v>7.7968132221917212</v>
      </c>
      <c r="T112" s="3">
        <f t="shared" si="42"/>
        <v>2275.6771157556295</v>
      </c>
      <c r="U112" s="3">
        <f t="shared" si="43"/>
        <v>2128.6699320483317</v>
      </c>
      <c r="V112" s="3">
        <f t="shared" si="43"/>
        <v>2432.8367010805687</v>
      </c>
      <c r="W112" s="3">
        <f t="shared" si="51"/>
        <v>231622.82100884616</v>
      </c>
      <c r="X112" s="3">
        <f t="shared" si="44"/>
        <v>4.2767393025191236</v>
      </c>
    </row>
    <row r="113" spans="1:24" x14ac:dyDescent="0.35">
      <c r="A113" s="25">
        <f t="shared" si="45"/>
        <v>108</v>
      </c>
      <c r="B113" s="3">
        <v>3187.3150635000002</v>
      </c>
      <c r="C113" s="3">
        <v>1826.119995</v>
      </c>
      <c r="D113" s="3">
        <f t="shared" si="32"/>
        <v>1019.1993556166667</v>
      </c>
      <c r="E113" s="3">
        <f t="shared" si="33"/>
        <v>896.07974614583316</v>
      </c>
      <c r="F113" s="4">
        <f t="shared" si="34"/>
        <v>913283.89985297946</v>
      </c>
      <c r="G113" s="3">
        <f t="shared" si="35"/>
        <v>1038767.3264894286</v>
      </c>
      <c r="H113" s="3">
        <v>3187.3150635000002</v>
      </c>
      <c r="I113" s="3">
        <f t="shared" si="46"/>
        <v>7.5099487736726882</v>
      </c>
      <c r="J113" s="3">
        <f t="shared" si="47"/>
        <v>-0.34643792347823066</v>
      </c>
      <c r="K113" s="3">
        <f t="shared" si="36"/>
        <v>1.1268407837755541</v>
      </c>
      <c r="L113" s="3">
        <f t="shared" si="37"/>
        <v>1.9823668333527051</v>
      </c>
      <c r="M113" s="3">
        <f t="shared" si="38"/>
        <v>0.1200192348239084</v>
      </c>
      <c r="N113" s="3">
        <f t="shared" si="39"/>
        <v>0.12001923482390944</v>
      </c>
      <c r="O113" s="3">
        <f t="shared" si="48"/>
        <v>3.6037917349457743E-2</v>
      </c>
      <c r="P113" s="3">
        <f t="shared" si="49"/>
        <v>7.1364887648724132E-2</v>
      </c>
      <c r="Q113" s="3">
        <f t="shared" si="50"/>
        <v>7.8563866971509189</v>
      </c>
      <c r="R113" s="3">
        <f t="shared" si="40"/>
        <v>7.7850218095021946</v>
      </c>
      <c r="S113" s="3">
        <f t="shared" si="41"/>
        <v>7.9277515847996431</v>
      </c>
      <c r="T113" s="3">
        <f t="shared" si="42"/>
        <v>2582.1733244890702</v>
      </c>
      <c r="U113" s="3">
        <f t="shared" si="43"/>
        <v>2404.3185843963756</v>
      </c>
      <c r="V113" s="3">
        <f t="shared" si="43"/>
        <v>2773.1845192956716</v>
      </c>
      <c r="W113" s="3">
        <f t="shared" si="51"/>
        <v>571616.63703150849</v>
      </c>
      <c r="X113" s="3">
        <f t="shared" si="44"/>
        <v>4.4030930792698184</v>
      </c>
    </row>
    <row r="114" spans="1:24" x14ac:dyDescent="0.35">
      <c r="A114" s="25">
        <f t="shared" si="45"/>
        <v>109</v>
      </c>
      <c r="B114" s="3">
        <v>3235.094971</v>
      </c>
      <c r="C114" s="3">
        <v>1941.8599855</v>
      </c>
      <c r="D114" s="3">
        <f t="shared" si="32"/>
        <v>1066.9792631166665</v>
      </c>
      <c r="E114" s="3">
        <f t="shared" si="33"/>
        <v>1011.8197366458331</v>
      </c>
      <c r="F114" s="4">
        <f t="shared" si="34"/>
        <v>1079590.6770132706</v>
      </c>
      <c r="G114" s="3">
        <f t="shared" si="35"/>
        <v>1138444.7479209846</v>
      </c>
      <c r="H114" s="3">
        <v>3235.094971</v>
      </c>
      <c r="I114" s="3">
        <f t="shared" si="46"/>
        <v>7.57140154815733</v>
      </c>
      <c r="J114" s="3">
        <f t="shared" si="47"/>
        <v>-0.3509903526995517</v>
      </c>
      <c r="K114" s="3">
        <f t="shared" si="36"/>
        <v>1.2610848561146022</v>
      </c>
      <c r="L114" s="3">
        <f t="shared" si="37"/>
        <v>2.1725896188034448</v>
      </c>
      <c r="M114" s="3">
        <f t="shared" si="38"/>
        <v>0.1231942276881557</v>
      </c>
      <c r="N114" s="3">
        <f t="shared" si="39"/>
        <v>0.12319422768815676</v>
      </c>
      <c r="O114" s="3">
        <f t="shared" si="48"/>
        <v>3.7271076437169405E-2</v>
      </c>
      <c r="P114" s="3">
        <f t="shared" si="49"/>
        <v>7.3806878369058318E-2</v>
      </c>
      <c r="Q114" s="3">
        <f t="shared" si="50"/>
        <v>7.9223919008568817</v>
      </c>
      <c r="R114" s="3">
        <f t="shared" si="40"/>
        <v>7.8485850224878231</v>
      </c>
      <c r="S114" s="3">
        <f t="shared" si="41"/>
        <v>7.9961987792259404</v>
      </c>
      <c r="T114" s="3">
        <f t="shared" si="42"/>
        <v>2758.3608872342065</v>
      </c>
      <c r="U114" s="3">
        <f t="shared" si="43"/>
        <v>2562.1064277702808</v>
      </c>
      <c r="V114" s="3">
        <f t="shared" si="43"/>
        <v>2969.648216699939</v>
      </c>
      <c r="W114" s="3">
        <f t="shared" si="51"/>
        <v>666673.72253277234</v>
      </c>
      <c r="X114" s="3">
        <f t="shared" si="44"/>
        <v>4.4690982829757813</v>
      </c>
    </row>
    <row r="115" spans="1:24" x14ac:dyDescent="0.35">
      <c r="A115" s="25">
        <f t="shared" si="45"/>
        <v>110</v>
      </c>
      <c r="B115" s="3">
        <v>3094.9399414999998</v>
      </c>
      <c r="C115" s="3">
        <v>1947.174988</v>
      </c>
      <c r="D115" s="3">
        <f t="shared" si="32"/>
        <v>926.82423361666633</v>
      </c>
      <c r="E115" s="3">
        <f t="shared" si="33"/>
        <v>1017.1347391458331</v>
      </c>
      <c r="F115" s="4">
        <f t="shared" si="34"/>
        <v>942705.12509372458</v>
      </c>
      <c r="G115" s="3">
        <f t="shared" si="35"/>
        <v>859003.1600191209</v>
      </c>
      <c r="H115" s="3">
        <v>3094.9399414999998</v>
      </c>
      <c r="I115" s="3">
        <f t="shared" si="46"/>
        <v>7.5741348770398353</v>
      </c>
      <c r="J115" s="3">
        <f t="shared" si="47"/>
        <v>-0.15464088354798555</v>
      </c>
      <c r="K115" s="3">
        <f t="shared" si="36"/>
        <v>1.2672312764264198</v>
      </c>
      <c r="L115" s="3">
        <f t="shared" si="37"/>
        <v>1.6393077937115907</v>
      </c>
      <c r="M115" s="3">
        <f t="shared" si="38"/>
        <v>2.3913802864501628E-2</v>
      </c>
      <c r="N115" s="3">
        <f t="shared" si="39"/>
        <v>2.3913802864502093E-2</v>
      </c>
      <c r="O115" s="3">
        <f t="shared" si="48"/>
        <v>3.3700085944494182E-2</v>
      </c>
      <c r="P115" s="3">
        <f t="shared" si="49"/>
        <v>6.6735344993995957E-2</v>
      </c>
      <c r="Q115" s="3">
        <f t="shared" si="50"/>
        <v>7.7287757605878209</v>
      </c>
      <c r="R115" s="3">
        <f t="shared" si="40"/>
        <v>7.6620404155938253</v>
      </c>
      <c r="S115" s="3">
        <f t="shared" si="41"/>
        <v>7.7955111055818165</v>
      </c>
      <c r="T115" s="3">
        <f t="shared" si="42"/>
        <v>2272.8180234842002</v>
      </c>
      <c r="U115" s="3">
        <f t="shared" si="43"/>
        <v>2126.0911152794833</v>
      </c>
      <c r="V115" s="3">
        <f t="shared" si="43"/>
        <v>2429.670925554653</v>
      </c>
      <c r="W115" s="3">
        <f t="shared" si="51"/>
        <v>106043.38655936411</v>
      </c>
      <c r="X115" s="3">
        <f t="shared" si="44"/>
        <v>4.2754821427067204</v>
      </c>
    </row>
    <row r="116" spans="1:24" x14ac:dyDescent="0.35">
      <c r="A116" s="25">
        <f t="shared" si="45"/>
        <v>111</v>
      </c>
      <c r="B116" s="3">
        <v>2779.4350585000002</v>
      </c>
      <c r="C116" s="3">
        <v>1928.1049805</v>
      </c>
      <c r="D116" s="3">
        <f t="shared" si="32"/>
        <v>611.31935061666672</v>
      </c>
      <c r="E116" s="3">
        <f t="shared" si="33"/>
        <v>998.06473164583315</v>
      </c>
      <c r="F116" s="4">
        <f t="shared" si="34"/>
        <v>610136.28362312843</v>
      </c>
      <c r="G116" s="3">
        <f t="shared" si="35"/>
        <v>373711.34843838308</v>
      </c>
      <c r="H116" s="3">
        <v>2779.4350585000002</v>
      </c>
      <c r="I116" s="3">
        <f t="shared" si="46"/>
        <v>7.5642929241549233</v>
      </c>
      <c r="J116" s="3">
        <f t="shared" si="47"/>
        <v>0.27136907626996809</v>
      </c>
      <c r="K116" s="3">
        <f t="shared" si="36"/>
        <v>1.2451696985749807</v>
      </c>
      <c r="L116" s="3">
        <f t="shared" si="37"/>
        <v>0.71318471759739877</v>
      </c>
      <c r="M116" s="3">
        <f t="shared" si="38"/>
        <v>7.3641175555615765E-2</v>
      </c>
      <c r="N116" s="3">
        <f t="shared" si="39"/>
        <v>7.3641175555614946E-2</v>
      </c>
      <c r="O116" s="3">
        <f t="shared" si="48"/>
        <v>2.6373551302445526E-2</v>
      </c>
      <c r="P116" s="3">
        <f t="shared" si="49"/>
        <v>5.2226811759009908E-2</v>
      </c>
      <c r="Q116" s="3">
        <f t="shared" si="50"/>
        <v>7.2929238478849552</v>
      </c>
      <c r="R116" s="3">
        <f t="shared" si="40"/>
        <v>7.2406970361259448</v>
      </c>
      <c r="S116" s="3">
        <f t="shared" si="41"/>
        <v>7.3451506596439655</v>
      </c>
      <c r="T116" s="3">
        <f t="shared" si="42"/>
        <v>1469.8620735959432</v>
      </c>
      <c r="U116" s="3">
        <f t="shared" si="43"/>
        <v>1395.0660434726165</v>
      </c>
      <c r="V116" s="3">
        <f t="shared" si="43"/>
        <v>1548.6682695091877</v>
      </c>
      <c r="W116" s="3">
        <f t="shared" si="51"/>
        <v>209986.56172788006</v>
      </c>
      <c r="X116" s="3">
        <f t="shared" si="44"/>
        <v>3.8396302300038538</v>
      </c>
    </row>
    <row r="117" spans="1:24" x14ac:dyDescent="0.35">
      <c r="A117" s="25">
        <f t="shared" si="45"/>
        <v>112</v>
      </c>
      <c r="B117" s="3">
        <v>2705.255005</v>
      </c>
      <c r="C117" s="3">
        <v>2203.4849855000002</v>
      </c>
      <c r="D117" s="3">
        <f t="shared" si="32"/>
        <v>537.13929711666651</v>
      </c>
      <c r="E117" s="3">
        <f t="shared" si="33"/>
        <v>1273.4447366458335</v>
      </c>
      <c r="F117" s="4">
        <f t="shared" si="34"/>
        <v>684017.2107588615</v>
      </c>
      <c r="G117" s="3">
        <f t="shared" si="35"/>
        <v>288518.62450698653</v>
      </c>
      <c r="H117" s="3">
        <v>2705.255005</v>
      </c>
      <c r="I117" s="3">
        <f t="shared" si="46"/>
        <v>7.6977954703264464</v>
      </c>
      <c r="J117" s="3">
        <f t="shared" si="47"/>
        <v>0.50734711472214844</v>
      </c>
      <c r="K117" s="3">
        <f t="shared" si="36"/>
        <v>1.5609360604192513</v>
      </c>
      <c r="L117" s="3">
        <f t="shared" si="37"/>
        <v>0.55060429553568002</v>
      </c>
      <c r="M117" s="3">
        <f t="shared" si="38"/>
        <v>0.25740109481688883</v>
      </c>
      <c r="N117" s="3">
        <f t="shared" si="39"/>
        <v>0.25740109481688739</v>
      </c>
      <c r="O117" s="3">
        <f t="shared" si="48"/>
        <v>2.4865625643860377E-2</v>
      </c>
      <c r="P117" s="3">
        <f t="shared" si="49"/>
        <v>4.9240708423347074E-2</v>
      </c>
      <c r="Q117" s="3">
        <f t="shared" si="50"/>
        <v>7.190448355604298</v>
      </c>
      <c r="R117" s="3">
        <f t="shared" si="40"/>
        <v>7.1412076471809511</v>
      </c>
      <c r="S117" s="3">
        <f t="shared" si="41"/>
        <v>7.2396890640276448</v>
      </c>
      <c r="T117" s="3">
        <f t="shared" si="42"/>
        <v>1326.6979047197049</v>
      </c>
      <c r="U117" s="3">
        <f t="shared" si="43"/>
        <v>1262.9526697477311</v>
      </c>
      <c r="V117" s="3">
        <f t="shared" si="43"/>
        <v>1393.6605642864106</v>
      </c>
      <c r="W117" s="3">
        <f t="shared" si="51"/>
        <v>768755.58502323215</v>
      </c>
      <c r="X117" s="3">
        <f t="shared" si="44"/>
        <v>3.7371547377231975</v>
      </c>
    </row>
    <row r="118" spans="1:24" x14ac:dyDescent="0.35">
      <c r="A118" s="25">
        <f t="shared" si="45"/>
        <v>113</v>
      </c>
      <c r="B118" s="3">
        <v>2956.7000735000001</v>
      </c>
      <c r="C118" s="3">
        <v>2389.5850829999999</v>
      </c>
      <c r="D118" s="3">
        <f t="shared" si="32"/>
        <v>788.58436561666667</v>
      </c>
      <c r="E118" s="3">
        <f t="shared" si="33"/>
        <v>1459.5448341458332</v>
      </c>
      <c r="F118" s="4">
        <f t="shared" si="34"/>
        <v>1150974.2371239748</v>
      </c>
      <c r="G118" s="3">
        <f t="shared" si="35"/>
        <v>621865.30169504066</v>
      </c>
      <c r="H118" s="3">
        <v>2956.7000735000001</v>
      </c>
      <c r="I118" s="3">
        <f t="shared" si="46"/>
        <v>7.7788750244150568</v>
      </c>
      <c r="J118" s="3">
        <f t="shared" si="47"/>
        <v>0.24106971825152268</v>
      </c>
      <c r="K118" s="3">
        <f t="shared" si="36"/>
        <v>1.7701073715161404</v>
      </c>
      <c r="L118" s="3">
        <f t="shared" si="37"/>
        <v>1.1867577247152379</v>
      </c>
      <c r="M118" s="3">
        <f t="shared" si="38"/>
        <v>5.8114609057868527E-2</v>
      </c>
      <c r="N118" s="3">
        <f t="shared" si="39"/>
        <v>5.8114609057867805E-2</v>
      </c>
      <c r="O118" s="3">
        <f t="shared" si="48"/>
        <v>3.0341810768806762E-2</v>
      </c>
      <c r="P118" s="3">
        <f t="shared" si="49"/>
        <v>6.0085045858159838E-2</v>
      </c>
      <c r="Q118" s="3">
        <f t="shared" si="50"/>
        <v>7.5378053061635342</v>
      </c>
      <c r="R118" s="3">
        <f t="shared" si="40"/>
        <v>7.4777202603053743</v>
      </c>
      <c r="S118" s="3">
        <f t="shared" si="41"/>
        <v>7.597890352021694</v>
      </c>
      <c r="T118" s="3">
        <f t="shared" si="42"/>
        <v>1877.7045131789901</v>
      </c>
      <c r="U118" s="3">
        <f t="shared" si="43"/>
        <v>1768.2051301456379</v>
      </c>
      <c r="V118" s="3">
        <f t="shared" si="43"/>
        <v>1993.9848486483852</v>
      </c>
      <c r="W118" s="3">
        <f t="shared" si="51"/>
        <v>262021.71776028178</v>
      </c>
      <c r="X118" s="3">
        <f t="shared" si="44"/>
        <v>4.0845116882824328</v>
      </c>
    </row>
    <row r="119" spans="1:24" x14ac:dyDescent="0.35">
      <c r="A119" s="25">
        <f t="shared" si="45"/>
        <v>114</v>
      </c>
      <c r="B119" s="3">
        <v>3069.535034</v>
      </c>
      <c r="C119" s="3">
        <v>2603.410034</v>
      </c>
      <c r="D119" s="3">
        <f t="shared" si="32"/>
        <v>901.41932611666653</v>
      </c>
      <c r="E119" s="3">
        <f t="shared" si="33"/>
        <v>1673.3697851458332</v>
      </c>
      <c r="F119" s="4">
        <f t="shared" si="34"/>
        <v>1508407.864070148</v>
      </c>
      <c r="G119" s="3">
        <f t="shared" si="35"/>
        <v>812556.80149662518</v>
      </c>
      <c r="H119" s="3">
        <v>3069.535034</v>
      </c>
      <c r="I119" s="3">
        <f t="shared" si="46"/>
        <v>7.8645774162156066</v>
      </c>
      <c r="J119" s="3">
        <f t="shared" si="47"/>
        <v>0.17089707925682163</v>
      </c>
      <c r="K119" s="3">
        <f t="shared" si="36"/>
        <v>2.0054984208659135</v>
      </c>
      <c r="L119" s="3">
        <f t="shared" si="37"/>
        <v>1.5506703112676894</v>
      </c>
      <c r="M119" s="3">
        <f t="shared" si="38"/>
        <v>2.9205811698512371E-2</v>
      </c>
      <c r="N119" s="3">
        <f t="shared" si="39"/>
        <v>2.9205811698511861E-2</v>
      </c>
      <c r="O119" s="3">
        <f t="shared" si="48"/>
        <v>3.3069194634983444E-2</v>
      </c>
      <c r="P119" s="3">
        <f t="shared" si="49"/>
        <v>6.548600844146435E-2</v>
      </c>
      <c r="Q119" s="3">
        <f t="shared" si="50"/>
        <v>7.6936803369587849</v>
      </c>
      <c r="R119" s="3">
        <f t="shared" si="40"/>
        <v>7.6281943285173206</v>
      </c>
      <c r="S119" s="3">
        <f t="shared" si="41"/>
        <v>7.7591663454002493</v>
      </c>
      <c r="T119" s="3">
        <f t="shared" si="42"/>
        <v>2194.4359826077934</v>
      </c>
      <c r="U119" s="3">
        <f t="shared" si="43"/>
        <v>2055.335406629958</v>
      </c>
      <c r="V119" s="3">
        <f t="shared" si="43"/>
        <v>2342.9505793702378</v>
      </c>
      <c r="W119" s="3">
        <f t="shared" si="51"/>
        <v>167259.77471215519</v>
      </c>
      <c r="X119" s="3">
        <f t="shared" si="44"/>
        <v>4.2403867190776854</v>
      </c>
    </row>
    <row r="120" spans="1:24" x14ac:dyDescent="0.35">
      <c r="A120" s="25">
        <f t="shared" si="45"/>
        <v>115</v>
      </c>
      <c r="B120" s="3">
        <v>3188.5200195000002</v>
      </c>
      <c r="C120" s="3">
        <v>2961.334961</v>
      </c>
      <c r="D120" s="3">
        <f t="shared" si="32"/>
        <v>1020.4043116166667</v>
      </c>
      <c r="E120" s="3">
        <f t="shared" si="33"/>
        <v>2031.2947121458333</v>
      </c>
      <c r="F120" s="4">
        <f t="shared" si="34"/>
        <v>2072741.8824377442</v>
      </c>
      <c r="G120" s="3">
        <f t="shared" si="35"/>
        <v>1041224.9591658835</v>
      </c>
      <c r="H120" s="3">
        <v>3188.5200195000002</v>
      </c>
      <c r="I120" s="3">
        <f t="shared" si="46"/>
        <v>7.9933954459858594</v>
      </c>
      <c r="J120" s="3">
        <f t="shared" si="47"/>
        <v>0.13534417118298947</v>
      </c>
      <c r="K120" s="3">
        <f t="shared" si="36"/>
        <v>2.3869454121843967</v>
      </c>
      <c r="L120" s="3">
        <f t="shared" si="37"/>
        <v>1.9870569399647766</v>
      </c>
      <c r="M120" s="3">
        <f t="shared" si="38"/>
        <v>1.8318044673210358E-2</v>
      </c>
      <c r="N120" s="3">
        <f t="shared" si="39"/>
        <v>1.8318044673209952E-2</v>
      </c>
      <c r="O120" s="3">
        <f t="shared" si="48"/>
        <v>3.6068828889719434E-2</v>
      </c>
      <c r="P120" s="3">
        <f t="shared" si="49"/>
        <v>7.1426100914086646E-2</v>
      </c>
      <c r="Q120" s="3">
        <f t="shared" si="50"/>
        <v>7.8580512748028699</v>
      </c>
      <c r="R120" s="3">
        <f t="shared" si="40"/>
        <v>7.7866251738887833</v>
      </c>
      <c r="S120" s="3">
        <f t="shared" si="41"/>
        <v>7.9294773757169565</v>
      </c>
      <c r="T120" s="3">
        <f t="shared" si="42"/>
        <v>2586.475131851379</v>
      </c>
      <c r="U120" s="3">
        <f t="shared" si="43"/>
        <v>2408.176675324883</v>
      </c>
      <c r="V120" s="3">
        <f t="shared" si="43"/>
        <v>2777.9745880908395</v>
      </c>
      <c r="W120" s="3">
        <f t="shared" si="51"/>
        <v>140519.89150933331</v>
      </c>
      <c r="X120" s="3">
        <f t="shared" si="44"/>
        <v>4.4047576569217686</v>
      </c>
    </row>
    <row r="121" spans="1:24" x14ac:dyDescent="0.35">
      <c r="A121" s="25">
        <f t="shared" si="45"/>
        <v>116</v>
      </c>
      <c r="B121" s="3">
        <v>3394.2850345000002</v>
      </c>
      <c r="C121" s="3">
        <v>3315.7349855000002</v>
      </c>
      <c r="D121" s="3">
        <f t="shared" si="32"/>
        <v>1226.1693266166667</v>
      </c>
      <c r="E121" s="3">
        <f t="shared" si="33"/>
        <v>2385.6947366458335</v>
      </c>
      <c r="F121" s="4">
        <f t="shared" si="34"/>
        <v>2925265.7087459476</v>
      </c>
      <c r="G121" s="3">
        <f t="shared" si="35"/>
        <v>1503491.2175355698</v>
      </c>
      <c r="H121" s="3">
        <v>3394.2850345000002</v>
      </c>
      <c r="I121" s="3">
        <f t="shared" si="46"/>
        <v>8.1064345931277622</v>
      </c>
      <c r="J121" s="3">
        <f t="shared" si="47"/>
        <v>-3.5869256476251721E-2</v>
      </c>
      <c r="K121" s="3">
        <f t="shared" si="36"/>
        <v>2.7490084025884478</v>
      </c>
      <c r="L121" s="3">
        <f t="shared" si="37"/>
        <v>2.8692384212278395</v>
      </c>
      <c r="M121" s="3">
        <f t="shared" si="38"/>
        <v>1.286603560159126E-3</v>
      </c>
      <c r="N121" s="3">
        <f t="shared" si="39"/>
        <v>1.2866035601592325E-3</v>
      </c>
      <c r="O121" s="3">
        <f t="shared" si="48"/>
        <v>4.1475404251175192E-2</v>
      </c>
      <c r="P121" s="3">
        <f t="shared" si="49"/>
        <v>8.2132592065980461E-2</v>
      </c>
      <c r="Q121" s="3">
        <f t="shared" si="50"/>
        <v>8.1423038496040139</v>
      </c>
      <c r="R121" s="3">
        <f t="shared" si="40"/>
        <v>8.060171257538034</v>
      </c>
      <c r="S121" s="3">
        <f t="shared" si="41"/>
        <v>8.2244364416699938</v>
      </c>
      <c r="T121" s="3">
        <f t="shared" si="42"/>
        <v>3436.8266859260352</v>
      </c>
      <c r="U121" s="3">
        <f t="shared" si="43"/>
        <v>3165.8322605730446</v>
      </c>
      <c r="V121" s="3">
        <f t="shared" si="43"/>
        <v>3731.0181642268226</v>
      </c>
      <c r="W121" s="3">
        <f t="shared" si="51"/>
        <v>14663.199912068607</v>
      </c>
      <c r="X121" s="3">
        <f t="shared" si="44"/>
        <v>4.6890102317229134</v>
      </c>
    </row>
    <row r="122" spans="1:24" x14ac:dyDescent="0.35">
      <c r="A122" s="25">
        <f t="shared" si="45"/>
        <v>117</v>
      </c>
      <c r="B122" s="3">
        <v>3435.2199704999998</v>
      </c>
      <c r="C122" s="3">
        <v>3319.155029</v>
      </c>
      <c r="D122" s="3">
        <f t="shared" si="32"/>
        <v>1267.1042626166663</v>
      </c>
      <c r="E122" s="3">
        <f t="shared" si="33"/>
        <v>2389.1147801458333</v>
      </c>
      <c r="F122" s="4">
        <f t="shared" si="34"/>
        <v>3027257.521803265</v>
      </c>
      <c r="G122" s="3">
        <f t="shared" si="35"/>
        <v>1605553.2123413258</v>
      </c>
      <c r="H122" s="3">
        <v>3435.2199704999998</v>
      </c>
      <c r="I122" s="3">
        <f t="shared" si="46"/>
        <v>8.1074655201801864</v>
      </c>
      <c r="J122" s="3">
        <f t="shared" si="47"/>
        <v>-9.1387597322066583E-2</v>
      </c>
      <c r="K122" s="3">
        <f t="shared" si="36"/>
        <v>2.7524280471138276</v>
      </c>
      <c r="L122" s="3">
        <f t="shared" si="37"/>
        <v>3.0640118880950702</v>
      </c>
      <c r="M122" s="3">
        <f t="shared" si="38"/>
        <v>8.351692944300191E-3</v>
      </c>
      <c r="N122" s="3">
        <f t="shared" si="39"/>
        <v>8.3516929443004633E-3</v>
      </c>
      <c r="O122" s="3">
        <f t="shared" si="48"/>
        <v>4.2576677650192768E-2</v>
      </c>
      <c r="P122" s="3">
        <f t="shared" si="49"/>
        <v>8.4313413216917488E-2</v>
      </c>
      <c r="Q122" s="3">
        <f t="shared" si="50"/>
        <v>8.198853117502253</v>
      </c>
      <c r="R122" s="3">
        <f t="shared" si="40"/>
        <v>8.1145397042853347</v>
      </c>
      <c r="S122" s="3">
        <f t="shared" si="41"/>
        <v>8.2831665307191713</v>
      </c>
      <c r="T122" s="3">
        <f t="shared" si="42"/>
        <v>3636.7769587773637</v>
      </c>
      <c r="U122" s="3">
        <f t="shared" si="43"/>
        <v>3342.7185909684567</v>
      </c>
      <c r="V122" s="3">
        <f t="shared" si="43"/>
        <v>3956.7035895959261</v>
      </c>
      <c r="W122" s="3">
        <f t="shared" si="51"/>
        <v>100883.69027549654</v>
      </c>
      <c r="X122" s="3">
        <f t="shared" si="44"/>
        <v>4.7455594996211525</v>
      </c>
    </row>
    <row r="123" spans="1:24" x14ac:dyDescent="0.35">
      <c r="A123" s="25">
        <f t="shared" si="45"/>
        <v>118</v>
      </c>
      <c r="B123" s="3">
        <v>3327.915039</v>
      </c>
      <c r="C123" s="3">
        <v>3122.0749510000001</v>
      </c>
      <c r="D123" s="3">
        <f t="shared" si="32"/>
        <v>1159.7993311166665</v>
      </c>
      <c r="E123" s="3">
        <f t="shared" si="33"/>
        <v>2192.0347021458333</v>
      </c>
      <c r="F123" s="4">
        <f t="shared" si="34"/>
        <v>2542320.3813332589</v>
      </c>
      <c r="G123" s="3">
        <f t="shared" si="35"/>
        <v>1345134.488458667</v>
      </c>
      <c r="H123" s="3">
        <v>3327.915039</v>
      </c>
      <c r="I123" s="3">
        <f t="shared" si="46"/>
        <v>8.0462531081542767</v>
      </c>
      <c r="J123" s="3">
        <f t="shared" si="47"/>
        <v>-4.3643966626252251E-3</v>
      </c>
      <c r="K123" s="3">
        <f t="shared" si="36"/>
        <v>2.5530667978473796</v>
      </c>
      <c r="L123" s="3">
        <f t="shared" si="37"/>
        <v>2.5670329902761533</v>
      </c>
      <c r="M123" s="3">
        <f t="shared" si="38"/>
        <v>1.9047958228734203E-5</v>
      </c>
      <c r="N123" s="3">
        <f t="shared" si="39"/>
        <v>1.9047958228747186E-5</v>
      </c>
      <c r="O123" s="3">
        <f t="shared" si="48"/>
        <v>3.9706281244023332E-2</v>
      </c>
      <c r="P123" s="3">
        <f t="shared" si="49"/>
        <v>7.8629246869367286E-2</v>
      </c>
      <c r="Q123" s="3">
        <f t="shared" si="50"/>
        <v>8.050617504816902</v>
      </c>
      <c r="R123" s="3">
        <f t="shared" si="40"/>
        <v>7.971988257947535</v>
      </c>
      <c r="S123" s="3">
        <f t="shared" si="41"/>
        <v>8.129246751686269</v>
      </c>
      <c r="T123" s="3">
        <f t="shared" si="42"/>
        <v>3135.7307023783032</v>
      </c>
      <c r="U123" s="3">
        <f t="shared" si="43"/>
        <v>2898.6148326353727</v>
      </c>
      <c r="V123" s="3">
        <f t="shared" si="43"/>
        <v>3392.2434009275053</v>
      </c>
      <c r="W123" s="3">
        <f t="shared" si="51"/>
        <v>186.47954570602957</v>
      </c>
      <c r="X123" s="3">
        <f t="shared" si="44"/>
        <v>4.5973238869358006</v>
      </c>
    </row>
    <row r="124" spans="1:24" x14ac:dyDescent="0.35">
      <c r="A124" s="25">
        <f t="shared" si="45"/>
        <v>119</v>
      </c>
      <c r="B124" s="3">
        <v>3458.9149170000001</v>
      </c>
      <c r="C124" s="3">
        <v>3114.8900144999998</v>
      </c>
      <c r="D124" s="3">
        <f t="shared" si="32"/>
        <v>1290.7992091166666</v>
      </c>
      <c r="E124" s="3">
        <f t="shared" si="33"/>
        <v>2184.849765645833</v>
      </c>
      <c r="F124" s="4">
        <f t="shared" si="34"/>
        <v>2820202.3495343756</v>
      </c>
      <c r="G124" s="3">
        <f t="shared" si="35"/>
        <v>1666162.598256212</v>
      </c>
      <c r="H124" s="3">
        <v>3458.9149170000001</v>
      </c>
      <c r="I124" s="3">
        <f t="shared" si="46"/>
        <v>8.0439491222514903</v>
      </c>
      <c r="J124" s="3">
        <f t="shared" si="47"/>
        <v>-0.18763720576470888</v>
      </c>
      <c r="K124" s="3">
        <f t="shared" si="36"/>
        <v>2.5457093418283878</v>
      </c>
      <c r="L124" s="3">
        <f t="shared" si="37"/>
        <v>3.1796778638758023</v>
      </c>
      <c r="M124" s="3">
        <f t="shared" si="38"/>
        <v>3.5207720987187698E-2</v>
      </c>
      <c r="N124" s="3">
        <f t="shared" si="39"/>
        <v>3.520772098718826E-2</v>
      </c>
      <c r="O124" s="3">
        <f t="shared" si="48"/>
        <v>4.3217388684136292E-2</v>
      </c>
      <c r="P124" s="3">
        <f t="shared" si="49"/>
        <v>8.5582195497238847E-2</v>
      </c>
      <c r="Q124" s="3">
        <f t="shared" si="50"/>
        <v>8.2315863280161992</v>
      </c>
      <c r="R124" s="3">
        <f t="shared" si="40"/>
        <v>8.1460041325189607</v>
      </c>
      <c r="S124" s="3">
        <f t="shared" si="41"/>
        <v>8.3171685235134376</v>
      </c>
      <c r="T124" s="3">
        <f t="shared" si="42"/>
        <v>3757.7901142061201</v>
      </c>
      <c r="U124" s="3">
        <f t="shared" si="43"/>
        <v>3449.5674747178032</v>
      </c>
      <c r="V124" s="3">
        <f t="shared" si="43"/>
        <v>4093.5527847822236</v>
      </c>
      <c r="W124" s="3">
        <f t="shared" si="51"/>
        <v>413320.53820213937</v>
      </c>
      <c r="X124" s="3">
        <f t="shared" si="44"/>
        <v>4.7782927101350987</v>
      </c>
    </row>
    <row r="125" spans="1:24" x14ac:dyDescent="0.35">
      <c r="A125" s="25">
        <f t="shared" si="45"/>
        <v>120</v>
      </c>
      <c r="B125" s="33">
        <v>3700.9700925000002</v>
      </c>
      <c r="C125" s="33">
        <v>3222.714966</v>
      </c>
      <c r="D125" s="33">
        <f t="shared" si="32"/>
        <v>1532.8543846166667</v>
      </c>
      <c r="E125" s="33">
        <f t="shared" si="33"/>
        <v>2292.6747171458333</v>
      </c>
      <c r="F125" s="34">
        <f t="shared" si="34"/>
        <v>3514336.4926767666</v>
      </c>
      <c r="G125" s="33">
        <f t="shared" si="35"/>
        <v>2349642.56443854</v>
      </c>
      <c r="H125" s="3">
        <v>3700.9700925000002</v>
      </c>
      <c r="I125" s="3">
        <f t="shared" si="46"/>
        <v>8.0779794404240057</v>
      </c>
      <c r="J125" s="3">
        <f t="shared" si="47"/>
        <v>-0.48799223915362511</v>
      </c>
      <c r="K125" s="3">
        <f t="shared" si="36"/>
        <v>2.6554600498891312</v>
      </c>
      <c r="L125" s="3">
        <f t="shared" si="37"/>
        <v>4.4840200218062662</v>
      </c>
      <c r="M125" s="3">
        <f t="shared" si="38"/>
        <v>0.23813642547416883</v>
      </c>
      <c r="N125" s="3">
        <f t="shared" si="39"/>
        <v>0.2381364254741703</v>
      </c>
      <c r="O125" s="3">
        <f t="shared" si="48"/>
        <v>4.9876040882492576E-2</v>
      </c>
      <c r="P125" s="3">
        <f t="shared" si="49"/>
        <v>9.876813966320426E-2</v>
      </c>
      <c r="Q125" s="3">
        <f t="shared" si="50"/>
        <v>8.5659716795776308</v>
      </c>
      <c r="R125" s="3">
        <f t="shared" si="40"/>
        <v>8.4672035399144274</v>
      </c>
      <c r="S125" s="3">
        <f t="shared" si="41"/>
        <v>8.6647398192408343</v>
      </c>
      <c r="T125" s="3">
        <f t="shared" si="42"/>
        <v>5249.9387013156602</v>
      </c>
      <c r="U125" s="3">
        <f t="shared" si="43"/>
        <v>4756.1963417381312</v>
      </c>
      <c r="V125" s="3">
        <f t="shared" si="43"/>
        <v>5794.9366231377235</v>
      </c>
      <c r="W125" s="3">
        <f t="shared" si="51"/>
        <v>4109636.0730271777</v>
      </c>
      <c r="X125" s="3">
        <f t="shared" si="44"/>
        <v>5.1126780616965295</v>
      </c>
    </row>
    <row r="126" spans="1:24" x14ac:dyDescent="0.35">
      <c r="A126" s="23" t="s">
        <v>11</v>
      </c>
      <c r="B126" s="32">
        <f t="shared" ref="B126:L126" si="52">SUM(B6:B125)</f>
        <v>260173.88494600003</v>
      </c>
      <c r="C126" s="32">
        <f t="shared" si="52"/>
        <v>111604.82986250002</v>
      </c>
      <c r="D126" s="32">
        <f t="shared" si="52"/>
        <v>-1.4097167877480388E-11</v>
      </c>
      <c r="E126" s="32">
        <f t="shared" si="52"/>
        <v>1.7735146684572101E-11</v>
      </c>
      <c r="F126" s="32">
        <f t="shared" si="52"/>
        <v>57052261.961449564</v>
      </c>
      <c r="G126" s="32">
        <f t="shared" si="52"/>
        <v>47186646.807557657</v>
      </c>
      <c r="H126" s="32">
        <f t="shared" si="52"/>
        <v>260173.88494600003</v>
      </c>
      <c r="I126" s="32">
        <f t="shared" si="52"/>
        <v>773.81054433302222</v>
      </c>
      <c r="J126" s="32">
        <f t="shared" si="52"/>
        <v>1.7852386235972517E-13</v>
      </c>
      <c r="K126" s="40">
        <f t="shared" si="52"/>
        <v>95.100112465912488</v>
      </c>
      <c r="L126" s="40">
        <f t="shared" si="52"/>
        <v>90.050236682509507</v>
      </c>
      <c r="M126" s="31">
        <f>SUM(M6:M125)</f>
        <v>5.0498757834029337</v>
      </c>
      <c r="N126" s="30">
        <f>SUM(N6:N125)</f>
        <v>5.0498757834029329</v>
      </c>
      <c r="O126" s="30"/>
      <c r="P126" s="30"/>
      <c r="Q126" s="54"/>
      <c r="R126" s="54"/>
      <c r="S126" s="54"/>
      <c r="T126" s="54"/>
      <c r="U126" s="54"/>
      <c r="V126" s="54"/>
      <c r="W126" s="30">
        <f>SUM(W6:W125)</f>
        <v>9842695.8053427823</v>
      </c>
      <c r="X126" s="30"/>
    </row>
    <row r="127" spans="1:24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>
        <f t="shared" ref="D127:I127" si="53">AVERAGE(D6:D125)</f>
        <v>-1.1747639897900324E-13</v>
      </c>
      <c r="E127" s="32">
        <f t="shared" si="53"/>
        <v>1.4779288903810084E-13</v>
      </c>
      <c r="F127" s="32">
        <f t="shared" si="53"/>
        <v>475435.51634541305</v>
      </c>
      <c r="G127" s="32">
        <f t="shared" si="53"/>
        <v>393222.05672964716</v>
      </c>
      <c r="H127" s="32">
        <f t="shared" si="53"/>
        <v>2168.1157078833335</v>
      </c>
      <c r="I127" s="32">
        <f t="shared" si="53"/>
        <v>6.4484212027751848</v>
      </c>
      <c r="J127" s="30">
        <f>AVERAGE(J6:J125)</f>
        <v>1.4876988529977098E-15</v>
      </c>
      <c r="K127" s="35" t="s">
        <v>58</v>
      </c>
      <c r="L127" s="35" t="s">
        <v>56</v>
      </c>
      <c r="M127" s="35" t="s">
        <v>34</v>
      </c>
      <c r="N127" s="30"/>
      <c r="O127" s="30"/>
      <c r="P127" s="54"/>
      <c r="Q127" s="54"/>
      <c r="R127" s="54"/>
      <c r="S127" s="54"/>
      <c r="T127" s="54"/>
      <c r="U127" s="54"/>
      <c r="V127" s="54"/>
      <c r="W127" s="35" t="s">
        <v>60</v>
      </c>
      <c r="X127" s="30">
        <f>AVERAGE(X6:X125)</f>
        <v>2.9951275848940848</v>
      </c>
    </row>
    <row r="128" spans="1:24" x14ac:dyDescent="0.35">
      <c r="A128" s="23" t="s">
        <v>119</v>
      </c>
      <c r="B128" s="53">
        <f>MAX(B6:B125)*1.05</f>
        <v>3886.0185971250003</v>
      </c>
      <c r="H128" s="53">
        <f>B128</f>
        <v>3886.0185971250003</v>
      </c>
      <c r="Q128" s="54">
        <f t="shared" ref="Q126:Q128" si="54">$AC$7+$AB$7*H128</f>
        <v>8.8216055826624569</v>
      </c>
      <c r="R128" s="54">
        <f t="shared" ref="R126:R128" si="55">Q128-P128</f>
        <v>8.8216055826624569</v>
      </c>
      <c r="S128" s="54">
        <f t="shared" ref="S126:S128" si="56">Q128+P128</f>
        <v>8.8216055826624569</v>
      </c>
      <c r="T128" s="54">
        <f t="shared" ref="T126:T128" si="57">10^($AH$7+$AG$7*H128)</f>
        <v>6779.1403622173902</v>
      </c>
      <c r="U128" s="54">
        <f t="shared" ref="U126:U128" si="58">EXP(R128)</f>
        <v>6779.1403622173902</v>
      </c>
      <c r="V128" s="54">
        <f t="shared" ref="V126:V128" si="59">EXP(S128)</f>
        <v>6779.1403622173902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B0D9-7C6E-49EF-9661-3925A1DA311B}">
  <dimension ref="A1:AM128"/>
  <sheetViews>
    <sheetView topLeftCell="A111" zoomScale="56" zoomScaleNormal="85" workbookViewId="0">
      <selection activeCell="C136" sqref="C136"/>
    </sheetView>
  </sheetViews>
  <sheetFormatPr defaultRowHeight="14.5" x14ac:dyDescent="0.35"/>
  <cols>
    <col min="1" max="1" width="8.90625" bestFit="1" customWidth="1"/>
    <col min="2" max="3" width="11.6328125" customWidth="1"/>
    <col min="4" max="4" width="13.7265625" bestFit="1" customWidth="1"/>
    <col min="5" max="5" width="13.08984375" bestFit="1" customWidth="1"/>
    <col min="6" max="6" width="18.54296875" bestFit="1" customWidth="1"/>
    <col min="7" max="7" width="14" bestFit="1" customWidth="1"/>
    <col min="8" max="16" width="11.6328125" customWidth="1"/>
    <col min="17" max="20" width="8.90625" bestFit="1" customWidth="1"/>
    <col min="21" max="21" width="10.08984375" bestFit="1" customWidth="1"/>
    <col min="22" max="22" width="10.453125" bestFit="1" customWidth="1"/>
    <col min="23" max="23" width="12.26953125" bestFit="1" customWidth="1"/>
    <col min="24" max="25" width="12.6328125" customWidth="1"/>
    <col min="26" max="26" width="12.08984375" bestFit="1" customWidth="1"/>
    <col min="27" max="27" width="12.453125" bestFit="1" customWidth="1"/>
    <col min="28" max="29" width="8.81640625" bestFit="1" customWidth="1"/>
    <col min="33" max="33" width="12.26953125" bestFit="1" customWidth="1"/>
    <col min="34" max="34" width="14" bestFit="1" customWidth="1"/>
    <col min="35" max="35" width="12.1796875" bestFit="1" customWidth="1"/>
    <col min="37" max="37" width="13.1796875" bestFit="1" customWidth="1"/>
  </cols>
  <sheetData>
    <row r="1" spans="1:35" ht="14.5" customHeight="1" x14ac:dyDescent="0.35">
      <c r="A1" s="1" t="s">
        <v>0</v>
      </c>
      <c r="E1" s="2" t="s">
        <v>1</v>
      </c>
      <c r="F1" s="2"/>
    </row>
    <row r="4" spans="1:35" ht="58" x14ac:dyDescent="0.35">
      <c r="B4" s="27" t="s">
        <v>2</v>
      </c>
      <c r="C4" s="27" t="s">
        <v>3</v>
      </c>
    </row>
    <row r="5" spans="1:35" x14ac:dyDescent="0.3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8</v>
      </c>
      <c r="G5" s="28" t="s">
        <v>9</v>
      </c>
      <c r="H5" s="25" t="s">
        <v>71</v>
      </c>
      <c r="I5" s="25" t="s">
        <v>20</v>
      </c>
      <c r="J5" s="25" t="s">
        <v>33</v>
      </c>
      <c r="K5" s="25" t="s">
        <v>58</v>
      </c>
      <c r="L5" s="25" t="s">
        <v>56</v>
      </c>
      <c r="M5" s="25" t="s">
        <v>47</v>
      </c>
      <c r="N5" s="25" t="s">
        <v>37</v>
      </c>
      <c r="O5" s="25" t="s">
        <v>38</v>
      </c>
      <c r="P5" s="25" t="s">
        <v>30</v>
      </c>
      <c r="Q5" s="25" t="s">
        <v>28</v>
      </c>
      <c r="R5" s="25" t="s">
        <v>43</v>
      </c>
      <c r="S5" s="25" t="s">
        <v>44</v>
      </c>
      <c r="T5" s="28" t="s">
        <v>29</v>
      </c>
      <c r="U5" s="28" t="s">
        <v>45</v>
      </c>
      <c r="V5" s="28" t="s">
        <v>46</v>
      </c>
      <c r="W5" s="28" t="s">
        <v>34</v>
      </c>
      <c r="X5" s="28" t="s">
        <v>66</v>
      </c>
    </row>
    <row r="6" spans="1:35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4">
        <f>D6*E6</f>
        <v>676248.98469364329</v>
      </c>
      <c r="G6" s="3">
        <f>D6^2</f>
        <v>803256.37786175462</v>
      </c>
      <c r="H6" s="3">
        <f>LN(B6)</f>
        <v>7.1482435334880821</v>
      </c>
      <c r="I6" s="3">
        <f>LN(C6)</f>
        <v>5.1676675154350473</v>
      </c>
      <c r="J6" s="3">
        <f t="shared" ref="J6:J37" si="0">I6-Q6</f>
        <v>0.12673656399343969</v>
      </c>
      <c r="K6" s="3">
        <f>(I6-$I$127)^2</f>
        <v>1.6403300076353586</v>
      </c>
      <c r="L6" s="3">
        <f>(Q6-$I$127)^2</f>
        <v>1.9810288075990563</v>
      </c>
      <c r="M6" s="3">
        <f>J6^2</f>
        <v>1.6062156652863233E-2</v>
      </c>
      <c r="N6" s="3">
        <f>(J6-$J$127)^2</f>
        <v>1.6062156652862383E-2</v>
      </c>
      <c r="O6" s="3">
        <f t="shared" ref="O6:O37" si="1" xml:space="preserve"> SQRT($AB$16/$AH$15*(1+G6/$AB$19))</f>
        <v>3.9029890047379709E-2</v>
      </c>
      <c r="P6" s="3">
        <f t="shared" ref="P6:P37" si="2">O6*$AH$21</f>
        <v>7.7289808153001391E-2</v>
      </c>
      <c r="Q6" s="3">
        <f t="shared" ref="Q6:Q37" si="3">$AC$7+$AB$7*H6</f>
        <v>5.0409309514416076</v>
      </c>
      <c r="R6" s="3">
        <f>Q6-P6</f>
        <v>4.9636411432886058</v>
      </c>
      <c r="S6" s="3">
        <f>Q6+P6</f>
        <v>5.1182207595946094</v>
      </c>
      <c r="T6" s="3">
        <f>$AH$7*B6^$AG$7</f>
        <v>154.61388606715025</v>
      </c>
      <c r="U6" s="3">
        <f>EXP(R6)</f>
        <v>143.11394673710993</v>
      </c>
      <c r="V6" s="3">
        <f>EXP(S6)</f>
        <v>167.03790447969632</v>
      </c>
      <c r="W6" s="3">
        <f t="shared" ref="W6:W37" si="4">(T6-C6)^2</f>
        <v>436.43851600863462</v>
      </c>
      <c r="X6" s="3">
        <f>$AG$7</f>
        <v>2.8723382466197016</v>
      </c>
      <c r="AA6" s="21"/>
      <c r="AB6" s="20" t="s">
        <v>25</v>
      </c>
      <c r="AC6" s="20" t="s">
        <v>24</v>
      </c>
      <c r="AG6" s="20" t="s">
        <v>62</v>
      </c>
      <c r="AH6" s="20" t="s">
        <v>27</v>
      </c>
    </row>
    <row r="7" spans="1:35" x14ac:dyDescent="0.35">
      <c r="A7" s="25">
        <f>A6+1</f>
        <v>2</v>
      </c>
      <c r="B7">
        <v>1308.179993</v>
      </c>
      <c r="C7" s="3">
        <v>171.9049985</v>
      </c>
      <c r="D7" s="3">
        <f t="shared" ref="D7:D70" si="5">B7-$B$127</f>
        <v>-859.9357148833335</v>
      </c>
      <c r="E7" s="3">
        <f t="shared" ref="E7:E70" si="6">C7-$C$127</f>
        <v>-758.13525035416683</v>
      </c>
      <c r="F7" s="4">
        <f t="shared" ref="F7:F70" si="7">D7*E7</f>
        <v>651947.57849156542</v>
      </c>
      <c r="G7" s="3">
        <f t="shared" ref="G7:G70" si="8">D7^2</f>
        <v>739489.43373190984</v>
      </c>
      <c r="H7" s="3">
        <f t="shared" ref="H7:H70" si="9">LN(B7)</f>
        <v>7.1763921318770665</v>
      </c>
      <c r="I7" s="3">
        <f t="shared" ref="I7:I38" si="10">LN(C7)</f>
        <v>5.1469419899183464</v>
      </c>
      <c r="J7" s="3">
        <f t="shared" si="0"/>
        <v>2.5158742735323258E-2</v>
      </c>
      <c r="K7" s="3">
        <f t="shared" ref="K7:K70" si="11">(I7-$I$127)^2</f>
        <v>1.6938481414984559</v>
      </c>
      <c r="L7" s="3">
        <f t="shared" ref="L7:L70" si="12">(Q7-$I$127)^2</f>
        <v>1.7599682652177504</v>
      </c>
      <c r="M7" s="3">
        <f t="shared" ref="M7:M70" si="13">J7^2</f>
        <v>6.3296233602218083E-4</v>
      </c>
      <c r="N7" s="3">
        <f t="shared" ref="N7:N70" si="14">(J7-$J$127)^2</f>
        <v>6.3296233602201256E-4</v>
      </c>
      <c r="O7" s="3">
        <f t="shared" si="1"/>
        <v>3.7975591164754893E-2</v>
      </c>
      <c r="P7" s="3">
        <f t="shared" si="2"/>
        <v>7.5202009333299957E-2</v>
      </c>
      <c r="Q7" s="3">
        <f t="shared" si="3"/>
        <v>5.1217832471830231</v>
      </c>
      <c r="R7" s="3">
        <f t="shared" ref="R7:R70" si="15">Q7-P7</f>
        <v>5.0465812378497228</v>
      </c>
      <c r="S7" s="3">
        <f t="shared" ref="S7:S70" si="16">Q7+P7</f>
        <v>5.1969852565163235</v>
      </c>
      <c r="T7" s="3">
        <f t="shared" ref="T7:T70" si="17">$AH$7*B7^$AG$7</f>
        <v>167.63403616659312</v>
      </c>
      <c r="U7" s="3">
        <f t="shared" ref="U7:V70" si="18">EXP(R7)</f>
        <v>155.48997154222249</v>
      </c>
      <c r="V7" s="3">
        <f t="shared" si="18"/>
        <v>180.72657550054231</v>
      </c>
      <c r="W7" s="3">
        <f t="shared" si="4"/>
        <v>18.241119253380386</v>
      </c>
      <c r="X7" s="3">
        <f t="shared" ref="X7:X70" si="19">$AG$7</f>
        <v>2.8723382466197016</v>
      </c>
      <c r="AA7" s="21"/>
      <c r="AB7" s="36" cm="1">
        <f t="array" ref="AB7:AC11">LINEST(I6:I125,H6:H125,1,1)</f>
        <v>2.8723382466197016</v>
      </c>
      <c r="AC7" s="36">
        <v>-15.491242345948171</v>
      </c>
      <c r="AG7" s="38">
        <f>AB7</f>
        <v>2.8723382466197016</v>
      </c>
      <c r="AH7" s="38">
        <f>EXP(AC7)</f>
        <v>1.8717115974773869E-7</v>
      </c>
    </row>
    <row r="8" spans="1:35" x14ac:dyDescent="0.35">
      <c r="A8" s="25">
        <f t="shared" ref="A8:A71" si="20">A7+1</f>
        <v>3</v>
      </c>
      <c r="B8" s="3">
        <v>1327.2349855</v>
      </c>
      <c r="C8" s="3">
        <v>176.83000200000001</v>
      </c>
      <c r="D8" s="3">
        <f t="shared" si="5"/>
        <v>-840.88072238333348</v>
      </c>
      <c r="E8" s="3">
        <f t="shared" si="6"/>
        <v>-753.21024685416683</v>
      </c>
      <c r="F8" s="4">
        <f t="shared" si="7"/>
        <v>633359.97648126073</v>
      </c>
      <c r="G8" s="3">
        <f t="shared" si="8"/>
        <v>707080.38927591674</v>
      </c>
      <c r="H8" s="3">
        <f t="shared" si="9"/>
        <v>7.1908530989115667</v>
      </c>
      <c r="I8" s="3">
        <f t="shared" si="10"/>
        <v>5.1751888303771842</v>
      </c>
      <c r="J8" s="3">
        <f t="shared" si="0"/>
        <v>1.186879449785927E-2</v>
      </c>
      <c r="K8" s="3">
        <f t="shared" si="11"/>
        <v>1.6211206741222408</v>
      </c>
      <c r="L8" s="3">
        <f t="shared" si="12"/>
        <v>1.6514850091571007</v>
      </c>
      <c r="M8" s="3">
        <f t="shared" si="13"/>
        <v>1.4086828283241446E-4</v>
      </c>
      <c r="N8" s="3">
        <f t="shared" si="14"/>
        <v>1.4086828283233505E-4</v>
      </c>
      <c r="O8" s="3">
        <f t="shared" si="1"/>
        <v>3.7428371320417521E-2</v>
      </c>
      <c r="P8" s="3">
        <f t="shared" si="2"/>
        <v>7.4118365061307187E-2</v>
      </c>
      <c r="Q8" s="3">
        <f t="shared" si="3"/>
        <v>5.163320035879325</v>
      </c>
      <c r="R8" s="3">
        <f t="shared" si="15"/>
        <v>5.0892016708180181</v>
      </c>
      <c r="S8" s="3">
        <f t="shared" si="16"/>
        <v>5.2374384009406318</v>
      </c>
      <c r="T8" s="3">
        <f t="shared" si="17"/>
        <v>174.74364878567349</v>
      </c>
      <c r="U8" s="3">
        <f t="shared" si="18"/>
        <v>162.26027322190939</v>
      </c>
      <c r="V8" s="3">
        <f t="shared" si="18"/>
        <v>188.18742372737316</v>
      </c>
      <c r="W8" s="3">
        <f t="shared" si="4"/>
        <v>4.3528697349306089</v>
      </c>
      <c r="X8" s="3">
        <f t="shared" si="19"/>
        <v>2.8723382466197016</v>
      </c>
      <c r="AA8" s="22" t="s">
        <v>23</v>
      </c>
      <c r="AB8" s="37">
        <v>7.5044956982422376E-2</v>
      </c>
      <c r="AC8" s="37">
        <v>0.5736493526465003</v>
      </c>
    </row>
    <row r="9" spans="1:35" x14ac:dyDescent="0.35">
      <c r="A9" s="25">
        <f t="shared" si="20"/>
        <v>4</v>
      </c>
      <c r="B9" s="3">
        <v>1346.5449825000001</v>
      </c>
      <c r="C9" s="3">
        <v>188.69499999999999</v>
      </c>
      <c r="D9" s="3">
        <f t="shared" si="5"/>
        <v>-821.57072538333341</v>
      </c>
      <c r="E9" s="3">
        <f t="shared" si="6"/>
        <v>-741.34524885416681</v>
      </c>
      <c r="F9" s="4">
        <f t="shared" si="7"/>
        <v>609067.55386060569</v>
      </c>
      <c r="G9" s="3">
        <f t="shared" si="8"/>
        <v>674978.4568068966</v>
      </c>
      <c r="H9" s="3">
        <f t="shared" si="9"/>
        <v>7.2052973186747149</v>
      </c>
      <c r="I9" s="3">
        <f t="shared" si="10"/>
        <v>5.2401319549381302</v>
      </c>
      <c r="J9" s="3">
        <f t="shared" si="0"/>
        <v>3.5323234190531849E-2</v>
      </c>
      <c r="K9" s="3">
        <f t="shared" si="11"/>
        <v>1.4599629064386352</v>
      </c>
      <c r="L9" s="3">
        <f t="shared" si="12"/>
        <v>1.546572005454814</v>
      </c>
      <c r="M9" s="3">
        <f t="shared" si="13"/>
        <v>1.2477308736791582E-3</v>
      </c>
      <c r="N9" s="3">
        <f t="shared" si="14"/>
        <v>1.247730873678922E-3</v>
      </c>
      <c r="O9" s="3">
        <f t="shared" si="1"/>
        <v>3.6878332987004256E-2</v>
      </c>
      <c r="P9" s="3">
        <f t="shared" si="2"/>
        <v>7.302913941361254E-2</v>
      </c>
      <c r="Q9" s="3">
        <f t="shared" si="3"/>
        <v>5.2048087207475984</v>
      </c>
      <c r="R9" s="3">
        <f t="shared" si="15"/>
        <v>5.1317795813339862</v>
      </c>
      <c r="S9" s="3">
        <f t="shared" si="16"/>
        <v>5.2778378601612106</v>
      </c>
      <c r="T9" s="3">
        <f t="shared" si="17"/>
        <v>182.14602868021754</v>
      </c>
      <c r="U9" s="3">
        <f t="shared" si="18"/>
        <v>169.31816554308904</v>
      </c>
      <c r="V9" s="3">
        <f t="shared" si="18"/>
        <v>195.94575489026019</v>
      </c>
      <c r="W9" s="3">
        <f t="shared" si="4"/>
        <v>42.889025347333124</v>
      </c>
      <c r="X9" s="3">
        <f t="shared" si="19"/>
        <v>2.8723382466197016</v>
      </c>
      <c r="AA9" s="22" t="s">
        <v>21</v>
      </c>
      <c r="AB9" s="37">
        <v>0.92545648394908053</v>
      </c>
      <c r="AC9" s="19">
        <v>0.24510628549027255</v>
      </c>
      <c r="AD9" s="22" t="s">
        <v>59</v>
      </c>
    </row>
    <row r="10" spans="1:35" x14ac:dyDescent="0.35">
      <c r="A10" s="25">
        <f t="shared" si="20"/>
        <v>5</v>
      </c>
      <c r="B10" s="3">
        <v>1355.204956</v>
      </c>
      <c r="C10" s="3">
        <v>196.63000450000001</v>
      </c>
      <c r="D10" s="3">
        <f t="shared" si="5"/>
        <v>-812.91075188333343</v>
      </c>
      <c r="E10" s="3">
        <f t="shared" si="6"/>
        <v>-733.41024435416682</v>
      </c>
      <c r="F10" s="4">
        <f t="shared" si="7"/>
        <v>596197.07317688502</v>
      </c>
      <c r="G10" s="3">
        <f t="shared" si="8"/>
        <v>660823.8905275265</v>
      </c>
      <c r="H10" s="3">
        <f t="shared" si="9"/>
        <v>7.2117079809158966</v>
      </c>
      <c r="I10" s="3">
        <f t="shared" si="10"/>
        <v>5.2813238130570879</v>
      </c>
      <c r="J10" s="3">
        <f t="shared" si="0"/>
        <v>5.810150196798336E-2</v>
      </c>
      <c r="K10" s="3">
        <f t="shared" si="11"/>
        <v>1.3621163170867956</v>
      </c>
      <c r="L10" s="3">
        <f t="shared" si="12"/>
        <v>1.5011123241887996</v>
      </c>
      <c r="M10" s="3">
        <f t="shared" si="13"/>
        <v>3.3757845309355743E-3</v>
      </c>
      <c r="N10" s="3">
        <f t="shared" si="14"/>
        <v>3.3757845309351857E-3</v>
      </c>
      <c r="O10" s="3">
        <f t="shared" si="1"/>
        <v>3.6633183513630985E-2</v>
      </c>
      <c r="P10" s="3">
        <f t="shared" si="2"/>
        <v>7.2543676714567573E-2</v>
      </c>
      <c r="Q10" s="3">
        <f t="shared" si="3"/>
        <v>5.2232223110891045</v>
      </c>
      <c r="R10" s="3">
        <f t="shared" si="15"/>
        <v>5.150678634374537</v>
      </c>
      <c r="S10" s="3">
        <f t="shared" si="16"/>
        <v>5.295765987803672</v>
      </c>
      <c r="T10" s="3">
        <f t="shared" si="17"/>
        <v>185.53106068737753</v>
      </c>
      <c r="U10" s="3">
        <f t="shared" si="18"/>
        <v>172.54854796861656</v>
      </c>
      <c r="V10" s="3">
        <f t="shared" si="18"/>
        <v>199.49037465122021</v>
      </c>
      <c r="W10" s="3">
        <f t="shared" si="4"/>
        <v>123.18655375575082</v>
      </c>
      <c r="X10" s="3">
        <f t="shared" si="19"/>
        <v>2.8723382466197016</v>
      </c>
      <c r="Y10" s="21"/>
      <c r="AA10" s="22" t="s">
        <v>22</v>
      </c>
      <c r="AB10" s="37">
        <v>1464.9679930766347</v>
      </c>
      <c r="AC10" s="37">
        <v>118</v>
      </c>
      <c r="AD10" s="22" t="s">
        <v>53</v>
      </c>
      <c r="AG10" s="28"/>
      <c r="AH10" s="28" t="s">
        <v>50</v>
      </c>
      <c r="AI10" s="28" t="s">
        <v>51</v>
      </c>
    </row>
    <row r="11" spans="1:35" x14ac:dyDescent="0.35">
      <c r="A11" s="25">
        <f t="shared" si="20"/>
        <v>6</v>
      </c>
      <c r="B11" s="3">
        <v>1332.919983</v>
      </c>
      <c r="C11" s="3">
        <v>200.2750015</v>
      </c>
      <c r="D11" s="3">
        <f t="shared" si="5"/>
        <v>-835.19572488333347</v>
      </c>
      <c r="E11" s="3">
        <f t="shared" si="6"/>
        <v>-729.76524735416683</v>
      </c>
      <c r="F11" s="4">
        <f t="shared" si="7"/>
        <v>609496.81475862849</v>
      </c>
      <c r="G11" s="3">
        <f t="shared" si="8"/>
        <v>697551.89886339684</v>
      </c>
      <c r="H11" s="3">
        <f t="shared" si="9"/>
        <v>7.1951272906200314</v>
      </c>
      <c r="I11" s="3">
        <f t="shared" si="10"/>
        <v>5.2996914295908821</v>
      </c>
      <c r="J11" s="3">
        <f t="shared" si="0"/>
        <v>0.12409446939394631</v>
      </c>
      <c r="K11" s="3">
        <f t="shared" si="11"/>
        <v>1.3195800918000595</v>
      </c>
      <c r="L11" s="3">
        <f t="shared" si="12"/>
        <v>1.6200815524948933</v>
      </c>
      <c r="M11" s="3">
        <f t="shared" si="13"/>
        <v>1.5399437334165076E-2</v>
      </c>
      <c r="N11" s="3">
        <f t="shared" si="14"/>
        <v>1.5399437334164247E-2</v>
      </c>
      <c r="O11" s="3">
        <f t="shared" si="1"/>
        <v>3.726595627435441E-2</v>
      </c>
      <c r="P11" s="3">
        <f t="shared" si="2"/>
        <v>7.379673905272402E-2</v>
      </c>
      <c r="Q11" s="3">
        <f t="shared" si="3"/>
        <v>5.1755969601969358</v>
      </c>
      <c r="R11" s="3">
        <f t="shared" si="15"/>
        <v>5.1018002211442122</v>
      </c>
      <c r="S11" s="3">
        <f t="shared" si="16"/>
        <v>5.2493936992496595</v>
      </c>
      <c r="T11" s="3">
        <f t="shared" si="17"/>
        <v>176.90218632612903</v>
      </c>
      <c r="U11" s="3">
        <f t="shared" si="18"/>
        <v>164.31744894588124</v>
      </c>
      <c r="V11" s="3">
        <f t="shared" si="18"/>
        <v>190.45076300613351</v>
      </c>
      <c r="W11" s="3">
        <f t="shared" si="4"/>
        <v>546.28848915193328</v>
      </c>
      <c r="X11" s="3">
        <f t="shared" si="19"/>
        <v>2.8723382466197016</v>
      </c>
      <c r="AA11" s="22" t="s">
        <v>57</v>
      </c>
      <c r="AB11" s="37">
        <v>88.011015705865489</v>
      </c>
      <c r="AC11" s="37">
        <v>7.089096760047001</v>
      </c>
      <c r="AD11" s="22" t="s">
        <v>34</v>
      </c>
      <c r="AG11" s="28" t="s">
        <v>67</v>
      </c>
      <c r="AH11" s="3">
        <f>MAX(X6:X125)</f>
        <v>2.8723382466197016</v>
      </c>
      <c r="AI11" s="3">
        <f>MIN(X6:X125)</f>
        <v>2.8723382466197016</v>
      </c>
    </row>
    <row r="12" spans="1:35" x14ac:dyDescent="0.35">
      <c r="A12" s="25">
        <f t="shared" si="20"/>
        <v>7</v>
      </c>
      <c r="B12" s="3">
        <v>1306.460022</v>
      </c>
      <c r="C12" s="3">
        <v>214.03500349999999</v>
      </c>
      <c r="D12" s="3">
        <f t="shared" si="5"/>
        <v>-861.65568588333349</v>
      </c>
      <c r="E12" s="3">
        <f t="shared" si="6"/>
        <v>-716.00524535416685</v>
      </c>
      <c r="F12" s="4">
        <f t="shared" si="7"/>
        <v>616949.99078170909</v>
      </c>
      <c r="G12" s="3">
        <f t="shared" si="8"/>
        <v>742450.52101507783</v>
      </c>
      <c r="H12" s="3">
        <f t="shared" si="9"/>
        <v>7.1750764851813624</v>
      </c>
      <c r="I12" s="3">
        <f t="shared" si="10"/>
        <v>5.3661395694031135</v>
      </c>
      <c r="J12" s="3">
        <f t="shared" si="0"/>
        <v>0.2481353045431991</v>
      </c>
      <c r="K12" s="3">
        <f t="shared" si="11"/>
        <v>1.1713335339345186</v>
      </c>
      <c r="L12" s="3">
        <f t="shared" si="12"/>
        <v>1.7700092286918443</v>
      </c>
      <c r="M12" s="3">
        <f t="shared" si="13"/>
        <v>6.1571129360746164E-2</v>
      </c>
      <c r="N12" s="3">
        <f t="shared" si="14"/>
        <v>6.1571129360744499E-2</v>
      </c>
      <c r="O12" s="3">
        <f t="shared" si="1"/>
        <v>3.8025195873020945E-2</v>
      </c>
      <c r="P12" s="3">
        <f t="shared" si="2"/>
        <v>7.530024016051251E-2</v>
      </c>
      <c r="Q12" s="3">
        <f t="shared" si="3"/>
        <v>5.1180042648599144</v>
      </c>
      <c r="R12" s="3">
        <f t="shared" si="15"/>
        <v>5.0427040246994022</v>
      </c>
      <c r="S12" s="3">
        <f t="shared" si="16"/>
        <v>5.1933045050204267</v>
      </c>
      <c r="T12" s="3">
        <f t="shared" si="17"/>
        <v>167.00174556713031</v>
      </c>
      <c r="U12" s="3">
        <f t="shared" si="18"/>
        <v>154.88827099422386</v>
      </c>
      <c r="V12" s="3">
        <f t="shared" si="18"/>
        <v>180.06258862240509</v>
      </c>
      <c r="W12" s="3">
        <f t="shared" si="4"/>
        <v>2212.1273517798481</v>
      </c>
      <c r="X12" s="3">
        <f t="shared" si="19"/>
        <v>2.8723382466197016</v>
      </c>
    </row>
    <row r="13" spans="1:35" x14ac:dyDescent="0.35">
      <c r="A13" s="25">
        <f t="shared" si="20"/>
        <v>8</v>
      </c>
      <c r="B13" s="3">
        <v>1255.7399905</v>
      </c>
      <c r="C13" s="3">
        <v>220.11499800000001</v>
      </c>
      <c r="D13" s="3">
        <f t="shared" si="5"/>
        <v>-912.37571738333349</v>
      </c>
      <c r="E13" s="3">
        <f t="shared" si="6"/>
        <v>-709.92525085416685</v>
      </c>
      <c r="F13" s="4">
        <f t="shared" si="7"/>
        <v>647718.56003661349</v>
      </c>
      <c r="G13" s="3">
        <f t="shared" si="8"/>
        <v>832429.44967075239</v>
      </c>
      <c r="H13" s="3">
        <f t="shared" si="9"/>
        <v>7.135480311664681</v>
      </c>
      <c r="I13" s="3">
        <f t="shared" si="10"/>
        <v>5.3941501279646209</v>
      </c>
      <c r="J13" s="3">
        <f t="shared" si="0"/>
        <v>0.3898794667164589</v>
      </c>
      <c r="K13" s="3">
        <f t="shared" si="11"/>
        <v>1.1114874991822217</v>
      </c>
      <c r="L13" s="3">
        <f t="shared" si="12"/>
        <v>2.0855707865927933</v>
      </c>
      <c r="M13" s="3">
        <f t="shared" si="13"/>
        <v>0.15200599856711039</v>
      </c>
      <c r="N13" s="3">
        <f t="shared" si="14"/>
        <v>0.15200599856710778</v>
      </c>
      <c r="O13" s="3">
        <f t="shared" si="1"/>
        <v>3.950284655983289E-2</v>
      </c>
      <c r="P13" s="3">
        <f t="shared" si="2"/>
        <v>7.8226390809725349E-2</v>
      </c>
      <c r="Q13" s="3">
        <f t="shared" si="3"/>
        <v>5.004270661248162</v>
      </c>
      <c r="R13" s="3">
        <f t="shared" si="15"/>
        <v>4.9260442704384371</v>
      </c>
      <c r="S13" s="3">
        <f t="shared" si="16"/>
        <v>5.0824970520578869</v>
      </c>
      <c r="T13" s="3">
        <f t="shared" si="17"/>
        <v>149.04833677882419</v>
      </c>
      <c r="U13" s="3">
        <f t="shared" si="18"/>
        <v>137.83320165332893</v>
      </c>
      <c r="V13" s="3">
        <f t="shared" si="18"/>
        <v>161.17601876802414</v>
      </c>
      <c r="W13" s="3">
        <f t="shared" si="4"/>
        <v>5050.4703371253754</v>
      </c>
      <c r="X13" s="3">
        <f t="shared" si="19"/>
        <v>2.8723382466197016</v>
      </c>
    </row>
    <row r="14" spans="1:35" x14ac:dyDescent="0.35">
      <c r="A14" s="25">
        <f t="shared" si="20"/>
        <v>9</v>
      </c>
      <c r="B14" s="3">
        <v>1175.2700195</v>
      </c>
      <c r="C14" s="3">
        <v>215.7549975</v>
      </c>
      <c r="D14" s="3">
        <f t="shared" si="5"/>
        <v>-992.84568838333348</v>
      </c>
      <c r="E14" s="3">
        <f t="shared" si="6"/>
        <v>-714.2852513541668</v>
      </c>
      <c r="F14" s="4">
        <f t="shared" si="7"/>
        <v>709175.03208279016</v>
      </c>
      <c r="G14" s="3">
        <f t="shared" si="8"/>
        <v>985742.56094137533</v>
      </c>
      <c r="H14" s="3">
        <f t="shared" si="9"/>
        <v>7.0692532040071914</v>
      </c>
      <c r="I14" s="3">
        <f t="shared" si="10"/>
        <v>5.3741434930788161</v>
      </c>
      <c r="J14" s="3">
        <f t="shared" si="0"/>
        <v>0.56009948611826399</v>
      </c>
      <c r="K14" s="3">
        <f t="shared" si="11"/>
        <v>1.1540725975504755</v>
      </c>
      <c r="L14" s="3">
        <f t="shared" si="12"/>
        <v>2.6711888181989023</v>
      </c>
      <c r="M14" s="3">
        <f t="shared" si="13"/>
        <v>0.31371143434994342</v>
      </c>
      <c r="N14" s="3">
        <f t="shared" si="14"/>
        <v>0.31371143434993964</v>
      </c>
      <c r="O14" s="3">
        <f t="shared" si="1"/>
        <v>4.1900716712307044E-2</v>
      </c>
      <c r="P14" s="3">
        <f t="shared" si="2"/>
        <v>8.2974826530029869E-2</v>
      </c>
      <c r="Q14" s="3">
        <f t="shared" si="3"/>
        <v>4.8140440069605521</v>
      </c>
      <c r="R14" s="3">
        <f t="shared" si="15"/>
        <v>4.7310691804305218</v>
      </c>
      <c r="S14" s="3">
        <f t="shared" si="16"/>
        <v>4.8970188334905824</v>
      </c>
      <c r="T14" s="3">
        <f t="shared" si="17"/>
        <v>123.22894996294011</v>
      </c>
      <c r="U14" s="3">
        <f t="shared" si="18"/>
        <v>113.41676052660245</v>
      </c>
      <c r="V14" s="3">
        <f t="shared" si="18"/>
        <v>133.89003563901824</v>
      </c>
      <c r="W14" s="3">
        <f t="shared" si="4"/>
        <v>8561.0694728302678</v>
      </c>
      <c r="X14" s="3">
        <f t="shared" si="19"/>
        <v>2.8723382466197016</v>
      </c>
    </row>
    <row r="15" spans="1:35" x14ac:dyDescent="0.35">
      <c r="A15" s="25">
        <f t="shared" si="20"/>
        <v>10</v>
      </c>
      <c r="B15" s="3">
        <v>1192.255005</v>
      </c>
      <c r="C15" s="3">
        <v>215.259995</v>
      </c>
      <c r="D15" s="3">
        <f t="shared" si="5"/>
        <v>-975.86070288333349</v>
      </c>
      <c r="E15" s="3">
        <f t="shared" si="6"/>
        <v>-714.78025385416686</v>
      </c>
      <c r="F15" s="4">
        <f t="shared" si="7"/>
        <v>697525.9609332548</v>
      </c>
      <c r="G15" s="3">
        <f t="shared" si="8"/>
        <v>952304.11143195373</v>
      </c>
      <c r="H15" s="3">
        <f t="shared" si="9"/>
        <v>7.083601755114584</v>
      </c>
      <c r="I15" s="3">
        <f t="shared" si="10"/>
        <v>5.3718465766084273</v>
      </c>
      <c r="J15" s="3">
        <f t="shared" si="0"/>
        <v>0.51658867751853332</v>
      </c>
      <c r="K15" s="3">
        <f t="shared" si="11"/>
        <v>1.1590129257060937</v>
      </c>
      <c r="L15" s="3">
        <f t="shared" si="12"/>
        <v>2.5381693122094302</v>
      </c>
      <c r="M15" s="3">
        <f t="shared" si="13"/>
        <v>0.26686386174034721</v>
      </c>
      <c r="N15" s="3">
        <f t="shared" si="14"/>
        <v>0.26686386174034377</v>
      </c>
      <c r="O15" s="3">
        <f t="shared" si="1"/>
        <v>4.138957475679509E-2</v>
      </c>
      <c r="P15" s="3">
        <f t="shared" si="2"/>
        <v>8.1962626300090421E-2</v>
      </c>
      <c r="Q15" s="3">
        <f t="shared" si="3"/>
        <v>4.855257899089894</v>
      </c>
      <c r="R15" s="3">
        <f t="shared" si="15"/>
        <v>4.7732952727898033</v>
      </c>
      <c r="S15" s="3">
        <f t="shared" si="16"/>
        <v>4.9372205253899848</v>
      </c>
      <c r="T15" s="3">
        <f t="shared" si="17"/>
        <v>128.41380474793584</v>
      </c>
      <c r="U15" s="3">
        <f t="shared" si="18"/>
        <v>118.30845896599824</v>
      </c>
      <c r="V15" s="3">
        <f t="shared" si="18"/>
        <v>139.38230109632511</v>
      </c>
      <c r="W15" s="3">
        <f t="shared" si="4"/>
        <v>7542.2607612977245</v>
      </c>
      <c r="X15" s="3">
        <f t="shared" si="19"/>
        <v>2.8723382466197016</v>
      </c>
      <c r="AA15" s="26"/>
      <c r="AB15" s="26" t="s">
        <v>15</v>
      </c>
      <c r="AC15" s="26" t="s">
        <v>16</v>
      </c>
      <c r="AG15" s="28" t="s">
        <v>36</v>
      </c>
      <c r="AH15" s="25">
        <v>120</v>
      </c>
    </row>
    <row r="16" spans="1:35" x14ac:dyDescent="0.35">
      <c r="A16" s="25">
        <f t="shared" si="20"/>
        <v>11</v>
      </c>
      <c r="B16" s="3">
        <v>1248.9799805</v>
      </c>
      <c r="C16" s="3">
        <v>200.199997</v>
      </c>
      <c r="D16" s="3">
        <f t="shared" si="5"/>
        <v>-919.13572738333346</v>
      </c>
      <c r="E16" s="3">
        <f t="shared" si="6"/>
        <v>-729.84025185416681</v>
      </c>
      <c r="F16" s="4">
        <f t="shared" si="7"/>
        <v>670822.25076161488</v>
      </c>
      <c r="G16" s="3">
        <f t="shared" si="8"/>
        <v>844810.48535248952</v>
      </c>
      <c r="H16" s="3">
        <f t="shared" si="9"/>
        <v>7.1300824815743828</v>
      </c>
      <c r="I16" s="3">
        <f t="shared" si="10"/>
        <v>5.2993168518961049</v>
      </c>
      <c r="J16" s="3">
        <f t="shared" si="0"/>
        <v>0.31055058446506401</v>
      </c>
      <c r="K16" s="3">
        <f t="shared" si="11"/>
        <v>1.3204408092092317</v>
      </c>
      <c r="L16" s="3">
        <f t="shared" si="12"/>
        <v>2.1305925302745168</v>
      </c>
      <c r="M16" s="3">
        <f t="shared" si="13"/>
        <v>9.6441665511592847E-2</v>
      </c>
      <c r="N16" s="3">
        <f t="shared" si="14"/>
        <v>9.6441665511590779E-2</v>
      </c>
      <c r="O16" s="3">
        <f t="shared" si="1"/>
        <v>3.9701866106558105E-2</v>
      </c>
      <c r="P16" s="3">
        <f t="shared" si="2"/>
        <v>7.8620503695168181E-2</v>
      </c>
      <c r="Q16" s="3">
        <f t="shared" si="3"/>
        <v>4.9887662674310409</v>
      </c>
      <c r="R16" s="3">
        <f t="shared" si="15"/>
        <v>4.9101457637358727</v>
      </c>
      <c r="S16" s="3">
        <f t="shared" si="16"/>
        <v>5.0673867711262091</v>
      </c>
      <c r="T16" s="3">
        <f t="shared" si="17"/>
        <v>146.75525502416335</v>
      </c>
      <c r="U16" s="3">
        <f t="shared" si="18"/>
        <v>135.65918715728083</v>
      </c>
      <c r="V16" s="3">
        <f t="shared" si="18"/>
        <v>158.75891141996513</v>
      </c>
      <c r="W16" s="3">
        <f t="shared" si="4"/>
        <v>2856.3404448637557</v>
      </c>
      <c r="X16" s="3">
        <f t="shared" si="19"/>
        <v>2.8723382466197016</v>
      </c>
      <c r="AA16" s="28" t="s">
        <v>31</v>
      </c>
      <c r="AB16" s="3">
        <f>AH15/(AH15-2)*AB18</f>
        <v>6.0077091186838918E-2</v>
      </c>
      <c r="AC16" s="3"/>
    </row>
    <row r="17" spans="1:34" x14ac:dyDescent="0.35">
      <c r="A17" s="25">
        <f t="shared" si="20"/>
        <v>12</v>
      </c>
      <c r="B17" s="3">
        <v>1252.255005</v>
      </c>
      <c r="C17" s="3">
        <v>182.47500600000001</v>
      </c>
      <c r="D17" s="3">
        <f t="shared" si="5"/>
        <v>-915.86070288333349</v>
      </c>
      <c r="E17" s="3">
        <f t="shared" si="6"/>
        <v>-747.56524285416685</v>
      </c>
      <c r="F17" s="4">
        <f t="shared" si="7"/>
        <v>684665.62877156714</v>
      </c>
      <c r="G17" s="3">
        <f t="shared" si="8"/>
        <v>838800.82708595367</v>
      </c>
      <c r="H17" s="3">
        <f t="shared" si="9"/>
        <v>7.1327012090354884</v>
      </c>
      <c r="I17" s="3">
        <f t="shared" si="10"/>
        <v>5.2066132102189124</v>
      </c>
      <c r="J17" s="3">
        <f t="shared" si="0"/>
        <v>0.2103250717438625</v>
      </c>
      <c r="K17" s="3">
        <f t="shared" si="11"/>
        <v>1.542087090376639</v>
      </c>
      <c r="L17" s="3">
        <f t="shared" si="12"/>
        <v>2.1086904364336996</v>
      </c>
      <c r="M17" s="3">
        <f t="shared" si="13"/>
        <v>4.4236635804060911E-2</v>
      </c>
      <c r="N17" s="3">
        <f t="shared" si="14"/>
        <v>4.4236635804059496E-2</v>
      </c>
      <c r="O17" s="3">
        <f t="shared" si="1"/>
        <v>3.9605388473220218E-2</v>
      </c>
      <c r="P17" s="3">
        <f t="shared" si="2"/>
        <v>7.8429451715193624E-2</v>
      </c>
      <c r="Q17" s="3">
        <f t="shared" si="3"/>
        <v>4.9962881384750499</v>
      </c>
      <c r="R17" s="3">
        <f t="shared" si="15"/>
        <v>4.9178586867598559</v>
      </c>
      <c r="S17" s="3">
        <f t="shared" si="16"/>
        <v>5.0747175901902439</v>
      </c>
      <c r="T17" s="3">
        <f t="shared" si="17"/>
        <v>147.86329115568145</v>
      </c>
      <c r="U17" s="3">
        <f t="shared" si="18"/>
        <v>136.70956154657233</v>
      </c>
      <c r="V17" s="3">
        <f t="shared" si="18"/>
        <v>159.92702064179798</v>
      </c>
      <c r="W17" s="3">
        <f t="shared" si="4"/>
        <v>1197.9708044644215</v>
      </c>
      <c r="X17" s="3">
        <f t="shared" si="19"/>
        <v>2.8723382466197016</v>
      </c>
      <c r="Y17" s="21"/>
      <c r="AA17" s="28" t="s">
        <v>32</v>
      </c>
      <c r="AB17" s="39">
        <f>SQRT(AB16)</f>
        <v>0.24510628549027241</v>
      </c>
      <c r="AC17" s="3"/>
    </row>
    <row r="18" spans="1:34" x14ac:dyDescent="0.35">
      <c r="A18" s="25">
        <f t="shared" si="20"/>
        <v>13</v>
      </c>
      <c r="B18" s="3">
        <v>1285.6350095</v>
      </c>
      <c r="C18" s="3">
        <v>185.16500049999999</v>
      </c>
      <c r="D18" s="3">
        <f t="shared" si="5"/>
        <v>-882.48069838333345</v>
      </c>
      <c r="E18" s="3">
        <f t="shared" si="6"/>
        <v>-744.87524835416684</v>
      </c>
      <c r="F18" s="4">
        <f t="shared" si="7"/>
        <v>657338.02937604405</v>
      </c>
      <c r="G18" s="3">
        <f t="shared" si="8"/>
        <v>778772.18301913596</v>
      </c>
      <c r="H18" s="3">
        <f t="shared" si="9"/>
        <v>7.1590080460842538</v>
      </c>
      <c r="I18" s="3">
        <f t="shared" si="10"/>
        <v>5.221247322171271</v>
      </c>
      <c r="J18" s="3">
        <f t="shared" si="0"/>
        <v>0.14939704949346222</v>
      </c>
      <c r="K18" s="3">
        <f t="shared" si="11"/>
        <v>1.505955733236469</v>
      </c>
      <c r="L18" s="3">
        <f t="shared" si="12"/>
        <v>1.894947525589155</v>
      </c>
      <c r="M18" s="3">
        <f t="shared" si="13"/>
        <v>2.2319478397351999E-2</v>
      </c>
      <c r="N18" s="3">
        <f t="shared" si="14"/>
        <v>2.2319478397350996E-2</v>
      </c>
      <c r="O18" s="3">
        <f t="shared" si="1"/>
        <v>3.8628480838499048E-2</v>
      </c>
      <c r="P18" s="3">
        <f t="shared" si="2"/>
        <v>7.6494908636052392E-2</v>
      </c>
      <c r="Q18" s="3">
        <f t="shared" si="3"/>
        <v>5.0718502726778087</v>
      </c>
      <c r="R18" s="3">
        <f t="shared" si="15"/>
        <v>4.9953553640417567</v>
      </c>
      <c r="S18" s="3">
        <f t="shared" si="16"/>
        <v>5.1483451813138608</v>
      </c>
      <c r="T18" s="3">
        <f t="shared" si="17"/>
        <v>159.46911588768276</v>
      </c>
      <c r="U18" s="3">
        <f t="shared" si="18"/>
        <v>147.72543236364271</v>
      </c>
      <c r="V18" s="3">
        <f t="shared" si="18"/>
        <v>172.14638342976326</v>
      </c>
      <c r="W18" s="3">
        <f t="shared" si="4"/>
        <v>660.27848600952132</v>
      </c>
      <c r="X18" s="3">
        <f t="shared" si="19"/>
        <v>2.8723382466197016</v>
      </c>
      <c r="AA18" s="28" t="s">
        <v>35</v>
      </c>
      <c r="AB18" s="3">
        <f>1/AH15*M126</f>
        <v>5.9075806333724938E-2</v>
      </c>
      <c r="AC18" s="3">
        <f>_xlfn.VAR.P(J6:J125)</f>
        <v>5.9075806333724938E-2</v>
      </c>
    </row>
    <row r="19" spans="1:34" x14ac:dyDescent="0.35">
      <c r="A19" s="25">
        <f t="shared" si="20"/>
        <v>14</v>
      </c>
      <c r="B19" s="3">
        <v>1339.0650025</v>
      </c>
      <c r="C19" s="3">
        <v>176.75</v>
      </c>
      <c r="D19" s="3">
        <f t="shared" si="5"/>
        <v>-829.05070538333348</v>
      </c>
      <c r="E19" s="3">
        <f t="shared" si="6"/>
        <v>-753.29024885416686</v>
      </c>
      <c r="F19" s="4">
        <f t="shared" si="7"/>
        <v>624515.81217093382</v>
      </c>
      <c r="G19" s="3">
        <f t="shared" si="8"/>
        <v>687325.07209660276</v>
      </c>
      <c r="H19" s="3">
        <f t="shared" si="9"/>
        <v>7.1997268900692601</v>
      </c>
      <c r="I19" s="3">
        <f t="shared" si="10"/>
        <v>5.1747363047766823</v>
      </c>
      <c r="J19" s="3">
        <f t="shared" si="0"/>
        <v>-1.4072260837401096E-2</v>
      </c>
      <c r="K19" s="3">
        <f t="shared" si="11"/>
        <v>1.6222732193894558</v>
      </c>
      <c r="L19" s="3">
        <f t="shared" si="12"/>
        <v>1.5866239956959445</v>
      </c>
      <c r="M19" s="3">
        <f t="shared" si="13"/>
        <v>1.9802852507585258E-4</v>
      </c>
      <c r="N19" s="3">
        <f t="shared" si="14"/>
        <v>1.9802852507594677E-4</v>
      </c>
      <c r="O19" s="3">
        <f t="shared" si="1"/>
        <v>3.7090846668171043E-2</v>
      </c>
      <c r="P19" s="3">
        <f t="shared" si="2"/>
        <v>7.3449974359017983E-2</v>
      </c>
      <c r="Q19" s="3">
        <f t="shared" si="3"/>
        <v>5.1888085656140834</v>
      </c>
      <c r="R19" s="3">
        <f t="shared" si="15"/>
        <v>5.1153585912550659</v>
      </c>
      <c r="S19" s="3">
        <f t="shared" si="16"/>
        <v>5.262258539973101</v>
      </c>
      <c r="T19" s="3">
        <f t="shared" si="17"/>
        <v>179.25485525533767</v>
      </c>
      <c r="U19" s="3">
        <f t="shared" si="18"/>
        <v>166.56049741359581</v>
      </c>
      <c r="V19" s="3">
        <f t="shared" si="18"/>
        <v>192.91670973353609</v>
      </c>
      <c r="W19" s="3">
        <f t="shared" si="4"/>
        <v>6.2742998501927625</v>
      </c>
      <c r="X19" s="3">
        <f t="shared" si="19"/>
        <v>2.8723382466197016</v>
      </c>
      <c r="AA19" s="28" t="s">
        <v>39</v>
      </c>
      <c r="AB19" s="3">
        <f>1/AH15*G126</f>
        <v>393222.05672964716</v>
      </c>
      <c r="AC19" s="3">
        <f>_xlfn.VAR.P(B6:B125)</f>
        <v>393222.0567296457</v>
      </c>
      <c r="AG19" s="28" t="s">
        <v>40</v>
      </c>
      <c r="AH19" s="3">
        <f>AB10</f>
        <v>1464.9679930766347</v>
      </c>
    </row>
    <row r="20" spans="1:34" x14ac:dyDescent="0.35">
      <c r="A20" s="25">
        <f t="shared" si="20"/>
        <v>15</v>
      </c>
      <c r="B20" s="3">
        <v>1387.1849975</v>
      </c>
      <c r="C20" s="3">
        <v>191.199997</v>
      </c>
      <c r="D20" s="3">
        <f t="shared" si="5"/>
        <v>-780.93071038333346</v>
      </c>
      <c r="E20" s="3">
        <f t="shared" si="6"/>
        <v>-738.84025185416681</v>
      </c>
      <c r="F20" s="4">
        <f t="shared" si="7"/>
        <v>576983.0427402755</v>
      </c>
      <c r="G20" s="3">
        <f t="shared" si="8"/>
        <v>609852.77441981784</v>
      </c>
      <c r="H20" s="3">
        <f t="shared" si="9"/>
        <v>7.2350317910168149</v>
      </c>
      <c r="I20" s="3">
        <f t="shared" si="10"/>
        <v>5.2533199849269243</v>
      </c>
      <c r="J20" s="3">
        <f t="shared" si="0"/>
        <v>-3.6896197971940659E-2</v>
      </c>
      <c r="K20" s="3">
        <f t="shared" si="11"/>
        <v>1.4282669209023955</v>
      </c>
      <c r="L20" s="3">
        <f t="shared" si="12"/>
        <v>1.3414388680667064</v>
      </c>
      <c r="M20" s="3">
        <f t="shared" si="13"/>
        <v>1.3613294247846379E-3</v>
      </c>
      <c r="N20" s="3">
        <f t="shared" si="14"/>
        <v>1.3613294247848847E-3</v>
      </c>
      <c r="O20" s="3">
        <f t="shared" si="1"/>
        <v>3.5736462231695174E-2</v>
      </c>
      <c r="P20" s="3">
        <f t="shared" si="2"/>
        <v>7.0767924444617603E-2</v>
      </c>
      <c r="Q20" s="3">
        <f t="shared" si="3"/>
        <v>5.290216182898865</v>
      </c>
      <c r="R20" s="3">
        <f t="shared" si="15"/>
        <v>5.2194482584542472</v>
      </c>
      <c r="S20" s="3">
        <f t="shared" si="16"/>
        <v>5.3609841073434827</v>
      </c>
      <c r="T20" s="3">
        <f t="shared" si="17"/>
        <v>198.38630850118551</v>
      </c>
      <c r="U20" s="3">
        <f t="shared" si="18"/>
        <v>184.83217634164055</v>
      </c>
      <c r="V20" s="3">
        <f t="shared" si="18"/>
        <v>212.93439367386193</v>
      </c>
      <c r="W20" s="3">
        <f t="shared" si="4"/>
        <v>51.643072992071197</v>
      </c>
      <c r="X20" s="3">
        <f t="shared" si="19"/>
        <v>2.8723382466197016</v>
      </c>
      <c r="AG20" s="28" t="s">
        <v>42</v>
      </c>
      <c r="AH20" s="3">
        <f>_xlfn.F.INV(0.95,1,AC10)</f>
        <v>3.9214781812406447</v>
      </c>
    </row>
    <row r="21" spans="1:34" x14ac:dyDescent="0.35">
      <c r="A21" s="25">
        <f t="shared" si="20"/>
        <v>16</v>
      </c>
      <c r="B21" s="3">
        <v>1403.1900025</v>
      </c>
      <c r="C21" s="3">
        <v>214.95999900000001</v>
      </c>
      <c r="D21" s="3">
        <f t="shared" si="5"/>
        <v>-764.92570538333348</v>
      </c>
      <c r="E21" s="3">
        <f t="shared" si="6"/>
        <v>-715.08024985416682</v>
      </c>
      <c r="F21" s="4">
        <f t="shared" si="7"/>
        <v>546983.26452538895</v>
      </c>
      <c r="G21" s="3">
        <f t="shared" si="8"/>
        <v>585111.33475619031</v>
      </c>
      <c r="H21" s="3">
        <f t="shared" si="9"/>
        <v>7.2465034968063344</v>
      </c>
      <c r="I21" s="3">
        <f t="shared" si="10"/>
        <v>5.3704519596552078</v>
      </c>
      <c r="J21" s="3">
        <f t="shared" si="0"/>
        <v>4.7285157463136329E-2</v>
      </c>
      <c r="K21" s="3">
        <f t="shared" si="11"/>
        <v>1.1620176891126561</v>
      </c>
      <c r="L21" s="3">
        <f t="shared" si="12"/>
        <v>1.2661974660316617</v>
      </c>
      <c r="M21" s="3">
        <f t="shared" si="13"/>
        <v>2.2358861163135975E-3</v>
      </c>
      <c r="N21" s="3">
        <f t="shared" si="14"/>
        <v>2.2358861163132809E-3</v>
      </c>
      <c r="O21" s="3">
        <f t="shared" si="1"/>
        <v>3.5292979878108824E-2</v>
      </c>
      <c r="P21" s="3">
        <f t="shared" si="2"/>
        <v>6.9889708646768287E-2</v>
      </c>
      <c r="Q21" s="3">
        <f t="shared" si="3"/>
        <v>5.3231668021920715</v>
      </c>
      <c r="R21" s="3">
        <f t="shared" si="15"/>
        <v>5.2532770935453028</v>
      </c>
      <c r="S21" s="3">
        <f t="shared" si="16"/>
        <v>5.3930565108388402</v>
      </c>
      <c r="T21" s="3">
        <f t="shared" si="17"/>
        <v>205.03215124696345</v>
      </c>
      <c r="U21" s="3">
        <f t="shared" si="18"/>
        <v>191.19179634383266</v>
      </c>
      <c r="V21" s="3">
        <f t="shared" si="18"/>
        <v>219.87440804917014</v>
      </c>
      <c r="W21" s="3">
        <f t="shared" si="4"/>
        <v>98.562161007473051</v>
      </c>
      <c r="X21" s="3">
        <f t="shared" si="19"/>
        <v>2.8723382466197016</v>
      </c>
      <c r="AG21" s="28" t="s">
        <v>41</v>
      </c>
      <c r="AH21" s="3">
        <f>TINV(0.05,AC10)</f>
        <v>1.9802722492729716</v>
      </c>
    </row>
    <row r="22" spans="1:34" x14ac:dyDescent="0.35">
      <c r="A22" s="25">
        <f t="shared" si="20"/>
        <v>17</v>
      </c>
      <c r="B22" s="3">
        <v>1354.0949705</v>
      </c>
      <c r="C22" s="3">
        <v>221.154999</v>
      </c>
      <c r="D22" s="3">
        <f t="shared" si="5"/>
        <v>-814.02073738333343</v>
      </c>
      <c r="E22" s="3">
        <f t="shared" si="6"/>
        <v>-708.88524985416689</v>
      </c>
      <c r="F22" s="4">
        <f t="shared" si="7"/>
        <v>577047.29380645743</v>
      </c>
      <c r="G22" s="3">
        <f t="shared" si="8"/>
        <v>662629.76089010586</v>
      </c>
      <c r="H22" s="3">
        <f t="shared" si="9"/>
        <v>7.2108885917067163</v>
      </c>
      <c r="I22" s="3">
        <f t="shared" si="10"/>
        <v>5.398863808625892</v>
      </c>
      <c r="J22" s="3">
        <f t="shared" si="0"/>
        <v>0.17799506050118552</v>
      </c>
      <c r="K22" s="3">
        <f t="shared" si="11"/>
        <v>1.101570723613454</v>
      </c>
      <c r="L22" s="3">
        <f t="shared" si="12"/>
        <v>1.5068850289184148</v>
      </c>
      <c r="M22" s="3">
        <f t="shared" si="13"/>
        <v>3.1682241562820693E-2</v>
      </c>
      <c r="N22" s="3">
        <f t="shared" si="14"/>
        <v>3.1682241562819499E-2</v>
      </c>
      <c r="O22" s="3">
        <f t="shared" si="1"/>
        <v>3.6664551439044402E-2</v>
      </c>
      <c r="P22" s="3">
        <f t="shared" si="2"/>
        <v>7.2605793746781028E-2</v>
      </c>
      <c r="Q22" s="3">
        <f t="shared" si="3"/>
        <v>5.2208687481247065</v>
      </c>
      <c r="R22" s="3">
        <f t="shared" si="15"/>
        <v>5.148262954377925</v>
      </c>
      <c r="S22" s="3">
        <f t="shared" si="16"/>
        <v>5.2934745418714879</v>
      </c>
      <c r="T22" s="3">
        <f t="shared" si="17"/>
        <v>185.09491510357171</v>
      </c>
      <c r="U22" s="3">
        <f t="shared" si="18"/>
        <v>172.13222894206945</v>
      </c>
      <c r="V22" s="3">
        <f t="shared" si="18"/>
        <v>199.03377657840329</v>
      </c>
      <c r="W22" s="3">
        <f t="shared" si="4"/>
        <v>1300.3296506174472</v>
      </c>
      <c r="X22" s="3">
        <f t="shared" si="19"/>
        <v>2.8723382466197016</v>
      </c>
      <c r="AA22" s="28" t="s">
        <v>61</v>
      </c>
      <c r="AB22" s="3">
        <f>CORREL(B6:B125,C6:C125)</f>
        <v>0.92659286480034209</v>
      </c>
    </row>
    <row r="23" spans="1:34" x14ac:dyDescent="0.35">
      <c r="A23" s="25">
        <f t="shared" si="20"/>
        <v>18</v>
      </c>
      <c r="B23" s="3">
        <v>1336.0150145</v>
      </c>
      <c r="C23" s="3">
        <v>218.395004</v>
      </c>
      <c r="D23" s="3">
        <f t="shared" si="5"/>
        <v>-832.10069338333346</v>
      </c>
      <c r="E23" s="3">
        <f t="shared" si="6"/>
        <v>-711.64524485416689</v>
      </c>
      <c r="F23" s="4">
        <f t="shared" si="7"/>
        <v>592160.50168610434</v>
      </c>
      <c r="G23" s="3">
        <f t="shared" si="8"/>
        <v>692391.56392902439</v>
      </c>
      <c r="H23" s="3">
        <f t="shared" si="9"/>
        <v>7.1974465924316444</v>
      </c>
      <c r="I23" s="3">
        <f t="shared" si="10"/>
        <v>5.386305368151227</v>
      </c>
      <c r="J23" s="3">
        <f t="shared" si="0"/>
        <v>0.20404658865534309</v>
      </c>
      <c r="K23" s="3">
        <f t="shared" si="11"/>
        <v>1.1280900461589467</v>
      </c>
      <c r="L23" s="3">
        <f t="shared" si="12"/>
        <v>1.6031672821245118</v>
      </c>
      <c r="M23" s="3">
        <f t="shared" si="13"/>
        <v>4.1635010341882786E-2</v>
      </c>
      <c r="N23" s="3">
        <f t="shared" si="14"/>
        <v>4.1635010341881412E-2</v>
      </c>
      <c r="O23" s="3">
        <f t="shared" si="1"/>
        <v>3.7177701142290097E-2</v>
      </c>
      <c r="P23" s="3">
        <f t="shared" si="2"/>
        <v>7.3621969863841133E-2</v>
      </c>
      <c r="Q23" s="3">
        <f t="shared" si="3"/>
        <v>5.1822587794958839</v>
      </c>
      <c r="R23" s="3">
        <f t="shared" si="15"/>
        <v>5.1086368096320429</v>
      </c>
      <c r="S23" s="3">
        <f t="shared" si="16"/>
        <v>5.2558807493597248</v>
      </c>
      <c r="T23" s="3">
        <f t="shared" si="17"/>
        <v>178.08461090146946</v>
      </c>
      <c r="U23" s="3">
        <f t="shared" si="18"/>
        <v>165.44466850340208</v>
      </c>
      <c r="V23" s="3">
        <f t="shared" si="18"/>
        <v>191.69024258569942</v>
      </c>
      <c r="W23" s="3">
        <f t="shared" si="4"/>
        <v>1624.9277917580587</v>
      </c>
      <c r="X23" s="3">
        <f t="shared" si="19"/>
        <v>2.8723382466197016</v>
      </c>
    </row>
    <row r="24" spans="1:34" x14ac:dyDescent="0.35">
      <c r="A24" s="25">
        <f t="shared" si="20"/>
        <v>19</v>
      </c>
      <c r="B24" s="3">
        <v>1370.8249510000001</v>
      </c>
      <c r="C24" s="3">
        <v>231.300003</v>
      </c>
      <c r="D24" s="3">
        <f t="shared" si="5"/>
        <v>-797.29075688333342</v>
      </c>
      <c r="E24" s="3">
        <f t="shared" si="6"/>
        <v>-698.74024585416691</v>
      </c>
      <c r="F24" s="4">
        <f t="shared" si="7"/>
        <v>557099.13948191516</v>
      </c>
      <c r="G24" s="3">
        <f t="shared" si="8"/>
        <v>635672.55101159867</v>
      </c>
      <c r="H24" s="3">
        <f t="shared" si="9"/>
        <v>7.223167991614786</v>
      </c>
      <c r="I24" s="3">
        <f t="shared" si="10"/>
        <v>5.4437155822075622</v>
      </c>
      <c r="J24" s="3">
        <f t="shared" si="0"/>
        <v>0.18757624408136753</v>
      </c>
      <c r="K24" s="3">
        <f t="shared" si="11"/>
        <v>1.0094333840001717</v>
      </c>
      <c r="L24" s="3">
        <f t="shared" si="12"/>
        <v>1.4215360447708727</v>
      </c>
      <c r="M24" s="3">
        <f t="shared" si="13"/>
        <v>3.5184847343672769E-2</v>
      </c>
      <c r="N24" s="3">
        <f t="shared" si="14"/>
        <v>3.5184847343671506E-2</v>
      </c>
      <c r="O24" s="3">
        <f t="shared" si="1"/>
        <v>3.6193479439280273E-2</v>
      </c>
      <c r="P24" s="3">
        <f t="shared" si="2"/>
        <v>7.1672942938238601E-2</v>
      </c>
      <c r="Q24" s="3">
        <f t="shared" si="3"/>
        <v>5.2561393381261947</v>
      </c>
      <c r="R24" s="3">
        <f t="shared" si="15"/>
        <v>5.1844663951879557</v>
      </c>
      <c r="S24" s="3">
        <f t="shared" si="16"/>
        <v>5.3278122810644337</v>
      </c>
      <c r="T24" s="3">
        <f t="shared" si="17"/>
        <v>191.73981793861242</v>
      </c>
      <c r="U24" s="3">
        <f t="shared" si="18"/>
        <v>178.478187556168</v>
      </c>
      <c r="V24" s="3">
        <f t="shared" si="18"/>
        <v>205.98683954901975</v>
      </c>
      <c r="W24" s="3">
        <f t="shared" si="4"/>
        <v>1565.0082420912336</v>
      </c>
      <c r="X24" s="3">
        <f t="shared" si="19"/>
        <v>2.8723382466197016</v>
      </c>
      <c r="AG24" s="28" t="s">
        <v>58</v>
      </c>
      <c r="AH24" s="3">
        <f>SUM(AH26,AH25)</f>
        <v>95.100112465912488</v>
      </c>
    </row>
    <row r="25" spans="1:34" x14ac:dyDescent="0.35">
      <c r="A25" s="25">
        <f t="shared" si="20"/>
        <v>20</v>
      </c>
      <c r="B25" s="3">
        <v>1392.9499510000001</v>
      </c>
      <c r="C25" s="3">
        <v>241.20500150000001</v>
      </c>
      <c r="D25" s="3">
        <f t="shared" si="5"/>
        <v>-775.16575688333342</v>
      </c>
      <c r="E25" s="3">
        <f t="shared" si="6"/>
        <v>-688.83524735416688</v>
      </c>
      <c r="F25" s="4">
        <f t="shared" si="7"/>
        <v>533961.49588321091</v>
      </c>
      <c r="G25" s="3">
        <f t="shared" si="8"/>
        <v>600881.95064451115</v>
      </c>
      <c r="H25" s="3">
        <f t="shared" si="9"/>
        <v>7.2391790442039801</v>
      </c>
      <c r="I25" s="3">
        <f t="shared" si="10"/>
        <v>5.4856472005418588</v>
      </c>
      <c r="J25" s="3">
        <f t="shared" si="0"/>
        <v>0.18351870369508383</v>
      </c>
      <c r="K25" s="3">
        <f t="shared" si="11"/>
        <v>0.92693377937637644</v>
      </c>
      <c r="L25" s="3">
        <f t="shared" si="12"/>
        <v>1.3139869676646758</v>
      </c>
      <c r="M25" s="3">
        <f t="shared" si="13"/>
        <v>3.3679114605923974E-2</v>
      </c>
      <c r="N25" s="3">
        <f t="shared" si="14"/>
        <v>3.3679114605922746E-2</v>
      </c>
      <c r="O25" s="3">
        <f t="shared" si="1"/>
        <v>3.5576301945884251E-2</v>
      </c>
      <c r="P25" s="3">
        <f t="shared" si="2"/>
        <v>7.0450763475190609E-2</v>
      </c>
      <c r="Q25" s="3">
        <f t="shared" si="3"/>
        <v>5.302128496846775</v>
      </c>
      <c r="R25" s="3">
        <f t="shared" si="15"/>
        <v>5.2316777333715843</v>
      </c>
      <c r="S25" s="3">
        <f t="shared" si="16"/>
        <v>5.3725792603219658</v>
      </c>
      <c r="T25" s="3">
        <f t="shared" si="17"/>
        <v>200.7636803781084</v>
      </c>
      <c r="U25" s="3">
        <f t="shared" si="18"/>
        <v>187.10645507847696</v>
      </c>
      <c r="V25" s="3">
        <f t="shared" si="18"/>
        <v>215.41777028514562</v>
      </c>
      <c r="W25" s="3">
        <f t="shared" si="4"/>
        <v>1635.5004540839561</v>
      </c>
      <c r="X25" s="3">
        <f t="shared" si="19"/>
        <v>2.8723382466197016</v>
      </c>
      <c r="AG25" s="28" t="s">
        <v>56</v>
      </c>
      <c r="AH25" s="3">
        <f>AB11</f>
        <v>88.011015705865489</v>
      </c>
    </row>
    <row r="26" spans="1:34" x14ac:dyDescent="0.35">
      <c r="A26" s="25">
        <f t="shared" si="20"/>
        <v>21</v>
      </c>
      <c r="B26" s="3">
        <v>1423.6050415</v>
      </c>
      <c r="C26" s="3">
        <v>251.2950055</v>
      </c>
      <c r="D26" s="3">
        <f t="shared" si="5"/>
        <v>-744.5106663833335</v>
      </c>
      <c r="E26" s="3">
        <f t="shared" si="6"/>
        <v>-678.74524335416686</v>
      </c>
      <c r="F26" s="4">
        <f t="shared" si="7"/>
        <v>505333.07343412866</v>
      </c>
      <c r="G26" s="3">
        <f t="shared" si="8"/>
        <v>554296.13235855533</v>
      </c>
      <c r="H26" s="3">
        <f t="shared" si="9"/>
        <v>7.2609476950037486</v>
      </c>
      <c r="I26" s="3">
        <f t="shared" si="10"/>
        <v>5.5266275697002323</v>
      </c>
      <c r="J26" s="3">
        <f t="shared" si="0"/>
        <v>0.1619721445839728</v>
      </c>
      <c r="K26" s="3">
        <f t="shared" si="11"/>
        <v>0.8497035019775202</v>
      </c>
      <c r="L26" s="3">
        <f t="shared" si="12"/>
        <v>1.1745482608246551</v>
      </c>
      <c r="M26" s="3">
        <f t="shared" si="13"/>
        <v>2.623497562113139E-2</v>
      </c>
      <c r="N26" s="3">
        <f t="shared" si="14"/>
        <v>2.6234975621130301E-2</v>
      </c>
      <c r="O26" s="3">
        <f t="shared" si="1"/>
        <v>3.4732709824698275E-2</v>
      </c>
      <c r="P26" s="3">
        <f t="shared" si="2"/>
        <v>6.8780221407900688E-2</v>
      </c>
      <c r="Q26" s="3">
        <f t="shared" si="3"/>
        <v>5.3646554251162595</v>
      </c>
      <c r="R26" s="3">
        <f t="shared" si="15"/>
        <v>5.2958752037083592</v>
      </c>
      <c r="S26" s="3">
        <f t="shared" si="16"/>
        <v>5.4334356465241598</v>
      </c>
      <c r="T26" s="3">
        <f t="shared" si="17"/>
        <v>213.71758028156196</v>
      </c>
      <c r="U26" s="3">
        <f t="shared" si="18"/>
        <v>199.51216336277938</v>
      </c>
      <c r="V26" s="3">
        <f t="shared" si="18"/>
        <v>228.9344336282555</v>
      </c>
      <c r="W26" s="3">
        <f t="shared" si="4"/>
        <v>1412.062886047303</v>
      </c>
      <c r="X26" s="3">
        <f t="shared" si="19"/>
        <v>2.8723382466197016</v>
      </c>
      <c r="AG26" s="28" t="s">
        <v>34</v>
      </c>
      <c r="AH26" s="3">
        <f>AC11</f>
        <v>7.089096760047001</v>
      </c>
    </row>
    <row r="27" spans="1:34" x14ac:dyDescent="0.35">
      <c r="A27" s="25">
        <f t="shared" si="20"/>
        <v>22</v>
      </c>
      <c r="B27" s="3">
        <v>1426.530029</v>
      </c>
      <c r="C27" s="3">
        <v>244.14499649999999</v>
      </c>
      <c r="D27" s="3">
        <f t="shared" si="5"/>
        <v>-741.58567888333346</v>
      </c>
      <c r="E27" s="3">
        <f t="shared" si="6"/>
        <v>-685.89525235416681</v>
      </c>
      <c r="F27" s="4">
        <f t="shared" si="7"/>
        <v>508650.09635992011</v>
      </c>
      <c r="G27" s="3">
        <f t="shared" si="8"/>
        <v>549949.31912485452</v>
      </c>
      <c r="H27" s="3">
        <f t="shared" si="9"/>
        <v>7.2630002212556839</v>
      </c>
      <c r="I27" s="3">
        <f t="shared" si="10"/>
        <v>5.4977622967486255</v>
      </c>
      <c r="J27" s="3">
        <f t="shared" si="0"/>
        <v>0.12721132197673946</v>
      </c>
      <c r="K27" s="3">
        <f t="shared" si="11"/>
        <v>0.90375235560761458</v>
      </c>
      <c r="L27" s="3">
        <f t="shared" si="12"/>
        <v>1.1618042284158834</v>
      </c>
      <c r="M27" s="3">
        <f t="shared" si="13"/>
        <v>1.6182720439069674E-2</v>
      </c>
      <c r="N27" s="3">
        <f t="shared" si="14"/>
        <v>1.6182720439068821E-2</v>
      </c>
      <c r="O27" s="3">
        <f t="shared" si="1"/>
        <v>3.4652948740957937E-2</v>
      </c>
      <c r="P27" s="3">
        <f t="shared" si="2"/>
        <v>6.862227274719776E-2</v>
      </c>
      <c r="Q27" s="3">
        <f t="shared" si="3"/>
        <v>5.370550974771886</v>
      </c>
      <c r="R27" s="3">
        <f t="shared" si="15"/>
        <v>5.3019287020246884</v>
      </c>
      <c r="S27" s="3">
        <f t="shared" si="16"/>
        <v>5.4391732475190837</v>
      </c>
      <c r="T27" s="3">
        <f t="shared" si="17"/>
        <v>214.98128434315018</v>
      </c>
      <c r="U27" s="3">
        <f t="shared" si="18"/>
        <v>200.72357284107832</v>
      </c>
      <c r="V27" s="3">
        <f t="shared" si="18"/>
        <v>230.25174354794083</v>
      </c>
      <c r="W27" s="3">
        <f t="shared" si="4"/>
        <v>850.52210676758955</v>
      </c>
      <c r="X27" s="3">
        <f t="shared" si="19"/>
        <v>2.8723382466197016</v>
      </c>
    </row>
    <row r="28" spans="1:34" x14ac:dyDescent="0.35">
      <c r="A28" s="25">
        <f t="shared" si="20"/>
        <v>23</v>
      </c>
      <c r="B28" s="3">
        <v>1414.1900025</v>
      </c>
      <c r="C28" s="3">
        <v>243.13999949999999</v>
      </c>
      <c r="D28" s="3">
        <f t="shared" si="5"/>
        <v>-753.92570538333348</v>
      </c>
      <c r="E28" s="3">
        <f t="shared" si="6"/>
        <v>-686.90024935416682</v>
      </c>
      <c r="F28" s="4">
        <f t="shared" si="7"/>
        <v>517871.75502232788</v>
      </c>
      <c r="G28" s="3">
        <f t="shared" si="8"/>
        <v>568403.96923775692</v>
      </c>
      <c r="H28" s="3">
        <f t="shared" si="9"/>
        <v>7.2543122097773116</v>
      </c>
      <c r="I28" s="3">
        <f t="shared" si="10"/>
        <v>5.4936374070712191</v>
      </c>
      <c r="J28" s="3">
        <f t="shared" si="0"/>
        <v>0.14804133995573387</v>
      </c>
      <c r="K28" s="3">
        <f t="shared" si="11"/>
        <v>0.91161209653887221</v>
      </c>
      <c r="L28" s="3">
        <f t="shared" si="12"/>
        <v>1.216223279842835</v>
      </c>
      <c r="M28" s="3">
        <f t="shared" si="13"/>
        <v>2.1916238335889168E-2</v>
      </c>
      <c r="N28" s="3">
        <f t="shared" si="14"/>
        <v>2.1916238335888173E-2</v>
      </c>
      <c r="O28" s="3">
        <f t="shared" si="1"/>
        <v>3.4990326468750547E-2</v>
      </c>
      <c r="P28" s="3">
        <f t="shared" si="2"/>
        <v>6.9290372499068248E-2</v>
      </c>
      <c r="Q28" s="3">
        <f t="shared" si="3"/>
        <v>5.3455960671154852</v>
      </c>
      <c r="R28" s="3">
        <f t="shared" si="15"/>
        <v>5.2763056946164166</v>
      </c>
      <c r="S28" s="3">
        <f t="shared" si="16"/>
        <v>5.4148864396145537</v>
      </c>
      <c r="T28" s="3">
        <f t="shared" si="17"/>
        <v>209.68283239760822</v>
      </c>
      <c r="U28" s="3">
        <f t="shared" si="18"/>
        <v>195.6457634329426</v>
      </c>
      <c r="V28" s="3">
        <f t="shared" si="18"/>
        <v>224.72702414204363</v>
      </c>
      <c r="W28" s="3">
        <f t="shared" si="4"/>
        <v>1119.3820305173658</v>
      </c>
      <c r="X28" s="3">
        <f t="shared" si="19"/>
        <v>2.8723382466197016</v>
      </c>
    </row>
    <row r="29" spans="1:34" x14ac:dyDescent="0.35">
      <c r="A29" s="25">
        <f t="shared" si="20"/>
        <v>24</v>
      </c>
      <c r="B29" s="3">
        <v>1421.2649535</v>
      </c>
      <c r="C29" s="3">
        <v>251.704994</v>
      </c>
      <c r="D29" s="3">
        <f t="shared" si="5"/>
        <v>-746.85075438333342</v>
      </c>
      <c r="E29" s="3">
        <f t="shared" si="6"/>
        <v>-678.33525485416681</v>
      </c>
      <c r="F29" s="4">
        <f t="shared" si="7"/>
        <v>506615.19681264524</v>
      </c>
      <c r="G29" s="3">
        <f t="shared" si="8"/>
        <v>557786.04932295426</v>
      </c>
      <c r="H29" s="3">
        <f t="shared" si="9"/>
        <v>7.2593025663814279</v>
      </c>
      <c r="I29" s="3">
        <f t="shared" si="10"/>
        <v>5.5282577430250903</v>
      </c>
      <c r="J29" s="3">
        <f t="shared" si="0"/>
        <v>0.16832768377133256</v>
      </c>
      <c r="K29" s="3">
        <f t="shared" si="11"/>
        <v>0.84670079265926379</v>
      </c>
      <c r="L29" s="3">
        <f t="shared" si="12"/>
        <v>1.1848129695245839</v>
      </c>
      <c r="M29" s="3">
        <f t="shared" si="13"/>
        <v>2.8334209123821733E-2</v>
      </c>
      <c r="N29" s="3">
        <f t="shared" si="14"/>
        <v>2.8334209123820606E-2</v>
      </c>
      <c r="O29" s="3">
        <f t="shared" si="1"/>
        <v>3.4796615122260136E-2</v>
      </c>
      <c r="P29" s="3">
        <f t="shared" si="2"/>
        <v>6.8906771295243974E-2</v>
      </c>
      <c r="Q29" s="3">
        <f t="shared" si="3"/>
        <v>5.3599300592537578</v>
      </c>
      <c r="R29" s="3">
        <f t="shared" si="15"/>
        <v>5.291023287958514</v>
      </c>
      <c r="S29" s="3">
        <f t="shared" si="16"/>
        <v>5.4288368305490016</v>
      </c>
      <c r="T29" s="3">
        <f t="shared" si="17"/>
        <v>212.71006882832978</v>
      </c>
      <c r="U29" s="3">
        <f t="shared" si="18"/>
        <v>198.54649172819288</v>
      </c>
      <c r="V29" s="3">
        <f t="shared" si="18"/>
        <v>227.88402347039849</v>
      </c>
      <c r="W29" s="3">
        <f t="shared" si="4"/>
        <v>1520.6041891441596</v>
      </c>
      <c r="X29" s="3">
        <f t="shared" si="19"/>
        <v>2.8723382466197016</v>
      </c>
    </row>
    <row r="30" spans="1:34" x14ac:dyDescent="0.35">
      <c r="A30" s="25">
        <f t="shared" si="20"/>
        <v>25</v>
      </c>
      <c r="B30" s="3">
        <v>1462.1499630000001</v>
      </c>
      <c r="C30" s="3">
        <v>260.78999349999998</v>
      </c>
      <c r="D30" s="3">
        <f t="shared" si="5"/>
        <v>-705.9657448833334</v>
      </c>
      <c r="E30" s="3">
        <f t="shared" si="6"/>
        <v>-669.25025535416694</v>
      </c>
      <c r="F30" s="4">
        <f t="shared" si="7"/>
        <v>472467.75503446558</v>
      </c>
      <c r="G30" s="3">
        <f t="shared" si="8"/>
        <v>498387.63294867979</v>
      </c>
      <c r="H30" s="3">
        <f t="shared" si="9"/>
        <v>7.2876632089207929</v>
      </c>
      <c r="I30" s="3">
        <f t="shared" si="10"/>
        <v>5.5637154608348141</v>
      </c>
      <c r="J30" s="3">
        <f t="shared" si="0"/>
        <v>0.12232404331652624</v>
      </c>
      <c r="K30" s="3">
        <f t="shared" si="11"/>
        <v>0.78270424982226194</v>
      </c>
      <c r="L30" s="3">
        <f t="shared" si="12"/>
        <v>1.0141089883945522</v>
      </c>
      <c r="M30" s="3">
        <f t="shared" si="13"/>
        <v>1.4963171573303388E-2</v>
      </c>
      <c r="N30" s="3">
        <f t="shared" si="14"/>
        <v>1.4963171573302571E-2</v>
      </c>
      <c r="O30" s="3">
        <f t="shared" si="1"/>
        <v>3.3692425750978569E-2</v>
      </c>
      <c r="P30" s="3">
        <f t="shared" si="2"/>
        <v>6.6720175725352923E-2</v>
      </c>
      <c r="Q30" s="3">
        <f t="shared" si="3"/>
        <v>5.4413914175182878</v>
      </c>
      <c r="R30" s="3">
        <f t="shared" si="15"/>
        <v>5.3746712417929352</v>
      </c>
      <c r="S30" s="3">
        <f t="shared" si="16"/>
        <v>5.5081115932436404</v>
      </c>
      <c r="T30" s="3">
        <f t="shared" si="17"/>
        <v>230.76304792811499</v>
      </c>
      <c r="U30" s="3">
        <f t="shared" si="18"/>
        <v>215.86889197368293</v>
      </c>
      <c r="V30" s="3">
        <f t="shared" si="18"/>
        <v>246.68484561251884</v>
      </c>
      <c r="W30" s="3">
        <f t="shared" si="4"/>
        <v>901.61746037694388</v>
      </c>
      <c r="X30" s="3">
        <f t="shared" si="19"/>
        <v>2.8723382466197016</v>
      </c>
    </row>
    <row r="31" spans="1:34" x14ac:dyDescent="0.35">
      <c r="A31" s="25">
        <f t="shared" si="20"/>
        <v>26</v>
      </c>
      <c r="B31" s="3">
        <v>1506.3950195</v>
      </c>
      <c r="C31" s="3">
        <v>266.59999099999999</v>
      </c>
      <c r="D31" s="3">
        <f t="shared" si="5"/>
        <v>-661.72068838333348</v>
      </c>
      <c r="E31" s="3">
        <f t="shared" si="6"/>
        <v>-663.44025785416693</v>
      </c>
      <c r="F31" s="4">
        <f t="shared" si="7"/>
        <v>439012.14412847563</v>
      </c>
      <c r="G31" s="3">
        <f t="shared" si="8"/>
        <v>437874.26943451271</v>
      </c>
      <c r="H31" s="3">
        <f t="shared" si="9"/>
        <v>7.3174746711107117</v>
      </c>
      <c r="I31" s="3">
        <f t="shared" si="10"/>
        <v>5.5857493739861681</v>
      </c>
      <c r="J31" s="3">
        <f t="shared" si="0"/>
        <v>5.8729353432118714E-2</v>
      </c>
      <c r="K31" s="3">
        <f t="shared" si="11"/>
        <v>0.74420268418618651</v>
      </c>
      <c r="L31" s="3">
        <f t="shared" si="12"/>
        <v>0.84898013859850596</v>
      </c>
      <c r="M31" s="3">
        <f t="shared" si="13"/>
        <v>3.4491369545547141E-3</v>
      </c>
      <c r="N31" s="3">
        <f t="shared" si="14"/>
        <v>3.4491369545543212E-3</v>
      </c>
      <c r="O31" s="3">
        <f t="shared" si="1"/>
        <v>3.2528989435483859E-2</v>
      </c>
      <c r="P31" s="3">
        <f t="shared" si="2"/>
        <v>6.4416255075982351E-2</v>
      </c>
      <c r="Q31" s="3">
        <f t="shared" si="3"/>
        <v>5.5270200205540494</v>
      </c>
      <c r="R31" s="3">
        <f t="shared" si="15"/>
        <v>5.4626037654780673</v>
      </c>
      <c r="S31" s="3">
        <f t="shared" si="16"/>
        <v>5.5914362756300315</v>
      </c>
      <c r="T31" s="3">
        <f t="shared" si="17"/>
        <v>251.39364579393617</v>
      </c>
      <c r="U31" s="3">
        <f t="shared" si="18"/>
        <v>235.71036054753097</v>
      </c>
      <c r="V31" s="3">
        <f t="shared" si="18"/>
        <v>268.1204381460484</v>
      </c>
      <c r="W31" s="3">
        <f t="shared" si="4"/>
        <v>231.23293452598</v>
      </c>
      <c r="X31" s="3">
        <f t="shared" si="19"/>
        <v>2.8723382466197016</v>
      </c>
    </row>
    <row r="32" spans="1:34" x14ac:dyDescent="0.35">
      <c r="A32" s="25">
        <f t="shared" si="20"/>
        <v>27</v>
      </c>
      <c r="B32" s="3">
        <v>1541.9349975</v>
      </c>
      <c r="C32" s="3">
        <v>264.87998950000002</v>
      </c>
      <c r="D32" s="3">
        <f t="shared" si="5"/>
        <v>-626.18071038333346</v>
      </c>
      <c r="E32" s="3">
        <f t="shared" si="6"/>
        <v>-665.16025935416678</v>
      </c>
      <c r="F32" s="4">
        <f t="shared" si="7"/>
        <v>416510.52372115449</v>
      </c>
      <c r="G32" s="3">
        <f t="shared" si="8"/>
        <v>392102.28205617616</v>
      </c>
      <c r="H32" s="3">
        <f t="shared" si="9"/>
        <v>7.3407933985654807</v>
      </c>
      <c r="I32" s="3">
        <f t="shared" si="10"/>
        <v>5.5792768535983983</v>
      </c>
      <c r="J32" s="3">
        <f t="shared" si="0"/>
        <v>-1.4722439686484456E-2</v>
      </c>
      <c r="K32" s="3">
        <f t="shared" si="11"/>
        <v>0.7554118997059398</v>
      </c>
      <c r="L32" s="3">
        <f t="shared" si="12"/>
        <v>0.73003679941705391</v>
      </c>
      <c r="M32" s="3">
        <f t="shared" si="13"/>
        <v>2.1675023032217253E-4</v>
      </c>
      <c r="N32" s="3">
        <f t="shared" si="14"/>
        <v>2.1675023032227106E-4</v>
      </c>
      <c r="O32" s="3">
        <f t="shared" si="1"/>
        <v>3.1620549939640273E-2</v>
      </c>
      <c r="P32" s="3">
        <f t="shared" si="2"/>
        <v>6.2617297552219772E-2</v>
      </c>
      <c r="Q32" s="3">
        <f t="shared" si="3"/>
        <v>5.5939992932848828</v>
      </c>
      <c r="R32" s="3">
        <f t="shared" si="15"/>
        <v>5.5313819957326631</v>
      </c>
      <c r="S32" s="3">
        <f t="shared" si="16"/>
        <v>5.6566165908371024</v>
      </c>
      <c r="T32" s="3">
        <f t="shared" si="17"/>
        <v>268.80851696505454</v>
      </c>
      <c r="U32" s="3">
        <f t="shared" si="18"/>
        <v>252.49261372989102</v>
      </c>
      <c r="V32" s="3">
        <f t="shared" si="18"/>
        <v>286.17874291662037</v>
      </c>
      <c r="W32" s="3">
        <f t="shared" si="4"/>
        <v>15.433328043687652</v>
      </c>
      <c r="X32" s="3">
        <f t="shared" si="19"/>
        <v>2.8723382466197016</v>
      </c>
    </row>
    <row r="33" spans="1:39" x14ac:dyDescent="0.35">
      <c r="A33" s="25">
        <f t="shared" si="20"/>
        <v>28</v>
      </c>
      <c r="B33" s="3">
        <v>1583.375</v>
      </c>
      <c r="C33" s="3">
        <v>260.39500450000003</v>
      </c>
      <c r="D33" s="3">
        <f t="shared" si="5"/>
        <v>-584.74070788333347</v>
      </c>
      <c r="E33" s="3">
        <f t="shared" si="6"/>
        <v>-669.64524435416683</v>
      </c>
      <c r="F33" s="4">
        <f t="shared" si="7"/>
        <v>391568.83421436331</v>
      </c>
      <c r="G33" s="3">
        <f t="shared" si="8"/>
        <v>341921.69545590191</v>
      </c>
      <c r="H33" s="3">
        <f t="shared" si="9"/>
        <v>7.3673139238037963</v>
      </c>
      <c r="I33" s="3">
        <f t="shared" si="10"/>
        <v>5.5621997262026275</v>
      </c>
      <c r="J33" s="3">
        <f t="shared" si="0"/>
        <v>-0.10797548604471086</v>
      </c>
      <c r="K33" s="3">
        <f t="shared" si="11"/>
        <v>0.78538850553844375</v>
      </c>
      <c r="L33" s="3">
        <f t="shared" si="12"/>
        <v>0.60566682177266895</v>
      </c>
      <c r="M33" s="3">
        <f t="shared" si="13"/>
        <v>1.1658705586591548E-2</v>
      </c>
      <c r="N33" s="3">
        <f t="shared" si="14"/>
        <v>1.1658705586592271E-2</v>
      </c>
      <c r="O33" s="3">
        <f t="shared" si="1"/>
        <v>3.0593631090048496E-2</v>
      </c>
      <c r="P33" s="3">
        <f t="shared" si="2"/>
        <v>6.0583718652117848E-2</v>
      </c>
      <c r="Q33" s="3">
        <f t="shared" si="3"/>
        <v>5.6701752122473383</v>
      </c>
      <c r="R33" s="3">
        <f t="shared" si="15"/>
        <v>5.6095914935952207</v>
      </c>
      <c r="S33" s="3">
        <f t="shared" si="16"/>
        <v>5.730758930899456</v>
      </c>
      <c r="T33" s="3">
        <f t="shared" si="17"/>
        <v>290.08535644650442</v>
      </c>
      <c r="U33" s="3">
        <f t="shared" si="18"/>
        <v>273.03267962181161</v>
      </c>
      <c r="V33" s="3">
        <f t="shared" si="18"/>
        <v>308.20308448517716</v>
      </c>
      <c r="W33" s="3">
        <f t="shared" si="4"/>
        <v>881.51699870729715</v>
      </c>
      <c r="X33" s="3">
        <f t="shared" si="19"/>
        <v>2.8723382466197016</v>
      </c>
    </row>
    <row r="34" spans="1:39" x14ac:dyDescent="0.35">
      <c r="A34" s="25">
        <f t="shared" si="20"/>
        <v>29</v>
      </c>
      <c r="B34" s="3">
        <v>1614.1450195</v>
      </c>
      <c r="C34" s="3">
        <v>261.550003</v>
      </c>
      <c r="D34" s="3">
        <f t="shared" si="5"/>
        <v>-553.97068838333348</v>
      </c>
      <c r="E34" s="3">
        <f t="shared" si="6"/>
        <v>-668.49024585416691</v>
      </c>
      <c r="F34" s="4">
        <f t="shared" si="7"/>
        <v>370324.00167337671</v>
      </c>
      <c r="G34" s="3">
        <f t="shared" si="8"/>
        <v>306883.52358790435</v>
      </c>
      <c r="H34" s="3">
        <f t="shared" si="9"/>
        <v>7.3865606957848611</v>
      </c>
      <c r="I34" s="3">
        <f t="shared" si="10"/>
        <v>5.5666254812867022</v>
      </c>
      <c r="J34" s="3">
        <f t="shared" si="0"/>
        <v>-0.15883297024581733</v>
      </c>
      <c r="K34" s="3">
        <f t="shared" si="11"/>
        <v>0.77756369443539364</v>
      </c>
      <c r="L34" s="3">
        <f t="shared" si="12"/>
        <v>0.52267513968436397</v>
      </c>
      <c r="M34" s="3">
        <f t="shared" si="13"/>
        <v>2.5227912437108691E-2</v>
      </c>
      <c r="N34" s="3">
        <f t="shared" si="14"/>
        <v>2.522791243710976E-2</v>
      </c>
      <c r="O34" s="3">
        <f t="shared" si="1"/>
        <v>2.9855658867851017E-2</v>
      </c>
      <c r="P34" s="3">
        <f t="shared" si="2"/>
        <v>5.9122332739765873E-2</v>
      </c>
      <c r="Q34" s="3">
        <f t="shared" si="3"/>
        <v>5.7254584515325195</v>
      </c>
      <c r="R34" s="3">
        <f t="shared" si="15"/>
        <v>5.6663361187927537</v>
      </c>
      <c r="S34" s="3">
        <f t="shared" si="16"/>
        <v>5.7845807842722854</v>
      </c>
      <c r="T34" s="3">
        <f t="shared" si="17"/>
        <v>306.57378225108761</v>
      </c>
      <c r="U34" s="3">
        <f t="shared" si="18"/>
        <v>288.97382665188195</v>
      </c>
      <c r="V34" s="3">
        <f t="shared" si="18"/>
        <v>325.24566343152298</v>
      </c>
      <c r="W34" s="3">
        <f t="shared" si="4"/>
        <v>2027.1406980506665</v>
      </c>
      <c r="X34" s="3">
        <f t="shared" si="19"/>
        <v>2.8723382466197016</v>
      </c>
    </row>
    <row r="35" spans="1:39" x14ac:dyDescent="0.35">
      <c r="A35" s="25">
        <f t="shared" si="20"/>
        <v>30</v>
      </c>
      <c r="B35" s="3">
        <v>1618.994995</v>
      </c>
      <c r="C35" s="3">
        <v>273.3249965</v>
      </c>
      <c r="D35" s="3">
        <f t="shared" si="5"/>
        <v>-549.12071288333345</v>
      </c>
      <c r="E35" s="3">
        <f t="shared" si="6"/>
        <v>-656.71525235416686</v>
      </c>
      <c r="F35" s="4">
        <f t="shared" si="7"/>
        <v>360615.94753407832</v>
      </c>
      <c r="G35" s="3">
        <f t="shared" si="8"/>
        <v>301533.55731750035</v>
      </c>
      <c r="H35" s="3">
        <f t="shared" si="9"/>
        <v>7.3895608622584037</v>
      </c>
      <c r="I35" s="3">
        <f t="shared" si="10"/>
        <v>5.6106615505152799</v>
      </c>
      <c r="J35" s="3">
        <f t="shared" si="0"/>
        <v>-0.12341439392542242</v>
      </c>
      <c r="K35" s="3">
        <f t="shared" si="11"/>
        <v>0.70184123495463679</v>
      </c>
      <c r="L35" s="3">
        <f t="shared" si="12"/>
        <v>0.51028914810495851</v>
      </c>
      <c r="M35" s="3">
        <f t="shared" si="13"/>
        <v>1.5231112627979342E-2</v>
      </c>
      <c r="N35" s="3">
        <f t="shared" si="14"/>
        <v>1.5231112627980168E-2</v>
      </c>
      <c r="O35" s="3">
        <f t="shared" si="1"/>
        <v>2.9741366760922063E-2</v>
      </c>
      <c r="P35" s="3">
        <f t="shared" si="2"/>
        <v>5.8896003252103528E-2</v>
      </c>
      <c r="Q35" s="3">
        <f t="shared" si="3"/>
        <v>5.7340759444407023</v>
      </c>
      <c r="R35" s="3">
        <f t="shared" si="15"/>
        <v>5.675179941188599</v>
      </c>
      <c r="S35" s="3">
        <f t="shared" si="16"/>
        <v>5.7929719476928057</v>
      </c>
      <c r="T35" s="3">
        <f t="shared" si="17"/>
        <v>309.22709568047219</v>
      </c>
      <c r="U35" s="3">
        <f t="shared" si="18"/>
        <v>291.54079402272947</v>
      </c>
      <c r="V35" s="3">
        <f t="shared" si="18"/>
        <v>327.9863355778777</v>
      </c>
      <c r="W35" s="3">
        <f t="shared" si="4"/>
        <v>1288.9607255644621</v>
      </c>
      <c r="X35" s="3">
        <f t="shared" si="19"/>
        <v>2.8723382466197016</v>
      </c>
    </row>
    <row r="36" spans="1:39" x14ac:dyDescent="0.35">
      <c r="A36" s="25">
        <f t="shared" si="20"/>
        <v>31</v>
      </c>
      <c r="B36" s="3">
        <v>1647.7550045</v>
      </c>
      <c r="C36" s="3">
        <v>290.11000050000001</v>
      </c>
      <c r="D36" s="3">
        <f t="shared" si="5"/>
        <v>-520.36070338333343</v>
      </c>
      <c r="E36" s="3">
        <f t="shared" si="6"/>
        <v>-639.93024835416691</v>
      </c>
      <c r="F36" s="4">
        <f t="shared" si="7"/>
        <v>332994.55414984556</v>
      </c>
      <c r="G36" s="3">
        <f t="shared" si="8"/>
        <v>270775.26162559749</v>
      </c>
      <c r="H36" s="3">
        <f t="shared" si="9"/>
        <v>7.4071690371001182</v>
      </c>
      <c r="I36" s="3">
        <f t="shared" si="10"/>
        <v>5.670260163128849</v>
      </c>
      <c r="J36" s="3">
        <f t="shared" si="0"/>
        <v>-0.11439241536287614</v>
      </c>
      <c r="K36" s="3">
        <f t="shared" si="11"/>
        <v>0.60553460362346634</v>
      </c>
      <c r="L36" s="3">
        <f t="shared" si="12"/>
        <v>0.4405887865831567</v>
      </c>
      <c r="M36" s="3">
        <f t="shared" si="13"/>
        <v>1.3085624692552781E-2</v>
      </c>
      <c r="N36" s="3">
        <f t="shared" si="14"/>
        <v>1.3085624692553546E-2</v>
      </c>
      <c r="O36" s="3">
        <f t="shared" si="1"/>
        <v>2.9075557645087454E-2</v>
      </c>
      <c r="P36" s="3">
        <f t="shared" si="2"/>
        <v>5.7577519936703278E-2</v>
      </c>
      <c r="Q36" s="3">
        <f t="shared" si="3"/>
        <v>5.7846525784917251</v>
      </c>
      <c r="R36" s="3">
        <f t="shared" si="15"/>
        <v>5.7270750585550214</v>
      </c>
      <c r="S36" s="3">
        <f t="shared" si="16"/>
        <v>5.8422300984284288</v>
      </c>
      <c r="T36" s="3">
        <f t="shared" si="17"/>
        <v>325.26901502829998</v>
      </c>
      <c r="U36" s="3">
        <f t="shared" si="18"/>
        <v>307.06979239911044</v>
      </c>
      <c r="V36" s="3">
        <f t="shared" si="18"/>
        <v>344.54685793374358</v>
      </c>
      <c r="W36" s="3">
        <f t="shared" si="4"/>
        <v>1236.1563026012079</v>
      </c>
      <c r="X36" s="3">
        <f t="shared" si="19"/>
        <v>2.8723382466197016</v>
      </c>
    </row>
    <row r="37" spans="1:39" x14ac:dyDescent="0.35">
      <c r="A37" s="25">
        <f t="shared" si="20"/>
        <v>32</v>
      </c>
      <c r="B37" s="3">
        <v>1661.1950075</v>
      </c>
      <c r="C37" s="3">
        <v>292.02999899999998</v>
      </c>
      <c r="D37" s="3">
        <f t="shared" si="5"/>
        <v>-506.9207003833335</v>
      </c>
      <c r="E37" s="3">
        <f t="shared" si="6"/>
        <v>-638.01024985416689</v>
      </c>
      <c r="F37" s="4">
        <f t="shared" si="7"/>
        <v>323420.6027078199</v>
      </c>
      <c r="G37" s="3">
        <f t="shared" si="8"/>
        <v>256968.59647712938</v>
      </c>
      <c r="H37" s="3">
        <f t="shared" si="9"/>
        <v>7.4152925063945094</v>
      </c>
      <c r="I37" s="3">
        <f t="shared" si="10"/>
        <v>5.6768565332926393</v>
      </c>
      <c r="J37" s="3">
        <f t="shared" si="0"/>
        <v>-0.13112939674860691</v>
      </c>
      <c r="K37" s="3">
        <f t="shared" si="11"/>
        <v>0.59531203919370979</v>
      </c>
      <c r="L37" s="3">
        <f t="shared" si="12"/>
        <v>0.41015733856179437</v>
      </c>
      <c r="M37" s="3">
        <f t="shared" si="13"/>
        <v>1.7194918691653561E-2</v>
      </c>
      <c r="N37" s="3">
        <f t="shared" si="14"/>
        <v>1.7194918691654442E-2</v>
      </c>
      <c r="O37" s="3">
        <f t="shared" si="1"/>
        <v>2.877168197289932E-2</v>
      </c>
      <c r="P37" s="3">
        <f t="shared" si="2"/>
        <v>5.6975763375839948E-2</v>
      </c>
      <c r="Q37" s="3">
        <f t="shared" si="3"/>
        <v>5.8079859300412462</v>
      </c>
      <c r="R37" s="3">
        <f t="shared" si="15"/>
        <v>5.7510101666654059</v>
      </c>
      <c r="S37" s="3">
        <f t="shared" si="16"/>
        <v>5.8649616934170865</v>
      </c>
      <c r="T37" s="3">
        <f t="shared" si="17"/>
        <v>332.94786962111817</v>
      </c>
      <c r="U37" s="3">
        <f t="shared" si="18"/>
        <v>314.50820557712785</v>
      </c>
      <c r="V37" s="3">
        <f t="shared" si="18"/>
        <v>352.46865397938222</v>
      </c>
      <c r="W37" s="3">
        <f t="shared" si="4"/>
        <v>1674.2721361665676</v>
      </c>
      <c r="X37" s="3">
        <f t="shared" si="19"/>
        <v>2.8723382466197016</v>
      </c>
    </row>
    <row r="38" spans="1:39" x14ac:dyDescent="0.35">
      <c r="A38" s="25">
        <f t="shared" si="20"/>
        <v>33</v>
      </c>
      <c r="B38" s="3">
        <v>1658.75</v>
      </c>
      <c r="C38" s="3">
        <v>298.68501300000003</v>
      </c>
      <c r="D38" s="3">
        <f t="shared" si="5"/>
        <v>-509.36570788333347</v>
      </c>
      <c r="E38" s="3">
        <f t="shared" si="6"/>
        <v>-631.35523585416684</v>
      </c>
      <c r="F38" s="4">
        <f t="shared" si="7"/>
        <v>321590.70663670666</v>
      </c>
      <c r="G38" s="3">
        <f t="shared" si="8"/>
        <v>259453.42436748941</v>
      </c>
      <c r="H38" s="3">
        <f t="shared" si="9"/>
        <v>7.4138195856464169</v>
      </c>
      <c r="I38" s="3">
        <f t="shared" si="10"/>
        <v>5.6993895498755895</v>
      </c>
      <c r="J38" s="3">
        <f t="shared" ref="J38:J69" si="21">I38-Q38</f>
        <v>-0.10436565356666971</v>
      </c>
      <c r="K38" s="3">
        <f t="shared" si="11"/>
        <v>0.56104841704549979</v>
      </c>
      <c r="L38" s="3">
        <f t="shared" si="12"/>
        <v>0.4155942506959196</v>
      </c>
      <c r="M38" s="3">
        <f t="shared" si="13"/>
        <v>1.0892189644398118E-2</v>
      </c>
      <c r="N38" s="3">
        <f t="shared" si="14"/>
        <v>1.0892189644398817E-2</v>
      </c>
      <c r="O38" s="3">
        <f t="shared" ref="O38:O69" si="22" xml:space="preserve"> SQRT($AB$16/$AH$15*(1+G38/$AB$19))</f>
        <v>2.8826607787307085E-2</v>
      </c>
      <c r="P38" s="3">
        <f t="shared" ref="P38:P69" si="23">O38*$AH$21</f>
        <v>5.708453144188036E-2</v>
      </c>
      <c r="Q38" s="3">
        <f t="shared" ref="Q38:Q69" si="24">$AC$7+$AB$7*H38</f>
        <v>5.8037552034422593</v>
      </c>
      <c r="R38" s="3">
        <f t="shared" si="15"/>
        <v>5.7466706720003788</v>
      </c>
      <c r="S38" s="3">
        <f t="shared" si="16"/>
        <v>5.8608397348841397</v>
      </c>
      <c r="T38" s="3">
        <f t="shared" si="17"/>
        <v>331.54223374021899</v>
      </c>
      <c r="U38" s="3">
        <f t="shared" si="18"/>
        <v>313.14635590372103</v>
      </c>
      <c r="V38" s="3">
        <f t="shared" si="18"/>
        <v>351.01878301036243</v>
      </c>
      <c r="W38" s="3">
        <f t="shared" ref="W38:W69" si="25">(T38-C38)^2</f>
        <v>1079.5969547714751</v>
      </c>
      <c r="X38" s="3">
        <f t="shared" si="19"/>
        <v>2.8723382466197016</v>
      </c>
    </row>
    <row r="39" spans="1:39" x14ac:dyDescent="0.35">
      <c r="A39" s="25">
        <f t="shared" si="20"/>
        <v>34</v>
      </c>
      <c r="B39" s="3">
        <v>1719.4750365</v>
      </c>
      <c r="C39" s="3">
        <v>339.125</v>
      </c>
      <c r="D39" s="3">
        <f t="shared" si="5"/>
        <v>-448.64067138333348</v>
      </c>
      <c r="E39" s="3">
        <f t="shared" si="6"/>
        <v>-590.91524885416686</v>
      </c>
      <c r="F39" s="4">
        <f t="shared" si="7"/>
        <v>265108.613976583</v>
      </c>
      <c r="G39" s="3">
        <f t="shared" si="8"/>
        <v>201278.45201928823</v>
      </c>
      <c r="H39" s="3">
        <f t="shared" si="9"/>
        <v>7.4497743118838295</v>
      </c>
      <c r="I39" s="3">
        <f t="shared" ref="I39:I70" si="26">LN(C39)</f>
        <v>5.8263687709790961</v>
      </c>
      <c r="J39" s="3">
        <f t="shared" si="21"/>
        <v>-8.0660567781624337E-2</v>
      </c>
      <c r="K39" s="3">
        <f t="shared" si="11"/>
        <v>0.38694922790342762</v>
      </c>
      <c r="L39" s="3">
        <f t="shared" si="12"/>
        <v>0.29310515042105628</v>
      </c>
      <c r="M39" s="3">
        <f t="shared" si="13"/>
        <v>6.5061271948540144E-3</v>
      </c>
      <c r="N39" s="3">
        <f t="shared" si="14"/>
        <v>6.5061271948545539E-3</v>
      </c>
      <c r="O39" s="3">
        <f t="shared" si="22"/>
        <v>2.7511926684775072E-2</v>
      </c>
      <c r="P39" s="3">
        <f t="shared" si="23"/>
        <v>5.448110493789262E-2</v>
      </c>
      <c r="Q39" s="3">
        <f t="shared" si="24"/>
        <v>5.9070293387607204</v>
      </c>
      <c r="R39" s="3">
        <f t="shared" si="15"/>
        <v>5.8525482338228274</v>
      </c>
      <c r="S39" s="3">
        <f t="shared" si="16"/>
        <v>5.9615104436986135</v>
      </c>
      <c r="T39" s="3">
        <f t="shared" si="17"/>
        <v>367.6124795992589</v>
      </c>
      <c r="U39" s="3">
        <f t="shared" si="18"/>
        <v>348.12034321220438</v>
      </c>
      <c r="V39" s="3">
        <f t="shared" si="18"/>
        <v>388.19602988481103</v>
      </c>
      <c r="W39" s="3">
        <f t="shared" si="25"/>
        <v>811.53649391819226</v>
      </c>
      <c r="X39" s="3">
        <f t="shared" si="19"/>
        <v>2.8723382466197016</v>
      </c>
    </row>
    <row r="40" spans="1:39" x14ac:dyDescent="0.35">
      <c r="A40" s="25">
        <f t="shared" si="20"/>
        <v>35</v>
      </c>
      <c r="B40" s="3">
        <v>1782.255005</v>
      </c>
      <c r="C40" s="3">
        <v>379.625</v>
      </c>
      <c r="D40" s="3">
        <f t="shared" si="5"/>
        <v>-385.86070288333349</v>
      </c>
      <c r="E40" s="3">
        <f t="shared" si="6"/>
        <v>-550.41524885416686</v>
      </c>
      <c r="F40" s="4">
        <f t="shared" si="7"/>
        <v>212383.61480057373</v>
      </c>
      <c r="G40" s="3">
        <f t="shared" si="8"/>
        <v>148888.48202962015</v>
      </c>
      <c r="H40" s="3">
        <f t="shared" si="9"/>
        <v>7.4856346982417961</v>
      </c>
      <c r="I40" s="3">
        <f t="shared" si="26"/>
        <v>5.9391839233659125</v>
      </c>
      <c r="J40" s="3">
        <f t="shared" si="21"/>
        <v>-7.0848574669354569E-2</v>
      </c>
      <c r="K40" s="3">
        <f t="shared" si="11"/>
        <v>0.25932260674015728</v>
      </c>
      <c r="L40" s="3">
        <f t="shared" si="12"/>
        <v>0.1921846564435428</v>
      </c>
      <c r="M40" s="3">
        <f t="shared" si="13"/>
        <v>5.0195205326791096E-3</v>
      </c>
      <c r="N40" s="3">
        <f t="shared" si="14"/>
        <v>5.019520532679584E-3</v>
      </c>
      <c r="O40" s="3">
        <f t="shared" si="22"/>
        <v>2.6271738658321536E-2</v>
      </c>
      <c r="P40" s="3">
        <f t="shared" si="23"/>
        <v>5.2025195005226066E-2</v>
      </c>
      <c r="Q40" s="3">
        <f t="shared" si="24"/>
        <v>6.0100324980352671</v>
      </c>
      <c r="R40" s="3">
        <f t="shared" si="15"/>
        <v>5.9580073030300413</v>
      </c>
      <c r="S40" s="3">
        <f t="shared" si="16"/>
        <v>6.0620576930404928</v>
      </c>
      <c r="T40" s="3">
        <f t="shared" si="17"/>
        <v>407.4965628963929</v>
      </c>
      <c r="U40" s="3">
        <f t="shared" si="18"/>
        <v>386.83850377589948</v>
      </c>
      <c r="V40" s="3">
        <f t="shared" si="18"/>
        <v>429.2578095291434</v>
      </c>
      <c r="W40" s="3">
        <f t="shared" si="25"/>
        <v>776.82401828758555</v>
      </c>
      <c r="X40" s="3">
        <f t="shared" si="19"/>
        <v>2.8723382466197016</v>
      </c>
      <c r="AM40" s="5" t="s">
        <v>63</v>
      </c>
    </row>
    <row r="41" spans="1:39" x14ac:dyDescent="0.35">
      <c r="A41" s="25">
        <f t="shared" si="20"/>
        <v>36</v>
      </c>
      <c r="B41" s="3">
        <v>1827.455017</v>
      </c>
      <c r="C41" s="3">
        <v>398.89500450000003</v>
      </c>
      <c r="D41" s="3">
        <f t="shared" si="5"/>
        <v>-340.66069088333347</v>
      </c>
      <c r="E41" s="3">
        <f t="shared" si="6"/>
        <v>-531.14524435416683</v>
      </c>
      <c r="F41" s="4">
        <f t="shared" si="7"/>
        <v>180940.30590108744</v>
      </c>
      <c r="G41" s="3">
        <f t="shared" si="8"/>
        <v>116049.70631311009</v>
      </c>
      <c r="H41" s="3">
        <f t="shared" si="9"/>
        <v>7.5106795768203076</v>
      </c>
      <c r="I41" s="3">
        <f t="shared" si="26"/>
        <v>5.9886982356441765</v>
      </c>
      <c r="J41" s="3">
        <f t="shared" si="21"/>
        <v>-9.3271625014097914E-2</v>
      </c>
      <c r="K41" s="3">
        <f t="shared" si="11"/>
        <v>0.21134520650773819</v>
      </c>
      <c r="L41" s="3">
        <f t="shared" si="12"/>
        <v>0.13428658613928493</v>
      </c>
      <c r="M41" s="3">
        <f t="shared" si="13"/>
        <v>8.6995960327704951E-3</v>
      </c>
      <c r="N41" s="3">
        <f t="shared" si="14"/>
        <v>8.6995960327711196E-3</v>
      </c>
      <c r="O41" s="3">
        <f t="shared" si="22"/>
        <v>2.5463593271686753E-2</v>
      </c>
      <c r="P41" s="3">
        <f t="shared" si="23"/>
        <v>5.0424847122695231E-2</v>
      </c>
      <c r="Q41" s="3">
        <f t="shared" si="24"/>
        <v>6.0819698606582744</v>
      </c>
      <c r="R41" s="3">
        <f t="shared" si="15"/>
        <v>6.0315450135355793</v>
      </c>
      <c r="S41" s="3">
        <f t="shared" si="16"/>
        <v>6.1323947077809695</v>
      </c>
      <c r="T41" s="3">
        <f t="shared" si="17"/>
        <v>437.89092980595507</v>
      </c>
      <c r="U41" s="3">
        <f t="shared" si="18"/>
        <v>416.35781115473094</v>
      </c>
      <c r="V41" s="3">
        <f t="shared" si="18"/>
        <v>460.53769442808522</v>
      </c>
      <c r="W41" s="3">
        <f t="shared" si="25"/>
        <v>1520.6821904676247</v>
      </c>
      <c r="X41" s="3">
        <f t="shared" si="19"/>
        <v>2.8723382466197016</v>
      </c>
    </row>
    <row r="42" spans="1:39" x14ac:dyDescent="0.35">
      <c r="A42" s="25">
        <f t="shared" si="20"/>
        <v>37</v>
      </c>
      <c r="B42" s="3">
        <v>1814.2249755</v>
      </c>
      <c r="C42" s="3">
        <v>378.74499500000002</v>
      </c>
      <c r="D42" s="3">
        <f t="shared" si="5"/>
        <v>-353.89073238333344</v>
      </c>
      <c r="E42" s="3">
        <f t="shared" si="6"/>
        <v>-551.29525385416684</v>
      </c>
      <c r="F42" s="4">
        <f t="shared" si="7"/>
        <v>195098.28114590683</v>
      </c>
      <c r="G42" s="3">
        <f t="shared" si="8"/>
        <v>125238.65046681213</v>
      </c>
      <c r="H42" s="3">
        <f t="shared" si="9"/>
        <v>7.5034136447601005</v>
      </c>
      <c r="I42" s="3">
        <f t="shared" si="26"/>
        <v>5.9368631422148139</v>
      </c>
      <c r="J42" s="3">
        <f t="shared" si="21"/>
        <v>-0.12423650388958674</v>
      </c>
      <c r="K42" s="3">
        <f t="shared" si="11"/>
        <v>0.26169164932428812</v>
      </c>
      <c r="L42" s="3">
        <f t="shared" si="12"/>
        <v>0.15001798826187945</v>
      </c>
      <c r="M42" s="3">
        <f t="shared" si="13"/>
        <v>1.54347088987073E-2</v>
      </c>
      <c r="N42" s="3">
        <f t="shared" si="14"/>
        <v>1.5434708898708131E-2</v>
      </c>
      <c r="O42" s="3">
        <f t="shared" si="22"/>
        <v>2.5692289922939125E-2</v>
      </c>
      <c r="P42" s="3">
        <f t="shared" si="23"/>
        <v>5.0877728754671961E-2</v>
      </c>
      <c r="Q42" s="3">
        <f t="shared" si="24"/>
        <v>6.0610996461044007</v>
      </c>
      <c r="R42" s="3">
        <f t="shared" si="15"/>
        <v>6.0102219173497291</v>
      </c>
      <c r="S42" s="3">
        <f t="shared" si="16"/>
        <v>6.1119773748590722</v>
      </c>
      <c r="T42" s="3">
        <f t="shared" si="17"/>
        <v>428.84675733501842</v>
      </c>
      <c r="U42" s="3">
        <f t="shared" si="18"/>
        <v>407.57375792686645</v>
      </c>
      <c r="V42" s="3">
        <f t="shared" si="18"/>
        <v>451.23008461639051</v>
      </c>
      <c r="W42" s="3">
        <f t="shared" si="25"/>
        <v>2510.186589074669</v>
      </c>
      <c r="X42" s="3">
        <f t="shared" si="19"/>
        <v>2.8723382466197016</v>
      </c>
    </row>
    <row r="43" spans="1:39" x14ac:dyDescent="0.35">
      <c r="A43" s="25">
        <f t="shared" si="20"/>
        <v>38</v>
      </c>
      <c r="B43" s="3">
        <v>1821.0650025</v>
      </c>
      <c r="C43" s="3">
        <v>360.5400085</v>
      </c>
      <c r="D43" s="3">
        <f t="shared" si="5"/>
        <v>-347.05070538333348</v>
      </c>
      <c r="E43" s="3">
        <f t="shared" si="6"/>
        <v>-569.50024035416686</v>
      </c>
      <c r="F43" s="4">
        <f t="shared" si="7"/>
        <v>197645.46013089156</v>
      </c>
      <c r="G43" s="3">
        <f t="shared" si="8"/>
        <v>120444.19210706934</v>
      </c>
      <c r="H43" s="3">
        <f t="shared" si="9"/>
        <v>7.5071767751366476</v>
      </c>
      <c r="I43" s="3">
        <f t="shared" si="26"/>
        <v>5.8876029311496385</v>
      </c>
      <c r="J43" s="3">
        <f t="shared" si="21"/>
        <v>-0.18430569826233523</v>
      </c>
      <c r="K43" s="3">
        <f t="shared" si="11"/>
        <v>0.31451713378906504</v>
      </c>
      <c r="L43" s="3">
        <f t="shared" si="12"/>
        <v>0.14176171790058742</v>
      </c>
      <c r="M43" s="3">
        <f t="shared" si="13"/>
        <v>3.396859041196696E-2</v>
      </c>
      <c r="N43" s="3">
        <f t="shared" si="14"/>
        <v>3.3968590411968196E-2</v>
      </c>
      <c r="O43" s="3">
        <f t="shared" si="22"/>
        <v>2.5573219456602632E-2</v>
      </c>
      <c r="P43" s="3">
        <f t="shared" si="23"/>
        <v>5.0641936814477817E-2</v>
      </c>
      <c r="Q43" s="3">
        <f t="shared" si="24"/>
        <v>6.0719086294119737</v>
      </c>
      <c r="R43" s="3">
        <f t="shared" si="15"/>
        <v>6.0212666925974956</v>
      </c>
      <c r="S43" s="3">
        <f t="shared" si="16"/>
        <v>6.1225505662264519</v>
      </c>
      <c r="T43" s="3">
        <f t="shared" si="17"/>
        <v>433.50729724987991</v>
      </c>
      <c r="U43" s="3">
        <f t="shared" si="18"/>
        <v>412.10026961763572</v>
      </c>
      <c r="V43" s="3">
        <f t="shared" si="18"/>
        <v>456.02633782128765</v>
      </c>
      <c r="W43" s="3">
        <f t="shared" si="25"/>
        <v>5324.225227508352</v>
      </c>
      <c r="X43" s="3">
        <f t="shared" si="19"/>
        <v>2.8723382466197016</v>
      </c>
    </row>
    <row r="44" spans="1:39" x14ac:dyDescent="0.35">
      <c r="A44" s="25">
        <f t="shared" si="20"/>
        <v>39</v>
      </c>
      <c r="B44" s="3">
        <v>1865.01001</v>
      </c>
      <c r="C44" s="3">
        <v>347.55499250000003</v>
      </c>
      <c r="D44" s="3">
        <f t="shared" si="5"/>
        <v>-303.10569788333351</v>
      </c>
      <c r="E44" s="3">
        <f t="shared" si="6"/>
        <v>-582.48525635416684</v>
      </c>
      <c r="F44" s="4">
        <f t="shared" si="7"/>
        <v>176554.60013398217</v>
      </c>
      <c r="G44" s="3">
        <f t="shared" si="8"/>
        <v>91873.064089342646</v>
      </c>
      <c r="H44" s="3">
        <f t="shared" si="9"/>
        <v>7.5310216993557368</v>
      </c>
      <c r="I44" s="3">
        <f t="shared" si="26"/>
        <v>5.8509229042829132</v>
      </c>
      <c r="J44" s="3">
        <f t="shared" si="21"/>
        <v>-0.28947641295129767</v>
      </c>
      <c r="K44" s="3">
        <f t="shared" si="11"/>
        <v>0.35700421670115973</v>
      </c>
      <c r="L44" s="3">
        <f t="shared" si="12"/>
        <v>9.4877481972216876E-2</v>
      </c>
      <c r="M44" s="3">
        <f t="shared" si="13"/>
        <v>8.3796593655150214E-2</v>
      </c>
      <c r="N44" s="3">
        <f t="shared" si="14"/>
        <v>8.3796593655152143E-2</v>
      </c>
      <c r="O44" s="3">
        <f t="shared" si="22"/>
        <v>2.4851828240677977E-2</v>
      </c>
      <c r="P44" s="3">
        <f t="shared" si="23"/>
        <v>4.9213385808712935E-2</v>
      </c>
      <c r="Q44" s="3">
        <f t="shared" si="24"/>
        <v>6.1403993172342108</v>
      </c>
      <c r="R44" s="3">
        <f t="shared" si="15"/>
        <v>6.0911859314254979</v>
      </c>
      <c r="S44" s="3">
        <f t="shared" si="16"/>
        <v>6.1896127030429238</v>
      </c>
      <c r="T44" s="3">
        <f t="shared" si="17"/>
        <v>464.2389124503004</v>
      </c>
      <c r="U44" s="3">
        <f t="shared" si="18"/>
        <v>441.94521720697912</v>
      </c>
      <c r="V44" s="3">
        <f t="shared" si="18"/>
        <v>487.65720148545665</v>
      </c>
      <c r="W44" s="3">
        <f t="shared" si="25"/>
        <v>13615.137174968108</v>
      </c>
      <c r="X44" s="3">
        <f t="shared" si="19"/>
        <v>2.8723382466197016</v>
      </c>
    </row>
    <row r="45" spans="1:39" x14ac:dyDescent="0.35">
      <c r="A45" s="25">
        <f t="shared" si="20"/>
        <v>40</v>
      </c>
      <c r="B45" s="3">
        <v>1878.954956</v>
      </c>
      <c r="C45" s="3">
        <v>321.11000050000001</v>
      </c>
      <c r="D45" s="3">
        <f t="shared" si="5"/>
        <v>-289.16075188333343</v>
      </c>
      <c r="E45" s="3">
        <f t="shared" si="6"/>
        <v>-608.93024835416691</v>
      </c>
      <c r="F45" s="4">
        <f t="shared" si="7"/>
        <v>176078.72845859587</v>
      </c>
      <c r="G45" s="3">
        <f t="shared" si="8"/>
        <v>83613.940429734721</v>
      </c>
      <c r="H45" s="3">
        <f t="shared" si="9"/>
        <v>7.5384710268004191</v>
      </c>
      <c r="I45" s="3">
        <f t="shared" si="26"/>
        <v>5.7717837451137584</v>
      </c>
      <c r="J45" s="3">
        <f t="shared" si="21"/>
        <v>-0.3900125602514084</v>
      </c>
      <c r="K45" s="3">
        <f t="shared" si="11"/>
        <v>0.45783824911051868</v>
      </c>
      <c r="L45" s="3">
        <f t="shared" si="12"/>
        <v>8.2153831815303377E-2</v>
      </c>
      <c r="M45" s="3">
        <f t="shared" si="13"/>
        <v>0.15210979715385847</v>
      </c>
      <c r="N45" s="3">
        <f t="shared" si="14"/>
        <v>0.15210979715386105</v>
      </c>
      <c r="O45" s="3">
        <f t="shared" si="22"/>
        <v>2.4639359092873511E-2</v>
      </c>
      <c r="P45" s="3">
        <f t="shared" si="23"/>
        <v>4.8792639051489076E-2</v>
      </c>
      <c r="Q45" s="3">
        <f t="shared" si="24"/>
        <v>6.1617963053651668</v>
      </c>
      <c r="R45" s="3">
        <f t="shared" si="15"/>
        <v>6.113003666313678</v>
      </c>
      <c r="S45" s="3">
        <f t="shared" si="16"/>
        <v>6.2105889444166555</v>
      </c>
      <c r="T45" s="3">
        <f t="shared" si="17"/>
        <v>474.27926049148437</v>
      </c>
      <c r="U45" s="3">
        <f t="shared" si="18"/>
        <v>451.69341591210019</v>
      </c>
      <c r="V45" s="3">
        <f t="shared" si="18"/>
        <v>497.99445599207701</v>
      </c>
      <c r="W45" s="3">
        <f t="shared" si="25"/>
        <v>23460.822206338929</v>
      </c>
      <c r="X45" s="3">
        <f t="shared" si="19"/>
        <v>2.8723382466197016</v>
      </c>
    </row>
    <row r="46" spans="1:39" x14ac:dyDescent="0.35">
      <c r="A46" s="25">
        <f t="shared" si="20"/>
        <v>41</v>
      </c>
      <c r="B46" s="3">
        <v>1903.9799805</v>
      </c>
      <c r="C46" s="3">
        <v>308.33999649999998</v>
      </c>
      <c r="D46" s="3">
        <f t="shared" si="5"/>
        <v>-264.13572738333346</v>
      </c>
      <c r="E46" s="3">
        <f t="shared" si="6"/>
        <v>-621.70025235416688</v>
      </c>
      <c r="F46" s="4">
        <f t="shared" si="7"/>
        <v>164213.24836996984</v>
      </c>
      <c r="G46" s="3">
        <f t="shared" si="8"/>
        <v>69767.682480322648</v>
      </c>
      <c r="H46" s="3">
        <f t="shared" si="9"/>
        <v>7.5517017008527558</v>
      </c>
      <c r="I46" s="3">
        <f t="shared" si="26"/>
        <v>5.7312030588810874</v>
      </c>
      <c r="J46" s="3">
        <f t="shared" si="21"/>
        <v>-0.46859621759316283</v>
      </c>
      <c r="K46" s="3">
        <f t="shared" si="11"/>
        <v>0.51440186593089421</v>
      </c>
      <c r="L46" s="3">
        <f t="shared" si="12"/>
        <v>6.1812862237587356E-2</v>
      </c>
      <c r="M46" s="3">
        <f t="shared" si="13"/>
        <v>0.21958241514261881</v>
      </c>
      <c r="N46" s="3">
        <f t="shared" si="14"/>
        <v>0.21958241514262192</v>
      </c>
      <c r="O46" s="3">
        <f t="shared" si="22"/>
        <v>2.4278987600913338E-2</v>
      </c>
      <c r="P46" s="3">
        <f t="shared" si="23"/>
        <v>4.8079005386531246E-2</v>
      </c>
      <c r="Q46" s="3">
        <f t="shared" si="24"/>
        <v>6.1997992764742502</v>
      </c>
      <c r="R46" s="3">
        <f t="shared" si="15"/>
        <v>6.1517202710877186</v>
      </c>
      <c r="S46" s="3">
        <f t="shared" si="16"/>
        <v>6.2478782818607819</v>
      </c>
      <c r="T46" s="3">
        <f t="shared" si="17"/>
        <v>492.65014469416718</v>
      </c>
      <c r="U46" s="3">
        <f t="shared" si="18"/>
        <v>469.52440169440104</v>
      </c>
      <c r="V46" s="3">
        <f t="shared" si="18"/>
        <v>516.91491260373834</v>
      </c>
      <c r="W46" s="3">
        <f t="shared" si="25"/>
        <v>33970.230727355876</v>
      </c>
      <c r="X46" s="3">
        <f t="shared" si="19"/>
        <v>2.8723382466197016</v>
      </c>
    </row>
    <row r="47" spans="1:39" x14ac:dyDescent="0.35">
      <c r="A47" s="25">
        <f t="shared" si="20"/>
        <v>42</v>
      </c>
      <c r="B47" s="3">
        <v>1942.0499875</v>
      </c>
      <c r="C47" s="3">
        <v>318.68499750000001</v>
      </c>
      <c r="D47" s="3">
        <f t="shared" si="5"/>
        <v>-226.06572038333343</v>
      </c>
      <c r="E47" s="3">
        <f t="shared" si="6"/>
        <v>-611.35525135416685</v>
      </c>
      <c r="F47" s="4">
        <f t="shared" si="7"/>
        <v>138206.4653075136</v>
      </c>
      <c r="G47" s="3">
        <f t="shared" si="8"/>
        <v>51105.709932435493</v>
      </c>
      <c r="H47" s="3">
        <f t="shared" si="9"/>
        <v>7.5714993887362683</v>
      </c>
      <c r="I47" s="3">
        <f t="shared" si="26"/>
        <v>5.7642031462644416</v>
      </c>
      <c r="J47" s="3">
        <f t="shared" si="21"/>
        <v>-0.49246178631226112</v>
      </c>
      <c r="K47" s="3">
        <f t="shared" si="11"/>
        <v>0.46815434885533858</v>
      </c>
      <c r="L47" s="3">
        <f t="shared" si="12"/>
        <v>3.6770467160433265E-2</v>
      </c>
      <c r="M47" s="3">
        <f t="shared" si="13"/>
        <v>0.24251861097786312</v>
      </c>
      <c r="N47" s="3">
        <f t="shared" si="14"/>
        <v>0.24251861097786642</v>
      </c>
      <c r="O47" s="3">
        <f t="shared" si="22"/>
        <v>2.3784641898038313E-2</v>
      </c>
      <c r="P47" s="3">
        <f t="shared" si="23"/>
        <v>4.7100066309580489E-2</v>
      </c>
      <c r="Q47" s="3">
        <f t="shared" si="24"/>
        <v>6.2566649325767028</v>
      </c>
      <c r="R47" s="3">
        <f t="shared" si="15"/>
        <v>6.2095648662671223</v>
      </c>
      <c r="S47" s="3">
        <f t="shared" si="16"/>
        <v>6.3037649988862832</v>
      </c>
      <c r="T47" s="3">
        <f t="shared" si="17"/>
        <v>521.47687623053844</v>
      </c>
      <c r="U47" s="3">
        <f t="shared" si="18"/>
        <v>497.48473179436058</v>
      </c>
      <c r="V47" s="3">
        <f t="shared" si="18"/>
        <v>546.6260873219486</v>
      </c>
      <c r="W47" s="3">
        <f t="shared" si="25"/>
        <v>41124.546079061402</v>
      </c>
      <c r="X47" s="3">
        <f t="shared" si="19"/>
        <v>2.8723382466197016</v>
      </c>
    </row>
    <row r="48" spans="1:39" x14ac:dyDescent="0.35">
      <c r="A48" s="25">
        <f t="shared" si="20"/>
        <v>43</v>
      </c>
      <c r="B48" s="3">
        <v>1946.4800415</v>
      </c>
      <c r="C48" s="3">
        <v>319.42498749999999</v>
      </c>
      <c r="D48" s="3">
        <f t="shared" si="5"/>
        <v>-221.6356663833335</v>
      </c>
      <c r="E48" s="3">
        <f t="shared" si="6"/>
        <v>-610.61526135416693</v>
      </c>
      <c r="F48" s="4">
        <f t="shared" si="7"/>
        <v>135334.12035406413</v>
      </c>
      <c r="G48" s="3">
        <f t="shared" si="8"/>
        <v>49122.368613184306</v>
      </c>
      <c r="H48" s="3">
        <f t="shared" si="9"/>
        <v>7.5737779134659622</v>
      </c>
      <c r="I48" s="3">
        <f t="shared" si="26"/>
        <v>5.7665224653445692</v>
      </c>
      <c r="J48" s="3">
        <f t="shared" si="21"/>
        <v>-0.49668716095910259</v>
      </c>
      <c r="K48" s="3">
        <f t="shared" si="11"/>
        <v>0.46498588810946762</v>
      </c>
      <c r="L48" s="3">
        <f t="shared" si="12"/>
        <v>3.4303328059063103E-2</v>
      </c>
      <c r="M48" s="3">
        <f t="shared" si="13"/>
        <v>0.24669813586161349</v>
      </c>
      <c r="N48" s="3">
        <f t="shared" si="14"/>
        <v>0.24669813586161679</v>
      </c>
      <c r="O48" s="3">
        <f t="shared" si="22"/>
        <v>2.3731498896542792E-2</v>
      </c>
      <c r="P48" s="3">
        <f t="shared" si="23"/>
        <v>4.6994828698475835E-2</v>
      </c>
      <c r="Q48" s="3">
        <f t="shared" si="24"/>
        <v>6.2632096263036718</v>
      </c>
      <c r="R48" s="3">
        <f t="shared" si="15"/>
        <v>6.216214797605196</v>
      </c>
      <c r="S48" s="3">
        <f t="shared" si="16"/>
        <v>6.3102044550021477</v>
      </c>
      <c r="T48" s="3">
        <f t="shared" si="17"/>
        <v>524.9009752889458</v>
      </c>
      <c r="U48" s="3">
        <f t="shared" si="18"/>
        <v>500.80399530784598</v>
      </c>
      <c r="V48" s="3">
        <f t="shared" si="18"/>
        <v>550.15741975046103</v>
      </c>
      <c r="W48" s="3">
        <f t="shared" si="25"/>
        <v>42220.381557843008</v>
      </c>
      <c r="X48" s="3">
        <f t="shared" si="19"/>
        <v>2.8723382466197016</v>
      </c>
    </row>
    <row r="49" spans="1:24" x14ac:dyDescent="0.35">
      <c r="A49" s="25">
        <f t="shared" si="20"/>
        <v>44</v>
      </c>
      <c r="B49" s="3">
        <v>1966.585022</v>
      </c>
      <c r="C49" s="3">
        <v>326.3650055</v>
      </c>
      <c r="D49" s="3">
        <f t="shared" si="5"/>
        <v>-201.53068588333349</v>
      </c>
      <c r="E49" s="3">
        <f t="shared" si="6"/>
        <v>-603.67524335416692</v>
      </c>
      <c r="F49" s="4">
        <f t="shared" si="7"/>
        <v>121659.08584395352</v>
      </c>
      <c r="G49" s="3">
        <f t="shared" si="8"/>
        <v>40614.617352606831</v>
      </c>
      <c r="H49" s="3">
        <f t="shared" si="9"/>
        <v>7.5840538261266728</v>
      </c>
      <c r="I49" s="3">
        <f t="shared" si="26"/>
        <v>5.7880164038005031</v>
      </c>
      <c r="J49" s="3">
        <f t="shared" si="21"/>
        <v>-0.504709119457452</v>
      </c>
      <c r="K49" s="3">
        <f t="shared" si="11"/>
        <v>0.43613449850878983</v>
      </c>
      <c r="L49" s="3">
        <f t="shared" si="12"/>
        <v>2.424114462033191E-2</v>
      </c>
      <c r="M49" s="3">
        <f t="shared" si="13"/>
        <v>0.25473129526351657</v>
      </c>
      <c r="N49" s="3">
        <f t="shared" si="14"/>
        <v>0.2547312952635199</v>
      </c>
      <c r="O49" s="3">
        <f t="shared" si="22"/>
        <v>2.3502173129543096E-2</v>
      </c>
      <c r="P49" s="3">
        <f t="shared" si="23"/>
        <v>4.6540701246043099E-2</v>
      </c>
      <c r="Q49" s="3">
        <f t="shared" si="24"/>
        <v>6.2927255232579551</v>
      </c>
      <c r="R49" s="3">
        <f t="shared" si="15"/>
        <v>6.2461848220119123</v>
      </c>
      <c r="S49" s="3">
        <f t="shared" si="16"/>
        <v>6.3392662245039979</v>
      </c>
      <c r="T49" s="3">
        <f t="shared" si="17"/>
        <v>540.62480838729448</v>
      </c>
      <c r="U49" s="3">
        <f t="shared" si="18"/>
        <v>516.04027874164933</v>
      </c>
      <c r="V49" s="3">
        <f t="shared" si="18"/>
        <v>566.38056268883543</v>
      </c>
      <c r="W49" s="3">
        <f t="shared" si="25"/>
        <v>45907.263133302287</v>
      </c>
      <c r="X49" s="3">
        <f t="shared" si="19"/>
        <v>2.8723382466197016</v>
      </c>
    </row>
    <row r="50" spans="1:24" x14ac:dyDescent="0.35">
      <c r="A50" s="25">
        <f t="shared" si="20"/>
        <v>45</v>
      </c>
      <c r="B50" s="3">
        <v>1988.1799925</v>
      </c>
      <c r="C50" s="3">
        <v>331.21000650000002</v>
      </c>
      <c r="D50" s="3">
        <f t="shared" si="5"/>
        <v>-179.93571538333345</v>
      </c>
      <c r="E50" s="3">
        <f t="shared" si="6"/>
        <v>-598.83024235416678</v>
      </c>
      <c r="F50" s="4">
        <f t="shared" si="7"/>
        <v>107750.94805117194</v>
      </c>
      <c r="G50" s="3">
        <f t="shared" si="8"/>
        <v>32376.861670511978</v>
      </c>
      <c r="H50" s="3">
        <f t="shared" si="9"/>
        <v>7.5949749226049885</v>
      </c>
      <c r="I50" s="3">
        <f t="shared" si="26"/>
        <v>5.8027526349170238</v>
      </c>
      <c r="J50" s="3">
        <f t="shared" si="21"/>
        <v>-0.52134197145062267</v>
      </c>
      <c r="K50" s="3">
        <f t="shared" si="11"/>
        <v>0.41688789952000876</v>
      </c>
      <c r="L50" s="3">
        <f t="shared" si="12"/>
        <v>1.5457102574282941E-2</v>
      </c>
      <c r="M50" s="3">
        <f t="shared" si="13"/>
        <v>0.27179745119602183</v>
      </c>
      <c r="N50" s="3">
        <f t="shared" si="14"/>
        <v>0.27179745119602533</v>
      </c>
      <c r="O50" s="3">
        <f t="shared" si="22"/>
        <v>2.3277972349290174E-2</v>
      </c>
      <c r="P50" s="3">
        <f t="shared" si="23"/>
        <v>4.6096722662642892E-2</v>
      </c>
      <c r="Q50" s="3">
        <f t="shared" si="24"/>
        <v>6.3240946063676464</v>
      </c>
      <c r="R50" s="3">
        <f t="shared" si="15"/>
        <v>6.2779978837050034</v>
      </c>
      <c r="S50" s="3">
        <f t="shared" si="16"/>
        <v>6.3701913290302894</v>
      </c>
      <c r="T50" s="3">
        <f t="shared" si="17"/>
        <v>557.85250884032166</v>
      </c>
      <c r="U50" s="3">
        <f t="shared" si="18"/>
        <v>532.72102596784043</v>
      </c>
      <c r="V50" s="3">
        <f t="shared" si="18"/>
        <v>584.16958680025471</v>
      </c>
      <c r="W50" s="3">
        <f t="shared" si="25"/>
        <v>51366.823867082698</v>
      </c>
      <c r="X50" s="3">
        <f t="shared" si="19"/>
        <v>2.8723382466197016</v>
      </c>
    </row>
    <row r="51" spans="1:24" x14ac:dyDescent="0.35">
      <c r="A51" s="25">
        <f t="shared" si="20"/>
        <v>46</v>
      </c>
      <c r="B51" s="3">
        <v>1994.744995</v>
      </c>
      <c r="C51" s="3">
        <v>313.75</v>
      </c>
      <c r="D51" s="3">
        <f t="shared" si="5"/>
        <v>-173.37071288333345</v>
      </c>
      <c r="E51" s="3">
        <f t="shared" si="6"/>
        <v>-616.29024885416686</v>
      </c>
      <c r="F51" s="4">
        <f t="shared" si="7"/>
        <v>106846.67978689389</v>
      </c>
      <c r="G51" s="3">
        <f t="shared" si="8"/>
        <v>30057.404085675244</v>
      </c>
      <c r="H51" s="3">
        <f t="shared" si="9"/>
        <v>7.5982714990988907</v>
      </c>
      <c r="I51" s="3">
        <f t="shared" si="26"/>
        <v>5.7485964904459941</v>
      </c>
      <c r="J51" s="3">
        <f t="shared" si="21"/>
        <v>-0.5849669986679924</v>
      </c>
      <c r="K51" s="3">
        <f t="shared" si="11"/>
        <v>0.48975462798663461</v>
      </c>
      <c r="L51" s="3">
        <f t="shared" si="12"/>
        <v>1.319229438747783E-2</v>
      </c>
      <c r="M51" s="3">
        <f t="shared" si="13"/>
        <v>0.34218638953063901</v>
      </c>
      <c r="N51" s="3">
        <f t="shared" si="14"/>
        <v>0.3421863895306429</v>
      </c>
      <c r="O51" s="3">
        <f t="shared" si="22"/>
        <v>2.3214454761484888E-2</v>
      </c>
      <c r="P51" s="3">
        <f t="shared" si="23"/>
        <v>4.5970940546171325E-2</v>
      </c>
      <c r="Q51" s="3">
        <f t="shared" si="24"/>
        <v>6.3335634891139865</v>
      </c>
      <c r="R51" s="3">
        <f t="shared" si="15"/>
        <v>6.2875925485678152</v>
      </c>
      <c r="S51" s="3">
        <f t="shared" si="16"/>
        <v>6.3795344296601577</v>
      </c>
      <c r="T51" s="3">
        <f t="shared" si="17"/>
        <v>563.1598364131155</v>
      </c>
      <c r="U51" s="3">
        <f t="shared" si="18"/>
        <v>537.85690479578011</v>
      </c>
      <c r="V51" s="3">
        <f t="shared" si="18"/>
        <v>589.65311874031966</v>
      </c>
      <c r="W51" s="3">
        <f t="shared" si="25"/>
        <v>62205.266499617035</v>
      </c>
      <c r="X51" s="3">
        <f t="shared" si="19"/>
        <v>2.8723382466197016</v>
      </c>
    </row>
    <row r="52" spans="1:24" x14ac:dyDescent="0.35">
      <c r="A52" s="25">
        <f t="shared" si="20"/>
        <v>47</v>
      </c>
      <c r="B52" s="3">
        <v>2042.88501</v>
      </c>
      <c r="C52" s="3">
        <v>322.44000249999999</v>
      </c>
      <c r="D52" s="3">
        <f t="shared" si="5"/>
        <v>-125.23069788333351</v>
      </c>
      <c r="E52" s="3">
        <f t="shared" si="6"/>
        <v>-607.60024635416687</v>
      </c>
      <c r="F52" s="4">
        <f t="shared" si="7"/>
        <v>76090.202885017687</v>
      </c>
      <c r="G52" s="3">
        <f t="shared" si="8"/>
        <v>15682.727692346751</v>
      </c>
      <c r="H52" s="3">
        <f t="shared" si="9"/>
        <v>7.6221183083583854</v>
      </c>
      <c r="I52" s="3">
        <f t="shared" si="26"/>
        <v>5.7759170801687807</v>
      </c>
      <c r="J52" s="3">
        <f t="shared" si="21"/>
        <v>-0.6261425112410981</v>
      </c>
      <c r="K52" s="3">
        <f t="shared" si="11"/>
        <v>0.45226179492260943</v>
      </c>
      <c r="L52" s="3">
        <f t="shared" si="12"/>
        <v>2.1493990083876736E-3</v>
      </c>
      <c r="M52" s="3">
        <f t="shared" si="13"/>
        <v>0.39205444438330866</v>
      </c>
      <c r="N52" s="3">
        <f t="shared" si="14"/>
        <v>0.39205444438331283</v>
      </c>
      <c r="O52" s="3">
        <f t="shared" si="22"/>
        <v>2.2816865703659719E-2</v>
      </c>
      <c r="P52" s="3">
        <f t="shared" si="23"/>
        <v>4.5183605968345558E-2</v>
      </c>
      <c r="Q52" s="3">
        <f t="shared" si="24"/>
        <v>6.4020595914098788</v>
      </c>
      <c r="R52" s="3">
        <f t="shared" si="15"/>
        <v>6.3568759854415333</v>
      </c>
      <c r="S52" s="3">
        <f t="shared" si="16"/>
        <v>6.4472431973782243</v>
      </c>
      <c r="T52" s="3">
        <f t="shared" si="17"/>
        <v>603.08587010724227</v>
      </c>
      <c r="U52" s="3">
        <f t="shared" si="18"/>
        <v>576.44272511003942</v>
      </c>
      <c r="V52" s="3">
        <f t="shared" si="18"/>
        <v>630.96045952107227</v>
      </c>
      <c r="W52" s="3">
        <f t="shared" si="25"/>
        <v>78762.103005021767</v>
      </c>
      <c r="X52" s="3">
        <f t="shared" si="19"/>
        <v>2.8723382466197016</v>
      </c>
    </row>
    <row r="53" spans="1:24" x14ac:dyDescent="0.35">
      <c r="A53" s="25">
        <f t="shared" si="20"/>
        <v>48</v>
      </c>
      <c r="B53" s="3">
        <v>2062.3399654999998</v>
      </c>
      <c r="C53" s="3">
        <v>324.23500050000001</v>
      </c>
      <c r="D53" s="3">
        <f t="shared" si="5"/>
        <v>-105.77574238333364</v>
      </c>
      <c r="E53" s="3">
        <f t="shared" si="6"/>
        <v>-605.80524835416691</v>
      </c>
      <c r="F53" s="4">
        <f t="shared" si="7"/>
        <v>64079.49988438181</v>
      </c>
      <c r="G53" s="3">
        <f t="shared" si="8"/>
        <v>11188.507676745363</v>
      </c>
      <c r="H53" s="3">
        <f t="shared" si="9"/>
        <v>7.6315965227135347</v>
      </c>
      <c r="I53" s="3">
        <f t="shared" si="26"/>
        <v>5.781468563067202</v>
      </c>
      <c r="J53" s="3">
        <f t="shared" si="21"/>
        <v>-0.64781566594463413</v>
      </c>
      <c r="K53" s="3">
        <f t="shared" si="11"/>
        <v>0.4448258236134463</v>
      </c>
      <c r="L53" s="3">
        <f t="shared" si="12"/>
        <v>3.6622376481909509E-4</v>
      </c>
      <c r="M53" s="3">
        <f t="shared" si="13"/>
        <v>0.41966513704328978</v>
      </c>
      <c r="N53" s="3">
        <f t="shared" si="14"/>
        <v>0.41966513704329411</v>
      </c>
      <c r="O53" s="3">
        <f t="shared" si="22"/>
        <v>2.2691130643070358E-2</v>
      </c>
      <c r="P53" s="3">
        <f t="shared" si="23"/>
        <v>4.4934616317099788E-2</v>
      </c>
      <c r="Q53" s="3">
        <f t="shared" si="24"/>
        <v>6.4292842290118362</v>
      </c>
      <c r="R53" s="3">
        <f t="shared" si="15"/>
        <v>6.3843496126947361</v>
      </c>
      <c r="S53" s="3">
        <f t="shared" si="16"/>
        <v>6.4742188453289362</v>
      </c>
      <c r="T53" s="3">
        <f t="shared" si="17"/>
        <v>619.73020432148587</v>
      </c>
      <c r="U53" s="3">
        <f t="shared" si="18"/>
        <v>592.49925326409959</v>
      </c>
      <c r="V53" s="3">
        <f t="shared" si="18"/>
        <v>648.21267542958049</v>
      </c>
      <c r="W53" s="3">
        <f t="shared" si="25"/>
        <v>87317.415481501477</v>
      </c>
      <c r="X53" s="3">
        <f t="shared" si="19"/>
        <v>2.8723382466197016</v>
      </c>
    </row>
    <row r="54" spans="1:24" x14ac:dyDescent="0.35">
      <c r="A54" s="25">
        <f t="shared" si="20"/>
        <v>49</v>
      </c>
      <c r="B54" s="3">
        <v>2026.9449460000001</v>
      </c>
      <c r="C54" s="3">
        <v>333.55499300000002</v>
      </c>
      <c r="D54" s="3">
        <f t="shared" si="5"/>
        <v>-141.1707618833334</v>
      </c>
      <c r="E54" s="3">
        <f t="shared" si="6"/>
        <v>-596.48525585416678</v>
      </c>
      <c r="F54" s="4">
        <f t="shared" si="7"/>
        <v>84206.278021107777</v>
      </c>
      <c r="G54" s="3">
        <f t="shared" si="8"/>
        <v>19929.184010720819</v>
      </c>
      <c r="H54" s="3">
        <f t="shared" si="9"/>
        <v>7.6142849857476804</v>
      </c>
      <c r="I54" s="3">
        <f t="shared" si="26"/>
        <v>5.8098077483134603</v>
      </c>
      <c r="J54" s="3">
        <f t="shared" si="21"/>
        <v>-0.56975189096358214</v>
      </c>
      <c r="K54" s="3">
        <f t="shared" si="11"/>
        <v>0.40782714421953714</v>
      </c>
      <c r="L54" s="3">
        <f t="shared" si="12"/>
        <v>4.7419149274087018E-3</v>
      </c>
      <c r="M54" s="3">
        <f t="shared" si="13"/>
        <v>0.32461721725657761</v>
      </c>
      <c r="N54" s="3">
        <f t="shared" si="14"/>
        <v>0.32461721725658138</v>
      </c>
      <c r="O54" s="3">
        <f t="shared" si="22"/>
        <v>2.2935035719455363E-2</v>
      </c>
      <c r="P54" s="3">
        <f t="shared" si="23"/>
        <v>4.5417614771321821E-2</v>
      </c>
      <c r="Q54" s="3">
        <f t="shared" si="24"/>
        <v>6.3795596392770424</v>
      </c>
      <c r="R54" s="3">
        <f t="shared" si="15"/>
        <v>6.3341420245057209</v>
      </c>
      <c r="S54" s="3">
        <f t="shared" si="16"/>
        <v>6.4249772540483638</v>
      </c>
      <c r="T54" s="3">
        <f t="shared" si="17"/>
        <v>589.66798385690913</v>
      </c>
      <c r="U54" s="3">
        <f t="shared" si="18"/>
        <v>563.48573857356075</v>
      </c>
      <c r="V54" s="3">
        <f t="shared" si="18"/>
        <v>617.06678161204275</v>
      </c>
      <c r="W54" s="3">
        <f t="shared" si="25"/>
        <v>65593.864085671201</v>
      </c>
      <c r="X54" s="3">
        <f t="shared" si="19"/>
        <v>2.8723382466197016</v>
      </c>
    </row>
    <row r="55" spans="1:24" x14ac:dyDescent="0.35">
      <c r="A55" s="25">
        <f t="shared" si="20"/>
        <v>50</v>
      </c>
      <c r="B55" s="3">
        <v>2050.5850220000002</v>
      </c>
      <c r="C55" s="3">
        <v>365.10499600000003</v>
      </c>
      <c r="D55" s="3">
        <f t="shared" si="5"/>
        <v>-117.53068588333326</v>
      </c>
      <c r="E55" s="3">
        <f t="shared" si="6"/>
        <v>-564.93525285416683</v>
      </c>
      <c r="F55" s="4">
        <f t="shared" si="7"/>
        <v>66397.227747624536</v>
      </c>
      <c r="G55" s="3">
        <f t="shared" si="8"/>
        <v>13813.462124206753</v>
      </c>
      <c r="H55" s="3">
        <f t="shared" si="9"/>
        <v>7.625880408005667</v>
      </c>
      <c r="I55" s="3">
        <f t="shared" si="26"/>
        <v>5.9001849724901803</v>
      </c>
      <c r="J55" s="3">
        <f t="shared" si="21"/>
        <v>-0.51268064162418092</v>
      </c>
      <c r="K55" s="3">
        <f t="shared" si="11"/>
        <v>0.30056296419711254</v>
      </c>
      <c r="L55" s="3">
        <f t="shared" si="12"/>
        <v>1.264199885017691E-3</v>
      </c>
      <c r="M55" s="3">
        <f t="shared" si="13"/>
        <v>0.26284144029618184</v>
      </c>
      <c r="N55" s="3">
        <f t="shared" si="14"/>
        <v>0.26284144029618522</v>
      </c>
      <c r="O55" s="3">
        <f t="shared" si="22"/>
        <v>2.2764653503911693E-2</v>
      </c>
      <c r="P55" s="3">
        <f t="shared" si="23"/>
        <v>4.5080211598111042E-2</v>
      </c>
      <c r="Q55" s="3">
        <f t="shared" si="24"/>
        <v>6.4128656141143612</v>
      </c>
      <c r="R55" s="3">
        <f t="shared" si="15"/>
        <v>6.3677854025162501</v>
      </c>
      <c r="S55" s="3">
        <f t="shared" si="16"/>
        <v>6.4579458257124722</v>
      </c>
      <c r="T55" s="3">
        <f t="shared" si="17"/>
        <v>609.63816809351215</v>
      </c>
      <c r="U55" s="3">
        <f t="shared" si="18"/>
        <v>582.76580707525284</v>
      </c>
      <c r="V55" s="3">
        <f t="shared" si="18"/>
        <v>637.74966115748919</v>
      </c>
      <c r="W55" s="3">
        <f t="shared" si="25"/>
        <v>59796.472254115215</v>
      </c>
      <c r="X55" s="3">
        <f t="shared" si="19"/>
        <v>2.8723382466197016</v>
      </c>
    </row>
    <row r="56" spans="1:24" x14ac:dyDescent="0.35">
      <c r="A56" s="25">
        <f t="shared" si="20"/>
        <v>51</v>
      </c>
      <c r="B56" s="3">
        <v>2086.5599364999998</v>
      </c>
      <c r="C56" s="3">
        <v>376.47500600000001</v>
      </c>
      <c r="D56" s="3">
        <f t="shared" si="5"/>
        <v>-81.555771383333649</v>
      </c>
      <c r="E56" s="3">
        <f t="shared" si="6"/>
        <v>-553.56524285416685</v>
      </c>
      <c r="F56" s="4">
        <f t="shared" si="7"/>
        <v>45146.440391974</v>
      </c>
      <c r="G56" s="3">
        <f t="shared" si="8"/>
        <v>6651.3438459305835</v>
      </c>
      <c r="H56" s="3">
        <f t="shared" si="9"/>
        <v>7.6432720254757252</v>
      </c>
      <c r="I56" s="3">
        <f t="shared" si="26"/>
        <v>5.9308516599101964</v>
      </c>
      <c r="J56" s="3">
        <f t="shared" si="21"/>
        <v>-0.53196856223399358</v>
      </c>
      <c r="K56" s="3">
        <f t="shared" si="11"/>
        <v>0.26787823170147312</v>
      </c>
      <c r="L56" s="3">
        <f t="shared" si="12"/>
        <v>2.0733175878898452E-4</v>
      </c>
      <c r="M56" s="3">
        <f t="shared" si="13"/>
        <v>0.28299055120530231</v>
      </c>
      <c r="N56" s="3">
        <f t="shared" si="14"/>
        <v>0.28299055120530586</v>
      </c>
      <c r="O56" s="3">
        <f t="shared" si="22"/>
        <v>2.2563483418562191E-2</v>
      </c>
      <c r="P56" s="3">
        <f t="shared" si="23"/>
        <v>4.4681840060709549E-2</v>
      </c>
      <c r="Q56" s="3">
        <f t="shared" si="24"/>
        <v>6.4628202221441899</v>
      </c>
      <c r="R56" s="3">
        <f t="shared" si="15"/>
        <v>6.4181383820834803</v>
      </c>
      <c r="S56" s="3">
        <f t="shared" si="16"/>
        <v>6.5075020622048996</v>
      </c>
      <c r="T56" s="3">
        <f t="shared" si="17"/>
        <v>640.86589453852866</v>
      </c>
      <c r="U56" s="3">
        <f t="shared" si="18"/>
        <v>612.86113821870561</v>
      </c>
      <c r="V56" s="3">
        <f t="shared" si="18"/>
        <v>670.15033124208787</v>
      </c>
      <c r="W56" s="3">
        <f t="shared" si="25"/>
        <v>69902.541942192678</v>
      </c>
      <c r="X56" s="3">
        <f t="shared" si="19"/>
        <v>2.8723382466197016</v>
      </c>
    </row>
    <row r="57" spans="1:24" x14ac:dyDescent="0.35">
      <c r="A57" s="25">
        <f t="shared" si="20"/>
        <v>52</v>
      </c>
      <c r="B57" s="3">
        <v>2076.5699464999998</v>
      </c>
      <c r="C57" s="3">
        <v>396.94000249999999</v>
      </c>
      <c r="D57" s="3">
        <f t="shared" si="5"/>
        <v>-91.545761383333684</v>
      </c>
      <c r="E57" s="3">
        <f t="shared" si="6"/>
        <v>-533.10024635416687</v>
      </c>
      <c r="F57" s="4">
        <f t="shared" si="7"/>
        <v>48803.067946134965</v>
      </c>
      <c r="G57" s="3">
        <f t="shared" si="8"/>
        <v>8380.6264272542685</v>
      </c>
      <c r="H57" s="3">
        <f t="shared" si="9"/>
        <v>7.6384727473096516</v>
      </c>
      <c r="I57" s="3">
        <f t="shared" si="26"/>
        <v>5.9837851420622936</v>
      </c>
      <c r="J57" s="3">
        <f t="shared" si="21"/>
        <v>-0.46524992984931401</v>
      </c>
      <c r="K57" s="3">
        <f t="shared" si="11"/>
        <v>0.21588666891479352</v>
      </c>
      <c r="L57" s="3">
        <f t="shared" si="12"/>
        <v>3.7683531665248232E-7</v>
      </c>
      <c r="M57" s="3">
        <f t="shared" si="13"/>
        <v>0.2164574972247916</v>
      </c>
      <c r="N57" s="3">
        <f t="shared" si="14"/>
        <v>0.21645749722479471</v>
      </c>
      <c r="O57" s="3">
        <f t="shared" si="22"/>
        <v>2.2612219524795002E-2</v>
      </c>
      <c r="P57" s="3">
        <f t="shared" si="23"/>
        <v>4.4778350819420006E-2</v>
      </c>
      <c r="Q57" s="3">
        <f t="shared" si="24"/>
        <v>6.4490350719116076</v>
      </c>
      <c r="R57" s="3">
        <f t="shared" si="15"/>
        <v>6.4042567210921879</v>
      </c>
      <c r="S57" s="3">
        <f t="shared" si="16"/>
        <v>6.4938134227310274</v>
      </c>
      <c r="T57" s="3">
        <f t="shared" si="17"/>
        <v>632.09207505380334</v>
      </c>
      <c r="U57" s="3">
        <f t="shared" si="18"/>
        <v>604.41238470209908</v>
      </c>
      <c r="V57" s="3">
        <f t="shared" si="18"/>
        <v>661.03938545658229</v>
      </c>
      <c r="W57" s="3">
        <f t="shared" si="25"/>
        <v>55296.497226349195</v>
      </c>
      <c r="X57" s="3">
        <f t="shared" si="19"/>
        <v>2.8723382466197016</v>
      </c>
    </row>
    <row r="58" spans="1:24" x14ac:dyDescent="0.35">
      <c r="A58" s="25">
        <f t="shared" si="20"/>
        <v>53</v>
      </c>
      <c r="B58" s="3">
        <v>2097.384888</v>
      </c>
      <c r="C58" s="3">
        <v>426.52500900000001</v>
      </c>
      <c r="D58" s="3">
        <f t="shared" si="5"/>
        <v>-70.730819883333425</v>
      </c>
      <c r="E58" s="3">
        <f t="shared" si="6"/>
        <v>-503.51523985416685</v>
      </c>
      <c r="F58" s="4">
        <f t="shared" si="7"/>
        <v>35614.045738638502</v>
      </c>
      <c r="G58" s="3">
        <f t="shared" si="8"/>
        <v>5002.8488813685553</v>
      </c>
      <c r="H58" s="3">
        <f t="shared" si="9"/>
        <v>7.6484465562632575</v>
      </c>
      <c r="I58" s="3">
        <f t="shared" si="26"/>
        <v>6.0556710029617289</v>
      </c>
      <c r="J58" s="3">
        <f t="shared" si="21"/>
        <v>-0.42201222187179965</v>
      </c>
      <c r="K58" s="3">
        <f t="shared" si="11"/>
        <v>0.15425271945350957</v>
      </c>
      <c r="L58" s="3">
        <f t="shared" si="12"/>
        <v>8.5626593494299427E-4</v>
      </c>
      <c r="M58" s="3">
        <f t="shared" si="13"/>
        <v>0.17809431540917306</v>
      </c>
      <c r="N58" s="3">
        <f t="shared" si="14"/>
        <v>0.17809431540917586</v>
      </c>
      <c r="O58" s="3">
        <f t="shared" si="22"/>
        <v>2.2516925929028406E-2</v>
      </c>
      <c r="P58" s="3">
        <f t="shared" si="23"/>
        <v>4.4589643556189981E-2</v>
      </c>
      <c r="Q58" s="3">
        <f t="shared" si="24"/>
        <v>6.4776832248335285</v>
      </c>
      <c r="R58" s="3">
        <f t="shared" si="15"/>
        <v>6.4330935812773387</v>
      </c>
      <c r="S58" s="3">
        <f t="shared" si="16"/>
        <v>6.5222728683897184</v>
      </c>
      <c r="T58" s="3">
        <f t="shared" si="17"/>
        <v>650.46222453295024</v>
      </c>
      <c r="U58" s="3">
        <f t="shared" si="18"/>
        <v>622.09547719787531</v>
      </c>
      <c r="V58" s="3">
        <f t="shared" si="18"/>
        <v>680.12245877456326</v>
      </c>
      <c r="W58" s="3">
        <f t="shared" si="25"/>
        <v>50147.876500651008</v>
      </c>
      <c r="X58" s="3">
        <f t="shared" si="19"/>
        <v>2.8723382466197016</v>
      </c>
    </row>
    <row r="59" spans="1:24" x14ac:dyDescent="0.35">
      <c r="A59" s="25">
        <f t="shared" si="20"/>
        <v>54</v>
      </c>
      <c r="B59" s="3">
        <v>2085.875</v>
      </c>
      <c r="C59" s="3">
        <v>432.24499500000002</v>
      </c>
      <c r="D59" s="3">
        <f t="shared" si="5"/>
        <v>-82.240707883333471</v>
      </c>
      <c r="E59" s="3">
        <f t="shared" si="6"/>
        <v>-497.79525385416684</v>
      </c>
      <c r="F59" s="4">
        <f t="shared" si="7"/>
        <v>40939.034057930367</v>
      </c>
      <c r="G59" s="3">
        <f t="shared" si="8"/>
        <v>6763.5340331517882</v>
      </c>
      <c r="H59" s="3">
        <f t="shared" si="9"/>
        <v>7.6429437104670672</v>
      </c>
      <c r="I59" s="3">
        <f t="shared" si="26"/>
        <v>6.068992545548995</v>
      </c>
      <c r="J59" s="3">
        <f t="shared" si="21"/>
        <v>-0.39288464483888763</v>
      </c>
      <c r="K59" s="3">
        <f t="shared" si="11"/>
        <v>0.14396610592446943</v>
      </c>
      <c r="L59" s="3">
        <f t="shared" si="12"/>
        <v>1.8106360263307771E-4</v>
      </c>
      <c r="M59" s="3">
        <f t="shared" si="13"/>
        <v>0.15435834415017888</v>
      </c>
      <c r="N59" s="3">
        <f t="shared" si="14"/>
        <v>0.15435834415018149</v>
      </c>
      <c r="O59" s="3">
        <f t="shared" si="22"/>
        <v>2.2566648450163637E-2</v>
      </c>
      <c r="P59" s="3">
        <f t="shared" si="23"/>
        <v>4.4688107684957963E-2</v>
      </c>
      <c r="Q59" s="3">
        <f t="shared" si="24"/>
        <v>6.4618771903878827</v>
      </c>
      <c r="R59" s="3">
        <f t="shared" si="15"/>
        <v>6.417189082702925</v>
      </c>
      <c r="S59" s="3">
        <f t="shared" si="16"/>
        <v>6.5065652980728403</v>
      </c>
      <c r="T59" s="3">
        <f t="shared" si="17"/>
        <v>640.26182252275873</v>
      </c>
      <c r="U59" s="3">
        <f t="shared" si="18"/>
        <v>612.27962557829289</v>
      </c>
      <c r="V59" s="3">
        <f t="shared" si="18"/>
        <v>669.52285239441755</v>
      </c>
      <c r="W59" s="3">
        <f t="shared" si="25"/>
        <v>43271.000532633152</v>
      </c>
      <c r="X59" s="3">
        <f t="shared" si="19"/>
        <v>2.8723382466197016</v>
      </c>
    </row>
    <row r="60" spans="1:24" x14ac:dyDescent="0.35">
      <c r="A60" s="25">
        <f t="shared" si="20"/>
        <v>55</v>
      </c>
      <c r="B60" s="3">
        <v>2085.420044</v>
      </c>
      <c r="C60" s="3">
        <v>487.75001500000002</v>
      </c>
      <c r="D60" s="3">
        <f t="shared" si="5"/>
        <v>-82.695663883333509</v>
      </c>
      <c r="E60" s="3">
        <f t="shared" si="6"/>
        <v>-442.29023385416684</v>
      </c>
      <c r="F60" s="4">
        <f t="shared" si="7"/>
        <v>36575.48451768516</v>
      </c>
      <c r="G60" s="3">
        <f t="shared" si="8"/>
        <v>6838.5728251052706</v>
      </c>
      <c r="H60" s="3">
        <f t="shared" si="9"/>
        <v>7.6427255738946087</v>
      </c>
      <c r="I60" s="3">
        <f t="shared" si="26"/>
        <v>6.1898030102566803</v>
      </c>
      <c r="J60" s="3">
        <f t="shared" si="21"/>
        <v>-0.27144761811114293</v>
      </c>
      <c r="K60" s="3">
        <f t="shared" si="11"/>
        <v>6.6883369501538253E-2</v>
      </c>
      <c r="L60" s="3">
        <f t="shared" si="12"/>
        <v>1.6459416103704628E-4</v>
      </c>
      <c r="M60" s="3">
        <f t="shared" si="13"/>
        <v>7.3683809378212894E-2</v>
      </c>
      <c r="N60" s="3">
        <f t="shared" si="14"/>
        <v>7.3683809378214699E-2</v>
      </c>
      <c r="O60" s="3">
        <f t="shared" si="22"/>
        <v>2.2568765144694476E-2</v>
      </c>
      <c r="P60" s="3">
        <f t="shared" si="23"/>
        <v>4.4692299316397573E-2</v>
      </c>
      <c r="Q60" s="3">
        <f t="shared" si="24"/>
        <v>6.4612506283678233</v>
      </c>
      <c r="R60" s="3">
        <f t="shared" si="15"/>
        <v>6.4165583290514254</v>
      </c>
      <c r="S60" s="3">
        <f t="shared" si="16"/>
        <v>6.5059429276842211</v>
      </c>
      <c r="T60" s="3">
        <f t="shared" si="17"/>
        <v>639.86078443260988</v>
      </c>
      <c r="U60" s="3">
        <f t="shared" si="18"/>
        <v>611.89354974089269</v>
      </c>
      <c r="V60" s="3">
        <f t="shared" si="18"/>
        <v>669.10629083781839</v>
      </c>
      <c r="W60" s="3">
        <f t="shared" si="25"/>
        <v>23137.686177380598</v>
      </c>
      <c r="X60" s="3">
        <f t="shared" si="19"/>
        <v>2.8723382466197016</v>
      </c>
    </row>
    <row r="61" spans="1:24" x14ac:dyDescent="0.35">
      <c r="A61" s="25">
        <f t="shared" si="20"/>
        <v>56</v>
      </c>
      <c r="B61" s="3">
        <v>2038.335022</v>
      </c>
      <c r="C61" s="3">
        <v>525.17001349999998</v>
      </c>
      <c r="D61" s="3">
        <f t="shared" si="5"/>
        <v>-129.78068588333349</v>
      </c>
      <c r="E61" s="3">
        <f t="shared" si="6"/>
        <v>-404.87023535416688</v>
      </c>
      <c r="F61" s="4">
        <f t="shared" si="7"/>
        <v>52544.336838010437</v>
      </c>
      <c r="G61" s="3">
        <f t="shared" si="8"/>
        <v>16843.026428348476</v>
      </c>
      <c r="H61" s="3">
        <f t="shared" si="9"/>
        <v>7.6198885879074396</v>
      </c>
      <c r="I61" s="3">
        <f t="shared" si="26"/>
        <v>6.2637220454064053</v>
      </c>
      <c r="J61" s="3">
        <f t="shared" si="21"/>
        <v>-0.13193303467295436</v>
      </c>
      <c r="K61" s="3">
        <f t="shared" si="11"/>
        <v>3.4113778732737181E-2</v>
      </c>
      <c r="L61" s="3">
        <f t="shared" si="12"/>
        <v>2.7842637043508736E-3</v>
      </c>
      <c r="M61" s="3">
        <f t="shared" si="13"/>
        <v>1.7406325638014978E-2</v>
      </c>
      <c r="N61" s="3">
        <f t="shared" si="14"/>
        <v>1.7406325638015866E-2</v>
      </c>
      <c r="O61" s="3">
        <f t="shared" si="22"/>
        <v>2.2849215076019863E-2</v>
      </c>
      <c r="P61" s="3">
        <f t="shared" si="23"/>
        <v>4.5247666532711749E-2</v>
      </c>
      <c r="Q61" s="3">
        <f t="shared" si="24"/>
        <v>6.3956550800793597</v>
      </c>
      <c r="R61" s="3">
        <f t="shared" si="15"/>
        <v>6.3504074135466482</v>
      </c>
      <c r="S61" s="3">
        <f t="shared" si="16"/>
        <v>6.4409027466120712</v>
      </c>
      <c r="T61" s="3">
        <f t="shared" si="17"/>
        <v>599.23574207346769</v>
      </c>
      <c r="U61" s="3">
        <f t="shared" si="18"/>
        <v>572.72599781796316</v>
      </c>
      <c r="V61" s="3">
        <f t="shared" si="18"/>
        <v>626.97254175018531</v>
      </c>
      <c r="W61" s="3">
        <f t="shared" si="25"/>
        <v>5485.7321491185912</v>
      </c>
      <c r="X61" s="3">
        <f t="shared" si="19"/>
        <v>2.8723382466197016</v>
      </c>
    </row>
    <row r="62" spans="1:24" x14ac:dyDescent="0.35">
      <c r="A62" s="25">
        <f t="shared" si="20"/>
        <v>57</v>
      </c>
      <c r="B62" s="3">
        <v>1945.0599975</v>
      </c>
      <c r="C62" s="3">
        <v>505.51501500000001</v>
      </c>
      <c r="D62" s="3">
        <f t="shared" si="5"/>
        <v>-223.05571038333346</v>
      </c>
      <c r="E62" s="3">
        <f t="shared" si="6"/>
        <v>-424.52523385416686</v>
      </c>
      <c r="F62" s="4">
        <f t="shared" si="7"/>
        <v>94692.777612991951</v>
      </c>
      <c r="G62" s="3">
        <f t="shared" si="8"/>
        <v>49753.849934613536</v>
      </c>
      <c r="H62" s="3">
        <f t="shared" si="9"/>
        <v>7.5730481026204881</v>
      </c>
      <c r="I62" s="3">
        <f t="shared" si="26"/>
        <v>6.2255777412834883</v>
      </c>
      <c r="J62" s="3">
        <f t="shared" si="21"/>
        <v>-3.5535621415932361E-2</v>
      </c>
      <c r="K62" s="3">
        <f t="shared" si="11"/>
        <v>4.9659208329601238E-2</v>
      </c>
      <c r="L62" s="3">
        <f t="shared" si="12"/>
        <v>3.5084226953848045E-2</v>
      </c>
      <c r="M62" s="3">
        <f t="shared" si="13"/>
        <v>1.2627803894164707E-3</v>
      </c>
      <c r="N62" s="3">
        <f t="shared" si="14"/>
        <v>1.2627803894167083E-3</v>
      </c>
      <c r="O62" s="3">
        <f t="shared" si="22"/>
        <v>2.3748432142241174E-2</v>
      </c>
      <c r="P62" s="3">
        <f t="shared" si="23"/>
        <v>4.7028361135022463E-2</v>
      </c>
      <c r="Q62" s="3">
        <f t="shared" si="24"/>
        <v>6.2611133626994206</v>
      </c>
      <c r="R62" s="3">
        <f t="shared" si="15"/>
        <v>6.2140850015643982</v>
      </c>
      <c r="S62" s="3">
        <f t="shared" si="16"/>
        <v>6.308141723834443</v>
      </c>
      <c r="T62" s="3">
        <f t="shared" si="17"/>
        <v>523.80179696488119</v>
      </c>
      <c r="U62" s="3">
        <f t="shared" si="18"/>
        <v>499.73851996675756</v>
      </c>
      <c r="V62" s="3">
        <f t="shared" si="18"/>
        <v>549.02376251062151</v>
      </c>
      <c r="W62" s="3">
        <f t="shared" si="25"/>
        <v>334.40639463110381</v>
      </c>
      <c r="X62" s="3">
        <f t="shared" si="19"/>
        <v>2.8723382466197016</v>
      </c>
    </row>
    <row r="63" spans="1:24" x14ac:dyDescent="0.35">
      <c r="A63" s="25">
        <f t="shared" si="20"/>
        <v>58</v>
      </c>
      <c r="B63" s="3">
        <v>1999.5050655</v>
      </c>
      <c r="C63" s="3">
        <v>568.45001200000002</v>
      </c>
      <c r="D63" s="3">
        <f t="shared" si="5"/>
        <v>-168.61064238333347</v>
      </c>
      <c r="E63" s="3">
        <f t="shared" si="6"/>
        <v>-361.59023685416685</v>
      </c>
      <c r="F63" s="4">
        <f t="shared" si="7"/>
        <v>60967.962115522772</v>
      </c>
      <c r="G63" s="3">
        <f t="shared" si="8"/>
        <v>28429.548724920369</v>
      </c>
      <c r="H63" s="3">
        <f t="shared" si="9"/>
        <v>7.6006549616670096</v>
      </c>
      <c r="I63" s="3">
        <f t="shared" si="26"/>
        <v>6.3429133796851511</v>
      </c>
      <c r="J63" s="3">
        <f t="shared" si="21"/>
        <v>2.5037798773679398E-3</v>
      </c>
      <c r="K63" s="3">
        <f t="shared" si="11"/>
        <v>1.113190073319785E-2</v>
      </c>
      <c r="L63" s="3">
        <f t="shared" si="12"/>
        <v>1.1666506375587608E-2</v>
      </c>
      <c r="M63" s="3">
        <f t="shared" si="13"/>
        <v>6.2689136743126158E-6</v>
      </c>
      <c r="N63" s="3">
        <f t="shared" si="14"/>
        <v>6.2689136742958632E-6</v>
      </c>
      <c r="O63" s="3">
        <f t="shared" si="22"/>
        <v>2.3169772487354384E-2</v>
      </c>
      <c r="P63" s="3">
        <f t="shared" si="23"/>
        <v>4.5882457478676281E-2</v>
      </c>
      <c r="Q63" s="3">
        <f t="shared" si="24"/>
        <v>6.3404095998077832</v>
      </c>
      <c r="R63" s="3">
        <f t="shared" si="15"/>
        <v>6.2945271423291071</v>
      </c>
      <c r="S63" s="3">
        <f t="shared" si="16"/>
        <v>6.3862920572864592</v>
      </c>
      <c r="T63" s="3">
        <f t="shared" si="17"/>
        <v>567.02851859455836</v>
      </c>
      <c r="U63" s="3">
        <f t="shared" si="18"/>
        <v>541.59968626802322</v>
      </c>
      <c r="V63" s="3">
        <f t="shared" si="18"/>
        <v>593.65126873509143</v>
      </c>
      <c r="W63" s="3">
        <f t="shared" si="25"/>
        <v>2.0206435017141038</v>
      </c>
      <c r="X63" s="3">
        <f t="shared" si="19"/>
        <v>2.8723382466197016</v>
      </c>
    </row>
    <row r="64" spans="1:24" x14ac:dyDescent="0.35">
      <c r="A64" s="25">
        <f t="shared" si="20"/>
        <v>59</v>
      </c>
      <c r="B64" s="3">
        <v>2080.584961</v>
      </c>
      <c r="C64" s="3">
        <v>645.96499649999998</v>
      </c>
      <c r="D64" s="3">
        <f t="shared" si="5"/>
        <v>-87.53074688333345</v>
      </c>
      <c r="E64" s="3">
        <f t="shared" si="6"/>
        <v>-284.07525235416688</v>
      </c>
      <c r="F64" s="4">
        <f t="shared" si="7"/>
        <v>24865.319009631654</v>
      </c>
      <c r="G64" s="3">
        <f t="shared" si="8"/>
        <v>7661.6316499541881</v>
      </c>
      <c r="H64" s="3">
        <f t="shared" si="9"/>
        <v>7.6404043644072681</v>
      </c>
      <c r="I64" s="3">
        <f t="shared" si="26"/>
        <v>6.4707453173300227</v>
      </c>
      <c r="J64" s="3">
        <f t="shared" si="21"/>
        <v>1.6161987751104334E-2</v>
      </c>
      <c r="K64" s="3">
        <f t="shared" si="11"/>
        <v>4.9836609065752303E-4</v>
      </c>
      <c r="L64" s="3">
        <f t="shared" si="12"/>
        <v>3.7971806745291013E-5</v>
      </c>
      <c r="M64" s="3">
        <f t="shared" si="13"/>
        <v>2.6120984806684655E-4</v>
      </c>
      <c r="N64" s="3">
        <f t="shared" si="14"/>
        <v>2.612098480667384E-4</v>
      </c>
      <c r="O64" s="3">
        <f t="shared" si="22"/>
        <v>2.2591968974057842E-2</v>
      </c>
      <c r="P64" s="3">
        <f t="shared" si="23"/>
        <v>4.4738249215762714E-2</v>
      </c>
      <c r="Q64" s="3">
        <f t="shared" si="24"/>
        <v>6.4545833295789183</v>
      </c>
      <c r="R64" s="3">
        <f t="shared" si="15"/>
        <v>6.4098450803631559</v>
      </c>
      <c r="S64" s="3">
        <f t="shared" si="16"/>
        <v>6.4993215787946808</v>
      </c>
      <c r="T64" s="3">
        <f t="shared" si="17"/>
        <v>635.60883167019426</v>
      </c>
      <c r="U64" s="3">
        <f t="shared" si="18"/>
        <v>607.79951368754007</v>
      </c>
      <c r="V64" s="3">
        <f t="shared" si="18"/>
        <v>664.6905398888465</v>
      </c>
      <c r="W64" s="3">
        <f t="shared" si="25"/>
        <v>107.25014998210496</v>
      </c>
      <c r="X64" s="3">
        <f t="shared" si="19"/>
        <v>2.8723382466197016</v>
      </c>
    </row>
    <row r="65" spans="1:29" ht="18.5" x14ac:dyDescent="0.45">
      <c r="A65" s="25">
        <f t="shared" si="20"/>
        <v>60</v>
      </c>
      <c r="B65" s="3">
        <v>2063.4349364999998</v>
      </c>
      <c r="C65" s="3">
        <v>674.82000749999997</v>
      </c>
      <c r="D65" s="3">
        <f t="shared" si="5"/>
        <v>-104.68077138333365</v>
      </c>
      <c r="E65" s="3">
        <f t="shared" si="6"/>
        <v>-255.22024135416689</v>
      </c>
      <c r="F65" s="4">
        <f t="shared" si="7"/>
        <v>26716.651737594781</v>
      </c>
      <c r="G65" s="3">
        <f t="shared" si="8"/>
        <v>10958.063897409766</v>
      </c>
      <c r="H65" s="3">
        <f t="shared" si="9"/>
        <v>7.6321273180437297</v>
      </c>
      <c r="I65" s="3">
        <f t="shared" si="26"/>
        <v>6.5144459997580597</v>
      </c>
      <c r="J65" s="3">
        <f t="shared" si="21"/>
        <v>8.3637147018178482E-2</v>
      </c>
      <c r="K65" s="3">
        <f t="shared" si="11"/>
        <v>4.3592738166298448E-3</v>
      </c>
      <c r="L65" s="3">
        <f t="shared" si="12"/>
        <v>3.1019487376605844E-4</v>
      </c>
      <c r="M65" s="3">
        <f t="shared" si="13"/>
        <v>6.9951723613404021E-3</v>
      </c>
      <c r="N65" s="3">
        <f t="shared" si="14"/>
        <v>6.9951723613398426E-3</v>
      </c>
      <c r="O65" s="3">
        <f t="shared" si="22"/>
        <v>2.2684664720212386E-2</v>
      </c>
      <c r="P65" s="3">
        <f t="shared" si="23"/>
        <v>4.4921812029498208E-2</v>
      </c>
      <c r="Q65" s="3">
        <f t="shared" si="24"/>
        <v>6.4308088527398812</v>
      </c>
      <c r="R65" s="3">
        <f t="shared" si="15"/>
        <v>6.3858870407103829</v>
      </c>
      <c r="S65" s="3">
        <f t="shared" si="16"/>
        <v>6.4757306647693795</v>
      </c>
      <c r="T65" s="3">
        <f t="shared" si="17"/>
        <v>620.67578033663119</v>
      </c>
      <c r="U65" s="3">
        <f t="shared" si="18"/>
        <v>593.41087881508224</v>
      </c>
      <c r="V65" s="3">
        <f t="shared" si="18"/>
        <v>649.19339710408872</v>
      </c>
      <c r="W65" s="3">
        <f t="shared" si="25"/>
        <v>2931.5973351184821</v>
      </c>
      <c r="X65" s="3">
        <f t="shared" si="19"/>
        <v>2.8723382466197016</v>
      </c>
      <c r="Z65" s="52" t="s">
        <v>63</v>
      </c>
      <c r="AA65" s="52"/>
      <c r="AB65" s="53"/>
    </row>
    <row r="66" spans="1:29" ht="18.5" x14ac:dyDescent="0.45">
      <c r="A66" s="25">
        <f t="shared" si="20"/>
        <v>61</v>
      </c>
      <c r="B66" s="3">
        <v>1989.2199705</v>
      </c>
      <c r="C66" s="3">
        <v>621.64498900000001</v>
      </c>
      <c r="D66" s="3">
        <f t="shared" si="5"/>
        <v>-178.89573738333343</v>
      </c>
      <c r="E66" s="3">
        <f t="shared" si="6"/>
        <v>-308.39525985416685</v>
      </c>
      <c r="F66" s="4">
        <f t="shared" si="7"/>
        <v>55170.597417135905</v>
      </c>
      <c r="G66" s="3">
        <f t="shared" si="8"/>
        <v>32003.684853926599</v>
      </c>
      <c r="H66" s="3">
        <f t="shared" si="9"/>
        <v>7.5954978662532895</v>
      </c>
      <c r="I66" s="3">
        <f t="shared" si="26"/>
        <v>6.4323691725605388</v>
      </c>
      <c r="J66" s="3">
        <f t="shared" si="21"/>
        <v>0.10677249515105114</v>
      </c>
      <c r="K66" s="3">
        <f t="shared" si="11"/>
        <v>2.5766767401191046E-4</v>
      </c>
      <c r="L66" s="3">
        <f t="shared" si="12"/>
        <v>1.5085864031308798E-2</v>
      </c>
      <c r="M66" s="3">
        <f t="shared" si="13"/>
        <v>1.1400365720781239E-2</v>
      </c>
      <c r="N66" s="3">
        <f t="shared" si="14"/>
        <v>1.1400365720780525E-2</v>
      </c>
      <c r="O66" s="3">
        <f t="shared" si="22"/>
        <v>2.3267764728589539E-2</v>
      </c>
      <c r="P66" s="3">
        <f t="shared" si="23"/>
        <v>4.6076508794638323E-2</v>
      </c>
      <c r="Q66" s="3">
        <f t="shared" si="24"/>
        <v>6.3255966774094876</v>
      </c>
      <c r="R66" s="3">
        <f t="shared" si="15"/>
        <v>6.279520168614849</v>
      </c>
      <c r="S66" s="3">
        <f t="shared" si="16"/>
        <v>6.3716731862041263</v>
      </c>
      <c r="T66" s="3">
        <f t="shared" si="17"/>
        <v>558.69107257295377</v>
      </c>
      <c r="U66" s="3">
        <f t="shared" si="18"/>
        <v>533.53259671105207</v>
      </c>
      <c r="V66" s="3">
        <f t="shared" si="18"/>
        <v>585.03588439932264</v>
      </c>
      <c r="W66" s="3">
        <f t="shared" si="25"/>
        <v>3963.1955935035221</v>
      </c>
      <c r="X66" s="3">
        <f t="shared" si="19"/>
        <v>2.8723382466197016</v>
      </c>
      <c r="Z66" s="52" t="s">
        <v>95</v>
      </c>
      <c r="AA66" s="52"/>
      <c r="AB66" s="53"/>
      <c r="AC66" s="51">
        <f>X6</f>
        <v>2.8723382466197016</v>
      </c>
    </row>
    <row r="67" spans="1:29" x14ac:dyDescent="0.35">
      <c r="A67" s="25">
        <f t="shared" si="20"/>
        <v>62</v>
      </c>
      <c r="B67" s="3">
        <v>1934.5849605000001</v>
      </c>
      <c r="C67" s="3">
        <v>565.33502199999998</v>
      </c>
      <c r="D67" s="3">
        <f t="shared" si="5"/>
        <v>-233.53074738333339</v>
      </c>
      <c r="E67" s="3">
        <f t="shared" si="6"/>
        <v>-364.70522685416688</v>
      </c>
      <c r="F67" s="4">
        <f t="shared" si="7"/>
        <v>85169.884201861743</v>
      </c>
      <c r="G67" s="3">
        <f t="shared" si="8"/>
        <v>54536.609973418279</v>
      </c>
      <c r="H67" s="3">
        <f t="shared" si="9"/>
        <v>7.5676480917597884</v>
      </c>
      <c r="I67" s="3">
        <f t="shared" si="26"/>
        <v>6.3374185147075792</v>
      </c>
      <c r="J67" s="3">
        <f t="shared" si="21"/>
        <v>9.1815809735509291E-2</v>
      </c>
      <c r="K67" s="3">
        <f t="shared" si="11"/>
        <v>1.2321596758234151E-2</v>
      </c>
      <c r="L67" s="3">
        <f t="shared" si="12"/>
        <v>4.1135343051112119E-2</v>
      </c>
      <c r="M67" s="3">
        <f t="shared" si="13"/>
        <v>8.4301429173872424E-3</v>
      </c>
      <c r="N67" s="3">
        <f t="shared" si="14"/>
        <v>8.4301429173866283E-3</v>
      </c>
      <c r="O67" s="3">
        <f t="shared" si="22"/>
        <v>2.3876292493938894E-2</v>
      </c>
      <c r="P67" s="3">
        <f t="shared" si="23"/>
        <v>4.7281559441271742E-2</v>
      </c>
      <c r="Q67" s="3">
        <f t="shared" si="24"/>
        <v>6.2456027049720699</v>
      </c>
      <c r="R67" s="3">
        <f t="shared" si="15"/>
        <v>6.198321145530798</v>
      </c>
      <c r="S67" s="3">
        <f t="shared" si="16"/>
        <v>6.2928842644133418</v>
      </c>
      <c r="T67" s="3">
        <f t="shared" si="17"/>
        <v>515.73997031795432</v>
      </c>
      <c r="U67" s="3">
        <f t="shared" si="18"/>
        <v>491.92248119445378</v>
      </c>
      <c r="V67" s="3">
        <f t="shared" si="18"/>
        <v>540.71063460590494</v>
      </c>
      <c r="W67" s="3">
        <f t="shared" si="25"/>
        <v>2459.6691513447804</v>
      </c>
      <c r="X67" s="3">
        <f t="shared" si="19"/>
        <v>2.8723382466197016</v>
      </c>
    </row>
    <row r="68" spans="1:29" x14ac:dyDescent="0.35">
      <c r="A68" s="25">
        <f t="shared" si="20"/>
        <v>63</v>
      </c>
      <c r="B68" s="3">
        <v>1998.414978</v>
      </c>
      <c r="C68" s="3">
        <v>574.96499649999998</v>
      </c>
      <c r="D68" s="3">
        <f t="shared" si="5"/>
        <v>-169.70072988333345</v>
      </c>
      <c r="E68" s="3">
        <f t="shared" si="6"/>
        <v>-355.07525235416688</v>
      </c>
      <c r="F68" s="4">
        <f t="shared" si="7"/>
        <v>60256.529488010936</v>
      </c>
      <c r="G68" s="3">
        <f t="shared" si="8"/>
        <v>28798.337722936103</v>
      </c>
      <c r="H68" s="3">
        <f t="shared" si="9"/>
        <v>7.6001096343392227</v>
      </c>
      <c r="I68" s="3">
        <f t="shared" si="26"/>
        <v>6.3543091632921787</v>
      </c>
      <c r="J68" s="3">
        <f t="shared" si="21"/>
        <v>1.5465928024925191E-2</v>
      </c>
      <c r="K68" s="3">
        <f t="shared" si="11"/>
        <v>8.8570759756509132E-3</v>
      </c>
      <c r="L68" s="3">
        <f t="shared" si="12"/>
        <v>1.2007330963169261E-2</v>
      </c>
      <c r="M68" s="3">
        <f t="shared" si="13"/>
        <v>2.391949296721664E-4</v>
      </c>
      <c r="N68" s="3">
        <f t="shared" si="14"/>
        <v>2.3919492967206291E-4</v>
      </c>
      <c r="O68" s="3">
        <f t="shared" si="22"/>
        <v>2.3179902757832986E-2</v>
      </c>
      <c r="P68" s="3">
        <f t="shared" si="23"/>
        <v>4.5902518172182688E-2</v>
      </c>
      <c r="Q68" s="3">
        <f t="shared" si="24"/>
        <v>6.3388432352672535</v>
      </c>
      <c r="R68" s="3">
        <f t="shared" si="15"/>
        <v>6.2929407170950711</v>
      </c>
      <c r="S68" s="3">
        <f t="shared" si="16"/>
        <v>6.3847457534394358</v>
      </c>
      <c r="T68" s="3">
        <f t="shared" si="17"/>
        <v>566.14104046814884</v>
      </c>
      <c r="U68" s="3">
        <f t="shared" si="18"/>
        <v>540.74116003288088</v>
      </c>
      <c r="V68" s="3">
        <f t="shared" si="18"/>
        <v>592.73401285537136</v>
      </c>
      <c r="W68" s="3">
        <f t="shared" si="25"/>
        <v>77.862200052042112</v>
      </c>
      <c r="X68" s="3">
        <f t="shared" si="19"/>
        <v>2.8723382466197016</v>
      </c>
    </row>
    <row r="69" spans="1:29" x14ac:dyDescent="0.35">
      <c r="A69" s="25">
        <f t="shared" si="20"/>
        <v>64</v>
      </c>
      <c r="B69" s="3">
        <v>2060.9600829999999</v>
      </c>
      <c r="C69" s="3">
        <v>625.0400085</v>
      </c>
      <c r="D69" s="3">
        <f t="shared" si="5"/>
        <v>-107.15562488333353</v>
      </c>
      <c r="E69" s="3">
        <f t="shared" si="6"/>
        <v>-305.00024035416686</v>
      </c>
      <c r="F69" s="4">
        <f t="shared" si="7"/>
        <v>32682.49134471767</v>
      </c>
      <c r="G69" s="3">
        <f t="shared" si="8"/>
        <v>11482.327944137687</v>
      </c>
      <c r="H69" s="3">
        <f t="shared" si="9"/>
        <v>7.6309272129202714</v>
      </c>
      <c r="I69" s="3">
        <f t="shared" si="26"/>
        <v>6.4378156612876181</v>
      </c>
      <c r="J69" s="3">
        <f t="shared" si="21"/>
        <v>1.0453916393811546E-2</v>
      </c>
      <c r="K69" s="3">
        <f t="shared" si="11"/>
        <v>1.1247751024449978E-4</v>
      </c>
      <c r="L69" s="3">
        <f t="shared" si="12"/>
        <v>4.4350076625754688E-4</v>
      </c>
      <c r="M69" s="3">
        <f t="shared" si="13"/>
        <v>1.0928436796880181E-4</v>
      </c>
      <c r="N69" s="3">
        <f t="shared" si="14"/>
        <v>1.0928436796873184E-4</v>
      </c>
      <c r="O69" s="3">
        <f t="shared" si="22"/>
        <v>2.2699372148261961E-2</v>
      </c>
      <c r="P69" s="3">
        <f t="shared" si="23"/>
        <v>4.4950936741122959E-2</v>
      </c>
      <c r="Q69" s="3">
        <f t="shared" si="24"/>
        <v>6.4273617448938065</v>
      </c>
      <c r="R69" s="3">
        <f t="shared" si="15"/>
        <v>6.3824108081526836</v>
      </c>
      <c r="S69" s="3">
        <f t="shared" si="16"/>
        <v>6.4723126816349295</v>
      </c>
      <c r="T69" s="3">
        <f t="shared" si="17"/>
        <v>618.53992735709448</v>
      </c>
      <c r="U69" s="3">
        <f t="shared" si="18"/>
        <v>591.35162589277923</v>
      </c>
      <c r="V69" s="3">
        <f t="shared" si="18"/>
        <v>646.97825284121086</v>
      </c>
      <c r="W69" s="3">
        <f t="shared" si="25"/>
        <v>42.251054864355865</v>
      </c>
      <c r="X69" s="3">
        <f t="shared" si="19"/>
        <v>2.8723382466197016</v>
      </c>
    </row>
    <row r="70" spans="1:29" x14ac:dyDescent="0.35">
      <c r="A70" s="25">
        <f t="shared" si="20"/>
        <v>65</v>
      </c>
      <c r="B70" s="3">
        <v>2082.0599364999998</v>
      </c>
      <c r="C70" s="3">
        <v>693.35498050000001</v>
      </c>
      <c r="D70" s="3">
        <f t="shared" si="5"/>
        <v>-86.055771383333649</v>
      </c>
      <c r="E70" s="3">
        <f t="shared" si="6"/>
        <v>-236.68526835416685</v>
      </c>
      <c r="F70" s="4">
        <f t="shared" si="7"/>
        <v>20368.133343289159</v>
      </c>
      <c r="G70" s="3">
        <f t="shared" si="8"/>
        <v>7405.5957883805868</v>
      </c>
      <c r="H70" s="3">
        <f t="shared" si="9"/>
        <v>7.6411130367048337</v>
      </c>
      <c r="I70" s="3">
        <f t="shared" si="26"/>
        <v>6.5415421054148615</v>
      </c>
      <c r="J70" s="3">
        <f t="shared" ref="J70:J101" si="27">I70-Q70</f>
        <v>8.4923229291328006E-2</v>
      </c>
      <c r="K70" s="3">
        <f t="shared" si="11"/>
        <v>8.6715025084281375E-3</v>
      </c>
      <c r="L70" s="3">
        <f t="shared" si="12"/>
        <v>6.7201848326225668E-5</v>
      </c>
      <c r="M70" s="3">
        <f t="shared" si="13"/>
        <v>7.2119548732674709E-3</v>
      </c>
      <c r="N70" s="3">
        <f t="shared" si="14"/>
        <v>7.2119548732669028E-3</v>
      </c>
      <c r="O70" s="3">
        <f t="shared" ref="O70:O101" si="28" xml:space="preserve"> SQRT($AB$16/$AH$15*(1+G70/$AB$19))</f>
        <v>2.2584753317385353E-2</v>
      </c>
      <c r="P70" s="3">
        <f t="shared" ref="P70:P101" si="29">O70*$AH$21</f>
        <v>4.4723960251093903E-2</v>
      </c>
      <c r="Q70" s="3">
        <f t="shared" ref="Q70:Q101" si="30">$AC$7+$AB$7*H70</f>
        <v>6.4566188761235335</v>
      </c>
      <c r="R70" s="3">
        <f t="shared" si="15"/>
        <v>6.4118949158724394</v>
      </c>
      <c r="S70" s="3">
        <f t="shared" si="16"/>
        <v>6.5013428363746275</v>
      </c>
      <c r="T70" s="3">
        <f t="shared" si="17"/>
        <v>636.90396073177874</v>
      </c>
      <c r="U70" s="3">
        <f t="shared" si="18"/>
        <v>609.0466805199535</v>
      </c>
      <c r="V70" s="3">
        <f t="shared" si="18"/>
        <v>666.03540938687922</v>
      </c>
      <c r="W70" s="3">
        <f t="shared" ref="W70:W101" si="31">(T70-C70)^2</f>
        <v>3186.7176328721089</v>
      </c>
      <c r="X70" s="3">
        <f t="shared" si="19"/>
        <v>2.8723382466197016</v>
      </c>
    </row>
    <row r="71" spans="1:29" x14ac:dyDescent="0.35">
      <c r="A71" s="25">
        <f t="shared" si="20"/>
        <v>66</v>
      </c>
      <c r="B71" s="3">
        <v>2096.400024</v>
      </c>
      <c r="C71" s="3">
        <v>718.26000950000002</v>
      </c>
      <c r="D71" s="3">
        <f t="shared" ref="D71:D125" si="32">B71-$B$127</f>
        <v>-71.71568388333344</v>
      </c>
      <c r="E71" s="3">
        <f t="shared" ref="E71:E125" si="33">C71-$C$127</f>
        <v>-211.78023935416684</v>
      </c>
      <c r="F71" s="4">
        <f t="shared" ref="F71:F125" si="34">D71*E71</f>
        <v>15187.964698260121</v>
      </c>
      <c r="G71" s="3">
        <f t="shared" ref="G71:G125" si="35">D71^2</f>
        <v>5143.139314854212</v>
      </c>
      <c r="H71" s="3">
        <f t="shared" ref="H71:H125" si="36">LN(B71)</f>
        <v>7.6479768783762081</v>
      </c>
      <c r="I71" s="3">
        <f t="shared" ref="I71:I102" si="37">LN(C71)</f>
        <v>6.5768316337177417</v>
      </c>
      <c r="J71" s="3">
        <f t="shared" si="27"/>
        <v>0.10049748264277802</v>
      </c>
      <c r="K71" s="3">
        <f t="shared" ref="K71:K125" si="38">(I71-$I$127)^2</f>
        <v>1.6489238774853171E-2</v>
      </c>
      <c r="L71" s="3">
        <f t="shared" ref="L71:L125" si="39">(Q71-$I$127)^2</f>
        <v>7.7913268278612764E-4</v>
      </c>
      <c r="M71" s="3">
        <f t="shared" ref="M71:M125" si="40">J71^2</f>
        <v>1.009974401753547E-2</v>
      </c>
      <c r="N71" s="3">
        <f t="shared" ref="N71:N125" si="41">(J71-$J$127)^2</f>
        <v>1.0099744017534797E-2</v>
      </c>
      <c r="O71" s="3">
        <f t="shared" si="28"/>
        <v>2.2520891817514072E-2</v>
      </c>
      <c r="P71" s="3">
        <f t="shared" si="29"/>
        <v>4.459749709510185E-2</v>
      </c>
      <c r="Q71" s="3">
        <f t="shared" si="30"/>
        <v>6.4763341510749637</v>
      </c>
      <c r="R71" s="3">
        <f t="shared" ref="R71:R125" si="42">Q71-P71</f>
        <v>6.4317366539798622</v>
      </c>
      <c r="S71" s="3">
        <f t="shared" ref="S71:S125" si="43">Q71+P71</f>
        <v>6.5209316481700652</v>
      </c>
      <c r="T71" s="3">
        <f t="shared" ref="T71:T125" si="44">$AH$7*B71^$AG$7</f>
        <v>649.58529466942969</v>
      </c>
      <c r="U71" s="3">
        <f t="shared" ref="U71:V125" si="45">EXP(R71)</f>
        <v>621.25191132144607</v>
      </c>
      <c r="V71" s="3">
        <f t="shared" si="45"/>
        <v>679.21087623413371</v>
      </c>
      <c r="W71" s="3">
        <f t="shared" si="31"/>
        <v>4716.2164570601572</v>
      </c>
      <c r="X71" s="3">
        <f t="shared" ref="X71:X125" si="46">$AG$7</f>
        <v>2.8723382466197016</v>
      </c>
    </row>
    <row r="72" spans="1:29" x14ac:dyDescent="0.35">
      <c r="A72" s="25">
        <f t="shared" ref="A72:A125" si="47">A71+1</f>
        <v>67</v>
      </c>
      <c r="B72" s="3">
        <v>2136.4700929999999</v>
      </c>
      <c r="C72" s="3">
        <v>738.06500249999999</v>
      </c>
      <c r="D72" s="3">
        <f t="shared" si="32"/>
        <v>-31.645614883333565</v>
      </c>
      <c r="E72" s="3">
        <f t="shared" si="33"/>
        <v>-191.97524635416687</v>
      </c>
      <c r="F72" s="4">
        <f t="shared" si="34"/>
        <v>6075.1747132570508</v>
      </c>
      <c r="G72" s="3">
        <f t="shared" si="35"/>
        <v>1001.4449413442628</v>
      </c>
      <c r="H72" s="3">
        <f t="shared" si="36"/>
        <v>7.6669102568583254</v>
      </c>
      <c r="I72" s="3">
        <f t="shared" si="37"/>
        <v>6.6040318999900141</v>
      </c>
      <c r="J72" s="3">
        <f t="shared" si="27"/>
        <v>7.3314681763136491E-2</v>
      </c>
      <c r="K72" s="3">
        <f t="shared" si="38"/>
        <v>2.4214689087685263E-2</v>
      </c>
      <c r="L72" s="3">
        <f t="shared" si="39"/>
        <v>6.7726341592252498E-3</v>
      </c>
      <c r="M72" s="3">
        <f t="shared" si="40"/>
        <v>5.3750425620299781E-3</v>
      </c>
      <c r="N72" s="3">
        <f t="shared" si="41"/>
        <v>5.3750425620294881E-3</v>
      </c>
      <c r="O72" s="3">
        <f t="shared" si="28"/>
        <v>2.2403514147268443E-2</v>
      </c>
      <c r="P72" s="3">
        <f t="shared" si="29"/>
        <v>4.436505735203012E-2</v>
      </c>
      <c r="Q72" s="3">
        <f t="shared" si="30"/>
        <v>6.5307172182268776</v>
      </c>
      <c r="R72" s="3">
        <f t="shared" si="42"/>
        <v>6.4863521608748478</v>
      </c>
      <c r="S72" s="3">
        <f t="shared" si="43"/>
        <v>6.5750822755789073</v>
      </c>
      <c r="T72" s="3">
        <f t="shared" si="44"/>
        <v>685.88996790901297</v>
      </c>
      <c r="U72" s="3">
        <f t="shared" si="45"/>
        <v>656.12555199975884</v>
      </c>
      <c r="V72" s="3">
        <f t="shared" si="45"/>
        <v>717.00461389499389</v>
      </c>
      <c r="W72" s="3">
        <f t="shared" si="31"/>
        <v>2722.2342345706925</v>
      </c>
      <c r="X72" s="3">
        <f t="shared" si="46"/>
        <v>2.8723382466197016</v>
      </c>
    </row>
    <row r="73" spans="1:29" x14ac:dyDescent="0.35">
      <c r="A73" s="25">
        <f t="shared" si="47"/>
        <v>68</v>
      </c>
      <c r="B73" s="3">
        <v>2172.0499264999999</v>
      </c>
      <c r="C73" s="3">
        <v>764.51498400000003</v>
      </c>
      <c r="D73" s="3">
        <f t="shared" si="32"/>
        <v>3.9342186166663851</v>
      </c>
      <c r="E73" s="3">
        <f t="shared" si="33"/>
        <v>-165.52526485416683</v>
      </c>
      <c r="F73" s="4">
        <f t="shared" si="34"/>
        <v>-651.21257851789721</v>
      </c>
      <c r="G73" s="3">
        <f t="shared" si="35"/>
        <v>15.478076123724364</v>
      </c>
      <c r="H73" s="3">
        <f t="shared" si="36"/>
        <v>7.6834266672076899</v>
      </c>
      <c r="I73" s="3">
        <f t="shared" si="37"/>
        <v>6.639241624915436</v>
      </c>
      <c r="J73" s="3">
        <f t="shared" si="27"/>
        <v>6.1083689545212927E-2</v>
      </c>
      <c r="K73" s="3">
        <f t="shared" si="38"/>
        <v>3.6412433505783666E-2</v>
      </c>
      <c r="L73" s="3">
        <f t="shared" si="39"/>
        <v>1.6831619784436463E-2</v>
      </c>
      <c r="M73" s="3">
        <f t="shared" si="40"/>
        <v>3.7312171284559549E-3</v>
      </c>
      <c r="N73" s="3">
        <f t="shared" si="41"/>
        <v>3.7312171284555463E-3</v>
      </c>
      <c r="O73" s="3">
        <f t="shared" si="28"/>
        <v>2.2375480619032637E-2</v>
      </c>
      <c r="P73" s="3">
        <f t="shared" si="29"/>
        <v>4.4309543334015544E-2</v>
      </c>
      <c r="Q73" s="3">
        <f t="shared" si="30"/>
        <v>6.5781579353702231</v>
      </c>
      <c r="R73" s="3">
        <f t="shared" si="42"/>
        <v>6.5338483920362078</v>
      </c>
      <c r="S73" s="3">
        <f t="shared" si="43"/>
        <v>6.6224674787042384</v>
      </c>
      <c r="T73" s="3">
        <f t="shared" si="44"/>
        <v>719.2132709538937</v>
      </c>
      <c r="U73" s="3">
        <f t="shared" si="45"/>
        <v>688.04097444285651</v>
      </c>
      <c r="V73" s="3">
        <f t="shared" si="45"/>
        <v>751.79785554931243</v>
      </c>
      <c r="W73" s="3">
        <f t="shared" si="31"/>
        <v>2052.2452049117605</v>
      </c>
      <c r="X73" s="3">
        <f t="shared" si="46"/>
        <v>2.8723382466197016</v>
      </c>
    </row>
    <row r="74" spans="1:29" x14ac:dyDescent="0.35">
      <c r="A74" s="25">
        <f t="shared" si="47"/>
        <v>69</v>
      </c>
      <c r="B74" s="3">
        <v>2169.8000489999999</v>
      </c>
      <c r="C74" s="3">
        <v>804.10501099999999</v>
      </c>
      <c r="D74" s="3">
        <f t="shared" si="32"/>
        <v>1.6843411166664737</v>
      </c>
      <c r="E74" s="3">
        <f t="shared" si="33"/>
        <v>-125.93523785416687</v>
      </c>
      <c r="F74" s="4">
        <f t="shared" si="34"/>
        <v>-212.11789915494541</v>
      </c>
      <c r="G74" s="3">
        <f t="shared" si="35"/>
        <v>2.8370049972932634</v>
      </c>
      <c r="H74" s="3">
        <f t="shared" si="36"/>
        <v>7.6823902989710762</v>
      </c>
      <c r="I74" s="3">
        <f t="shared" si="37"/>
        <v>6.6897298713466498</v>
      </c>
      <c r="J74" s="3">
        <f t="shared" si="27"/>
        <v>0.11454873610003524</v>
      </c>
      <c r="K74" s="3">
        <f t="shared" si="38"/>
        <v>5.8229873527733109E-2</v>
      </c>
      <c r="L74" s="3">
        <f t="shared" si="39"/>
        <v>1.6068080480161416E-2</v>
      </c>
      <c r="M74" s="3">
        <f t="shared" si="40"/>
        <v>1.3121412942115517E-2</v>
      </c>
      <c r="N74" s="3">
        <f t="shared" si="41"/>
        <v>1.3121412942114751E-2</v>
      </c>
      <c r="O74" s="3">
        <f t="shared" si="28"/>
        <v>2.237512097341119E-2</v>
      </c>
      <c r="P74" s="3">
        <f t="shared" si="29"/>
        <v>4.4308831137771822E-2</v>
      </c>
      <c r="Q74" s="3">
        <f t="shared" si="30"/>
        <v>6.5751811352466145</v>
      </c>
      <c r="R74" s="3">
        <f t="shared" si="42"/>
        <v>6.5308723041088426</v>
      </c>
      <c r="S74" s="3">
        <f t="shared" si="43"/>
        <v>6.6194899663843865</v>
      </c>
      <c r="T74" s="3">
        <f t="shared" si="44"/>
        <v>717.07550023671047</v>
      </c>
      <c r="U74" s="3">
        <f t="shared" si="45"/>
        <v>685.99634800842966</v>
      </c>
      <c r="V74" s="3">
        <f t="shared" si="45"/>
        <v>749.56269742912684</v>
      </c>
      <c r="W74" s="3">
        <f t="shared" si="31"/>
        <v>7574.1357436975268</v>
      </c>
      <c r="X74" s="3">
        <f t="shared" si="46"/>
        <v>2.8723382466197016</v>
      </c>
    </row>
    <row r="75" spans="1:29" x14ac:dyDescent="0.35">
      <c r="A75" s="25">
        <f t="shared" si="47"/>
        <v>70</v>
      </c>
      <c r="B75" s="3">
        <v>2145.23999</v>
      </c>
      <c r="C75" s="3">
        <v>812.91000350000002</v>
      </c>
      <c r="D75" s="3">
        <f t="shared" si="32"/>
        <v>-22.875717883333436</v>
      </c>
      <c r="E75" s="3">
        <f t="shared" si="33"/>
        <v>-117.13024535416685</v>
      </c>
      <c r="F75" s="4">
        <f t="shared" si="34"/>
        <v>2679.4384483275476</v>
      </c>
      <c r="G75" s="3">
        <f t="shared" si="35"/>
        <v>523.29846867786125</v>
      </c>
      <c r="H75" s="3">
        <f t="shared" si="36"/>
        <v>7.6710067085535147</v>
      </c>
      <c r="I75" s="3">
        <f t="shared" si="37"/>
        <v>6.7006204066184996</v>
      </c>
      <c r="J75" s="3">
        <f t="shared" si="27"/>
        <v>0.15813679351209942</v>
      </c>
      <c r="K75" s="3">
        <f t="shared" si="38"/>
        <v>6.3604438419201811E-2</v>
      </c>
      <c r="L75" s="3">
        <f t="shared" si="39"/>
        <v>8.8477370373179227E-3</v>
      </c>
      <c r="M75" s="3">
        <f t="shared" si="40"/>
        <v>2.5007245462288368E-2</v>
      </c>
      <c r="N75" s="3">
        <f t="shared" si="41"/>
        <v>2.5007245462287307E-2</v>
      </c>
      <c r="O75" s="3">
        <f t="shared" si="28"/>
        <v>2.2389923618879298E-2</v>
      </c>
      <c r="P75" s="3">
        <f t="shared" si="29"/>
        <v>4.433814440580814E-2</v>
      </c>
      <c r="Q75" s="3">
        <f t="shared" si="30"/>
        <v>6.5424836131064001</v>
      </c>
      <c r="R75" s="3">
        <f t="shared" si="42"/>
        <v>6.4981454687005922</v>
      </c>
      <c r="S75" s="3">
        <f t="shared" si="43"/>
        <v>6.5868217575122081</v>
      </c>
      <c r="T75" s="3">
        <f t="shared" si="44"/>
        <v>694.00808695123635</v>
      </c>
      <c r="U75" s="3">
        <f t="shared" si="45"/>
        <v>663.90925016686117</v>
      </c>
      <c r="V75" s="3">
        <f t="shared" si="45"/>
        <v>725.47147766454782</v>
      </c>
      <c r="W75" s="3">
        <f t="shared" si="31"/>
        <v>14137.665758969159</v>
      </c>
      <c r="X75" s="3">
        <f t="shared" si="46"/>
        <v>2.8723382466197016</v>
      </c>
    </row>
    <row r="76" spans="1:29" x14ac:dyDescent="0.35">
      <c r="A76" s="25">
        <f t="shared" si="47"/>
        <v>71</v>
      </c>
      <c r="B76" s="3">
        <v>2163.7449955000002</v>
      </c>
      <c r="C76" s="3">
        <v>774.78500350000002</v>
      </c>
      <c r="D76" s="3">
        <f t="shared" si="32"/>
        <v>-4.3707123833332844</v>
      </c>
      <c r="E76" s="3">
        <f t="shared" si="33"/>
        <v>-155.25524535416685</v>
      </c>
      <c r="F76" s="4">
        <f t="shared" si="34"/>
        <v>678.5760234469044</v>
      </c>
      <c r="G76" s="3">
        <f t="shared" si="35"/>
        <v>19.103126737822919</v>
      </c>
      <c r="H76" s="3">
        <f t="shared" si="36"/>
        <v>7.6795957936050172</v>
      </c>
      <c r="I76" s="3">
        <f t="shared" si="37"/>
        <v>6.6525855760280228</v>
      </c>
      <c r="J76" s="3">
        <f t="shared" si="27"/>
        <v>8.5431205424723267E-2</v>
      </c>
      <c r="K76" s="3">
        <f t="shared" si="38"/>
        <v>4.1683091305724146E-2</v>
      </c>
      <c r="L76" s="3">
        <f t="shared" si="39"/>
        <v>1.4097565142499255E-2</v>
      </c>
      <c r="M76" s="3">
        <f t="shared" si="40"/>
        <v>7.298490860321266E-3</v>
      </c>
      <c r="N76" s="3">
        <f t="shared" si="41"/>
        <v>7.2984908603206944E-3</v>
      </c>
      <c r="O76" s="3">
        <f t="shared" si="28"/>
        <v>2.2375583752705857E-2</v>
      </c>
      <c r="P76" s="3">
        <f t="shared" si="29"/>
        <v>4.4309747566766589E-2</v>
      </c>
      <c r="Q76" s="3">
        <f t="shared" si="30"/>
        <v>6.5671543706032995</v>
      </c>
      <c r="R76" s="3">
        <f t="shared" si="42"/>
        <v>6.5228446230365327</v>
      </c>
      <c r="S76" s="3">
        <f t="shared" si="43"/>
        <v>6.6114641181700664</v>
      </c>
      <c r="T76" s="3">
        <f t="shared" si="44"/>
        <v>711.34274249300336</v>
      </c>
      <c r="U76" s="3">
        <f t="shared" si="45"/>
        <v>680.51143313912416</v>
      </c>
      <c r="V76" s="3">
        <f t="shared" si="45"/>
        <v>743.57089779271746</v>
      </c>
      <c r="W76" s="3">
        <f t="shared" si="31"/>
        <v>4024.9204816798888</v>
      </c>
      <c r="X76" s="3">
        <f t="shared" si="46"/>
        <v>2.8723382466197016</v>
      </c>
    </row>
    <row r="77" spans="1:29" x14ac:dyDescent="0.35">
      <c r="A77" s="25">
        <f t="shared" si="47"/>
        <v>72</v>
      </c>
      <c r="B77" s="3">
        <v>2219.5</v>
      </c>
      <c r="C77" s="3">
        <v>760.53497300000004</v>
      </c>
      <c r="D77" s="3">
        <f t="shared" si="32"/>
        <v>51.384292116666529</v>
      </c>
      <c r="E77" s="3">
        <f t="shared" si="33"/>
        <v>-169.50527585416683</v>
      </c>
      <c r="F77" s="4">
        <f t="shared" si="34"/>
        <v>-8709.9086098066491</v>
      </c>
      <c r="G77" s="3">
        <f t="shared" si="35"/>
        <v>2640.3454763309178</v>
      </c>
      <c r="H77" s="3">
        <f t="shared" si="36"/>
        <v>7.7050372242740899</v>
      </c>
      <c r="I77" s="3">
        <f t="shared" si="37"/>
        <v>6.6340220974927409</v>
      </c>
      <c r="J77" s="3">
        <f t="shared" si="27"/>
        <v>-6.2086674700587707E-3</v>
      </c>
      <c r="K77" s="3">
        <f t="shared" si="38"/>
        <v>3.4447692119957317E-2</v>
      </c>
      <c r="L77" s="3">
        <f t="shared" si="39"/>
        <v>3.6790908146604469E-2</v>
      </c>
      <c r="M77" s="3">
        <f t="shared" si="40"/>
        <v>3.8547551753765976E-5</v>
      </c>
      <c r="N77" s="3">
        <f t="shared" si="41"/>
        <v>3.8547551753807521E-5</v>
      </c>
      <c r="O77" s="3">
        <f t="shared" si="28"/>
        <v>2.2450034774987797E-2</v>
      </c>
      <c r="P77" s="3">
        <f t="shared" si="29"/>
        <v>4.4457180860121515E-2</v>
      </c>
      <c r="Q77" s="3">
        <f t="shared" si="30"/>
        <v>6.6402307649627996</v>
      </c>
      <c r="R77" s="3">
        <f t="shared" si="42"/>
        <v>6.5957735841026786</v>
      </c>
      <c r="S77" s="3">
        <f t="shared" si="43"/>
        <v>6.6846879458229207</v>
      </c>
      <c r="T77" s="3">
        <f t="shared" si="44"/>
        <v>765.27157051080587</v>
      </c>
      <c r="U77" s="3">
        <f t="shared" si="45"/>
        <v>731.99492736105697</v>
      </c>
      <c r="V77" s="3">
        <f t="shared" si="45"/>
        <v>800.06097684773658</v>
      </c>
      <c r="W77" s="3">
        <f t="shared" si="31"/>
        <v>22.435355979372048</v>
      </c>
      <c r="X77" s="3">
        <f t="shared" si="46"/>
        <v>2.8723382466197016</v>
      </c>
    </row>
    <row r="78" spans="1:29" x14ac:dyDescent="0.35">
      <c r="A78" s="25">
        <f t="shared" si="47"/>
        <v>73</v>
      </c>
      <c r="B78" s="3">
        <v>2265.2200925000002</v>
      </c>
      <c r="C78" s="3">
        <v>790.69998150000004</v>
      </c>
      <c r="D78" s="3">
        <f t="shared" si="32"/>
        <v>97.104384616666721</v>
      </c>
      <c r="E78" s="3">
        <f t="shared" si="33"/>
        <v>-139.34026735416683</v>
      </c>
      <c r="F78" s="4">
        <f t="shared" si="34"/>
        <v>-13530.550913748186</v>
      </c>
      <c r="G78" s="3">
        <f t="shared" si="35"/>
        <v>9429.2615117815403</v>
      </c>
      <c r="H78" s="3">
        <f t="shared" si="36"/>
        <v>7.7254272042780086</v>
      </c>
      <c r="I78" s="3">
        <f t="shared" si="37"/>
        <v>6.6729186056798913</v>
      </c>
      <c r="J78" s="3">
        <f t="shared" si="27"/>
        <v>-2.5879078695975721E-2</v>
      </c>
      <c r="K78" s="3">
        <f t="shared" si="38"/>
        <v>5.0399083910958091E-2</v>
      </c>
      <c r="L78" s="3">
        <f t="shared" si="39"/>
        <v>6.2688382538736723E-2</v>
      </c>
      <c r="M78" s="3">
        <f t="shared" si="40"/>
        <v>6.6972671415250443E-4</v>
      </c>
      <c r="N78" s="3">
        <f t="shared" si="41"/>
        <v>6.6972671415267758E-4</v>
      </c>
      <c r="O78" s="3">
        <f t="shared" si="28"/>
        <v>2.2641721952406546E-2</v>
      </c>
      <c r="P78" s="3">
        <f t="shared" si="29"/>
        <v>4.4836773658105331E-2</v>
      </c>
      <c r="Q78" s="3">
        <f t="shared" si="30"/>
        <v>6.698797684375867</v>
      </c>
      <c r="R78" s="3">
        <f t="shared" si="42"/>
        <v>6.6539609107177613</v>
      </c>
      <c r="S78" s="3">
        <f t="shared" si="43"/>
        <v>6.7436344580339727</v>
      </c>
      <c r="T78" s="3">
        <f t="shared" si="44"/>
        <v>811.42964390739235</v>
      </c>
      <c r="U78" s="3">
        <f t="shared" si="45"/>
        <v>775.85132529899988</v>
      </c>
      <c r="V78" s="3">
        <f t="shared" si="45"/>
        <v>848.63948225896809</v>
      </c>
      <c r="W78" s="3">
        <f t="shared" si="31"/>
        <v>429.71890352445399</v>
      </c>
      <c r="X78" s="3">
        <f t="shared" si="46"/>
        <v>2.8723382466197016</v>
      </c>
    </row>
    <row r="79" spans="1:29" x14ac:dyDescent="0.35">
      <c r="A79" s="25">
        <f t="shared" si="47"/>
        <v>74</v>
      </c>
      <c r="B79" s="3">
        <v>2324.6149905000002</v>
      </c>
      <c r="C79" s="3">
        <v>837.125</v>
      </c>
      <c r="D79" s="3">
        <f t="shared" si="32"/>
        <v>156.49928261666673</v>
      </c>
      <c r="E79" s="3">
        <f t="shared" si="33"/>
        <v>-92.915248854166862</v>
      </c>
      <c r="F79" s="4">
        <f t="shared" si="34"/>
        <v>-14541.169789826179</v>
      </c>
      <c r="G79" s="3">
        <f t="shared" si="35"/>
        <v>24492.025459531327</v>
      </c>
      <c r="H79" s="3">
        <f t="shared" si="36"/>
        <v>7.7513097088251399</v>
      </c>
      <c r="I79" s="3">
        <f t="shared" si="37"/>
        <v>6.7299734022302147</v>
      </c>
      <c r="J79" s="3">
        <f t="shared" si="27"/>
        <v>-4.3167589874686385E-2</v>
      </c>
      <c r="K79" s="3">
        <f t="shared" si="38"/>
        <v>7.9271641017964911E-2</v>
      </c>
      <c r="L79" s="3">
        <f t="shared" si="39"/>
        <v>0.10544294158233529</v>
      </c>
      <c r="M79" s="3">
        <f t="shared" si="40"/>
        <v>1.8634408155891265E-3</v>
      </c>
      <c r="N79" s="3">
        <f t="shared" si="41"/>
        <v>1.8634408155894153E-3</v>
      </c>
      <c r="O79" s="3">
        <f t="shared" si="28"/>
        <v>2.3061335207690457E-2</v>
      </c>
      <c r="P79" s="3">
        <f t="shared" si="29"/>
        <v>4.5667722142971157E-2</v>
      </c>
      <c r="Q79" s="3">
        <f t="shared" si="30"/>
        <v>6.7731409921049011</v>
      </c>
      <c r="R79" s="3">
        <f t="shared" si="42"/>
        <v>6.72747326996193</v>
      </c>
      <c r="S79" s="3">
        <f t="shared" si="43"/>
        <v>6.8188087142478722</v>
      </c>
      <c r="T79" s="3">
        <f t="shared" si="44"/>
        <v>874.05298038247065</v>
      </c>
      <c r="U79" s="3">
        <f t="shared" si="45"/>
        <v>835.03469088836061</v>
      </c>
      <c r="V79" s="3">
        <f t="shared" si="45"/>
        <v>914.89445989689773</v>
      </c>
      <c r="W79" s="3">
        <f t="shared" si="31"/>
        <v>1363.6757351281371</v>
      </c>
      <c r="X79" s="3">
        <f t="shared" si="46"/>
        <v>2.8723382466197016</v>
      </c>
    </row>
    <row r="80" spans="1:29" x14ac:dyDescent="0.35">
      <c r="A80" s="25">
        <f t="shared" si="47"/>
        <v>75</v>
      </c>
      <c r="B80" s="3">
        <v>2371.424927</v>
      </c>
      <c r="C80" s="3">
        <v>869.794983</v>
      </c>
      <c r="D80" s="3">
        <f t="shared" si="32"/>
        <v>203.30921911666655</v>
      </c>
      <c r="E80" s="3">
        <f t="shared" si="33"/>
        <v>-60.24526585416686</v>
      </c>
      <c r="F80" s="4">
        <f t="shared" si="34"/>
        <v>-12248.417956286639</v>
      </c>
      <c r="G80" s="3">
        <f t="shared" si="35"/>
        <v>41334.638577828729</v>
      </c>
      <c r="H80" s="3">
        <f t="shared" si="36"/>
        <v>7.7712462884809117</v>
      </c>
      <c r="I80" s="3">
        <f t="shared" si="37"/>
        <v>6.7682575321542613</v>
      </c>
      <c r="J80" s="3">
        <f t="shared" si="27"/>
        <v>-6.2148060202694033E-2</v>
      </c>
      <c r="K80" s="3">
        <f t="shared" si="38"/>
        <v>0.10229527759068109</v>
      </c>
      <c r="L80" s="3">
        <f t="shared" si="39"/>
        <v>0.14591207388415781</v>
      </c>
      <c r="M80" s="3">
        <f t="shared" si="40"/>
        <v>3.8623813869576818E-3</v>
      </c>
      <c r="N80" s="3">
        <f t="shared" si="41"/>
        <v>3.8623813869580977E-3</v>
      </c>
      <c r="O80" s="3">
        <f t="shared" si="28"/>
        <v>2.3521667848531241E-2</v>
      </c>
      <c r="P80" s="3">
        <f t="shared" si="29"/>
        <v>4.6579306097062699E-2</v>
      </c>
      <c r="Q80" s="3">
        <f t="shared" si="30"/>
        <v>6.8304055923569553</v>
      </c>
      <c r="R80" s="3">
        <f t="shared" si="42"/>
        <v>6.7838262862598926</v>
      </c>
      <c r="S80" s="3">
        <f t="shared" si="43"/>
        <v>6.8769848984540181</v>
      </c>
      <c r="T80" s="3">
        <f t="shared" si="44"/>
        <v>925.56613891094605</v>
      </c>
      <c r="U80" s="3">
        <f t="shared" si="45"/>
        <v>883.44256950754414</v>
      </c>
      <c r="V80" s="3">
        <f t="shared" si="45"/>
        <v>969.69820910492263</v>
      </c>
      <c r="W80" s="3">
        <f t="shared" si="31"/>
        <v>3110.4218316430524</v>
      </c>
      <c r="X80" s="3">
        <f t="shared" si="46"/>
        <v>2.8723382466197016</v>
      </c>
    </row>
    <row r="81" spans="1:24" x14ac:dyDescent="0.35">
      <c r="A81" s="25">
        <f t="shared" si="47"/>
        <v>76</v>
      </c>
      <c r="B81" s="3">
        <v>2373.2700195000002</v>
      </c>
      <c r="C81" s="3">
        <v>906.49499500000002</v>
      </c>
      <c r="D81" s="3">
        <f t="shared" si="32"/>
        <v>205.15431161666675</v>
      </c>
      <c r="E81" s="3">
        <f t="shared" si="33"/>
        <v>-23.545253854166845</v>
      </c>
      <c r="F81" s="4">
        <f t="shared" si="34"/>
        <v>-4830.410346291269</v>
      </c>
      <c r="G81" s="3">
        <f t="shared" si="35"/>
        <v>42088.291574908406</v>
      </c>
      <c r="H81" s="3">
        <f t="shared" si="36"/>
        <v>7.7720240382051031</v>
      </c>
      <c r="I81" s="3">
        <f t="shared" si="37"/>
        <v>6.8095855089441422</v>
      </c>
      <c r="J81" s="3">
        <f t="shared" si="27"/>
        <v>-2.3054043691905335E-2</v>
      </c>
      <c r="K81" s="3">
        <f t="shared" si="38"/>
        <v>0.13043965605050437</v>
      </c>
      <c r="L81" s="3">
        <f t="shared" si="39"/>
        <v>0.14762374036980427</v>
      </c>
      <c r="M81" s="3">
        <f t="shared" si="40"/>
        <v>5.3148893054828013E-4</v>
      </c>
      <c r="N81" s="3">
        <f t="shared" si="41"/>
        <v>5.3148893054843441E-4</v>
      </c>
      <c r="O81" s="3">
        <f t="shared" si="28"/>
        <v>2.3542055862622278E-2</v>
      </c>
      <c r="P81" s="3">
        <f t="shared" si="29"/>
        <v>4.6619679915584966E-2</v>
      </c>
      <c r="Q81" s="3">
        <f t="shared" si="30"/>
        <v>6.8326395526360475</v>
      </c>
      <c r="R81" s="3">
        <f t="shared" si="42"/>
        <v>6.7860198727204626</v>
      </c>
      <c r="S81" s="3">
        <f t="shared" si="43"/>
        <v>6.8792592325516324</v>
      </c>
      <c r="T81" s="3">
        <f t="shared" si="44"/>
        <v>927.63612817697481</v>
      </c>
      <c r="U81" s="3">
        <f t="shared" si="45"/>
        <v>885.38260420570555</v>
      </c>
      <c r="V81" s="3">
        <f t="shared" si="45"/>
        <v>971.90613663699492</v>
      </c>
      <c r="W81" s="3">
        <f t="shared" si="31"/>
        <v>446.94751200658419</v>
      </c>
      <c r="X81" s="3">
        <f t="shared" si="46"/>
        <v>2.8723382466197016</v>
      </c>
    </row>
    <row r="82" spans="1:24" x14ac:dyDescent="0.35">
      <c r="A82" s="25">
        <f t="shared" si="47"/>
        <v>77</v>
      </c>
      <c r="B82" s="3">
        <v>2400.1500245000002</v>
      </c>
      <c r="C82" s="3">
        <v>961.2099915</v>
      </c>
      <c r="D82" s="3">
        <f t="shared" si="32"/>
        <v>232.03431661666673</v>
      </c>
      <c r="E82" s="3">
        <f t="shared" si="33"/>
        <v>31.169742645833139</v>
      </c>
      <c r="F82" s="4">
        <f t="shared" si="34"/>
        <v>7232.4499339432659</v>
      </c>
      <c r="G82" s="3">
        <f t="shared" si="35"/>
        <v>53839.924087763538</v>
      </c>
      <c r="H82" s="3">
        <f t="shared" si="36"/>
        <v>7.7832865245906886</v>
      </c>
      <c r="I82" s="3">
        <f t="shared" si="37"/>
        <v>6.8681928986272647</v>
      </c>
      <c r="J82" s="3">
        <f t="shared" si="27"/>
        <v>3.2036755938653627E-3</v>
      </c>
      <c r="K82" s="3">
        <f t="shared" si="38"/>
        <v>0.17620827663853103</v>
      </c>
      <c r="L82" s="3">
        <f t="shared" si="39"/>
        <v>0.17352891550184821</v>
      </c>
      <c r="M82" s="3">
        <f t="shared" si="40"/>
        <v>1.0263537310728584E-5</v>
      </c>
      <c r="N82" s="3">
        <f t="shared" si="41"/>
        <v>1.0263537310707149E-5</v>
      </c>
      <c r="O82" s="3">
        <f t="shared" si="28"/>
        <v>2.385771021653723E-2</v>
      </c>
      <c r="P82" s="3">
        <f t="shared" si="29"/>
        <v>4.7244761473004937E-2</v>
      </c>
      <c r="Q82" s="3">
        <f t="shared" si="30"/>
        <v>6.8649892230333993</v>
      </c>
      <c r="R82" s="3">
        <f t="shared" si="42"/>
        <v>6.8177444615603946</v>
      </c>
      <c r="S82" s="3">
        <f t="shared" si="43"/>
        <v>6.912233984506404</v>
      </c>
      <c r="T82" s="3">
        <f t="shared" si="44"/>
        <v>958.13551395357604</v>
      </c>
      <c r="U82" s="3">
        <f t="shared" si="45"/>
        <v>913.92129894562595</v>
      </c>
      <c r="V82" s="3">
        <f t="shared" si="45"/>
        <v>1004.4887499155454</v>
      </c>
      <c r="W82" s="3">
        <f t="shared" si="31"/>
        <v>9.4524121834651158</v>
      </c>
      <c r="X82" s="3">
        <f t="shared" si="46"/>
        <v>2.8723382466197016</v>
      </c>
    </row>
    <row r="83" spans="1:24" x14ac:dyDescent="0.35">
      <c r="A83" s="25">
        <f t="shared" si="47"/>
        <v>78</v>
      </c>
      <c r="B83" s="3">
        <v>2419.5299070000001</v>
      </c>
      <c r="C83" s="3">
        <v>983.29501349999998</v>
      </c>
      <c r="D83" s="3">
        <f t="shared" si="32"/>
        <v>251.41419911666662</v>
      </c>
      <c r="E83" s="3">
        <f t="shared" si="33"/>
        <v>53.25476464583312</v>
      </c>
      <c r="F83" s="4">
        <f t="shared" si="34"/>
        <v>13389.004002578706</v>
      </c>
      <c r="G83" s="3">
        <f t="shared" si="35"/>
        <v>63209.09951747489</v>
      </c>
      <c r="H83" s="3">
        <f t="shared" si="36"/>
        <v>7.7913285469753299</v>
      </c>
      <c r="I83" s="3">
        <f t="shared" si="37"/>
        <v>6.8909091905843978</v>
      </c>
      <c r="J83" s="3">
        <f t="shared" si="27"/>
        <v>2.8205590754213361E-3</v>
      </c>
      <c r="K83" s="3">
        <f t="shared" si="38"/>
        <v>0.19579561935544618</v>
      </c>
      <c r="L83" s="3">
        <f t="shared" si="39"/>
        <v>0.19330744788938373</v>
      </c>
      <c r="M83" s="3">
        <f t="shared" si="40"/>
        <v>7.9555534979416625E-6</v>
      </c>
      <c r="N83" s="3">
        <f t="shared" si="41"/>
        <v>7.9555534979227906E-6</v>
      </c>
      <c r="O83" s="3">
        <f t="shared" si="28"/>
        <v>2.4106409579118696E-2</v>
      </c>
      <c r="P83" s="3">
        <f t="shared" si="29"/>
        <v>4.7737253919136892E-2</v>
      </c>
      <c r="Q83" s="3">
        <f t="shared" si="30"/>
        <v>6.8880886315089764</v>
      </c>
      <c r="R83" s="3">
        <f t="shared" si="42"/>
        <v>6.8403513775898395</v>
      </c>
      <c r="S83" s="3">
        <f t="shared" si="43"/>
        <v>6.9358258854281134</v>
      </c>
      <c r="T83" s="3">
        <f t="shared" si="44"/>
        <v>980.52547947911205</v>
      </c>
      <c r="U83" s="3">
        <f t="shared" si="45"/>
        <v>934.81755096477616</v>
      </c>
      <c r="V83" s="3">
        <f t="shared" si="45"/>
        <v>1028.4682983492351</v>
      </c>
      <c r="W83" s="3">
        <f t="shared" si="31"/>
        <v>7.6703186928556732</v>
      </c>
      <c r="X83" s="3">
        <f t="shared" si="46"/>
        <v>2.8723382466197016</v>
      </c>
    </row>
    <row r="84" spans="1:24" x14ac:dyDescent="0.35">
      <c r="A84" s="25">
        <f t="shared" si="47"/>
        <v>79</v>
      </c>
      <c r="B84" s="3">
        <v>2450.844971</v>
      </c>
      <c r="C84" s="3">
        <v>980.28500350000002</v>
      </c>
      <c r="D84" s="3">
        <f t="shared" si="32"/>
        <v>282.72926311666652</v>
      </c>
      <c r="E84" s="3">
        <f t="shared" si="33"/>
        <v>50.244754645833154</v>
      </c>
      <c r="F84" s="4">
        <f t="shared" si="34"/>
        <v>14205.662456494114</v>
      </c>
      <c r="G84" s="3">
        <f t="shared" si="35"/>
        <v>79935.83622249325</v>
      </c>
      <c r="H84" s="3">
        <f t="shared" si="36"/>
        <v>7.8041881302016733</v>
      </c>
      <c r="I84" s="3">
        <f t="shared" si="37"/>
        <v>6.8878433492826669</v>
      </c>
      <c r="J84" s="3">
        <f t="shared" si="27"/>
        <v>-3.7182354962922659E-2</v>
      </c>
      <c r="K84" s="3">
        <f t="shared" si="38"/>
        <v>0.1930918228412431</v>
      </c>
      <c r="L84" s="3">
        <f t="shared" si="39"/>
        <v>0.22715185082185307</v>
      </c>
      <c r="M84" s="3">
        <f t="shared" si="40"/>
        <v>1.3825275205887793E-3</v>
      </c>
      <c r="N84" s="3">
        <f t="shared" si="41"/>
        <v>1.382527520589028E-3</v>
      </c>
      <c r="O84" s="3">
        <f t="shared" si="28"/>
        <v>2.4544146513758688E-2</v>
      </c>
      <c r="P84" s="3">
        <f t="shared" si="29"/>
        <v>4.860409222328628E-2</v>
      </c>
      <c r="Q84" s="3">
        <f t="shared" si="30"/>
        <v>6.9250257042455896</v>
      </c>
      <c r="R84" s="3">
        <f t="shared" si="42"/>
        <v>6.8764216120223036</v>
      </c>
      <c r="S84" s="3">
        <f t="shared" si="43"/>
        <v>6.9736297964688756</v>
      </c>
      <c r="T84" s="3">
        <f t="shared" si="44"/>
        <v>1017.4204213121816</v>
      </c>
      <c r="U84" s="3">
        <f t="shared" si="45"/>
        <v>969.1521450705452</v>
      </c>
      <c r="V84" s="3">
        <f t="shared" si="45"/>
        <v>1068.0926818025134</v>
      </c>
      <c r="W84" s="3">
        <f t="shared" si="31"/>
        <v>1379.0392560852924</v>
      </c>
      <c r="X84" s="3">
        <f t="shared" si="46"/>
        <v>2.8723382466197016</v>
      </c>
    </row>
    <row r="85" spans="1:24" x14ac:dyDescent="0.35">
      <c r="A85" s="25">
        <f t="shared" si="47"/>
        <v>80</v>
      </c>
      <c r="B85" s="3">
        <v>2474.375</v>
      </c>
      <c r="C85" s="3">
        <v>988.35498050000001</v>
      </c>
      <c r="D85" s="3">
        <f t="shared" si="32"/>
        <v>306.25929211666653</v>
      </c>
      <c r="E85" s="3">
        <f t="shared" si="33"/>
        <v>58.314731645833149</v>
      </c>
      <c r="F85" s="4">
        <f t="shared" si="34"/>
        <v>17859.428433826233</v>
      </c>
      <c r="G85" s="3">
        <f t="shared" si="35"/>
        <v>93794.754007801675</v>
      </c>
      <c r="H85" s="3">
        <f t="shared" si="36"/>
        <v>7.8137431178603949</v>
      </c>
      <c r="I85" s="3">
        <f t="shared" si="37"/>
        <v>6.8960419252220007</v>
      </c>
      <c r="J85" s="3">
        <f t="shared" si="27"/>
        <v>-5.6428935521713797E-2</v>
      </c>
      <c r="K85" s="3">
        <f t="shared" si="38"/>
        <v>0.20036431116380934</v>
      </c>
      <c r="L85" s="3">
        <f t="shared" si="39"/>
        <v>0.25406605769819168</v>
      </c>
      <c r="M85" s="3">
        <f t="shared" si="40"/>
        <v>3.184224764113733E-3</v>
      </c>
      <c r="N85" s="3">
        <f t="shared" si="41"/>
        <v>3.1842247641141108E-3</v>
      </c>
      <c r="O85" s="3">
        <f t="shared" si="28"/>
        <v>2.4901004476124367E-2</v>
      </c>
      <c r="P85" s="3">
        <f t="shared" si="29"/>
        <v>4.9310768143091134E-2</v>
      </c>
      <c r="Q85" s="3">
        <f t="shared" si="30"/>
        <v>6.9524708607437145</v>
      </c>
      <c r="R85" s="3">
        <f t="shared" si="42"/>
        <v>6.9031600926006229</v>
      </c>
      <c r="S85" s="3">
        <f t="shared" si="43"/>
        <v>7.001781628886806</v>
      </c>
      <c r="T85" s="3">
        <f t="shared" si="44"/>
        <v>1045.7303928119998</v>
      </c>
      <c r="U85" s="3">
        <f t="shared" si="45"/>
        <v>995.41535533419551</v>
      </c>
      <c r="V85" s="3">
        <f t="shared" si="45"/>
        <v>1098.5886932431297</v>
      </c>
      <c r="W85" s="3">
        <f t="shared" si="31"/>
        <v>3291.937937971973</v>
      </c>
      <c r="X85" s="3">
        <f t="shared" si="46"/>
        <v>2.8723382466197016</v>
      </c>
    </row>
    <row r="86" spans="1:24" x14ac:dyDescent="0.35">
      <c r="A86" s="25">
        <f t="shared" si="47"/>
        <v>81</v>
      </c>
      <c r="B86" s="3">
        <v>2496.8900144999998</v>
      </c>
      <c r="C86" s="3">
        <v>972.77499399999999</v>
      </c>
      <c r="D86" s="3">
        <f t="shared" si="32"/>
        <v>328.77430661666631</v>
      </c>
      <c r="E86" s="3">
        <f t="shared" si="33"/>
        <v>42.734745145833131</v>
      </c>
      <c r="F86" s="4">
        <f t="shared" si="34"/>
        <v>14050.086203761233</v>
      </c>
      <c r="G86" s="3">
        <f t="shared" si="35"/>
        <v>108092.54469126971</v>
      </c>
      <c r="H86" s="3">
        <f t="shared" si="36"/>
        <v>7.8228012422532052</v>
      </c>
      <c r="I86" s="3">
        <f t="shared" si="37"/>
        <v>6.8801528057005976</v>
      </c>
      <c r="J86" s="3">
        <f t="shared" si="27"/>
        <v>-9.8336052179225142E-2</v>
      </c>
      <c r="K86" s="3">
        <f t="shared" si="38"/>
        <v>0.1863921769645463</v>
      </c>
      <c r="L86" s="3">
        <f t="shared" si="39"/>
        <v>0.28097171898812939</v>
      </c>
      <c r="M86" s="3">
        <f t="shared" si="40"/>
        <v>9.6699791581952906E-3</v>
      </c>
      <c r="N86" s="3">
        <f t="shared" si="41"/>
        <v>9.6699791581959481E-3</v>
      </c>
      <c r="O86" s="3">
        <f t="shared" si="28"/>
        <v>2.5263881014449378E-2</v>
      </c>
      <c r="P86" s="3">
        <f t="shared" si="29"/>
        <v>5.0029362481848395E-2</v>
      </c>
      <c r="Q86" s="3">
        <f t="shared" si="30"/>
        <v>6.9784888578798228</v>
      </c>
      <c r="R86" s="3">
        <f t="shared" si="42"/>
        <v>6.9284594953979743</v>
      </c>
      <c r="S86" s="3">
        <f t="shared" si="43"/>
        <v>7.0285182203616712</v>
      </c>
      <c r="T86" s="3">
        <f t="shared" si="44"/>
        <v>1073.2952392728614</v>
      </c>
      <c r="U86" s="3">
        <f t="shared" si="45"/>
        <v>1020.9200355867662</v>
      </c>
      <c r="V86" s="3">
        <f t="shared" si="45"/>
        <v>1128.3573938126374</v>
      </c>
      <c r="W86" s="3">
        <f t="shared" si="31"/>
        <v>10104.319709716217</v>
      </c>
      <c r="X86" s="3">
        <f t="shared" si="46"/>
        <v>2.8723382466197016</v>
      </c>
    </row>
    <row r="87" spans="1:24" x14ac:dyDescent="0.35">
      <c r="A87" s="25">
        <f t="shared" si="47"/>
        <v>82</v>
      </c>
      <c r="B87" s="3">
        <v>2548.2299804999998</v>
      </c>
      <c r="C87" s="3">
        <v>1034.6400145</v>
      </c>
      <c r="D87" s="3">
        <f t="shared" si="32"/>
        <v>380.11427261666631</v>
      </c>
      <c r="E87" s="3">
        <f t="shared" si="33"/>
        <v>104.59976564583314</v>
      </c>
      <c r="F87" s="4">
        <f t="shared" si="34"/>
        <v>39759.863834339631</v>
      </c>
      <c r="G87" s="3">
        <f t="shared" si="35"/>
        <v>144486.86024689733</v>
      </c>
      <c r="H87" s="3">
        <f t="shared" si="36"/>
        <v>7.843154271841855</v>
      </c>
      <c r="I87" s="3">
        <f t="shared" si="37"/>
        <v>6.9418088331215255</v>
      </c>
      <c r="J87" s="3">
        <f t="shared" si="27"/>
        <v>-9.5140810080359017E-2</v>
      </c>
      <c r="K87" s="3">
        <f t="shared" si="38"/>
        <v>0.24343135377877734</v>
      </c>
      <c r="L87" s="3">
        <f t="shared" si="39"/>
        <v>0.34636572519108344</v>
      </c>
      <c r="M87" s="3">
        <f t="shared" si="40"/>
        <v>9.0517737427469446E-3</v>
      </c>
      <c r="N87" s="3">
        <f t="shared" si="41"/>
        <v>9.0517737427475813E-3</v>
      </c>
      <c r="O87" s="3">
        <f t="shared" si="28"/>
        <v>2.6164865672574693E-2</v>
      </c>
      <c r="P87" s="3">
        <f t="shared" si="29"/>
        <v>5.1813557397354652E-2</v>
      </c>
      <c r="Q87" s="3">
        <f t="shared" si="30"/>
        <v>7.0369496432018845</v>
      </c>
      <c r="R87" s="3">
        <f t="shared" si="42"/>
        <v>6.9851360858045295</v>
      </c>
      <c r="S87" s="3">
        <f t="shared" si="43"/>
        <v>7.0887632005992396</v>
      </c>
      <c r="T87" s="3">
        <f t="shared" si="44"/>
        <v>1137.9112719099376</v>
      </c>
      <c r="U87" s="3">
        <f t="shared" si="45"/>
        <v>1080.4534421042251</v>
      </c>
      <c r="V87" s="3">
        <f t="shared" si="45"/>
        <v>1198.4246727169814</v>
      </c>
      <c r="W87" s="3">
        <f t="shared" si="31"/>
        <v>10664.952607029583</v>
      </c>
      <c r="X87" s="3">
        <f t="shared" si="46"/>
        <v>2.8723382466197016</v>
      </c>
    </row>
    <row r="88" spans="1:24" x14ac:dyDescent="0.35">
      <c r="A88" s="25">
        <f t="shared" si="47"/>
        <v>83</v>
      </c>
      <c r="B88" s="3">
        <v>2584.0250245000002</v>
      </c>
      <c r="C88" s="3">
        <v>1141.075012</v>
      </c>
      <c r="D88" s="3">
        <f t="shared" si="32"/>
        <v>415.90931661666673</v>
      </c>
      <c r="E88" s="3">
        <f t="shared" si="33"/>
        <v>211.03476314583315</v>
      </c>
      <c r="F88" s="4">
        <f t="shared" si="34"/>
        <v>87771.324122343591</v>
      </c>
      <c r="G88" s="3">
        <f t="shared" si="35"/>
        <v>172980.55964854272</v>
      </c>
      <c r="H88" s="3">
        <f t="shared" si="36"/>
        <v>7.857103549259624</v>
      </c>
      <c r="I88" s="3">
        <f t="shared" si="37"/>
        <v>7.0397260900324312</v>
      </c>
      <c r="J88" s="3">
        <f t="shared" si="27"/>
        <v>-3.7290596209219373E-2</v>
      </c>
      <c r="K88" s="3">
        <f t="shared" si="38"/>
        <v>0.34964146969430487</v>
      </c>
      <c r="L88" s="3">
        <f t="shared" si="39"/>
        <v>0.39513228183443982</v>
      </c>
      <c r="M88" s="3">
        <f t="shared" si="40"/>
        <v>1.3905885656390463E-3</v>
      </c>
      <c r="N88" s="3">
        <f t="shared" si="41"/>
        <v>1.3905885656392957E-3</v>
      </c>
      <c r="O88" s="3">
        <f t="shared" si="28"/>
        <v>2.6849167614212615E-2</v>
      </c>
      <c r="P88" s="3">
        <f t="shared" si="29"/>
        <v>5.3168661542503839E-2</v>
      </c>
      <c r="Q88" s="3">
        <f t="shared" si="30"/>
        <v>7.0770166862416506</v>
      </c>
      <c r="R88" s="3">
        <f t="shared" si="42"/>
        <v>7.0238480246991468</v>
      </c>
      <c r="S88" s="3">
        <f t="shared" si="43"/>
        <v>7.1301853477841544</v>
      </c>
      <c r="T88" s="3">
        <f t="shared" si="44"/>
        <v>1184.4297169856338</v>
      </c>
      <c r="U88" s="3">
        <f t="shared" si="45"/>
        <v>1123.100030020639</v>
      </c>
      <c r="V88" s="3">
        <f t="shared" si="45"/>
        <v>1249.1084649449151</v>
      </c>
      <c r="W88" s="3">
        <f t="shared" si="31"/>
        <v>1879.6304443913416</v>
      </c>
      <c r="X88" s="3">
        <f t="shared" si="46"/>
        <v>2.8723382466197016</v>
      </c>
    </row>
    <row r="89" spans="1:24" x14ac:dyDescent="0.35">
      <c r="A89" s="25">
        <f t="shared" si="47"/>
        <v>84</v>
      </c>
      <c r="B89" s="3">
        <v>2659.3551025000002</v>
      </c>
      <c r="C89" s="3">
        <v>1170.76001</v>
      </c>
      <c r="D89" s="3">
        <f t="shared" si="32"/>
        <v>491.23939461666669</v>
      </c>
      <c r="E89" s="3">
        <f t="shared" si="33"/>
        <v>240.7197611458331</v>
      </c>
      <c r="F89" s="4">
        <f t="shared" si="34"/>
        <v>118251.02973754765</v>
      </c>
      <c r="G89" s="3">
        <f t="shared" si="35"/>
        <v>241316.14282334916</v>
      </c>
      <c r="H89" s="3">
        <f t="shared" si="36"/>
        <v>7.8858389297125973</v>
      </c>
      <c r="I89" s="3">
        <f t="shared" si="37"/>
        <v>7.0654083981018374</v>
      </c>
      <c r="J89" s="3">
        <f t="shared" si="27"/>
        <v>-9.41460204460558E-2</v>
      </c>
      <c r="K89" s="3">
        <f t="shared" si="38"/>
        <v>0.38067319919704895</v>
      </c>
      <c r="L89" s="3">
        <f t="shared" si="39"/>
        <v>0.50571045057523345</v>
      </c>
      <c r="M89" s="3">
        <f t="shared" si="40"/>
        <v>8.8634731658291561E-3</v>
      </c>
      <c r="N89" s="3">
        <f t="shared" si="41"/>
        <v>8.8634731658297859E-3</v>
      </c>
      <c r="O89" s="3">
        <f t="shared" si="28"/>
        <v>2.8423252696793775E-2</v>
      </c>
      <c r="P89" s="3">
        <f t="shared" si="29"/>
        <v>5.6285778549533864E-2</v>
      </c>
      <c r="Q89" s="3">
        <f t="shared" si="30"/>
        <v>7.1595544185478932</v>
      </c>
      <c r="R89" s="3">
        <f t="shared" si="42"/>
        <v>7.1032686399983591</v>
      </c>
      <c r="S89" s="3">
        <f t="shared" si="43"/>
        <v>7.2158401970974273</v>
      </c>
      <c r="T89" s="3">
        <f t="shared" si="44"/>
        <v>1286.3376369981609</v>
      </c>
      <c r="U89" s="3">
        <f t="shared" si="45"/>
        <v>1215.9350399414329</v>
      </c>
      <c r="V89" s="3">
        <f t="shared" si="45"/>
        <v>1360.8165420068092</v>
      </c>
      <c r="W89" s="3">
        <f t="shared" si="31"/>
        <v>13358.187862526011</v>
      </c>
      <c r="X89" s="3">
        <f t="shared" si="46"/>
        <v>2.8723382466197016</v>
      </c>
    </row>
    <row r="90" spans="1:24" x14ac:dyDescent="0.35">
      <c r="A90" s="25">
        <f t="shared" si="47"/>
        <v>85</v>
      </c>
      <c r="B90" s="3">
        <v>2753.7700195000002</v>
      </c>
      <c r="C90" s="3">
        <v>1311.4450075</v>
      </c>
      <c r="D90" s="3">
        <f t="shared" si="32"/>
        <v>585.65431161666675</v>
      </c>
      <c r="E90" s="3">
        <f t="shared" si="33"/>
        <v>381.40475864583311</v>
      </c>
      <c r="F90" s="4">
        <f t="shared" si="34"/>
        <v>223371.34137204633</v>
      </c>
      <c r="G90" s="3">
        <f t="shared" si="35"/>
        <v>342990.97271519178</v>
      </c>
      <c r="H90" s="3">
        <f t="shared" si="36"/>
        <v>7.9207261679948031</v>
      </c>
      <c r="I90" s="3">
        <f t="shared" si="37"/>
        <v>7.1788848674327559</v>
      </c>
      <c r="J90" s="3">
        <f t="shared" si="27"/>
        <v>-8.0877499952054954E-2</v>
      </c>
      <c r="K90" s="3">
        <f t="shared" si="38"/>
        <v>0.53357716538496847</v>
      </c>
      <c r="L90" s="3">
        <f t="shared" si="39"/>
        <v>0.65827448539010425</v>
      </c>
      <c r="M90" s="3">
        <f t="shared" si="40"/>
        <v>6.5411699984946493E-3</v>
      </c>
      <c r="N90" s="3">
        <f t="shared" si="41"/>
        <v>6.5411699984951905E-3</v>
      </c>
      <c r="O90" s="3">
        <f t="shared" si="28"/>
        <v>3.06158724456605E-2</v>
      </c>
      <c r="P90" s="3">
        <f t="shared" si="29"/>
        <v>6.0627762591422517E-2</v>
      </c>
      <c r="Q90" s="3">
        <f t="shared" si="30"/>
        <v>7.2597623673848108</v>
      </c>
      <c r="R90" s="3">
        <f t="shared" si="42"/>
        <v>7.1991346047933886</v>
      </c>
      <c r="S90" s="3">
        <f t="shared" si="43"/>
        <v>7.3203901299762331</v>
      </c>
      <c r="T90" s="3">
        <f t="shared" si="44"/>
        <v>1421.9186028144811</v>
      </c>
      <c r="U90" s="3">
        <f t="shared" si="45"/>
        <v>1338.2721288424589</v>
      </c>
      <c r="V90" s="3">
        <f t="shared" si="45"/>
        <v>1510.7932605446185</v>
      </c>
      <c r="W90" s="3">
        <f t="shared" si="31"/>
        <v>12204.415261707751</v>
      </c>
      <c r="X90" s="3">
        <f t="shared" si="46"/>
        <v>2.8723382466197016</v>
      </c>
    </row>
    <row r="91" spans="1:24" x14ac:dyDescent="0.35">
      <c r="A91" s="25">
        <f t="shared" si="47"/>
        <v>86</v>
      </c>
      <c r="B91" s="3">
        <v>2765.1400144999998</v>
      </c>
      <c r="C91" s="3">
        <v>1478.7249755</v>
      </c>
      <c r="D91" s="3">
        <f t="shared" si="32"/>
        <v>597.02430661666631</v>
      </c>
      <c r="E91" s="3">
        <f t="shared" si="33"/>
        <v>548.68472664583317</v>
      </c>
      <c r="F91" s="4">
        <f t="shared" si="34"/>
        <v>327578.11847688362</v>
      </c>
      <c r="G91" s="3">
        <f t="shared" si="35"/>
        <v>356438.0226911112</v>
      </c>
      <c r="H91" s="3">
        <f t="shared" si="36"/>
        <v>7.9248465508298827</v>
      </c>
      <c r="I91" s="3">
        <f t="shared" si="37"/>
        <v>7.2989354924106058</v>
      </c>
      <c r="J91" s="3">
        <f t="shared" si="27"/>
        <v>2.7337991817881324E-2</v>
      </c>
      <c r="K91" s="3">
        <f t="shared" si="38"/>
        <v>0.72337455687404473</v>
      </c>
      <c r="L91" s="3">
        <f t="shared" si="39"/>
        <v>0.67761921728859076</v>
      </c>
      <c r="M91" s="3">
        <f t="shared" si="40"/>
        <v>7.4736579663454625E-4</v>
      </c>
      <c r="N91" s="3">
        <f t="shared" si="41"/>
        <v>7.4736579663436335E-4</v>
      </c>
      <c r="O91" s="3">
        <f t="shared" si="28"/>
        <v>3.0894209159899835E-2</v>
      </c>
      <c r="P91" s="3">
        <f t="shared" si="29"/>
        <v>6.1178945062584492E-2</v>
      </c>
      <c r="Q91" s="3">
        <f t="shared" si="30"/>
        <v>7.2715975005927245</v>
      </c>
      <c r="R91" s="3">
        <f t="shared" si="42"/>
        <v>7.2104185555301399</v>
      </c>
      <c r="S91" s="3">
        <f t="shared" si="43"/>
        <v>7.3327764456553091</v>
      </c>
      <c r="T91" s="3">
        <f t="shared" si="44"/>
        <v>1438.8471772575206</v>
      </c>
      <c r="U91" s="3">
        <f t="shared" si="45"/>
        <v>1353.4586464367255</v>
      </c>
      <c r="V91" s="3">
        <f t="shared" si="45"/>
        <v>1529.6227963465308</v>
      </c>
      <c r="W91" s="3">
        <f t="shared" si="31"/>
        <v>1590.2387926678978</v>
      </c>
      <c r="X91" s="3">
        <f t="shared" si="46"/>
        <v>2.8723382466197016</v>
      </c>
    </row>
    <row r="92" spans="1:24" x14ac:dyDescent="0.35">
      <c r="A92" s="25">
        <f t="shared" si="47"/>
        <v>87</v>
      </c>
      <c r="B92" s="3">
        <v>2678.045044</v>
      </c>
      <c r="C92" s="3">
        <v>1480.469971</v>
      </c>
      <c r="D92" s="3">
        <f t="shared" si="32"/>
        <v>509.92933611666649</v>
      </c>
      <c r="E92" s="3">
        <f t="shared" si="33"/>
        <v>550.42972214583313</v>
      </c>
      <c r="F92" s="4">
        <f t="shared" si="34"/>
        <v>280680.26279270591</v>
      </c>
      <c r="G92" s="3">
        <f t="shared" si="35"/>
        <v>260027.92783238422</v>
      </c>
      <c r="H92" s="3">
        <f t="shared" si="36"/>
        <v>7.8928423461245991</v>
      </c>
      <c r="I92" s="3">
        <f t="shared" si="37"/>
        <v>7.3001148643234473</v>
      </c>
      <c r="J92" s="3">
        <f t="shared" si="27"/>
        <v>0.12044426495835658</v>
      </c>
      <c r="K92" s="3">
        <f t="shared" si="38"/>
        <v>0.72538209312148616</v>
      </c>
      <c r="L92" s="3">
        <f t="shared" si="39"/>
        <v>0.53472568001310139</v>
      </c>
      <c r="M92" s="3">
        <f t="shared" si="40"/>
        <v>1.4506820961358803E-2</v>
      </c>
      <c r="N92" s="3">
        <f t="shared" si="41"/>
        <v>1.4506820961357999E-2</v>
      </c>
      <c r="O92" s="3">
        <f t="shared" si="28"/>
        <v>2.8839291995443578E-2</v>
      </c>
      <c r="P92" s="3">
        <f t="shared" si="29"/>
        <v>5.7109649627257057E-2</v>
      </c>
      <c r="Q92" s="3">
        <f t="shared" si="30"/>
        <v>7.1796705993650907</v>
      </c>
      <c r="R92" s="3">
        <f t="shared" si="42"/>
        <v>7.1225609497378333</v>
      </c>
      <c r="S92" s="3">
        <f t="shared" si="43"/>
        <v>7.2367802489923481</v>
      </c>
      <c r="T92" s="3">
        <f t="shared" si="44"/>
        <v>1312.4758566524072</v>
      </c>
      <c r="U92" s="3">
        <f t="shared" si="45"/>
        <v>1239.6209789500494</v>
      </c>
      <c r="V92" s="3">
        <f t="shared" si="45"/>
        <v>1389.6125537940591</v>
      </c>
      <c r="W92" s="3">
        <f t="shared" si="31"/>
        <v>28222.022455432088</v>
      </c>
      <c r="X92" s="3">
        <f t="shared" si="46"/>
        <v>2.8723382466197016</v>
      </c>
    </row>
    <row r="93" spans="1:24" x14ac:dyDescent="0.35">
      <c r="A93" s="25">
        <f t="shared" si="47"/>
        <v>88</v>
      </c>
      <c r="B93" s="3">
        <v>2640.75</v>
      </c>
      <c r="C93" s="3">
        <v>1491.875</v>
      </c>
      <c r="D93" s="3">
        <f t="shared" si="32"/>
        <v>472.63429211666653</v>
      </c>
      <c r="E93" s="3">
        <f t="shared" si="33"/>
        <v>561.83475114583314</v>
      </c>
      <c r="F93" s="4">
        <f t="shared" si="34"/>
        <v>265542.36989435437</v>
      </c>
      <c r="G93" s="3">
        <f t="shared" si="35"/>
        <v>223383.17408462247</v>
      </c>
      <c r="H93" s="3">
        <f t="shared" si="36"/>
        <v>7.8788182467032719</v>
      </c>
      <c r="I93" s="3">
        <f t="shared" si="37"/>
        <v>7.3077889970930947</v>
      </c>
      <c r="J93" s="3">
        <f t="shared" si="27"/>
        <v>0.16840035487027727</v>
      </c>
      <c r="K93" s="3">
        <f t="shared" si="38"/>
        <v>0.73851300591082947</v>
      </c>
      <c r="L93" s="3">
        <f t="shared" si="39"/>
        <v>0.47743600237681783</v>
      </c>
      <c r="M93" s="3">
        <f t="shared" si="40"/>
        <v>2.8358679520435318E-2</v>
      </c>
      <c r="N93" s="3">
        <f t="shared" si="41"/>
        <v>2.8358679520434187E-2</v>
      </c>
      <c r="O93" s="3">
        <f t="shared" si="28"/>
        <v>2.8018732986513105E-2</v>
      </c>
      <c r="P93" s="3">
        <f t="shared" si="29"/>
        <v>5.5484719392981115E-2</v>
      </c>
      <c r="Q93" s="3">
        <f t="shared" si="30"/>
        <v>7.1393886422228174</v>
      </c>
      <c r="R93" s="3">
        <f t="shared" si="42"/>
        <v>7.0839039228298359</v>
      </c>
      <c r="S93" s="3">
        <f t="shared" si="43"/>
        <v>7.1948733616157989</v>
      </c>
      <c r="T93" s="3">
        <f t="shared" si="44"/>
        <v>1260.6574407289218</v>
      </c>
      <c r="U93" s="3">
        <f t="shared" si="45"/>
        <v>1192.6153204059583</v>
      </c>
      <c r="V93" s="3">
        <f t="shared" si="45"/>
        <v>1332.5815589256576</v>
      </c>
      <c r="W93" s="3">
        <f t="shared" si="31"/>
        <v>53461.559715274583</v>
      </c>
      <c r="X93" s="3">
        <f t="shared" si="46"/>
        <v>2.8723382466197016</v>
      </c>
    </row>
    <row r="94" spans="1:24" x14ac:dyDescent="0.35">
      <c r="A94" s="25">
        <f t="shared" si="47"/>
        <v>89</v>
      </c>
      <c r="B94" s="3">
        <v>2674.1149905000002</v>
      </c>
      <c r="C94" s="3">
        <v>1596.419983</v>
      </c>
      <c r="D94" s="3">
        <f t="shared" si="32"/>
        <v>505.99928261666673</v>
      </c>
      <c r="E94" s="3">
        <f t="shared" si="33"/>
        <v>666.37973414583314</v>
      </c>
      <c r="F94" s="4">
        <f t="shared" si="34"/>
        <v>337187.66742807667</v>
      </c>
      <c r="G94" s="3">
        <f t="shared" si="35"/>
        <v>256035.27400858139</v>
      </c>
      <c r="H94" s="3">
        <f t="shared" si="36"/>
        <v>7.8913737599160365</v>
      </c>
      <c r="I94" s="3">
        <f t="shared" si="37"/>
        <v>7.375518890635699</v>
      </c>
      <c r="J94" s="3">
        <f t="shared" si="27"/>
        <v>0.20006656760592012</v>
      </c>
      <c r="K94" s="3">
        <f t="shared" si="38"/>
        <v>0.85951012283631134</v>
      </c>
      <c r="L94" s="3">
        <f t="shared" si="39"/>
        <v>0.52857424981864998</v>
      </c>
      <c r="M94" s="3">
        <f t="shared" si="40"/>
        <v>4.0026631473614203E-2</v>
      </c>
      <c r="N94" s="3">
        <f t="shared" si="41"/>
        <v>4.0026631473612864E-2</v>
      </c>
      <c r="O94" s="3">
        <f t="shared" si="28"/>
        <v>2.8751024262175923E-2</v>
      </c>
      <c r="P94" s="3">
        <f t="shared" si="29"/>
        <v>5.6934855484560898E-2</v>
      </c>
      <c r="Q94" s="3">
        <f t="shared" si="30"/>
        <v>7.1754523230297789</v>
      </c>
      <c r="R94" s="3">
        <f t="shared" si="42"/>
        <v>7.1185174675452183</v>
      </c>
      <c r="S94" s="3">
        <f t="shared" si="43"/>
        <v>7.2323871785143394</v>
      </c>
      <c r="T94" s="3">
        <f t="shared" si="44"/>
        <v>1306.9511314066815</v>
      </c>
      <c r="U94" s="3">
        <f t="shared" si="45"/>
        <v>1234.6187136967899</v>
      </c>
      <c r="V94" s="3">
        <f t="shared" si="45"/>
        <v>1383.5212774076763</v>
      </c>
      <c r="W94" s="3">
        <f t="shared" si="31"/>
        <v>83792.216042754648</v>
      </c>
      <c r="X94" s="3">
        <f t="shared" si="46"/>
        <v>2.8723382466197016</v>
      </c>
    </row>
    <row r="95" spans="1:24" x14ac:dyDescent="0.35">
      <c r="A95" s="25">
        <f t="shared" si="47"/>
        <v>90</v>
      </c>
      <c r="B95" s="3">
        <v>2718.535034</v>
      </c>
      <c r="C95" s="3">
        <v>1668.415039</v>
      </c>
      <c r="D95" s="3">
        <f t="shared" si="32"/>
        <v>550.41932611666653</v>
      </c>
      <c r="E95" s="3">
        <f t="shared" si="33"/>
        <v>738.37479014583312</v>
      </c>
      <c r="F95" s="4">
        <f t="shared" si="34"/>
        <v>406415.7544136045</v>
      </c>
      <c r="G95" s="3">
        <f t="shared" si="35"/>
        <v>302961.43456272531</v>
      </c>
      <c r="H95" s="3">
        <f t="shared" si="36"/>
        <v>7.9078484237569358</v>
      </c>
      <c r="I95" s="3">
        <f t="shared" si="37"/>
        <v>7.4196293763075776</v>
      </c>
      <c r="J95" s="3">
        <f t="shared" si="27"/>
        <v>0.19685624622738018</v>
      </c>
      <c r="K95" s="3">
        <f t="shared" si="38"/>
        <v>0.94324531633612629</v>
      </c>
      <c r="L95" s="3">
        <f t="shared" si="39"/>
        <v>0.5996209073209875</v>
      </c>
      <c r="M95" s="3">
        <f t="shared" si="40"/>
        <v>3.8752381678734932E-2</v>
      </c>
      <c r="N95" s="3">
        <f t="shared" si="41"/>
        <v>3.8752381678733613E-2</v>
      </c>
      <c r="O95" s="3">
        <f t="shared" si="28"/>
        <v>2.9771913634227466E-2</v>
      </c>
      <c r="P95" s="3">
        <f t="shared" si="29"/>
        <v>5.8956494377612273E-2</v>
      </c>
      <c r="Q95" s="3">
        <f t="shared" si="30"/>
        <v>7.2227731300801974</v>
      </c>
      <c r="R95" s="3">
        <f t="shared" si="42"/>
        <v>7.1638166357025854</v>
      </c>
      <c r="S95" s="3">
        <f t="shared" si="43"/>
        <v>7.2817296244578094</v>
      </c>
      <c r="T95" s="3">
        <f t="shared" si="44"/>
        <v>1370.2837718086505</v>
      </c>
      <c r="U95" s="3">
        <f t="shared" si="45"/>
        <v>1291.8319880822669</v>
      </c>
      <c r="V95" s="3">
        <f t="shared" si="45"/>
        <v>1453.4998611309868</v>
      </c>
      <c r="W95" s="3">
        <f t="shared" si="31"/>
        <v>88882.252477119808</v>
      </c>
      <c r="X95" s="3">
        <f t="shared" si="46"/>
        <v>2.8723382466197016</v>
      </c>
    </row>
    <row r="96" spans="1:24" x14ac:dyDescent="0.35">
      <c r="A96" s="25">
        <f t="shared" si="47"/>
        <v>91</v>
      </c>
      <c r="B96" s="3">
        <v>2760.619995</v>
      </c>
      <c r="C96" s="3">
        <v>1730.0699460000001</v>
      </c>
      <c r="D96" s="3">
        <f t="shared" si="32"/>
        <v>592.50428711666655</v>
      </c>
      <c r="E96" s="3">
        <f t="shared" si="33"/>
        <v>800.02969714583321</v>
      </c>
      <c r="F96" s="4">
        <f t="shared" si="34"/>
        <v>474021.02537955454</v>
      </c>
      <c r="G96" s="3">
        <f t="shared" si="35"/>
        <v>351061.33025162923</v>
      </c>
      <c r="H96" s="3">
        <f t="shared" si="36"/>
        <v>7.9232105693539019</v>
      </c>
      <c r="I96" s="3">
        <f t="shared" si="37"/>
        <v>7.4559171178883776</v>
      </c>
      <c r="J96" s="3">
        <f t="shared" si="27"/>
        <v>0.18901870945987298</v>
      </c>
      <c r="K96" s="3">
        <f t="shared" si="38"/>
        <v>1.0150480189697697</v>
      </c>
      <c r="L96" s="3">
        <f t="shared" si="39"/>
        <v>0.66990493617406677</v>
      </c>
      <c r="M96" s="3">
        <f t="shared" si="40"/>
        <v>3.5728072525875877E-2</v>
      </c>
      <c r="N96" s="3">
        <f t="shared" si="41"/>
        <v>3.5728072525874607E-2</v>
      </c>
      <c r="O96" s="3">
        <f t="shared" si="28"/>
        <v>3.0783220474278363E-2</v>
      </c>
      <c r="P96" s="3">
        <f t="shared" si="29"/>
        <v>6.0959157248465005E-2</v>
      </c>
      <c r="Q96" s="3">
        <f t="shared" si="30"/>
        <v>7.2668984084285047</v>
      </c>
      <c r="R96" s="3">
        <f t="shared" si="42"/>
        <v>7.2059392511800393</v>
      </c>
      <c r="S96" s="3">
        <f t="shared" si="43"/>
        <v>7.32785756567697</v>
      </c>
      <c r="T96" s="3">
        <f t="shared" si="44"/>
        <v>1432.1017628357695</v>
      </c>
      <c r="U96" s="3">
        <f t="shared" si="45"/>
        <v>1347.409650993862</v>
      </c>
      <c r="V96" s="3">
        <f t="shared" si="45"/>
        <v>1522.1172399979055</v>
      </c>
      <c r="W96" s="3">
        <f t="shared" si="31"/>
        <v>88785.038178192466</v>
      </c>
      <c r="X96" s="3">
        <f t="shared" si="46"/>
        <v>2.8723382466197016</v>
      </c>
    </row>
    <row r="97" spans="1:24" x14ac:dyDescent="0.35">
      <c r="A97" s="25">
        <f t="shared" si="47"/>
        <v>92</v>
      </c>
      <c r="B97" s="3">
        <v>2861.344971</v>
      </c>
      <c r="C97" s="3">
        <v>1898.3549805</v>
      </c>
      <c r="D97" s="3">
        <f t="shared" si="32"/>
        <v>693.22926311666652</v>
      </c>
      <c r="E97" s="3">
        <f t="shared" si="33"/>
        <v>968.31473164583315</v>
      </c>
      <c r="F97" s="4">
        <f t="shared" si="34"/>
        <v>671264.10788385361</v>
      </c>
      <c r="G97" s="3">
        <f t="shared" si="35"/>
        <v>480566.81124127645</v>
      </c>
      <c r="H97" s="3">
        <f t="shared" si="36"/>
        <v>7.9590470628522336</v>
      </c>
      <c r="I97" s="3">
        <f t="shared" si="37"/>
        <v>7.5487429903966197</v>
      </c>
      <c r="J97" s="3">
        <f t="shared" si="27"/>
        <v>0.17891005106812141</v>
      </c>
      <c r="K97" s="3">
        <f t="shared" si="38"/>
        <v>1.21070803631443</v>
      </c>
      <c r="L97" s="3">
        <f t="shared" si="39"/>
        <v>0.84899958825819266</v>
      </c>
      <c r="M97" s="3">
        <f t="shared" si="40"/>
        <v>3.2008806373197814E-2</v>
      </c>
      <c r="N97" s="3">
        <f t="shared" si="41"/>
        <v>3.2008806373196613E-2</v>
      </c>
      <c r="O97" s="3">
        <f t="shared" si="28"/>
        <v>3.3354016859101783E-2</v>
      </c>
      <c r="P97" s="3">
        <f t="shared" si="29"/>
        <v>6.6050033987862106E-2</v>
      </c>
      <c r="Q97" s="3">
        <f t="shared" si="30"/>
        <v>7.3698329393284983</v>
      </c>
      <c r="R97" s="3">
        <f t="shared" si="42"/>
        <v>7.3037829053406362</v>
      </c>
      <c r="S97" s="3">
        <f t="shared" si="43"/>
        <v>7.4358829733163603</v>
      </c>
      <c r="T97" s="3">
        <f t="shared" si="44"/>
        <v>1587.3685740321694</v>
      </c>
      <c r="U97" s="3">
        <f t="shared" si="45"/>
        <v>1485.9103672768638</v>
      </c>
      <c r="V97" s="3">
        <f t="shared" si="45"/>
        <v>1695.7543640015735</v>
      </c>
      <c r="W97" s="3">
        <f t="shared" si="31"/>
        <v>96712.545007774781</v>
      </c>
      <c r="X97" s="3">
        <f t="shared" si="46"/>
        <v>2.8723382466197016</v>
      </c>
    </row>
    <row r="98" spans="1:24" x14ac:dyDescent="0.35">
      <c r="A98" s="25">
        <f t="shared" si="47"/>
        <v>93</v>
      </c>
      <c r="B98" s="3">
        <v>2905.4699704999998</v>
      </c>
      <c r="C98" s="3">
        <v>2014.75</v>
      </c>
      <c r="D98" s="3">
        <f t="shared" si="32"/>
        <v>737.35426261666635</v>
      </c>
      <c r="E98" s="3">
        <f t="shared" si="33"/>
        <v>1084.7097511458333</v>
      </c>
      <c r="F98" s="4">
        <f t="shared" si="34"/>
        <v>799815.35870924348</v>
      </c>
      <c r="G98" s="3">
        <f t="shared" si="35"/>
        <v>543691.30859896773</v>
      </c>
      <c r="H98" s="3">
        <f t="shared" si="36"/>
        <v>7.974350436063367</v>
      </c>
      <c r="I98" s="3">
        <f t="shared" si="37"/>
        <v>7.6082503972046203</v>
      </c>
      <c r="J98" s="3">
        <f t="shared" si="27"/>
        <v>0.19446099369948744</v>
      </c>
      <c r="K98" s="3">
        <f t="shared" si="38"/>
        <v>1.3452037602508331</v>
      </c>
      <c r="L98" s="3">
        <f t="shared" si="39"/>
        <v>0.93193576298057712</v>
      </c>
      <c r="M98" s="3">
        <f t="shared" si="40"/>
        <v>3.7815078070592097E-2</v>
      </c>
      <c r="N98" s="3">
        <f t="shared" si="41"/>
        <v>3.7815078070590785E-2</v>
      </c>
      <c r="O98" s="3">
        <f t="shared" si="28"/>
        <v>3.4537794994838521E-2</v>
      </c>
      <c r="P98" s="3">
        <f t="shared" si="29"/>
        <v>6.8394236979357662E-2</v>
      </c>
      <c r="Q98" s="3">
        <f t="shared" si="30"/>
        <v>7.4137894035051328</v>
      </c>
      <c r="R98" s="3">
        <f t="shared" si="42"/>
        <v>7.3453951665257753</v>
      </c>
      <c r="S98" s="3">
        <f t="shared" si="43"/>
        <v>7.4821836404844904</v>
      </c>
      <c r="T98" s="3">
        <f t="shared" si="44"/>
        <v>1658.6999361286657</v>
      </c>
      <c r="U98" s="3">
        <f t="shared" si="45"/>
        <v>1549.0469758549903</v>
      </c>
      <c r="V98" s="3">
        <f t="shared" si="45"/>
        <v>1776.114940991172</v>
      </c>
      <c r="W98" s="3">
        <f t="shared" si="31"/>
        <v>126771.6479827812</v>
      </c>
      <c r="X98" s="3">
        <f t="shared" si="46"/>
        <v>2.8723382466197016</v>
      </c>
    </row>
    <row r="99" spans="1:24" x14ac:dyDescent="0.35">
      <c r="A99" s="25">
        <f t="shared" si="47"/>
        <v>94</v>
      </c>
      <c r="B99" s="3">
        <v>2819.0150144999998</v>
      </c>
      <c r="C99" s="3">
        <v>1810</v>
      </c>
      <c r="D99" s="3">
        <f t="shared" si="32"/>
        <v>650.89930661666631</v>
      </c>
      <c r="E99" s="3">
        <f t="shared" si="33"/>
        <v>879.95975114583314</v>
      </c>
      <c r="F99" s="4">
        <f t="shared" si="34"/>
        <v>572765.19187139708</v>
      </c>
      <c r="G99" s="3">
        <f t="shared" si="35"/>
        <v>423669.90735405701</v>
      </c>
      <c r="H99" s="3">
        <f t="shared" si="36"/>
        <v>7.9441428172794248</v>
      </c>
      <c r="I99" s="3">
        <f t="shared" si="37"/>
        <v>7.5010821242598711</v>
      </c>
      <c r="J99" s="3">
        <f t="shared" si="27"/>
        <v>0.17405921952716152</v>
      </c>
      <c r="K99" s="3">
        <f t="shared" si="38"/>
        <v>1.1080950156209888</v>
      </c>
      <c r="L99" s="3">
        <f t="shared" si="39"/>
        <v>0.77194095068265911</v>
      </c>
      <c r="M99" s="3">
        <f t="shared" si="40"/>
        <v>3.0296611902404607E-2</v>
      </c>
      <c r="N99" s="3">
        <f t="shared" si="41"/>
        <v>3.0296611902403438E-2</v>
      </c>
      <c r="O99" s="3">
        <f t="shared" si="28"/>
        <v>3.2249813102137488E-2</v>
      </c>
      <c r="P99" s="3">
        <f t="shared" si="29"/>
        <v>6.3863409930402751E-2</v>
      </c>
      <c r="Q99" s="3">
        <f t="shared" si="30"/>
        <v>7.3270229047327096</v>
      </c>
      <c r="R99" s="3">
        <f t="shared" si="42"/>
        <v>7.2631594948023066</v>
      </c>
      <c r="S99" s="3">
        <f t="shared" si="43"/>
        <v>7.3908863146631125</v>
      </c>
      <c r="T99" s="3">
        <f t="shared" si="44"/>
        <v>1520.8473182358673</v>
      </c>
      <c r="U99" s="3">
        <f t="shared" si="45"/>
        <v>1426.7572555921954</v>
      </c>
      <c r="V99" s="3">
        <f t="shared" si="45"/>
        <v>1621.1423185825656</v>
      </c>
      <c r="W99" s="3">
        <f t="shared" si="31"/>
        <v>83609.273371389791</v>
      </c>
      <c r="X99" s="3">
        <f t="shared" si="46"/>
        <v>2.8723382466197016</v>
      </c>
    </row>
    <row r="100" spans="1:24" x14ac:dyDescent="0.35">
      <c r="A100" s="25">
        <f t="shared" si="47"/>
        <v>95</v>
      </c>
      <c r="B100" s="3">
        <v>2738.875</v>
      </c>
      <c r="C100" s="3">
        <v>1656.8500365</v>
      </c>
      <c r="D100" s="3">
        <f t="shared" si="32"/>
        <v>570.75929211666653</v>
      </c>
      <c r="E100" s="3">
        <f t="shared" si="33"/>
        <v>726.80978764583313</v>
      </c>
      <c r="F100" s="4">
        <f t="shared" si="34"/>
        <v>414833.43990020046</v>
      </c>
      <c r="G100" s="3">
        <f t="shared" si="35"/>
        <v>325766.16953751829</v>
      </c>
      <c r="H100" s="3">
        <f t="shared" si="36"/>
        <v>7.9153025311278444</v>
      </c>
      <c r="I100" s="3">
        <f t="shared" si="37"/>
        <v>7.4126735103134163</v>
      </c>
      <c r="J100" s="3">
        <f t="shared" si="27"/>
        <v>0.16848966253735043</v>
      </c>
      <c r="K100" s="3">
        <f t="shared" si="38"/>
        <v>0.92978251259280409</v>
      </c>
      <c r="L100" s="3">
        <f t="shared" si="39"/>
        <v>0.63323818717879821</v>
      </c>
      <c r="M100" s="3">
        <f t="shared" si="40"/>
        <v>2.8388766381950228E-2</v>
      </c>
      <c r="N100" s="3">
        <f t="shared" si="41"/>
        <v>2.8388766381949097E-2</v>
      </c>
      <c r="O100" s="3">
        <f t="shared" si="28"/>
        <v>3.0255600673011519E-2</v>
      </c>
      <c r="P100" s="3">
        <f t="shared" si="29"/>
        <v>5.9914326397849355E-2</v>
      </c>
      <c r="Q100" s="3">
        <f t="shared" si="30"/>
        <v>7.2441838477760658</v>
      </c>
      <c r="R100" s="3">
        <f t="shared" si="42"/>
        <v>7.1842695213782166</v>
      </c>
      <c r="S100" s="3">
        <f t="shared" si="43"/>
        <v>7.304098174173915</v>
      </c>
      <c r="T100" s="3">
        <f t="shared" si="44"/>
        <v>1399.9388663765983</v>
      </c>
      <c r="U100" s="3">
        <f t="shared" si="45"/>
        <v>1318.5257315497404</v>
      </c>
      <c r="V100" s="3">
        <f t="shared" si="45"/>
        <v>1486.3789023580855</v>
      </c>
      <c r="W100" s="3">
        <f t="shared" si="31"/>
        <v>66003.349334175451</v>
      </c>
      <c r="X100" s="3">
        <f t="shared" si="46"/>
        <v>2.8723382466197016</v>
      </c>
    </row>
    <row r="101" spans="1:24" x14ac:dyDescent="0.35">
      <c r="A101" s="25">
        <f t="shared" si="47"/>
        <v>96</v>
      </c>
      <c r="B101" s="3">
        <v>2648.6750489999999</v>
      </c>
      <c r="C101" s="3">
        <v>1635.714966</v>
      </c>
      <c r="D101" s="3">
        <f t="shared" si="32"/>
        <v>480.55934111666647</v>
      </c>
      <c r="E101" s="3">
        <f t="shared" si="33"/>
        <v>705.67471714583314</v>
      </c>
      <c r="F101" s="4">
        <f t="shared" si="34"/>
        <v>339118.57711429155</v>
      </c>
      <c r="G101" s="3">
        <f t="shared" si="35"/>
        <v>230937.28033448462</v>
      </c>
      <c r="H101" s="3">
        <f t="shared" si="36"/>
        <v>7.8818148124384013</v>
      </c>
      <c r="I101" s="3">
        <f t="shared" si="37"/>
        <v>7.3998352758221824</v>
      </c>
      <c r="J101" s="3">
        <f t="shared" si="27"/>
        <v>0.25183948322984406</v>
      </c>
      <c r="K101" s="3">
        <f t="shared" si="38"/>
        <v>0.90518873839187752</v>
      </c>
      <c r="L101" s="3">
        <f t="shared" si="39"/>
        <v>0.48940460671783853</v>
      </c>
      <c r="M101" s="3">
        <f t="shared" si="40"/>
        <v>6.342312531347491E-2</v>
      </c>
      <c r="N101" s="3">
        <f t="shared" si="41"/>
        <v>6.342312531347323E-2</v>
      </c>
      <c r="O101" s="3">
        <f t="shared" si="28"/>
        <v>2.8189840981408153E-2</v>
      </c>
      <c r="P101" s="3">
        <f t="shared" si="29"/>
        <v>5.582355980690052E-2</v>
      </c>
      <c r="Q101" s="3">
        <f t="shared" si="30"/>
        <v>7.1479957925923383</v>
      </c>
      <c r="R101" s="3">
        <f t="shared" si="42"/>
        <v>7.0921722327854377</v>
      </c>
      <c r="S101" s="3">
        <f t="shared" si="43"/>
        <v>7.2038193523992389</v>
      </c>
      <c r="T101" s="3">
        <f t="shared" si="44"/>
        <v>1271.5549398158073</v>
      </c>
      <c r="U101" s="3">
        <f t="shared" si="45"/>
        <v>1202.5171126654029</v>
      </c>
      <c r="V101" s="3">
        <f t="shared" si="45"/>
        <v>1344.556304389047</v>
      </c>
      <c r="W101" s="3">
        <f t="shared" si="31"/>
        <v>132612.5246704719</v>
      </c>
      <c r="X101" s="3">
        <f t="shared" si="46"/>
        <v>2.8723382466197016</v>
      </c>
    </row>
    <row r="102" spans="1:24" x14ac:dyDescent="0.35">
      <c r="A102" s="25">
        <f t="shared" si="47"/>
        <v>97</v>
      </c>
      <c r="B102" s="3">
        <v>2590.5300295000002</v>
      </c>
      <c r="C102" s="3">
        <v>1591.9649655000001</v>
      </c>
      <c r="D102" s="3">
        <f t="shared" si="32"/>
        <v>422.41432161666671</v>
      </c>
      <c r="E102" s="3">
        <f t="shared" si="33"/>
        <v>661.9247166458332</v>
      </c>
      <c r="F102" s="4">
        <f t="shared" si="34"/>
        <v>279606.48014325398</v>
      </c>
      <c r="G102" s="3">
        <f t="shared" si="35"/>
        <v>178433.85910686874</v>
      </c>
      <c r="H102" s="3">
        <f t="shared" si="36"/>
        <v>7.8596177783513292</v>
      </c>
      <c r="I102" s="3">
        <f t="shared" si="37"/>
        <v>7.3727243595667025</v>
      </c>
      <c r="J102" s="3">
        <f t="shared" ref="J102:J133" si="48">I102-Q102</f>
        <v>0.28848595694418311</v>
      </c>
      <c r="K102" s="3">
        <f t="shared" si="38"/>
        <v>0.85433632565476481</v>
      </c>
      <c r="L102" s="3">
        <f t="shared" si="39"/>
        <v>0.40426351162170532</v>
      </c>
      <c r="M102" s="3">
        <f t="shared" si="40"/>
        <v>8.3224147354001077E-2</v>
      </c>
      <c r="N102" s="3">
        <f t="shared" si="41"/>
        <v>8.3224147353999148E-2</v>
      </c>
      <c r="O102" s="3">
        <f t="shared" ref="O102:O125" si="49" xml:space="preserve"> SQRT($AB$16/$AH$15*(1+G102/$AB$19))</f>
        <v>2.6978154735670518E-2</v>
      </c>
      <c r="P102" s="3">
        <f t="shared" ref="P102:P133" si="50">O102*$AH$21</f>
        <v>5.342409115964053E-2</v>
      </c>
      <c r="Q102" s="3">
        <f t="shared" ref="Q102:Q125" si="51">$AC$7+$AB$7*H102</f>
        <v>7.0842384026225194</v>
      </c>
      <c r="R102" s="3">
        <f t="shared" si="42"/>
        <v>7.0308143114628789</v>
      </c>
      <c r="S102" s="3">
        <f t="shared" si="43"/>
        <v>7.1376624937821598</v>
      </c>
      <c r="T102" s="3">
        <f t="shared" si="44"/>
        <v>1193.0142928514695</v>
      </c>
      <c r="U102" s="3">
        <f t="shared" si="45"/>
        <v>1130.951181830801</v>
      </c>
      <c r="V102" s="3">
        <f t="shared" si="45"/>
        <v>1258.4832358934</v>
      </c>
      <c r="W102" s="3">
        <f t="shared" ref="W102:W125" si="52">(T102-C102)^2</f>
        <v>159161.63920671502</v>
      </c>
      <c r="X102" s="3">
        <f t="shared" si="46"/>
        <v>2.8723382466197016</v>
      </c>
    </row>
    <row r="103" spans="1:24" x14ac:dyDescent="0.35">
      <c r="A103" s="25">
        <f t="shared" si="47"/>
        <v>98</v>
      </c>
      <c r="B103" s="3">
        <v>2743.405029</v>
      </c>
      <c r="C103" s="3">
        <v>1639.3549805</v>
      </c>
      <c r="D103" s="3">
        <f t="shared" si="32"/>
        <v>575.28932111666654</v>
      </c>
      <c r="E103" s="3">
        <f t="shared" si="33"/>
        <v>709.31473164583315</v>
      </c>
      <c r="F103" s="4">
        <f t="shared" si="34"/>
        <v>408061.19042658189</v>
      </c>
      <c r="G103" s="3">
        <f t="shared" si="35"/>
        <v>330957.80299087509</v>
      </c>
      <c r="H103" s="3">
        <f t="shared" si="36"/>
        <v>7.9169551391694037</v>
      </c>
      <c r="I103" s="3">
        <f t="shared" ref="I103:I125" si="53">LN(C103)</f>
        <v>7.4020581388805438</v>
      </c>
      <c r="J103" s="3">
        <f t="shared" si="48"/>
        <v>0.15312744182003346</v>
      </c>
      <c r="K103" s="3">
        <f t="shared" si="38"/>
        <v>0.90942340590441639</v>
      </c>
      <c r="L103" s="3">
        <f t="shared" si="39"/>
        <v>0.64081545044094756</v>
      </c>
      <c r="M103" s="3">
        <f t="shared" si="40"/>
        <v>2.3448013438347733E-2</v>
      </c>
      <c r="N103" s="3">
        <f t="shared" si="41"/>
        <v>2.3448013438346703E-2</v>
      </c>
      <c r="O103" s="3">
        <f t="shared" si="49"/>
        <v>3.0364638241666481E-2</v>
      </c>
      <c r="P103" s="3">
        <f t="shared" si="50"/>
        <v>6.0130250469184972E-2</v>
      </c>
      <c r="Q103" s="3">
        <f t="shared" si="51"/>
        <v>7.2489306970605103</v>
      </c>
      <c r="R103" s="3">
        <f t="shared" si="42"/>
        <v>7.1888004465913253</v>
      </c>
      <c r="S103" s="3">
        <f t="shared" si="43"/>
        <v>7.3090609475296953</v>
      </c>
      <c r="T103" s="3">
        <f t="shared" si="44"/>
        <v>1406.5999622842614</v>
      </c>
      <c r="U103" s="3">
        <f t="shared" si="45"/>
        <v>1324.5134276890656</v>
      </c>
      <c r="V103" s="3">
        <f t="shared" si="45"/>
        <v>1493.7737983903257</v>
      </c>
      <c r="W103" s="3">
        <f t="shared" si="52"/>
        <v>54174.898504608798</v>
      </c>
      <c r="X103" s="3">
        <f t="shared" si="46"/>
        <v>2.8723382466197016</v>
      </c>
    </row>
    <row r="104" spans="1:24" x14ac:dyDescent="0.35">
      <c r="A104" s="25">
        <f t="shared" si="47"/>
        <v>99</v>
      </c>
      <c r="B104" s="3">
        <v>2816.3099364999998</v>
      </c>
      <c r="C104" s="3">
        <v>1717.9400025</v>
      </c>
      <c r="D104" s="3">
        <f t="shared" si="32"/>
        <v>648.19422861666635</v>
      </c>
      <c r="E104" s="3">
        <f t="shared" si="33"/>
        <v>787.89975364583313</v>
      </c>
      <c r="F104" s="4">
        <f t="shared" si="34"/>
        <v>510712.07304172224</v>
      </c>
      <c r="G104" s="3">
        <f t="shared" si="35"/>
        <v>420155.75801195513</v>
      </c>
      <c r="H104" s="3">
        <f t="shared" si="36"/>
        <v>7.9431827738990375</v>
      </c>
      <c r="I104" s="3">
        <f t="shared" si="53"/>
        <v>7.4488811790589464</v>
      </c>
      <c r="J104" s="3">
        <f t="shared" si="48"/>
        <v>0.12461584364613731</v>
      </c>
      <c r="K104" s="3">
        <f t="shared" si="38"/>
        <v>1.0009201641457048</v>
      </c>
      <c r="L104" s="3">
        <f t="shared" si="39"/>
        <v>0.76710294467575235</v>
      </c>
      <c r="M104" s="3">
        <f t="shared" si="40"/>
        <v>1.5529108487638542E-2</v>
      </c>
      <c r="N104" s="3">
        <f t="shared" si="41"/>
        <v>1.5529108487637708E-2</v>
      </c>
      <c r="O104" s="3">
        <f t="shared" si="49"/>
        <v>3.2180371358113524E-2</v>
      </c>
      <c r="P104" s="3">
        <f t="shared" si="50"/>
        <v>6.3725896371770979E-2</v>
      </c>
      <c r="Q104" s="3">
        <f t="shared" si="51"/>
        <v>7.3242653354128091</v>
      </c>
      <c r="R104" s="3">
        <f t="shared" si="42"/>
        <v>7.2605394390410378</v>
      </c>
      <c r="S104" s="3">
        <f t="shared" si="43"/>
        <v>7.3879912317845804</v>
      </c>
      <c r="T104" s="3">
        <f t="shared" si="44"/>
        <v>1516.659253424267</v>
      </c>
      <c r="U104" s="3">
        <f t="shared" si="45"/>
        <v>1423.023964875332</v>
      </c>
      <c r="V104" s="3">
        <f t="shared" si="45"/>
        <v>1616.4557644670272</v>
      </c>
      <c r="W104" s="3">
        <f t="shared" si="52"/>
        <v>40513.939948488172</v>
      </c>
      <c r="X104" s="3">
        <f t="shared" si="46"/>
        <v>2.8723382466197016</v>
      </c>
    </row>
    <row r="105" spans="1:24" x14ac:dyDescent="0.35">
      <c r="A105" s="25">
        <f t="shared" si="47"/>
        <v>100</v>
      </c>
      <c r="B105" s="3">
        <v>2897.2299804999998</v>
      </c>
      <c r="C105" s="3">
        <v>1863.3150025</v>
      </c>
      <c r="D105" s="3">
        <f t="shared" si="32"/>
        <v>729.11427261666631</v>
      </c>
      <c r="E105" s="3">
        <f t="shared" si="33"/>
        <v>933.27475364583313</v>
      </c>
      <c r="F105" s="4">
        <f t="shared" si="34"/>
        <v>680463.94315598009</v>
      </c>
      <c r="G105" s="3">
        <f t="shared" si="35"/>
        <v>531607.62253333046</v>
      </c>
      <c r="H105" s="3">
        <f t="shared" si="36"/>
        <v>7.9715103803623419</v>
      </c>
      <c r="I105" s="3">
        <f t="shared" si="53"/>
        <v>7.5301124397761159</v>
      </c>
      <c r="J105" s="3">
        <f t="shared" si="48"/>
        <v>0.12448063688356736</v>
      </c>
      <c r="K105" s="3">
        <f t="shared" si="38"/>
        <v>1.1700559322046045</v>
      </c>
      <c r="L105" s="3">
        <f t="shared" si="39"/>
        <v>0.91625213297704355</v>
      </c>
      <c r="M105" s="3">
        <f t="shared" si="40"/>
        <v>1.5495428958938552E-2</v>
      </c>
      <c r="N105" s="3">
        <f t="shared" si="41"/>
        <v>1.5495428958937719E-2</v>
      </c>
      <c r="O105" s="3">
        <f t="shared" si="49"/>
        <v>3.4314349427789451E-2</v>
      </c>
      <c r="P105" s="3">
        <f t="shared" si="50"/>
        <v>6.7951753923707323E-2</v>
      </c>
      <c r="Q105" s="3">
        <f t="shared" si="51"/>
        <v>7.4056318028925485</v>
      </c>
      <c r="R105" s="3">
        <f t="shared" si="42"/>
        <v>7.3376800489688412</v>
      </c>
      <c r="S105" s="3">
        <f t="shared" si="43"/>
        <v>7.4735835568162559</v>
      </c>
      <c r="T105" s="3">
        <f t="shared" si="44"/>
        <v>1645.2239650400304</v>
      </c>
      <c r="U105" s="3">
        <f t="shared" si="45"/>
        <v>1537.1418799943333</v>
      </c>
      <c r="V105" s="3">
        <f t="shared" si="45"/>
        <v>1760.9056980166449</v>
      </c>
      <c r="W105" s="3">
        <f t="shared" si="52"/>
        <v>47563.700620365853</v>
      </c>
      <c r="X105" s="3">
        <f t="shared" si="46"/>
        <v>2.8723382466197016</v>
      </c>
    </row>
    <row r="106" spans="1:24" x14ac:dyDescent="0.35">
      <c r="A106" s="25">
        <f t="shared" si="47"/>
        <v>101</v>
      </c>
      <c r="B106" s="3">
        <v>2852.1950685000002</v>
      </c>
      <c r="C106" s="3">
        <v>1854.079956</v>
      </c>
      <c r="D106" s="3">
        <f t="shared" si="32"/>
        <v>684.07936061666669</v>
      </c>
      <c r="E106" s="3">
        <f t="shared" si="33"/>
        <v>924.03970714583318</v>
      </c>
      <c r="F106" s="4">
        <f t="shared" si="34"/>
        <v>632116.49204873352</v>
      </c>
      <c r="G106" s="3">
        <f t="shared" si="35"/>
        <v>467964.57162170752</v>
      </c>
      <c r="H106" s="3">
        <f t="shared" si="36"/>
        <v>7.9558441762849741</v>
      </c>
      <c r="I106" s="3">
        <f t="shared" si="53"/>
        <v>7.525143871409484</v>
      </c>
      <c r="J106" s="3">
        <f t="shared" si="48"/>
        <v>0.1645107056677082</v>
      </c>
      <c r="K106" s="3">
        <f t="shared" si="38"/>
        <v>1.1593317051509668</v>
      </c>
      <c r="L106" s="3">
        <f t="shared" si="39"/>
        <v>0.8321306653793612</v>
      </c>
      <c r="M106" s="3">
        <f t="shared" si="40"/>
        <v>2.7063772279287319E-2</v>
      </c>
      <c r="N106" s="3">
        <f t="shared" si="41"/>
        <v>2.7063772279286216E-2</v>
      </c>
      <c r="O106" s="3">
        <f t="shared" si="49"/>
        <v>3.3112618776111692E-2</v>
      </c>
      <c r="P106" s="3">
        <f t="shared" si="50"/>
        <v>6.5572000063089136E-2</v>
      </c>
      <c r="Q106" s="3">
        <f t="shared" si="51"/>
        <v>7.3606331657417758</v>
      </c>
      <c r="R106" s="3">
        <f t="shared" si="42"/>
        <v>7.2950611656786863</v>
      </c>
      <c r="S106" s="3">
        <f t="shared" si="43"/>
        <v>7.4262051658048653</v>
      </c>
      <c r="T106" s="3">
        <f t="shared" si="44"/>
        <v>1572.8321111613038</v>
      </c>
      <c r="U106" s="3">
        <f t="shared" si="45"/>
        <v>1473.0069956118625</v>
      </c>
      <c r="V106" s="3">
        <f t="shared" si="45"/>
        <v>1679.4223362615794</v>
      </c>
      <c r="W106" s="3">
        <f t="shared" si="52"/>
        <v>79100.350226411334</v>
      </c>
      <c r="X106" s="3">
        <f t="shared" si="46"/>
        <v>2.8723382466197016</v>
      </c>
    </row>
    <row r="107" spans="1:24" x14ac:dyDescent="0.35">
      <c r="A107" s="25">
        <f t="shared" si="47"/>
        <v>102</v>
      </c>
      <c r="B107" s="3">
        <v>2846.6450195000002</v>
      </c>
      <c r="C107" s="3">
        <v>1826.8200075</v>
      </c>
      <c r="D107" s="3">
        <f t="shared" si="32"/>
        <v>678.52931161666675</v>
      </c>
      <c r="E107" s="3">
        <f t="shared" si="33"/>
        <v>896.77975864583311</v>
      </c>
      <c r="F107" s="4">
        <f t="shared" si="34"/>
        <v>608491.35230571765</v>
      </c>
      <c r="G107" s="3">
        <f t="shared" si="35"/>
        <v>460402.02672298765</v>
      </c>
      <c r="H107" s="3">
        <f t="shared" si="36"/>
        <v>7.9538963936944915</v>
      </c>
      <c r="I107" s="3">
        <f t="shared" si="53"/>
        <v>7.5103320334623866</v>
      </c>
      <c r="J107" s="3">
        <f t="shared" si="48"/>
        <v>0.15529355815135482</v>
      </c>
      <c r="K107" s="3">
        <f t="shared" si="38"/>
        <v>1.1276546123307831</v>
      </c>
      <c r="L107" s="3">
        <f t="shared" si="39"/>
        <v>0.82195487886033824</v>
      </c>
      <c r="M107" s="3">
        <f t="shared" si="40"/>
        <v>2.4116089203308221E-2</v>
      </c>
      <c r="N107" s="3">
        <f t="shared" si="41"/>
        <v>2.4116089203307177E-2</v>
      </c>
      <c r="O107" s="3">
        <f t="shared" si="49"/>
        <v>3.2966908285525794E-2</v>
      </c>
      <c r="P107" s="3">
        <f t="shared" si="50"/>
        <v>6.5283453622153931E-2</v>
      </c>
      <c r="Q107" s="3">
        <f t="shared" si="51"/>
        <v>7.3550384753110318</v>
      </c>
      <c r="R107" s="3">
        <f t="shared" si="42"/>
        <v>7.2897550216888778</v>
      </c>
      <c r="S107" s="3">
        <f t="shared" si="43"/>
        <v>7.4203219289331859</v>
      </c>
      <c r="T107" s="3">
        <f t="shared" si="44"/>
        <v>1564.0571718227618</v>
      </c>
      <c r="U107" s="3">
        <f t="shared" si="45"/>
        <v>1465.2117081438155</v>
      </c>
      <c r="V107" s="3">
        <f t="shared" si="45"/>
        <v>1669.57090441848</v>
      </c>
      <c r="W107" s="3">
        <f t="shared" si="52"/>
        <v>69044.30781314327</v>
      </c>
      <c r="X107" s="3">
        <f t="shared" si="46"/>
        <v>2.8723382466197016</v>
      </c>
    </row>
    <row r="108" spans="1:24" x14ac:dyDescent="0.35">
      <c r="A108" s="25">
        <f t="shared" si="47"/>
        <v>103</v>
      </c>
      <c r="B108" s="3">
        <v>2975.8948974999998</v>
      </c>
      <c r="C108" s="3">
        <v>1894.8800045</v>
      </c>
      <c r="D108" s="3">
        <f t="shared" si="32"/>
        <v>807.77918961666637</v>
      </c>
      <c r="E108" s="3">
        <f t="shared" si="33"/>
        <v>964.83975564583318</v>
      </c>
      <c r="F108" s="4">
        <f t="shared" si="34"/>
        <v>779377.47592553357</v>
      </c>
      <c r="G108" s="3">
        <f t="shared" si="35"/>
        <v>652507.2191777582</v>
      </c>
      <c r="H108" s="3">
        <f t="shared" si="36"/>
        <v>7.9983000786290646</v>
      </c>
      <c r="I108" s="3">
        <f t="shared" si="53"/>
        <v>7.5469107933480055</v>
      </c>
      <c r="J108" s="3">
        <f t="shared" si="48"/>
        <v>6.4329915508547053E-2</v>
      </c>
      <c r="K108" s="3">
        <f t="shared" si="38"/>
        <v>1.2066793805968432</v>
      </c>
      <c r="L108" s="3">
        <f t="shared" si="39"/>
        <v>1.069486233529044</v>
      </c>
      <c r="M108" s="3">
        <f t="shared" si="40"/>
        <v>4.138338029336803E-3</v>
      </c>
      <c r="N108" s="3">
        <f t="shared" si="41"/>
        <v>4.138338029336372E-3</v>
      </c>
      <c r="O108" s="3">
        <f t="shared" si="49"/>
        <v>3.6488375071839593E-2</v>
      </c>
      <c r="P108" s="3">
        <f t="shared" si="50"/>
        <v>7.2256916575827626E-2</v>
      </c>
      <c r="Q108" s="3">
        <f t="shared" si="51"/>
        <v>7.4825808778394585</v>
      </c>
      <c r="R108" s="3">
        <f t="shared" si="42"/>
        <v>7.4103239612636305</v>
      </c>
      <c r="S108" s="3">
        <f t="shared" si="43"/>
        <v>7.5548377944152865</v>
      </c>
      <c r="T108" s="3">
        <f t="shared" si="44"/>
        <v>1776.820620344271</v>
      </c>
      <c r="U108" s="3">
        <f t="shared" si="45"/>
        <v>1652.9617557130505</v>
      </c>
      <c r="V108" s="3">
        <f t="shared" si="45"/>
        <v>1909.9604125557653</v>
      </c>
      <c r="W108" s="3">
        <f t="shared" si="52"/>
        <v>13938.018187230007</v>
      </c>
      <c r="X108" s="3">
        <f t="shared" si="46"/>
        <v>2.8723382466197016</v>
      </c>
    </row>
    <row r="109" spans="1:24" x14ac:dyDescent="0.35">
      <c r="A109" s="25">
        <f t="shared" si="47"/>
        <v>104</v>
      </c>
      <c r="B109" s="3">
        <v>2953.3900144999998</v>
      </c>
      <c r="C109" s="3">
        <v>1824.005005</v>
      </c>
      <c r="D109" s="3">
        <f t="shared" si="32"/>
        <v>785.27430661666631</v>
      </c>
      <c r="E109" s="3">
        <f t="shared" si="33"/>
        <v>893.96475614583312</v>
      </c>
      <c r="F109" s="4">
        <f t="shared" si="34"/>
        <v>702007.55402215628</v>
      </c>
      <c r="G109" s="3">
        <f t="shared" si="35"/>
        <v>616655.73663228611</v>
      </c>
      <c r="H109" s="3">
        <f t="shared" si="36"/>
        <v>7.9907089470154711</v>
      </c>
      <c r="I109" s="3">
        <f t="shared" si="53"/>
        <v>7.5087899145998103</v>
      </c>
      <c r="J109" s="3">
        <f t="shared" si="48"/>
        <v>4.8013334429202636E-2</v>
      </c>
      <c r="K109" s="3">
        <f t="shared" si="38"/>
        <v>1.1243818050166157</v>
      </c>
      <c r="L109" s="3">
        <f t="shared" si="39"/>
        <v>1.0248634101414289</v>
      </c>
      <c r="M109" s="3">
        <f t="shared" si="40"/>
        <v>2.3052802830104552E-3</v>
      </c>
      <c r="N109" s="3">
        <f t="shared" si="41"/>
        <v>2.3052802830101343E-3</v>
      </c>
      <c r="O109" s="3">
        <f t="shared" si="49"/>
        <v>3.5857441734176022E-2</v>
      </c>
      <c r="P109" s="3">
        <f t="shared" si="50"/>
        <v>7.1007496796111277E-2</v>
      </c>
      <c r="Q109" s="3">
        <f t="shared" si="51"/>
        <v>7.4607765801706076</v>
      </c>
      <c r="R109" s="3">
        <f t="shared" si="42"/>
        <v>7.389769083374496</v>
      </c>
      <c r="S109" s="3">
        <f t="shared" si="43"/>
        <v>7.5317840769667193</v>
      </c>
      <c r="T109" s="3">
        <f t="shared" si="44"/>
        <v>1738.4976160360336</v>
      </c>
      <c r="U109" s="3">
        <f t="shared" si="45"/>
        <v>1619.3321390438439</v>
      </c>
      <c r="V109" s="3">
        <f t="shared" si="45"/>
        <v>1866.4323940038475</v>
      </c>
      <c r="W109" s="3">
        <f t="shared" si="52"/>
        <v>7311.5135674350395</v>
      </c>
      <c r="X109" s="3">
        <f t="shared" si="46"/>
        <v>2.8723382466197016</v>
      </c>
    </row>
    <row r="110" spans="1:24" x14ac:dyDescent="0.35">
      <c r="A110" s="25">
        <f t="shared" si="47"/>
        <v>105</v>
      </c>
      <c r="B110" s="3">
        <v>2942.875</v>
      </c>
      <c r="C110" s="3">
        <v>1752.955017</v>
      </c>
      <c r="D110" s="3">
        <f t="shared" si="32"/>
        <v>774.75929211666653</v>
      </c>
      <c r="E110" s="3">
        <f t="shared" si="33"/>
        <v>822.91476814583314</v>
      </c>
      <c r="F110" s="4">
        <f t="shared" si="34"/>
        <v>637560.8632410164</v>
      </c>
      <c r="G110" s="3">
        <f t="shared" si="35"/>
        <v>600251.96072111826</v>
      </c>
      <c r="H110" s="3">
        <f t="shared" si="36"/>
        <v>7.9871422736651141</v>
      </c>
      <c r="I110" s="3">
        <f t="shared" si="53"/>
        <v>7.4690582240101362</v>
      </c>
      <c r="J110" s="3">
        <f t="shared" si="48"/>
        <v>1.8526336116956976E-2</v>
      </c>
      <c r="K110" s="3">
        <f t="shared" si="38"/>
        <v>1.0416999291153546</v>
      </c>
      <c r="L110" s="3">
        <f t="shared" si="39"/>
        <v>1.0042258252276561</v>
      </c>
      <c r="M110" s="3">
        <f t="shared" si="40"/>
        <v>3.432251299184645E-4</v>
      </c>
      <c r="N110" s="3">
        <f t="shared" si="41"/>
        <v>3.4322512991834058E-4</v>
      </c>
      <c r="O110" s="3">
        <f t="shared" si="49"/>
        <v>3.5565027339012928E-2</v>
      </c>
      <c r="P110" s="3">
        <f t="shared" si="50"/>
        <v>7.0428436684081858E-2</v>
      </c>
      <c r="Q110" s="3">
        <f t="shared" si="51"/>
        <v>7.4505318878931792</v>
      </c>
      <c r="R110" s="3">
        <f t="shared" si="42"/>
        <v>7.3801034512090977</v>
      </c>
      <c r="S110" s="3">
        <f t="shared" si="43"/>
        <v>7.5209603245772607</v>
      </c>
      <c r="T110" s="3">
        <f t="shared" si="44"/>
        <v>1720.7781630827212</v>
      </c>
      <c r="U110" s="3">
        <f t="shared" si="45"/>
        <v>1603.7556697141217</v>
      </c>
      <c r="V110" s="3">
        <f t="shared" si="45"/>
        <v>1846.3395281839739</v>
      </c>
      <c r="W110" s="3">
        <f t="shared" si="52"/>
        <v>1035.3499280138985</v>
      </c>
      <c r="X110" s="3">
        <f t="shared" si="46"/>
        <v>2.8723382466197016</v>
      </c>
    </row>
    <row r="111" spans="1:24" x14ac:dyDescent="0.35">
      <c r="A111" s="25">
        <f t="shared" si="47"/>
        <v>106</v>
      </c>
      <c r="B111" s="3">
        <v>3010.625</v>
      </c>
      <c r="C111" s="3">
        <v>1761.330017</v>
      </c>
      <c r="D111" s="3">
        <f t="shared" si="32"/>
        <v>842.50929211666653</v>
      </c>
      <c r="E111" s="3">
        <f t="shared" si="33"/>
        <v>831.28976814583314</v>
      </c>
      <c r="F111" s="4">
        <f t="shared" si="34"/>
        <v>700369.35410437372</v>
      </c>
      <c r="G111" s="3">
        <f t="shared" si="35"/>
        <v>709821.90730292653</v>
      </c>
      <c r="H111" s="3">
        <f t="shared" si="36"/>
        <v>8.0099029773844848</v>
      </c>
      <c r="I111" s="3">
        <f t="shared" si="53"/>
        <v>7.4738244941184355</v>
      </c>
      <c r="J111" s="3">
        <f t="shared" si="48"/>
        <v>-4.2083833587872377E-2</v>
      </c>
      <c r="K111" s="3">
        <f t="shared" si="38"/>
        <v>1.0514519098975714</v>
      </c>
      <c r="L111" s="3">
        <f t="shared" si="39"/>
        <v>1.1395287618937151</v>
      </c>
      <c r="M111" s="3">
        <f t="shared" si="40"/>
        <v>1.7710490494517353E-3</v>
      </c>
      <c r="N111" s="3">
        <f t="shared" si="41"/>
        <v>1.7710490494520167E-3</v>
      </c>
      <c r="O111" s="3">
        <f t="shared" si="49"/>
        <v>3.7474970652425582E-2</v>
      </c>
      <c r="P111" s="3">
        <f t="shared" si="50"/>
        <v>7.4210644425317412E-2</v>
      </c>
      <c r="Q111" s="3">
        <f t="shared" si="51"/>
        <v>7.5159083277063079</v>
      </c>
      <c r="R111" s="3">
        <f t="shared" si="42"/>
        <v>7.4416976832809905</v>
      </c>
      <c r="S111" s="3">
        <f t="shared" si="43"/>
        <v>7.5901189721316253</v>
      </c>
      <c r="T111" s="3">
        <f t="shared" si="44"/>
        <v>1837.0353487964003</v>
      </c>
      <c r="U111" s="3">
        <f t="shared" si="45"/>
        <v>1705.6434068945589</v>
      </c>
      <c r="V111" s="3">
        <f t="shared" si="45"/>
        <v>1978.5488919232998</v>
      </c>
      <c r="W111" s="3">
        <f t="shared" si="52"/>
        <v>5731.2972624030563</v>
      </c>
      <c r="X111" s="3">
        <f t="shared" si="46"/>
        <v>2.8723382466197016</v>
      </c>
    </row>
    <row r="112" spans="1:24" x14ac:dyDescent="0.35">
      <c r="A112" s="25">
        <f t="shared" si="47"/>
        <v>107</v>
      </c>
      <c r="B112" s="3">
        <v>3095.8499754999998</v>
      </c>
      <c r="C112" s="3">
        <v>1794.4050295</v>
      </c>
      <c r="D112" s="3">
        <f t="shared" si="32"/>
        <v>927.73426761666633</v>
      </c>
      <c r="E112" s="3">
        <f t="shared" si="33"/>
        <v>864.36478064583309</v>
      </c>
      <c r="F112" s="4">
        <f t="shared" si="34"/>
        <v>801900.82672610239</v>
      </c>
      <c r="G112" s="3">
        <f t="shared" si="35"/>
        <v>860690.87131023221</v>
      </c>
      <c r="H112" s="3">
        <f t="shared" si="36"/>
        <v>8.0378177760096747</v>
      </c>
      <c r="I112" s="3">
        <f t="shared" si="53"/>
        <v>7.492428786088829</v>
      </c>
      <c r="J112" s="3">
        <f t="shared" si="48"/>
        <v>-0.10366028535529903</v>
      </c>
      <c r="K112" s="3">
        <f t="shared" si="38"/>
        <v>1.0899518340163956</v>
      </c>
      <c r="L112" s="3">
        <f t="shared" si="39"/>
        <v>1.3171415367751147</v>
      </c>
      <c r="M112" s="3">
        <f t="shared" si="40"/>
        <v>1.0745454759942022E-2</v>
      </c>
      <c r="N112" s="3">
        <f t="shared" si="41"/>
        <v>1.0745454759942716E-2</v>
      </c>
      <c r="O112" s="3">
        <f t="shared" si="49"/>
        <v>3.9955684962960612E-2</v>
      </c>
      <c r="P112" s="3">
        <f t="shared" si="50"/>
        <v>7.9123134132844261E-2</v>
      </c>
      <c r="Q112" s="3">
        <f t="shared" si="51"/>
        <v>7.596089071444128</v>
      </c>
      <c r="R112" s="3">
        <f t="shared" si="42"/>
        <v>7.5169659373112836</v>
      </c>
      <c r="S112" s="3">
        <f t="shared" si="43"/>
        <v>7.6752122055769725</v>
      </c>
      <c r="T112" s="3">
        <f t="shared" si="44"/>
        <v>1990.3963553804394</v>
      </c>
      <c r="U112" s="3">
        <f t="shared" si="45"/>
        <v>1838.9792427852506</v>
      </c>
      <c r="V112" s="3">
        <f t="shared" si="45"/>
        <v>2154.2807875914491</v>
      </c>
      <c r="W112" s="3">
        <f t="shared" si="52"/>
        <v>38412.599820372627</v>
      </c>
      <c r="X112" s="3">
        <f t="shared" si="46"/>
        <v>2.8723382466197016</v>
      </c>
    </row>
    <row r="113" spans="1:24" x14ac:dyDescent="0.35">
      <c r="A113" s="25">
        <f t="shared" si="47"/>
        <v>108</v>
      </c>
      <c r="B113" s="3">
        <v>3187.3150635000002</v>
      </c>
      <c r="C113" s="3">
        <v>1826.119995</v>
      </c>
      <c r="D113" s="3">
        <f t="shared" si="32"/>
        <v>1019.1993556166667</v>
      </c>
      <c r="E113" s="3">
        <f t="shared" si="33"/>
        <v>896.07974614583316</v>
      </c>
      <c r="F113" s="4">
        <f t="shared" si="34"/>
        <v>913283.89985297946</v>
      </c>
      <c r="G113" s="3">
        <f t="shared" si="35"/>
        <v>1038767.3264894286</v>
      </c>
      <c r="H113" s="3">
        <f t="shared" si="36"/>
        <v>8.0669341684893805</v>
      </c>
      <c r="I113" s="3">
        <f t="shared" si="53"/>
        <v>7.5099487736726882</v>
      </c>
      <c r="J113" s="3">
        <f t="shared" si="48"/>
        <v>-0.16977242549448945</v>
      </c>
      <c r="K113" s="3">
        <f t="shared" si="38"/>
        <v>1.1268407837755541</v>
      </c>
      <c r="L113" s="3">
        <f t="shared" si="39"/>
        <v>1.5160996811149217</v>
      </c>
      <c r="M113" s="3">
        <f t="shared" si="40"/>
        <v>2.8822676458281973E-2</v>
      </c>
      <c r="N113" s="3">
        <f t="shared" si="41"/>
        <v>2.8822676458283115E-2</v>
      </c>
      <c r="O113" s="3">
        <f t="shared" si="49"/>
        <v>4.2698713420198771E-2</v>
      </c>
      <c r="P113" s="3">
        <f t="shared" si="50"/>
        <v>8.4555077265679041E-2</v>
      </c>
      <c r="Q113" s="3">
        <f t="shared" si="51"/>
        <v>7.6797211991671777</v>
      </c>
      <c r="R113" s="3">
        <f t="shared" si="42"/>
        <v>7.5951661219014985</v>
      </c>
      <c r="S113" s="3">
        <f t="shared" si="43"/>
        <v>7.7642762764328568</v>
      </c>
      <c r="T113" s="3">
        <f t="shared" si="44"/>
        <v>2164.0163581723705</v>
      </c>
      <c r="U113" s="3">
        <f t="shared" si="45"/>
        <v>1988.5601674593347</v>
      </c>
      <c r="V113" s="3">
        <f t="shared" si="45"/>
        <v>2354.9535362667743</v>
      </c>
      <c r="W113" s="3">
        <f t="shared" si="52"/>
        <v>114173.95224511447</v>
      </c>
      <c r="X113" s="3">
        <f t="shared" si="46"/>
        <v>2.8723382466197016</v>
      </c>
    </row>
    <row r="114" spans="1:24" x14ac:dyDescent="0.35">
      <c r="A114" s="25">
        <f t="shared" si="47"/>
        <v>109</v>
      </c>
      <c r="B114" s="3">
        <v>3235.094971</v>
      </c>
      <c r="C114" s="3">
        <v>1941.8599855</v>
      </c>
      <c r="D114" s="3">
        <f t="shared" si="32"/>
        <v>1066.9792631166665</v>
      </c>
      <c r="E114" s="3">
        <f t="shared" si="33"/>
        <v>1011.8197366458331</v>
      </c>
      <c r="F114" s="4">
        <f t="shared" si="34"/>
        <v>1079590.6770132706</v>
      </c>
      <c r="G114" s="3">
        <f t="shared" si="35"/>
        <v>1138444.7479209846</v>
      </c>
      <c r="H114" s="3">
        <f t="shared" si="36"/>
        <v>8.0818135638456585</v>
      </c>
      <c r="I114" s="3">
        <f t="shared" si="53"/>
        <v>7.57140154815733</v>
      </c>
      <c r="J114" s="3">
        <f t="shared" si="48"/>
        <v>-0.15105830737825787</v>
      </c>
      <c r="K114" s="3">
        <f t="shared" si="38"/>
        <v>1.2610848561146022</v>
      </c>
      <c r="L114" s="3">
        <f t="shared" si="39"/>
        <v>1.623174488727543</v>
      </c>
      <c r="M114" s="3">
        <f t="shared" si="40"/>
        <v>2.2818612227984238E-2</v>
      </c>
      <c r="N114" s="3">
        <f t="shared" si="41"/>
        <v>2.2818612227985251E-2</v>
      </c>
      <c r="O114" s="3">
        <f t="shared" si="49"/>
        <v>4.415979414739863E-2</v>
      </c>
      <c r="P114" s="3">
        <f t="shared" si="50"/>
        <v>8.744841488370049E-2</v>
      </c>
      <c r="Q114" s="3">
        <f t="shared" si="51"/>
        <v>7.7224598555355879</v>
      </c>
      <c r="R114" s="3">
        <f t="shared" si="42"/>
        <v>7.635011440651887</v>
      </c>
      <c r="S114" s="3">
        <f t="shared" si="43"/>
        <v>7.8099082704192888</v>
      </c>
      <c r="T114" s="3">
        <f t="shared" si="44"/>
        <v>2258.5083574613013</v>
      </c>
      <c r="U114" s="3">
        <f t="shared" si="45"/>
        <v>2069.3947261015778</v>
      </c>
      <c r="V114" s="3">
        <f t="shared" si="45"/>
        <v>2464.904320275225</v>
      </c>
      <c r="W114" s="3">
        <f t="shared" si="52"/>
        <v>100266.19146574265</v>
      </c>
      <c r="X114" s="3">
        <f t="shared" si="46"/>
        <v>2.8723382466197016</v>
      </c>
    </row>
    <row r="115" spans="1:24" x14ac:dyDescent="0.35">
      <c r="A115" s="25">
        <f t="shared" si="47"/>
        <v>110</v>
      </c>
      <c r="B115" s="3">
        <v>3094.9399414999998</v>
      </c>
      <c r="C115" s="3">
        <v>1947.174988</v>
      </c>
      <c r="D115" s="3">
        <f t="shared" si="32"/>
        <v>926.82423361666633</v>
      </c>
      <c r="E115" s="3">
        <f t="shared" si="33"/>
        <v>1017.1347391458331</v>
      </c>
      <c r="F115" s="4">
        <f t="shared" si="34"/>
        <v>942705.12509372458</v>
      </c>
      <c r="G115" s="3">
        <f t="shared" si="35"/>
        <v>859003.1600191209</v>
      </c>
      <c r="H115" s="3">
        <f t="shared" si="36"/>
        <v>8.0375237799223385</v>
      </c>
      <c r="I115" s="3">
        <f t="shared" si="53"/>
        <v>7.5741348770398353</v>
      </c>
      <c r="J115" s="3">
        <f t="shared" si="48"/>
        <v>-2.1109738198278549E-2</v>
      </c>
      <c r="K115" s="3">
        <f t="shared" si="38"/>
        <v>1.2672312764264198</v>
      </c>
      <c r="L115" s="3">
        <f t="shared" si="39"/>
        <v>1.3152039393731176</v>
      </c>
      <c r="M115" s="3">
        <f t="shared" si="40"/>
        <v>4.4562104679986048E-4</v>
      </c>
      <c r="N115" s="3">
        <f t="shared" si="41"/>
        <v>4.4562104680000169E-4</v>
      </c>
      <c r="O115" s="3">
        <f t="shared" si="49"/>
        <v>3.9928786617345335E-2</v>
      </c>
      <c r="P115" s="3">
        <f t="shared" si="50"/>
        <v>7.9069868085470979E-2</v>
      </c>
      <c r="Q115" s="3">
        <f t="shared" si="51"/>
        <v>7.5952446152381139</v>
      </c>
      <c r="R115" s="3">
        <f t="shared" si="42"/>
        <v>7.5161747471526432</v>
      </c>
      <c r="S115" s="3">
        <f t="shared" si="43"/>
        <v>7.6743144833235846</v>
      </c>
      <c r="T115" s="3">
        <f t="shared" si="44"/>
        <v>1988.7162623080617</v>
      </c>
      <c r="U115" s="3">
        <f t="shared" si="45"/>
        <v>1837.5248359384764</v>
      </c>
      <c r="V115" s="3">
        <f t="shared" si="45"/>
        <v>2152.3477096017696</v>
      </c>
      <c r="W115" s="3">
        <f t="shared" si="52"/>
        <v>1725.6774711376272</v>
      </c>
      <c r="X115" s="3">
        <f t="shared" si="46"/>
        <v>2.8723382466197016</v>
      </c>
    </row>
    <row r="116" spans="1:24" x14ac:dyDescent="0.35">
      <c r="A116" s="25">
        <f t="shared" si="47"/>
        <v>111</v>
      </c>
      <c r="B116" s="3">
        <v>2779.4350585000002</v>
      </c>
      <c r="C116" s="3">
        <v>1928.1049805</v>
      </c>
      <c r="D116" s="3">
        <f t="shared" si="32"/>
        <v>611.31935061666672</v>
      </c>
      <c r="E116" s="3">
        <f t="shared" si="33"/>
        <v>998.06473164583315</v>
      </c>
      <c r="F116" s="4">
        <f t="shared" si="34"/>
        <v>610136.28362312843</v>
      </c>
      <c r="G116" s="3">
        <f t="shared" si="35"/>
        <v>373711.34843838308</v>
      </c>
      <c r="H116" s="3">
        <f t="shared" si="36"/>
        <v>7.9300029696665328</v>
      </c>
      <c r="I116" s="3">
        <f t="shared" si="53"/>
        <v>7.5642929241549233</v>
      </c>
      <c r="J116" s="3">
        <f t="shared" si="48"/>
        <v>0.27788444452209937</v>
      </c>
      <c r="K116" s="3">
        <f t="shared" si="38"/>
        <v>1.2451696985749807</v>
      </c>
      <c r="L116" s="3">
        <f t="shared" si="39"/>
        <v>0.70222267617528145</v>
      </c>
      <c r="M116" s="3">
        <f t="shared" si="40"/>
        <v>7.7219764507355723E-2</v>
      </c>
      <c r="N116" s="3">
        <f t="shared" si="41"/>
        <v>7.7219764507353877E-2</v>
      </c>
      <c r="O116" s="3">
        <f t="shared" si="49"/>
        <v>3.124810732030207E-2</v>
      </c>
      <c r="P116" s="3">
        <f t="shared" si="50"/>
        <v>6.1879759768697792E-2</v>
      </c>
      <c r="Q116" s="3">
        <f t="shared" si="51"/>
        <v>7.2864084796328239</v>
      </c>
      <c r="R116" s="3">
        <f t="shared" si="42"/>
        <v>7.2245287198641259</v>
      </c>
      <c r="S116" s="3">
        <f t="shared" si="43"/>
        <v>7.3482882394015219</v>
      </c>
      <c r="T116" s="3">
        <f t="shared" si="44"/>
        <v>1460.3165111014591</v>
      </c>
      <c r="U116" s="3">
        <f t="shared" si="45"/>
        <v>1372.6915409085232</v>
      </c>
      <c r="V116" s="3">
        <f t="shared" si="45"/>
        <v>1553.5349705616422</v>
      </c>
      <c r="W116" s="3">
        <f t="shared" si="52"/>
        <v>218826.05210222962</v>
      </c>
      <c r="X116" s="3">
        <f t="shared" si="46"/>
        <v>2.8723382466197016</v>
      </c>
    </row>
    <row r="117" spans="1:24" x14ac:dyDescent="0.35">
      <c r="A117" s="25">
        <f t="shared" si="47"/>
        <v>112</v>
      </c>
      <c r="B117" s="3">
        <v>2705.255005</v>
      </c>
      <c r="C117" s="3">
        <v>2203.4849855000002</v>
      </c>
      <c r="D117" s="3">
        <f t="shared" si="32"/>
        <v>537.13929711666651</v>
      </c>
      <c r="E117" s="3">
        <f t="shared" si="33"/>
        <v>1273.4447366458335</v>
      </c>
      <c r="F117" s="4">
        <f t="shared" si="34"/>
        <v>684017.2107588615</v>
      </c>
      <c r="G117" s="3">
        <f t="shared" si="35"/>
        <v>288518.62450698653</v>
      </c>
      <c r="H117" s="3">
        <f t="shared" si="36"/>
        <v>7.9029514585563216</v>
      </c>
      <c r="I117" s="3">
        <f t="shared" si="53"/>
        <v>7.6977954703264464</v>
      </c>
      <c r="J117" s="3">
        <f t="shared" si="48"/>
        <v>0.48908808068434073</v>
      </c>
      <c r="K117" s="3">
        <f t="shared" si="38"/>
        <v>1.5609360604192513</v>
      </c>
      <c r="L117" s="3">
        <f t="shared" si="39"/>
        <v>0.57803508594064246</v>
      </c>
      <c r="M117" s="3">
        <f t="shared" si="40"/>
        <v>0.23920715066749218</v>
      </c>
      <c r="N117" s="3">
        <f t="shared" si="41"/>
        <v>0.23920715066748893</v>
      </c>
      <c r="O117" s="3">
        <f t="shared" si="49"/>
        <v>2.9461475619847809E-2</v>
      </c>
      <c r="P117" s="3">
        <f t="shared" si="50"/>
        <v>5.834174259261684E-2</v>
      </c>
      <c r="Q117" s="3">
        <f t="shared" si="51"/>
        <v>7.2087073896421057</v>
      </c>
      <c r="R117" s="3">
        <f t="shared" si="42"/>
        <v>7.1503656470494885</v>
      </c>
      <c r="S117" s="3">
        <f t="shared" si="43"/>
        <v>7.2670491322347228</v>
      </c>
      <c r="T117" s="3">
        <f t="shared" si="44"/>
        <v>1351.1446345638046</v>
      </c>
      <c r="U117" s="3">
        <f t="shared" si="45"/>
        <v>1274.5719134396395</v>
      </c>
      <c r="V117" s="3">
        <f t="shared" si="45"/>
        <v>1432.3176309321777</v>
      </c>
      <c r="W117" s="3">
        <f t="shared" si="52"/>
        <v>726484.07383403706</v>
      </c>
      <c r="X117" s="3">
        <f t="shared" si="46"/>
        <v>2.8723382466197016</v>
      </c>
    </row>
    <row r="118" spans="1:24" x14ac:dyDescent="0.35">
      <c r="A118" s="25">
        <f t="shared" si="47"/>
        <v>113</v>
      </c>
      <c r="B118" s="3">
        <v>2956.7000735000001</v>
      </c>
      <c r="C118" s="3">
        <v>2389.5850829999999</v>
      </c>
      <c r="D118" s="3">
        <f t="shared" si="32"/>
        <v>788.58436561666667</v>
      </c>
      <c r="E118" s="3">
        <f t="shared" si="33"/>
        <v>1459.5448341458332</v>
      </c>
      <c r="F118" s="4">
        <f t="shared" si="34"/>
        <v>1150974.2371239748</v>
      </c>
      <c r="G118" s="3">
        <f t="shared" si="35"/>
        <v>621865.30169504066</v>
      </c>
      <c r="H118" s="3">
        <f t="shared" si="36"/>
        <v>7.991829085387919</v>
      </c>
      <c r="I118" s="3">
        <f t="shared" si="53"/>
        <v>7.7788750244150568</v>
      </c>
      <c r="J118" s="3">
        <f t="shared" si="48"/>
        <v>0.31488102795575745</v>
      </c>
      <c r="K118" s="3">
        <f t="shared" si="38"/>
        <v>1.7701073715161404</v>
      </c>
      <c r="L118" s="3">
        <f t="shared" si="39"/>
        <v>1.0313880992713571</v>
      </c>
      <c r="M118" s="3">
        <f t="shared" si="40"/>
        <v>9.9150061766474507E-2</v>
      </c>
      <c r="N118" s="3">
        <f t="shared" si="41"/>
        <v>9.9150061766472411E-2</v>
      </c>
      <c r="O118" s="3">
        <f t="shared" si="49"/>
        <v>3.5949810032145903E-2</v>
      </c>
      <c r="P118" s="3">
        <f t="shared" si="50"/>
        <v>7.1190411173293611E-2</v>
      </c>
      <c r="Q118" s="3">
        <f t="shared" si="51"/>
        <v>7.4639939964592994</v>
      </c>
      <c r="R118" s="3">
        <f t="shared" si="42"/>
        <v>7.3928035852860061</v>
      </c>
      <c r="S118" s="3">
        <f t="shared" si="43"/>
        <v>7.5351844076325927</v>
      </c>
      <c r="T118" s="3">
        <f t="shared" si="44"/>
        <v>1744.1000945034971</v>
      </c>
      <c r="U118" s="3">
        <f t="shared" si="45"/>
        <v>1624.253468630779</v>
      </c>
      <c r="V118" s="3">
        <f t="shared" si="45"/>
        <v>1872.7896836270081</v>
      </c>
      <c r="W118" s="3">
        <f t="shared" si="52"/>
        <v>416650.87037433044</v>
      </c>
      <c r="X118" s="3">
        <f t="shared" si="46"/>
        <v>2.8723382466197016</v>
      </c>
    </row>
    <row r="119" spans="1:24" x14ac:dyDescent="0.35">
      <c r="A119" s="25">
        <f t="shared" si="47"/>
        <v>114</v>
      </c>
      <c r="B119" s="3">
        <v>3069.535034</v>
      </c>
      <c r="C119" s="3">
        <v>2603.410034</v>
      </c>
      <c r="D119" s="3">
        <f t="shared" si="32"/>
        <v>901.41932611666653</v>
      </c>
      <c r="E119" s="3">
        <f t="shared" si="33"/>
        <v>1673.3697851458332</v>
      </c>
      <c r="F119" s="4">
        <f t="shared" si="34"/>
        <v>1508407.864070148</v>
      </c>
      <c r="G119" s="3">
        <f t="shared" si="35"/>
        <v>812556.80149662518</v>
      </c>
      <c r="H119" s="3">
        <f t="shared" si="36"/>
        <v>8.0292813743876916</v>
      </c>
      <c r="I119" s="3">
        <f t="shared" si="53"/>
        <v>7.8645774162156066</v>
      </c>
      <c r="J119" s="3">
        <f t="shared" si="48"/>
        <v>0.29300777763880781</v>
      </c>
      <c r="K119" s="3">
        <f t="shared" si="38"/>
        <v>2.0054984208659135</v>
      </c>
      <c r="L119" s="3">
        <f t="shared" si="39"/>
        <v>1.2614624088436122</v>
      </c>
      <c r="M119" s="3">
        <f t="shared" si="40"/>
        <v>8.5853557756833038E-2</v>
      </c>
      <c r="N119" s="3">
        <f t="shared" si="41"/>
        <v>8.5853557756831095E-2</v>
      </c>
      <c r="O119" s="3">
        <f t="shared" si="49"/>
        <v>3.9181289281057158E-2</v>
      </c>
      <c r="P119" s="3">
        <f t="shared" si="50"/>
        <v>7.7589619854014025E-2</v>
      </c>
      <c r="Q119" s="3">
        <f t="shared" si="51"/>
        <v>7.5715696385767988</v>
      </c>
      <c r="R119" s="3">
        <f t="shared" si="42"/>
        <v>7.4939800187227847</v>
      </c>
      <c r="S119" s="3">
        <f t="shared" si="43"/>
        <v>7.6491592584308128</v>
      </c>
      <c r="T119" s="3">
        <f t="shared" si="44"/>
        <v>1942.1864209940834</v>
      </c>
      <c r="U119" s="3">
        <f t="shared" si="45"/>
        <v>1797.1907292158403</v>
      </c>
      <c r="V119" s="3">
        <f t="shared" si="45"/>
        <v>2098.8802315598768</v>
      </c>
      <c r="W119" s="3">
        <f t="shared" si="52"/>
        <v>437216.66639659816</v>
      </c>
      <c r="X119" s="3">
        <f t="shared" si="46"/>
        <v>2.8723382466197016</v>
      </c>
    </row>
    <row r="120" spans="1:24" x14ac:dyDescent="0.35">
      <c r="A120" s="25">
        <f t="shared" si="47"/>
        <v>115</v>
      </c>
      <c r="B120" s="3">
        <v>3188.5200195000002</v>
      </c>
      <c r="C120" s="3">
        <v>2961.334961</v>
      </c>
      <c r="D120" s="3">
        <f t="shared" si="32"/>
        <v>1020.4043116166667</v>
      </c>
      <c r="E120" s="3">
        <f t="shared" si="33"/>
        <v>2031.2947121458333</v>
      </c>
      <c r="F120" s="4">
        <f t="shared" si="34"/>
        <v>2072741.8824377442</v>
      </c>
      <c r="G120" s="3">
        <f t="shared" si="35"/>
        <v>1041224.9591658835</v>
      </c>
      <c r="H120" s="3">
        <f t="shared" si="36"/>
        <v>8.0673121443932914</v>
      </c>
      <c r="I120" s="3">
        <f t="shared" si="53"/>
        <v>7.9933954459858594</v>
      </c>
      <c r="J120" s="3">
        <f t="shared" si="48"/>
        <v>0.31258857217357772</v>
      </c>
      <c r="K120" s="3">
        <f t="shared" si="38"/>
        <v>2.3869454121843967</v>
      </c>
      <c r="L120" s="3">
        <f t="shared" si="39"/>
        <v>1.5187744421775555</v>
      </c>
      <c r="M120" s="3">
        <f t="shared" si="40"/>
        <v>9.7711615453516004E-2</v>
      </c>
      <c r="N120" s="3">
        <f t="shared" si="41"/>
        <v>9.7711615453513923E-2</v>
      </c>
      <c r="O120" s="3">
        <f t="shared" si="49"/>
        <v>4.2735338261368473E-2</v>
      </c>
      <c r="P120" s="3">
        <f t="shared" si="50"/>
        <v>8.4627604422281427E-2</v>
      </c>
      <c r="Q120" s="3">
        <f t="shared" si="51"/>
        <v>7.6808068738122817</v>
      </c>
      <c r="R120" s="3">
        <f t="shared" si="42"/>
        <v>7.5961792693900003</v>
      </c>
      <c r="S120" s="3">
        <f t="shared" si="43"/>
        <v>7.765434478234563</v>
      </c>
      <c r="T120" s="3">
        <f t="shared" si="44"/>
        <v>2166.3670516773022</v>
      </c>
      <c r="U120" s="3">
        <f t="shared" si="45"/>
        <v>1990.5758931400132</v>
      </c>
      <c r="V120" s="3">
        <f t="shared" si="45"/>
        <v>2357.6826278097096</v>
      </c>
      <c r="W120" s="3">
        <f t="shared" si="52"/>
        <v>631973.97685290105</v>
      </c>
      <c r="X120" s="3">
        <f t="shared" si="46"/>
        <v>2.8723382466197016</v>
      </c>
    </row>
    <row r="121" spans="1:24" x14ac:dyDescent="0.35">
      <c r="A121" s="25">
        <f t="shared" si="47"/>
        <v>116</v>
      </c>
      <c r="B121" s="3">
        <v>3394.2850345000002</v>
      </c>
      <c r="C121" s="3">
        <v>3315.7349855000002</v>
      </c>
      <c r="D121" s="3">
        <f t="shared" si="32"/>
        <v>1226.1693266166667</v>
      </c>
      <c r="E121" s="3">
        <f t="shared" si="33"/>
        <v>2385.6947366458335</v>
      </c>
      <c r="F121" s="4">
        <f t="shared" si="34"/>
        <v>2925265.7087459476</v>
      </c>
      <c r="G121" s="3">
        <f t="shared" si="35"/>
        <v>1503491.2175355698</v>
      </c>
      <c r="H121" s="3">
        <f t="shared" si="36"/>
        <v>8.1298484241476796</v>
      </c>
      <c r="I121" s="3">
        <f t="shared" si="53"/>
        <v>8.1064345931277622</v>
      </c>
      <c r="J121" s="3">
        <f t="shared" si="48"/>
        <v>0.24600237117564383</v>
      </c>
      <c r="K121" s="3">
        <f t="shared" si="38"/>
        <v>2.7490084025884478</v>
      </c>
      <c r="L121" s="3">
        <f t="shared" si="39"/>
        <v>1.9937751182770824</v>
      </c>
      <c r="M121" s="3">
        <f t="shared" si="40"/>
        <v>6.0517166624039241E-2</v>
      </c>
      <c r="N121" s="3">
        <f t="shared" si="41"/>
        <v>6.0517166624037583E-2</v>
      </c>
      <c r="O121" s="3">
        <f t="shared" si="49"/>
        <v>4.9141197115667126E-2</v>
      </c>
      <c r="P121" s="3">
        <f t="shared" si="50"/>
        <v>9.731294894420861E-2</v>
      </c>
      <c r="Q121" s="3">
        <f t="shared" si="51"/>
        <v>7.8604322219521183</v>
      </c>
      <c r="R121" s="3">
        <f t="shared" si="42"/>
        <v>7.7631192730079093</v>
      </c>
      <c r="S121" s="3">
        <f t="shared" si="43"/>
        <v>7.9577451708963274</v>
      </c>
      <c r="T121" s="3">
        <f t="shared" si="44"/>
        <v>2592.6407295115646</v>
      </c>
      <c r="U121" s="3">
        <f t="shared" si="45"/>
        <v>2352.2304225894231</v>
      </c>
      <c r="V121" s="3">
        <f t="shared" si="45"/>
        <v>2857.6222328264357</v>
      </c>
      <c r="W121" s="3">
        <f t="shared" si="52"/>
        <v>522865.30304346926</v>
      </c>
      <c r="X121" s="3">
        <f t="shared" si="46"/>
        <v>2.8723382466197016</v>
      </c>
    </row>
    <row r="122" spans="1:24" x14ac:dyDescent="0.35">
      <c r="A122" s="25">
        <f t="shared" si="47"/>
        <v>117</v>
      </c>
      <c r="B122" s="3">
        <v>3435.2199704999998</v>
      </c>
      <c r="C122" s="3">
        <v>3319.155029</v>
      </c>
      <c r="D122" s="3">
        <f t="shared" si="32"/>
        <v>1267.1042626166663</v>
      </c>
      <c r="E122" s="3">
        <f t="shared" si="33"/>
        <v>2389.1147801458333</v>
      </c>
      <c r="F122" s="4">
        <f t="shared" si="34"/>
        <v>3027257.521803265</v>
      </c>
      <c r="G122" s="3">
        <f t="shared" si="35"/>
        <v>1605553.2123413258</v>
      </c>
      <c r="H122" s="3">
        <f t="shared" si="36"/>
        <v>8.141836240597371</v>
      </c>
      <c r="I122" s="3">
        <f t="shared" si="53"/>
        <v>8.1074655201801864</v>
      </c>
      <c r="J122" s="3">
        <f t="shared" si="48"/>
        <v>0.21260023454616217</v>
      </c>
      <c r="K122" s="3">
        <f t="shared" si="38"/>
        <v>2.7524280471138276</v>
      </c>
      <c r="L122" s="3">
        <f t="shared" si="39"/>
        <v>2.092200484837349</v>
      </c>
      <c r="M122" s="3">
        <f t="shared" si="40"/>
        <v>4.519885972908317E-2</v>
      </c>
      <c r="N122" s="3">
        <f t="shared" si="41"/>
        <v>4.519885972908174E-2</v>
      </c>
      <c r="O122" s="3">
        <f t="shared" si="49"/>
        <v>5.0446016059724319E-2</v>
      </c>
      <c r="P122" s="3">
        <f t="shared" si="50"/>
        <v>9.9896845689450731E-2</v>
      </c>
      <c r="Q122" s="3">
        <f t="shared" si="51"/>
        <v>7.8948652856340242</v>
      </c>
      <c r="R122" s="3">
        <f t="shared" si="42"/>
        <v>7.7949684399445731</v>
      </c>
      <c r="S122" s="3">
        <f t="shared" si="43"/>
        <v>7.9947621313234754</v>
      </c>
      <c r="T122" s="3">
        <f t="shared" si="44"/>
        <v>2683.4680504851926</v>
      </c>
      <c r="U122" s="3">
        <f t="shared" si="45"/>
        <v>2428.3527843208694</v>
      </c>
      <c r="V122" s="3">
        <f t="shared" si="45"/>
        <v>2965.3849409646973</v>
      </c>
      <c r="W122" s="3">
        <f t="shared" si="52"/>
        <v>404097.93465328519</v>
      </c>
      <c r="X122" s="3">
        <f t="shared" si="46"/>
        <v>2.8723382466197016</v>
      </c>
    </row>
    <row r="123" spans="1:24" x14ac:dyDescent="0.35">
      <c r="A123" s="25">
        <f t="shared" si="47"/>
        <v>118</v>
      </c>
      <c r="B123" s="3">
        <v>3327.915039</v>
      </c>
      <c r="C123" s="3">
        <v>3122.0749510000001</v>
      </c>
      <c r="D123" s="3">
        <f t="shared" si="32"/>
        <v>1159.7993311166665</v>
      </c>
      <c r="E123" s="3">
        <f t="shared" si="33"/>
        <v>2192.0347021458333</v>
      </c>
      <c r="F123" s="4">
        <f t="shared" si="34"/>
        <v>2542320.3813332589</v>
      </c>
      <c r="G123" s="3">
        <f t="shared" si="35"/>
        <v>1345134.488458667</v>
      </c>
      <c r="H123" s="3">
        <f t="shared" si="36"/>
        <v>8.1101012724685901</v>
      </c>
      <c r="I123" s="3">
        <f t="shared" si="53"/>
        <v>8.0462531081542767</v>
      </c>
      <c r="J123" s="3">
        <f t="shared" si="48"/>
        <v>0.24254138523180657</v>
      </c>
      <c r="K123" s="3">
        <f t="shared" si="38"/>
        <v>2.5530667978473796</v>
      </c>
      <c r="L123" s="3">
        <f t="shared" si="39"/>
        <v>1.8368123940010992</v>
      </c>
      <c r="M123" s="3">
        <f t="shared" si="40"/>
        <v>5.8826323550163602E-2</v>
      </c>
      <c r="N123" s="3">
        <f t="shared" si="41"/>
        <v>5.8826323550161971E-2</v>
      </c>
      <c r="O123" s="3">
        <f t="shared" si="49"/>
        <v>4.7045091628911136E-2</v>
      </c>
      <c r="P123" s="3">
        <f t="shared" si="50"/>
        <v>9.3162089417236901E-2</v>
      </c>
      <c r="Q123" s="3">
        <f t="shared" si="51"/>
        <v>7.8037117229224702</v>
      </c>
      <c r="R123" s="3">
        <f t="shared" si="42"/>
        <v>7.7105496335052335</v>
      </c>
      <c r="S123" s="3">
        <f t="shared" si="43"/>
        <v>7.8968738123397069</v>
      </c>
      <c r="T123" s="3">
        <f t="shared" si="44"/>
        <v>2449.6776486981157</v>
      </c>
      <c r="U123" s="3">
        <f t="shared" si="45"/>
        <v>2231.7685759273872</v>
      </c>
      <c r="V123" s="3">
        <f t="shared" si="45"/>
        <v>2688.8632841501094</v>
      </c>
      <c r="W123" s="3">
        <f t="shared" si="52"/>
        <v>452118.13214285165</v>
      </c>
      <c r="X123" s="3">
        <f t="shared" si="46"/>
        <v>2.8723382466197016</v>
      </c>
    </row>
    <row r="124" spans="1:24" x14ac:dyDescent="0.35">
      <c r="A124" s="25">
        <f t="shared" si="47"/>
        <v>119</v>
      </c>
      <c r="B124" s="3">
        <v>3458.9149170000001</v>
      </c>
      <c r="C124" s="3">
        <v>3114.8900144999998</v>
      </c>
      <c r="D124" s="3">
        <f t="shared" si="32"/>
        <v>1290.7992091166666</v>
      </c>
      <c r="E124" s="3">
        <f t="shared" si="33"/>
        <v>2184.849765645833</v>
      </c>
      <c r="F124" s="4">
        <f t="shared" si="34"/>
        <v>2820202.3495343756</v>
      </c>
      <c r="G124" s="3">
        <f t="shared" si="35"/>
        <v>1666162.598256212</v>
      </c>
      <c r="H124" s="3">
        <f t="shared" si="36"/>
        <v>8.1487102110630918</v>
      </c>
      <c r="I124" s="3">
        <f t="shared" si="53"/>
        <v>8.0439491222514903</v>
      </c>
      <c r="J124" s="3">
        <f t="shared" si="48"/>
        <v>0.12933946834264098</v>
      </c>
      <c r="K124" s="3">
        <f t="shared" si="38"/>
        <v>2.5457093418283878</v>
      </c>
      <c r="L124" s="3">
        <f t="shared" si="39"/>
        <v>2.1497085742377342</v>
      </c>
      <c r="M124" s="3">
        <f t="shared" si="40"/>
        <v>1.6728698071157028E-2</v>
      </c>
      <c r="N124" s="3">
        <f t="shared" si="41"/>
        <v>1.6728698071156161E-2</v>
      </c>
      <c r="O124" s="3">
        <f t="shared" si="49"/>
        <v>5.1205148074991158E-2</v>
      </c>
      <c r="P124" s="3">
        <f t="shared" si="50"/>
        <v>0.10140013375281831</v>
      </c>
      <c r="Q124" s="3">
        <f t="shared" si="51"/>
        <v>7.9146096539088493</v>
      </c>
      <c r="R124" s="3">
        <f t="shared" si="42"/>
        <v>7.8132095201560308</v>
      </c>
      <c r="S124" s="3">
        <f t="shared" si="43"/>
        <v>8.0160097876616678</v>
      </c>
      <c r="T124" s="3">
        <f t="shared" si="44"/>
        <v>2736.9779531929771</v>
      </c>
      <c r="U124" s="3">
        <f t="shared" si="45"/>
        <v>2473.0550313776962</v>
      </c>
      <c r="V124" s="3">
        <f t="shared" si="45"/>
        <v>3029.0665679571571</v>
      </c>
      <c r="W124" s="3">
        <f t="shared" si="52"/>
        <v>142817.52608132287</v>
      </c>
      <c r="X124" s="3">
        <f t="shared" si="46"/>
        <v>2.8723382466197016</v>
      </c>
    </row>
    <row r="125" spans="1:24" x14ac:dyDescent="0.35">
      <c r="A125" s="25">
        <f t="shared" si="47"/>
        <v>120</v>
      </c>
      <c r="B125" s="33">
        <v>3700.9700925000002</v>
      </c>
      <c r="C125" s="33">
        <v>3222.714966</v>
      </c>
      <c r="D125" s="33">
        <f t="shared" si="32"/>
        <v>1532.8543846166667</v>
      </c>
      <c r="E125" s="33">
        <f t="shared" si="33"/>
        <v>2292.6747171458333</v>
      </c>
      <c r="F125" s="34">
        <f t="shared" si="34"/>
        <v>3514336.4926767666</v>
      </c>
      <c r="G125" s="33">
        <f t="shared" si="35"/>
        <v>2349642.56443854</v>
      </c>
      <c r="H125" s="3">
        <f t="shared" si="36"/>
        <v>8.2163502514294304</v>
      </c>
      <c r="I125" s="3">
        <f t="shared" si="53"/>
        <v>8.0779794404240057</v>
      </c>
      <c r="J125" s="3">
        <f t="shared" si="48"/>
        <v>-3.0915288431978993E-2</v>
      </c>
      <c r="K125" s="3">
        <f t="shared" si="38"/>
        <v>2.6554600498891312</v>
      </c>
      <c r="L125" s="3">
        <f t="shared" si="39"/>
        <v>2.7571723308152047</v>
      </c>
      <c r="M125" s="3">
        <f t="shared" si="40"/>
        <v>9.5575505883245418E-4</v>
      </c>
      <c r="N125" s="3">
        <f t="shared" si="41"/>
        <v>9.5575505883266094E-4</v>
      </c>
      <c r="O125" s="3">
        <f t="shared" si="49"/>
        <v>5.9094501924865324E-2</v>
      </c>
      <c r="P125" s="3">
        <f t="shared" si="50"/>
        <v>0.117023202246419</v>
      </c>
      <c r="Q125" s="3">
        <f t="shared" si="51"/>
        <v>8.1088947288559847</v>
      </c>
      <c r="R125" s="3">
        <f t="shared" si="42"/>
        <v>7.9918715266095655</v>
      </c>
      <c r="S125" s="3">
        <f t="shared" si="43"/>
        <v>8.2259179311024031</v>
      </c>
      <c r="T125" s="3">
        <f t="shared" si="44"/>
        <v>3323.9021856944705</v>
      </c>
      <c r="U125" s="3">
        <f t="shared" si="45"/>
        <v>2956.8255621260882</v>
      </c>
      <c r="V125" s="3">
        <f t="shared" si="45"/>
        <v>3736.5497246716964</v>
      </c>
      <c r="W125" s="3">
        <f t="shared" si="52"/>
        <v>10238.853429497041</v>
      </c>
      <c r="X125" s="3">
        <f t="shared" si="46"/>
        <v>2.8723382466197016</v>
      </c>
    </row>
    <row r="126" spans="1:24" x14ac:dyDescent="0.35">
      <c r="A126" s="23" t="s">
        <v>11</v>
      </c>
      <c r="B126" s="32">
        <f t="shared" ref="B126:L126" si="54">SUM(B6:B125)</f>
        <v>260173.88494600003</v>
      </c>
      <c r="C126" s="32">
        <f t="shared" si="54"/>
        <v>111604.82986250002</v>
      </c>
      <c r="D126" s="32">
        <f t="shared" si="54"/>
        <v>-1.4097167877480388E-11</v>
      </c>
      <c r="E126" s="32">
        <f t="shared" si="54"/>
        <v>1.7735146684572101E-11</v>
      </c>
      <c r="F126" s="32">
        <f t="shared" si="54"/>
        <v>57052261.961449564</v>
      </c>
      <c r="G126" s="32">
        <f t="shared" si="54"/>
        <v>47186646.807557657</v>
      </c>
      <c r="H126" s="32">
        <f t="shared" si="54"/>
        <v>916.59108356933734</v>
      </c>
      <c r="I126" s="32">
        <f t="shared" si="54"/>
        <v>773.81054433302222</v>
      </c>
      <c r="J126" s="32">
        <f t="shared" si="54"/>
        <v>4.0145664570445661E-13</v>
      </c>
      <c r="K126" s="40">
        <f t="shared" si="54"/>
        <v>95.100112465912488</v>
      </c>
      <c r="L126" s="40">
        <f t="shared" si="54"/>
        <v>88.011015705865589</v>
      </c>
      <c r="M126" s="31">
        <f>SUM(M6:M125)</f>
        <v>7.089096760046993</v>
      </c>
      <c r="N126" s="30">
        <f>SUM(N6:N125)</f>
        <v>7.0890967600470018</v>
      </c>
      <c r="O126" s="30"/>
      <c r="P126" s="30"/>
      <c r="Q126" s="30"/>
      <c r="R126" s="30"/>
      <c r="S126" s="30"/>
      <c r="T126" s="30"/>
      <c r="U126" s="30"/>
      <c r="V126" s="30"/>
      <c r="W126" s="30">
        <f>SUM(W6:W125)</f>
        <v>6565788.4601658527</v>
      </c>
      <c r="X126" s="30"/>
    </row>
    <row r="127" spans="1:24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>
        <f t="shared" ref="D127:I127" si="55">AVERAGE(D6:D125)</f>
        <v>-1.1747639897900324E-13</v>
      </c>
      <c r="E127" s="32">
        <f t="shared" si="55"/>
        <v>1.4779288903810084E-13</v>
      </c>
      <c r="F127" s="32">
        <f t="shared" si="55"/>
        <v>475435.51634541305</v>
      </c>
      <c r="G127" s="32">
        <f t="shared" si="55"/>
        <v>393222.05672964716</v>
      </c>
      <c r="H127" s="32">
        <f t="shared" si="55"/>
        <v>7.6382590297444777</v>
      </c>
      <c r="I127" s="32">
        <f t="shared" si="55"/>
        <v>6.4484212027751848</v>
      </c>
      <c r="J127" s="30">
        <f>AVERAGE(J6:J125)</f>
        <v>3.3454720475371383E-15</v>
      </c>
      <c r="K127" s="35" t="s">
        <v>58</v>
      </c>
      <c r="L127" s="35" t="s">
        <v>56</v>
      </c>
      <c r="M127" s="35" t="s">
        <v>34</v>
      </c>
      <c r="N127" s="30"/>
      <c r="O127" s="30"/>
      <c r="P127" s="30"/>
      <c r="Q127" s="30"/>
      <c r="R127" s="30"/>
      <c r="S127" s="30"/>
      <c r="T127" s="30"/>
      <c r="U127" s="30"/>
      <c r="V127" s="30"/>
      <c r="W127" s="35" t="s">
        <v>60</v>
      </c>
      <c r="X127" s="30"/>
    </row>
    <row r="128" spans="1:24" x14ac:dyDescent="0.35">
      <c r="A128" s="23" t="s">
        <v>119</v>
      </c>
      <c r="B128">
        <f>MAX(B6:B125)*1.05</f>
        <v>3886.0185971250003</v>
      </c>
      <c r="H128" s="53">
        <f>LN(B128)</f>
        <v>8.2651404155988626</v>
      </c>
      <c r="Q128" s="54">
        <f t="shared" ref="Q126:Q128" si="56">$AC$7+$AB$7*H128</f>
        <v>8.2490365834586985</v>
      </c>
      <c r="R128" s="54">
        <f t="shared" ref="R126:R128" si="57">Q128-P128</f>
        <v>8.2490365834586985</v>
      </c>
      <c r="S128" s="54">
        <f t="shared" ref="S126:S128" si="58">Q128+P128</f>
        <v>8.2490365834586985</v>
      </c>
      <c r="T128" s="54">
        <f t="shared" ref="T126:T128" si="59">$AH$7*B128^$AG$7</f>
        <v>3823.9399991857717</v>
      </c>
      <c r="U128" s="54">
        <f t="shared" ref="U126:U128" si="60">EXP(R128)</f>
        <v>3823.9399991857717</v>
      </c>
      <c r="V128" s="54">
        <f t="shared" ref="V126:V128" si="61">EXP(S128)</f>
        <v>3823.9399991857717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557EA-FB4D-49D3-9DD2-CF57FEB92515}">
  <dimension ref="A1:AK128"/>
  <sheetViews>
    <sheetView topLeftCell="I97" zoomScale="64" zoomScaleNormal="73" workbookViewId="0">
      <selection activeCell="Q128" activeCellId="3" sqref="H5:I125 H128 Q5:S125 Q128:S128"/>
    </sheetView>
  </sheetViews>
  <sheetFormatPr defaultRowHeight="14.5" x14ac:dyDescent="0.35"/>
  <cols>
    <col min="1" max="1" width="9" bestFit="1" customWidth="1"/>
    <col min="2" max="3" width="11.6328125" customWidth="1"/>
    <col min="4" max="4" width="13.81640625" bestFit="1" customWidth="1"/>
    <col min="5" max="5" width="13.1796875" bestFit="1" customWidth="1"/>
    <col min="6" max="6" width="18.6328125" bestFit="1" customWidth="1"/>
    <col min="7" max="7" width="14.08984375" bestFit="1" customWidth="1"/>
    <col min="8" max="16" width="11.6328125" customWidth="1"/>
    <col min="17" max="17" width="8.90625" bestFit="1" customWidth="1"/>
    <col min="18" max="20" width="9" bestFit="1" customWidth="1"/>
    <col min="21" max="22" width="12.54296875" bestFit="1" customWidth="1"/>
    <col min="23" max="23" width="12.36328125" bestFit="1" customWidth="1"/>
    <col min="24" max="25" width="12.6328125" customWidth="1"/>
    <col min="26" max="26" width="12.08984375" bestFit="1" customWidth="1"/>
    <col min="27" max="27" width="12.453125" bestFit="1" customWidth="1"/>
    <col min="28" max="29" width="11.81640625" bestFit="1" customWidth="1"/>
    <col min="33" max="33" width="12.08984375" bestFit="1" customWidth="1"/>
    <col min="34" max="34" width="14.1796875" bestFit="1" customWidth="1"/>
    <col min="35" max="35" width="13.453125" bestFit="1" customWidth="1"/>
  </cols>
  <sheetData>
    <row r="1" spans="1:35" ht="14.5" customHeight="1" x14ac:dyDescent="0.35">
      <c r="A1" s="1" t="s">
        <v>0</v>
      </c>
      <c r="E1" s="2" t="s">
        <v>1</v>
      </c>
      <c r="F1" s="2"/>
    </row>
    <row r="4" spans="1:35" ht="58" x14ac:dyDescent="0.35">
      <c r="B4" s="27" t="s">
        <v>2</v>
      </c>
      <c r="C4" s="27" t="s">
        <v>3</v>
      </c>
    </row>
    <row r="5" spans="1:35" x14ac:dyDescent="0.3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8</v>
      </c>
      <c r="G5" s="28" t="s">
        <v>9</v>
      </c>
      <c r="H5" s="25" t="s">
        <v>72</v>
      </c>
      <c r="I5" s="25" t="s">
        <v>73</v>
      </c>
      <c r="J5" s="25" t="s">
        <v>33</v>
      </c>
      <c r="K5" s="25" t="s">
        <v>58</v>
      </c>
      <c r="L5" s="25" t="s">
        <v>56</v>
      </c>
      <c r="M5" s="25" t="s">
        <v>47</v>
      </c>
      <c r="N5" s="25" t="s">
        <v>37</v>
      </c>
      <c r="O5" s="25" t="s">
        <v>38</v>
      </c>
      <c r="P5" s="25" t="s">
        <v>30</v>
      </c>
      <c r="Q5" s="25" t="s">
        <v>28</v>
      </c>
      <c r="R5" s="25" t="s">
        <v>43</v>
      </c>
      <c r="S5" s="25" t="s">
        <v>44</v>
      </c>
      <c r="T5" s="28" t="s">
        <v>29</v>
      </c>
      <c r="U5" s="28" t="s">
        <v>74</v>
      </c>
      <c r="V5" s="28" t="s">
        <v>75</v>
      </c>
      <c r="W5" s="28" t="s">
        <v>34</v>
      </c>
      <c r="X5" s="28" t="s">
        <v>76</v>
      </c>
    </row>
    <row r="6" spans="1:35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4">
        <f>D6*E6</f>
        <v>676248.98469364329</v>
      </c>
      <c r="G6" s="3">
        <f>D6^2</f>
        <v>803256.37786175462</v>
      </c>
      <c r="H6" s="3">
        <f>1/B6</f>
        <v>7.8624388021670405E-4</v>
      </c>
      <c r="I6" s="3">
        <f>C6</f>
        <v>175.504997</v>
      </c>
      <c r="J6" s="3">
        <f t="shared" ref="J6:J37" si="0">I6-Q6</f>
        <v>462.23358772141728</v>
      </c>
      <c r="K6" s="3">
        <f>(I6-$I$127)^2</f>
        <v>569323.44629063096</v>
      </c>
      <c r="L6" s="3">
        <f>(Q6-$I$127)^2</f>
        <v>1480526.4089621133</v>
      </c>
      <c r="M6" s="3">
        <f>J6^2</f>
        <v>213659.88961781317</v>
      </c>
      <c r="N6" s="3">
        <f>(J6-$J$127)^2</f>
        <v>213659.88961781212</v>
      </c>
      <c r="O6" s="3">
        <f t="shared" ref="O6:O37" si="1" xml:space="preserve"> SQRT($AB$16/$AH$15*(1+G6/$AB$19))</f>
        <v>77.663604645668059</v>
      </c>
      <c r="P6" s="3">
        <f t="shared" ref="P6:P37" si="2">O6*$AH$21</f>
        <v>153.79508105832389</v>
      </c>
      <c r="Q6" s="3">
        <f t="shared" ref="Q6:Q37" si="3">$AC$7+$AB$7*H6</f>
        <v>-286.72859072141728</v>
      </c>
      <c r="R6" s="3">
        <f>Q6-P6</f>
        <v>-440.52367177974116</v>
      </c>
      <c r="S6" s="3">
        <f>Q6+P6</f>
        <v>-132.93350966309339</v>
      </c>
      <c r="T6" s="3">
        <f>$AH$7+$AG$7*(H6)</f>
        <v>-286.72859072141728</v>
      </c>
      <c r="U6" s="3">
        <f>R6</f>
        <v>-440.52367177974116</v>
      </c>
      <c r="V6" s="3">
        <f>S6</f>
        <v>-132.93350966309339</v>
      </c>
      <c r="W6" s="3">
        <f t="shared" ref="W6:W37" si="4">(T6-C6)^2</f>
        <v>213659.88961781317</v>
      </c>
      <c r="X6" s="3">
        <f xml:space="preserve"> - $AG$7/(B6*$AH$7+$AG$7)</f>
        <v>-11.811835923947205</v>
      </c>
      <c r="AA6" s="21"/>
      <c r="AB6" s="20" t="s">
        <v>25</v>
      </c>
      <c r="AC6" s="20" t="s">
        <v>24</v>
      </c>
      <c r="AG6" s="20" t="s">
        <v>62</v>
      </c>
      <c r="AH6" s="20" t="s">
        <v>65</v>
      </c>
    </row>
    <row r="7" spans="1:35" x14ac:dyDescent="0.35">
      <c r="A7" s="25">
        <f>A6+1</f>
        <v>2</v>
      </c>
      <c r="B7">
        <v>1308.179993</v>
      </c>
      <c r="C7" s="3">
        <v>171.9049985</v>
      </c>
      <c r="D7" s="3">
        <f t="shared" ref="D7:D70" si="5">B7-$B$127</f>
        <v>-859.9357148833335</v>
      </c>
      <c r="E7" s="3">
        <f t="shared" ref="E7:E70" si="6">C7-$C$127</f>
        <v>-758.13525035416683</v>
      </c>
      <c r="F7" s="4">
        <f t="shared" ref="F7:F70" si="7">D7*E7</f>
        <v>651947.57849156542</v>
      </c>
      <c r="G7" s="3">
        <f t="shared" ref="G7:G70" si="8">D7^2</f>
        <v>739489.43373190984</v>
      </c>
      <c r="H7" s="3">
        <f t="shared" ref="H7:H70" si="9">1/B7</f>
        <v>7.644208024514559E-4</v>
      </c>
      <c r="I7" s="3">
        <f t="shared" ref="I7:I70" si="10">C7</f>
        <v>171.9049985</v>
      </c>
      <c r="J7" s="3">
        <f t="shared" si="0"/>
        <v>364.6294173378559</v>
      </c>
      <c r="K7" s="3">
        <f t="shared" ref="K7:K70" si="11">(I7-$I$127)^2</f>
        <v>574769.05782957526</v>
      </c>
      <c r="L7" s="3">
        <f t="shared" ref="L7:L70" si="12">(Q7-$I$127)^2</f>
        <v>1260600.4990175779</v>
      </c>
      <c r="M7" s="3">
        <f t="shared" ref="M7:M70" si="13">J7^2</f>
        <v>132954.61198814429</v>
      </c>
      <c r="N7" s="3">
        <f t="shared" ref="N7:N70" si="14">(J7-$J$127)^2</f>
        <v>132954.61198814347</v>
      </c>
      <c r="O7" s="3">
        <f t="shared" si="1"/>
        <v>75.56570861011312</v>
      </c>
      <c r="P7" s="3">
        <f t="shared" si="2"/>
        <v>149.64067575725466</v>
      </c>
      <c r="Q7" s="3">
        <f t="shared" si="3"/>
        <v>-192.72441883785586</v>
      </c>
      <c r="R7" s="3">
        <f t="shared" ref="R7:R70" si="15">Q7-P7</f>
        <v>-342.36509459511052</v>
      </c>
      <c r="S7" s="3">
        <f t="shared" ref="S7:S70" si="16">Q7+P7</f>
        <v>-43.083743080601209</v>
      </c>
      <c r="T7" s="3">
        <f t="shared" ref="T7:T70" si="17">$AH$7+$AG$7*(H7)</f>
        <v>-192.72441883785586</v>
      </c>
      <c r="U7" s="3">
        <f t="shared" ref="U7:U70" si="18">R7</f>
        <v>-342.36509459511052</v>
      </c>
      <c r="V7" s="3">
        <f t="shared" ref="V7:V70" si="19">S7</f>
        <v>-43.083743080601209</v>
      </c>
      <c r="W7" s="3">
        <f t="shared" si="4"/>
        <v>132954.61198814429</v>
      </c>
      <c r="X7" s="3">
        <f t="shared" ref="X7:X70" si="20" xml:space="preserve"> - $AG$7/(B7*$AH$7+$AG$7)</f>
        <v>-17.085468028795773</v>
      </c>
      <c r="AA7" s="21"/>
      <c r="AB7" s="36" cm="1">
        <f t="array" ref="AB7:AC11">LINEST(I6:I125,H6:H125,1,1)</f>
        <v>-4307557.9391123913</v>
      </c>
      <c r="AC7" s="36">
        <v>3100.0624775845781</v>
      </c>
      <c r="AG7" s="38">
        <f>AB7</f>
        <v>-4307557.9391123913</v>
      </c>
      <c r="AH7" s="38">
        <f>AC7</f>
        <v>3100.0624775845781</v>
      </c>
    </row>
    <row r="8" spans="1:35" x14ac:dyDescent="0.35">
      <c r="A8" s="25">
        <f t="shared" ref="A8:A71" si="21">A7+1</f>
        <v>3</v>
      </c>
      <c r="B8" s="3">
        <v>1327.2349855</v>
      </c>
      <c r="C8" s="3">
        <v>176.83000200000001</v>
      </c>
      <c r="D8" s="3">
        <f t="shared" si="5"/>
        <v>-840.88072238333348</v>
      </c>
      <c r="E8" s="3">
        <f t="shared" si="6"/>
        <v>-753.21024685416683</v>
      </c>
      <c r="F8" s="4">
        <f t="shared" si="7"/>
        <v>633359.97648126073</v>
      </c>
      <c r="G8" s="3">
        <f t="shared" si="8"/>
        <v>707080.38927591674</v>
      </c>
      <c r="H8" s="3">
        <f t="shared" si="9"/>
        <v>7.5344608221224445E-4</v>
      </c>
      <c r="I8" s="3">
        <f t="shared" si="10"/>
        <v>176.83000200000001</v>
      </c>
      <c r="J8" s="3">
        <f t="shared" si="0"/>
        <v>322.28017754190284</v>
      </c>
      <c r="K8" s="3">
        <f t="shared" si="11"/>
        <v>567325.67596611497</v>
      </c>
      <c r="L8" s="3">
        <f t="shared" si="12"/>
        <v>1156679.6529676379</v>
      </c>
      <c r="M8" s="3">
        <f t="shared" si="13"/>
        <v>103864.51283644042</v>
      </c>
      <c r="N8" s="3">
        <f t="shared" si="14"/>
        <v>103864.51283643968</v>
      </c>
      <c r="O8" s="3">
        <f t="shared" si="1"/>
        <v>74.476823512222992</v>
      </c>
      <c r="P8" s="3">
        <f t="shared" si="2"/>
        <v>147.48438681525596</v>
      </c>
      <c r="Q8" s="3">
        <f t="shared" si="3"/>
        <v>-145.45017554190281</v>
      </c>
      <c r="R8" s="3">
        <f t="shared" si="15"/>
        <v>-292.93456235715877</v>
      </c>
      <c r="S8" s="3">
        <f t="shared" si="16"/>
        <v>2.0342112733531508</v>
      </c>
      <c r="T8" s="3">
        <f t="shared" si="17"/>
        <v>-145.45017554190281</v>
      </c>
      <c r="U8" s="3">
        <f t="shared" si="18"/>
        <v>-292.93456235715877</v>
      </c>
      <c r="V8" s="3">
        <f t="shared" si="19"/>
        <v>2.0342112733531508</v>
      </c>
      <c r="W8" s="3">
        <f t="shared" si="4"/>
        <v>103864.51283644042</v>
      </c>
      <c r="X8" s="3">
        <f t="shared" si="20"/>
        <v>-22.313569860157951</v>
      </c>
      <c r="AA8" s="22" t="s">
        <v>23</v>
      </c>
      <c r="AB8" s="37">
        <v>290578.57492408541</v>
      </c>
      <c r="AC8" s="37">
        <v>153.0061075612507</v>
      </c>
    </row>
    <row r="9" spans="1:35" x14ac:dyDescent="0.35">
      <c r="A9" s="25">
        <f t="shared" si="21"/>
        <v>4</v>
      </c>
      <c r="B9" s="3">
        <v>1346.5449825000001</v>
      </c>
      <c r="C9" s="3">
        <v>188.69499999999999</v>
      </c>
      <c r="D9" s="3">
        <f t="shared" si="5"/>
        <v>-821.57072538333341</v>
      </c>
      <c r="E9" s="3">
        <f t="shared" si="6"/>
        <v>-741.34524885416681</v>
      </c>
      <c r="F9" s="4">
        <f t="shared" si="7"/>
        <v>609067.55386060569</v>
      </c>
      <c r="G9" s="3">
        <f t="shared" si="8"/>
        <v>674978.4568068966</v>
      </c>
      <c r="H9" s="3">
        <f t="shared" si="9"/>
        <v>7.4264136214996436E-4</v>
      </c>
      <c r="I9" s="3">
        <f t="shared" si="10"/>
        <v>188.69499999999999</v>
      </c>
      <c r="J9" s="3">
        <f t="shared" si="0"/>
        <v>287.60321785774141</v>
      </c>
      <c r="K9" s="3">
        <f t="shared" si="11"/>
        <v>549592.77799864649</v>
      </c>
      <c r="L9" s="3">
        <f t="shared" si="12"/>
        <v>1058734.9471487869</v>
      </c>
      <c r="M9" s="3">
        <f t="shared" si="13"/>
        <v>82715.610922127467</v>
      </c>
      <c r="N9" s="3">
        <f t="shared" si="14"/>
        <v>82715.610922126813</v>
      </c>
      <c r="O9" s="3">
        <f t="shared" si="1"/>
        <v>73.382330045438607</v>
      </c>
      <c r="P9" s="3">
        <f t="shared" si="2"/>
        <v>145.31699177597227</v>
      </c>
      <c r="Q9" s="3">
        <f t="shared" si="3"/>
        <v>-98.90821785774142</v>
      </c>
      <c r="R9" s="3">
        <f t="shared" si="15"/>
        <v>-244.22520963371369</v>
      </c>
      <c r="S9" s="3">
        <f t="shared" si="16"/>
        <v>46.40877391823085</v>
      </c>
      <c r="T9" s="3">
        <f t="shared" si="17"/>
        <v>-98.90821785774142</v>
      </c>
      <c r="U9" s="3">
        <f t="shared" si="18"/>
        <v>-244.22520963371369</v>
      </c>
      <c r="V9" s="3">
        <f t="shared" si="19"/>
        <v>46.40877391823085</v>
      </c>
      <c r="W9" s="3">
        <f t="shared" si="4"/>
        <v>82715.610922127467</v>
      </c>
      <c r="X9" s="3">
        <f t="shared" si="20"/>
        <v>-32.342820088451738</v>
      </c>
      <c r="AA9" s="22" t="s">
        <v>21</v>
      </c>
      <c r="AB9" s="37">
        <v>0.65063240475366757</v>
      </c>
      <c r="AC9" s="19">
        <v>487.72460361473003</v>
      </c>
      <c r="AD9" s="22" t="s">
        <v>59</v>
      </c>
    </row>
    <row r="10" spans="1:35" x14ac:dyDescent="0.35">
      <c r="A10" s="25">
        <f t="shared" si="21"/>
        <v>5</v>
      </c>
      <c r="B10" s="3">
        <v>1355.204956</v>
      </c>
      <c r="C10" s="3">
        <v>196.63000450000001</v>
      </c>
      <c r="D10" s="3">
        <f t="shared" si="5"/>
        <v>-812.91075188333343</v>
      </c>
      <c r="E10" s="3">
        <f t="shared" si="6"/>
        <v>-733.41024435416682</v>
      </c>
      <c r="F10" s="4">
        <f t="shared" si="7"/>
        <v>596197.07317688502</v>
      </c>
      <c r="G10" s="3">
        <f t="shared" si="8"/>
        <v>660823.8905275265</v>
      </c>
      <c r="H10" s="3">
        <f t="shared" si="9"/>
        <v>7.3789576666807876E-4</v>
      </c>
      <c r="I10" s="3">
        <f t="shared" si="10"/>
        <v>196.63000450000001</v>
      </c>
      <c r="J10" s="3">
        <f t="shared" si="0"/>
        <v>275.09629486392919</v>
      </c>
      <c r="K10" s="3">
        <f t="shared" si="11"/>
        <v>537890.58652363869</v>
      </c>
      <c r="L10" s="3">
        <f t="shared" si="12"/>
        <v>1017085.439645661</v>
      </c>
      <c r="M10" s="3">
        <f t="shared" si="13"/>
        <v>75677.97144786187</v>
      </c>
      <c r="N10" s="3">
        <f t="shared" si="14"/>
        <v>75677.971447861244</v>
      </c>
      <c r="O10" s="3">
        <f t="shared" si="1"/>
        <v>72.894519504439316</v>
      </c>
      <c r="P10" s="3">
        <f t="shared" si="2"/>
        <v>144.35099409872853</v>
      </c>
      <c r="Q10" s="3">
        <f t="shared" si="3"/>
        <v>-78.466290363929147</v>
      </c>
      <c r="R10" s="3">
        <f t="shared" si="15"/>
        <v>-222.81728446265768</v>
      </c>
      <c r="S10" s="3">
        <f t="shared" si="16"/>
        <v>65.884703734799388</v>
      </c>
      <c r="T10" s="3">
        <f t="shared" si="17"/>
        <v>-78.466290363929147</v>
      </c>
      <c r="U10" s="3">
        <f t="shared" si="18"/>
        <v>-222.81728446265768</v>
      </c>
      <c r="V10" s="3">
        <f t="shared" si="19"/>
        <v>65.884703734799388</v>
      </c>
      <c r="W10" s="3">
        <f t="shared" si="4"/>
        <v>75677.97144786187</v>
      </c>
      <c r="X10" s="3">
        <f t="shared" si="20"/>
        <v>-40.508207450694776</v>
      </c>
      <c r="Y10" s="21"/>
      <c r="AA10" s="22" t="s">
        <v>22</v>
      </c>
      <c r="AB10" s="37">
        <v>219.75313339178021</v>
      </c>
      <c r="AC10" s="37">
        <v>118</v>
      </c>
      <c r="AD10" s="22" t="s">
        <v>53</v>
      </c>
      <c r="AG10" s="28"/>
      <c r="AH10" s="28" t="s">
        <v>50</v>
      </c>
      <c r="AI10" s="28" t="s">
        <v>51</v>
      </c>
    </row>
    <row r="11" spans="1:35" x14ac:dyDescent="0.35">
      <c r="A11" s="25">
        <f t="shared" si="21"/>
        <v>6</v>
      </c>
      <c r="B11" s="3">
        <v>1332.919983</v>
      </c>
      <c r="C11" s="3">
        <v>200.2750015</v>
      </c>
      <c r="D11" s="3">
        <f t="shared" si="5"/>
        <v>-835.19572488333347</v>
      </c>
      <c r="E11" s="3">
        <f t="shared" si="6"/>
        <v>-729.76524735416683</v>
      </c>
      <c r="F11" s="4">
        <f t="shared" si="7"/>
        <v>609496.81475862849</v>
      </c>
      <c r="G11" s="3">
        <f t="shared" si="8"/>
        <v>697551.89886339684</v>
      </c>
      <c r="H11" s="3">
        <f t="shared" si="9"/>
        <v>7.5023258166578182E-4</v>
      </c>
      <c r="I11" s="3">
        <f t="shared" si="10"/>
        <v>200.2750015</v>
      </c>
      <c r="J11" s="3">
        <f t="shared" si="0"/>
        <v>331.88283725064582</v>
      </c>
      <c r="K11" s="3">
        <f t="shared" si="11"/>
        <v>532557.31624588824</v>
      </c>
      <c r="L11" s="3">
        <f t="shared" si="12"/>
        <v>1127096.6555450673</v>
      </c>
      <c r="M11" s="3">
        <f t="shared" si="13"/>
        <v>110146.21766153866</v>
      </c>
      <c r="N11" s="3">
        <f t="shared" si="14"/>
        <v>110146.2176615379</v>
      </c>
      <c r="O11" s="3">
        <f t="shared" si="1"/>
        <v>74.153642024633839</v>
      </c>
      <c r="P11" s="3">
        <f t="shared" si="2"/>
        <v>146.8443994839044</v>
      </c>
      <c r="Q11" s="3">
        <f t="shared" si="3"/>
        <v>-131.60783575064579</v>
      </c>
      <c r="R11" s="3">
        <f t="shared" si="15"/>
        <v>-278.45223523455019</v>
      </c>
      <c r="S11" s="3">
        <f t="shared" si="16"/>
        <v>15.236563733258606</v>
      </c>
      <c r="T11" s="3">
        <f t="shared" si="17"/>
        <v>-131.60783575064579</v>
      </c>
      <c r="U11" s="3">
        <f t="shared" si="18"/>
        <v>-278.45223523455019</v>
      </c>
      <c r="V11" s="3">
        <f t="shared" si="19"/>
        <v>15.236563733258606</v>
      </c>
      <c r="W11" s="3">
        <f t="shared" si="4"/>
        <v>110146.21766153866</v>
      </c>
      <c r="X11" s="3">
        <f t="shared" si="20"/>
        <v>-24.555303222660619</v>
      </c>
      <c r="AA11" s="22" t="s">
        <v>57</v>
      </c>
      <c r="AB11" s="37">
        <v>52273840.107884407</v>
      </c>
      <c r="AC11" s="37">
        <v>28069284.098595172</v>
      </c>
      <c r="AD11" s="22" t="s">
        <v>34</v>
      </c>
      <c r="AG11" s="28" t="s">
        <v>77</v>
      </c>
      <c r="AH11" s="3">
        <f>MAX(X6:X125)</f>
        <v>403.55848870331926</v>
      </c>
      <c r="AI11" s="3">
        <f>MIN(X6:X125)</f>
        <v>-598.45655198898771</v>
      </c>
    </row>
    <row r="12" spans="1:35" x14ac:dyDescent="0.35">
      <c r="A12" s="25">
        <f t="shared" si="21"/>
        <v>7</v>
      </c>
      <c r="B12" s="3">
        <v>1306.460022</v>
      </c>
      <c r="C12" s="3">
        <v>214.03500349999999</v>
      </c>
      <c r="D12" s="3">
        <f t="shared" si="5"/>
        <v>-861.65568588333349</v>
      </c>
      <c r="E12" s="3">
        <f t="shared" si="6"/>
        <v>-716.00524535416685</v>
      </c>
      <c r="F12" s="4">
        <f t="shared" si="7"/>
        <v>616949.99078170909</v>
      </c>
      <c r="G12" s="3">
        <f t="shared" si="8"/>
        <v>742450.52101507783</v>
      </c>
      <c r="H12" s="3">
        <f t="shared" si="9"/>
        <v>7.6542717202256649E-4</v>
      </c>
      <c r="I12" s="3">
        <f t="shared" si="10"/>
        <v>214.03500349999999</v>
      </c>
      <c r="J12" s="3">
        <f t="shared" si="0"/>
        <v>411.09441757357433</v>
      </c>
      <c r="K12" s="3">
        <f t="shared" si="11"/>
        <v>512663.51137468067</v>
      </c>
      <c r="L12" s="3">
        <f t="shared" si="12"/>
        <v>1270353.6501718275</v>
      </c>
      <c r="M12" s="3">
        <f t="shared" si="13"/>
        <v>168998.62016015631</v>
      </c>
      <c r="N12" s="3">
        <f t="shared" si="14"/>
        <v>168998.62016015538</v>
      </c>
      <c r="O12" s="3">
        <f t="shared" si="1"/>
        <v>75.664414510812847</v>
      </c>
      <c r="P12" s="3">
        <f t="shared" si="2"/>
        <v>149.83614031324984</v>
      </c>
      <c r="Q12" s="3">
        <f t="shared" si="3"/>
        <v>-197.05941407357432</v>
      </c>
      <c r="R12" s="3">
        <f t="shared" si="15"/>
        <v>-346.89555438682419</v>
      </c>
      <c r="S12" s="3">
        <f t="shared" si="16"/>
        <v>-47.223273760324474</v>
      </c>
      <c r="T12" s="3">
        <f t="shared" si="17"/>
        <v>-197.05941407357432</v>
      </c>
      <c r="U12" s="3">
        <f t="shared" si="18"/>
        <v>-346.89555438682419</v>
      </c>
      <c r="V12" s="3">
        <f t="shared" si="19"/>
        <v>-47.223273760324474</v>
      </c>
      <c r="W12" s="3">
        <f t="shared" si="4"/>
        <v>168998.62016015631</v>
      </c>
      <c r="X12" s="3">
        <f t="shared" si="20"/>
        <v>-16.731613189650176</v>
      </c>
    </row>
    <row r="13" spans="1:35" x14ac:dyDescent="0.35">
      <c r="A13" s="25">
        <f t="shared" si="21"/>
        <v>8</v>
      </c>
      <c r="B13" s="3">
        <v>1255.7399905</v>
      </c>
      <c r="C13" s="3">
        <v>220.11499800000001</v>
      </c>
      <c r="D13" s="3">
        <f t="shared" si="5"/>
        <v>-912.37571738333349</v>
      </c>
      <c r="E13" s="3">
        <f t="shared" si="6"/>
        <v>-709.92525085416685</v>
      </c>
      <c r="F13" s="4">
        <f t="shared" si="7"/>
        <v>647718.56003661349</v>
      </c>
      <c r="G13" s="3">
        <f t="shared" si="8"/>
        <v>832429.44967075239</v>
      </c>
      <c r="H13" s="3">
        <f t="shared" si="9"/>
        <v>7.9634319808659468E-4</v>
      </c>
      <c r="I13" s="3">
        <f t="shared" si="10"/>
        <v>220.11499800000001</v>
      </c>
      <c r="J13" s="3">
        <f t="shared" si="0"/>
        <v>550.34698559148455</v>
      </c>
      <c r="K13" s="3">
        <f t="shared" si="11"/>
        <v>503993.8618003517</v>
      </c>
      <c r="L13" s="3">
        <f t="shared" si="12"/>
        <v>1588286.1099557236</v>
      </c>
      <c r="M13" s="3">
        <f t="shared" si="13"/>
        <v>302881.8045496337</v>
      </c>
      <c r="N13" s="3">
        <f t="shared" si="14"/>
        <v>302881.80454963248</v>
      </c>
      <c r="O13" s="3">
        <f t="shared" si="1"/>
        <v>78.604716894592357</v>
      </c>
      <c r="P13" s="3">
        <f t="shared" si="2"/>
        <v>155.65873952831956</v>
      </c>
      <c r="Q13" s="3">
        <f t="shared" si="3"/>
        <v>-330.23198759148454</v>
      </c>
      <c r="R13" s="3">
        <f t="shared" si="15"/>
        <v>-485.89072711980407</v>
      </c>
      <c r="S13" s="3">
        <f t="shared" si="16"/>
        <v>-174.57324806316498</v>
      </c>
      <c r="T13" s="3">
        <f t="shared" si="17"/>
        <v>-330.23198759148454</v>
      </c>
      <c r="U13" s="3">
        <f t="shared" si="18"/>
        <v>-485.89072711980407</v>
      </c>
      <c r="V13" s="3">
        <f t="shared" si="19"/>
        <v>-174.57324806316498</v>
      </c>
      <c r="W13" s="3">
        <f t="shared" si="4"/>
        <v>302881.8045496337</v>
      </c>
      <c r="X13" s="3">
        <f t="shared" si="20"/>
        <v>-10.387529355331656</v>
      </c>
    </row>
    <row r="14" spans="1:35" x14ac:dyDescent="0.35">
      <c r="A14" s="25">
        <f t="shared" si="21"/>
        <v>9</v>
      </c>
      <c r="B14" s="3">
        <v>1175.2700195</v>
      </c>
      <c r="C14" s="3">
        <v>215.7549975</v>
      </c>
      <c r="D14" s="3">
        <f t="shared" si="5"/>
        <v>-992.84568838333348</v>
      </c>
      <c r="E14" s="3">
        <f t="shared" si="6"/>
        <v>-714.2852513541668</v>
      </c>
      <c r="F14" s="4">
        <f t="shared" si="7"/>
        <v>709175.03208279016</v>
      </c>
      <c r="G14" s="3">
        <f t="shared" si="8"/>
        <v>985742.56094137533</v>
      </c>
      <c r="H14" s="3">
        <f t="shared" si="9"/>
        <v>8.5086829699394025E-4</v>
      </c>
      <c r="I14" s="3">
        <f t="shared" si="10"/>
        <v>215.7549975</v>
      </c>
      <c r="J14" s="3">
        <f t="shared" si="0"/>
        <v>780.85700777070929</v>
      </c>
      <c r="K14" s="3">
        <f t="shared" si="11"/>
        <v>510203.42030208523</v>
      </c>
      <c r="L14" s="3">
        <f t="shared" si="12"/>
        <v>2235450.3750210381</v>
      </c>
      <c r="M14" s="3">
        <f t="shared" si="13"/>
        <v>609737.66658462549</v>
      </c>
      <c r="N14" s="3">
        <f t="shared" si="14"/>
        <v>609737.66658462374</v>
      </c>
      <c r="O14" s="3">
        <f t="shared" si="1"/>
        <v>83.376117461884078</v>
      </c>
      <c r="P14" s="3">
        <f t="shared" si="2"/>
        <v>165.10741166189268</v>
      </c>
      <c r="Q14" s="3">
        <f t="shared" si="3"/>
        <v>-565.10201027070934</v>
      </c>
      <c r="R14" s="3">
        <f t="shared" si="15"/>
        <v>-730.20942193260203</v>
      </c>
      <c r="S14" s="3">
        <f t="shared" si="16"/>
        <v>-399.99459860881666</v>
      </c>
      <c r="T14" s="3">
        <f t="shared" si="17"/>
        <v>-565.10201027070934</v>
      </c>
      <c r="U14" s="3">
        <f t="shared" si="18"/>
        <v>-730.20942193260203</v>
      </c>
      <c r="V14" s="3">
        <f t="shared" si="19"/>
        <v>-399.99459860881666</v>
      </c>
      <c r="W14" s="3">
        <f t="shared" si="4"/>
        <v>609737.66658462549</v>
      </c>
      <c r="X14" s="3">
        <f t="shared" si="20"/>
        <v>-6.4858457787108348</v>
      </c>
    </row>
    <row r="15" spans="1:35" x14ac:dyDescent="0.35">
      <c r="A15" s="25">
        <f t="shared" si="21"/>
        <v>10</v>
      </c>
      <c r="B15" s="3">
        <v>1192.255005</v>
      </c>
      <c r="C15" s="3">
        <v>215.259995</v>
      </c>
      <c r="D15" s="3">
        <f t="shared" si="5"/>
        <v>-975.86070288333349</v>
      </c>
      <c r="E15" s="3">
        <f t="shared" si="6"/>
        <v>-714.78025385416686</v>
      </c>
      <c r="F15" s="4">
        <f t="shared" si="7"/>
        <v>697525.9609332548</v>
      </c>
      <c r="G15" s="3">
        <f t="shared" si="8"/>
        <v>952304.11143195373</v>
      </c>
      <c r="H15" s="3">
        <f t="shared" si="9"/>
        <v>8.38746741096717E-4</v>
      </c>
      <c r="I15" s="3">
        <f t="shared" si="10"/>
        <v>215.259995</v>
      </c>
      <c r="J15" s="3">
        <f t="shared" si="0"/>
        <v>728.14770093123082</v>
      </c>
      <c r="K15" s="3">
        <f t="shared" si="11"/>
        <v>510910.81129982724</v>
      </c>
      <c r="L15" s="3">
        <f t="shared" si="12"/>
        <v>2082041.0827011704</v>
      </c>
      <c r="M15" s="3">
        <f t="shared" si="13"/>
        <v>530199.07437143719</v>
      </c>
      <c r="N15" s="3">
        <f t="shared" si="14"/>
        <v>530199.07437143545</v>
      </c>
      <c r="O15" s="3">
        <f t="shared" si="1"/>
        <v>82.359021930676974</v>
      </c>
      <c r="P15" s="3">
        <f t="shared" si="2"/>
        <v>163.09328560658369</v>
      </c>
      <c r="Q15" s="3">
        <f t="shared" si="3"/>
        <v>-512.88770593123081</v>
      </c>
      <c r="R15" s="3">
        <f t="shared" si="15"/>
        <v>-675.98099153781448</v>
      </c>
      <c r="S15" s="3">
        <f t="shared" si="16"/>
        <v>-349.79442032464715</v>
      </c>
      <c r="T15" s="3">
        <f t="shared" si="17"/>
        <v>-512.88770593123081</v>
      </c>
      <c r="U15" s="3">
        <f t="shared" si="18"/>
        <v>-675.98099153781448</v>
      </c>
      <c r="V15" s="3">
        <f t="shared" si="19"/>
        <v>-349.79442032464715</v>
      </c>
      <c r="W15" s="3">
        <f t="shared" si="4"/>
        <v>530199.07437143719</v>
      </c>
      <c r="X15" s="3">
        <f t="shared" si="20"/>
        <v>-7.0443298635047498</v>
      </c>
      <c r="AA15" s="26"/>
      <c r="AB15" s="26" t="s">
        <v>15</v>
      </c>
      <c r="AC15" s="26" t="s">
        <v>16</v>
      </c>
      <c r="AG15" s="28" t="s">
        <v>36</v>
      </c>
      <c r="AH15" s="25">
        <v>120</v>
      </c>
    </row>
    <row r="16" spans="1:35" x14ac:dyDescent="0.35">
      <c r="A16" s="25">
        <f t="shared" si="21"/>
        <v>11</v>
      </c>
      <c r="B16" s="3">
        <v>1248.9799805</v>
      </c>
      <c r="C16" s="3">
        <v>200.199997</v>
      </c>
      <c r="D16" s="3">
        <f t="shared" si="5"/>
        <v>-919.13572738333346</v>
      </c>
      <c r="E16" s="3">
        <f t="shared" si="6"/>
        <v>-729.84025185416681</v>
      </c>
      <c r="F16" s="4">
        <f t="shared" si="7"/>
        <v>670822.25076161488</v>
      </c>
      <c r="G16" s="3">
        <f t="shared" si="8"/>
        <v>844810.48535248952</v>
      </c>
      <c r="H16" s="3">
        <f t="shared" si="9"/>
        <v>8.0065334562021823E-4</v>
      </c>
      <c r="I16" s="3">
        <f t="shared" si="10"/>
        <v>200.199997</v>
      </c>
      <c r="J16" s="3">
        <f t="shared" si="0"/>
        <v>548.99819481869031</v>
      </c>
      <c r="K16" s="3">
        <f t="shared" si="11"/>
        <v>532666.79322655359</v>
      </c>
      <c r="L16" s="3">
        <f t="shared" si="12"/>
        <v>1635427.7726886461</v>
      </c>
      <c r="M16" s="3">
        <f t="shared" si="13"/>
        <v>301399.01791418064</v>
      </c>
      <c r="N16" s="3">
        <f t="shared" si="14"/>
        <v>301399.01791417936</v>
      </c>
      <c r="O16" s="3">
        <f t="shared" si="1"/>
        <v>79.000735827130057</v>
      </c>
      <c r="P16" s="3">
        <f t="shared" si="2"/>
        <v>156.44296483061066</v>
      </c>
      <c r="Q16" s="3">
        <f t="shared" si="3"/>
        <v>-348.79819781869037</v>
      </c>
      <c r="R16" s="3">
        <f t="shared" si="15"/>
        <v>-505.24116264930103</v>
      </c>
      <c r="S16" s="3">
        <f t="shared" si="16"/>
        <v>-192.35523298807971</v>
      </c>
      <c r="T16" s="3">
        <f t="shared" si="17"/>
        <v>-348.79819781869037</v>
      </c>
      <c r="U16" s="3">
        <f t="shared" si="18"/>
        <v>-505.24116264930103</v>
      </c>
      <c r="V16" s="3">
        <f t="shared" si="19"/>
        <v>-192.35523298807971</v>
      </c>
      <c r="W16" s="3">
        <f t="shared" si="4"/>
        <v>301399.01791418064</v>
      </c>
      <c r="X16" s="3">
        <f t="shared" si="20"/>
        <v>-9.8878397221422194</v>
      </c>
      <c r="AA16" s="28" t="s">
        <v>31</v>
      </c>
      <c r="AB16" s="3">
        <f>AH15/(AH15-2)*AB18</f>
        <v>237875.2889711454</v>
      </c>
      <c r="AC16" s="3"/>
    </row>
    <row r="17" spans="1:34" x14ac:dyDescent="0.35">
      <c r="A17" s="25">
        <f t="shared" si="21"/>
        <v>12</v>
      </c>
      <c r="B17" s="3">
        <v>1252.255005</v>
      </c>
      <c r="C17" s="3">
        <v>182.47500600000001</v>
      </c>
      <c r="D17" s="3">
        <f t="shared" si="5"/>
        <v>-915.86070288333349</v>
      </c>
      <c r="E17" s="3">
        <f t="shared" si="6"/>
        <v>-747.56524285416685</v>
      </c>
      <c r="F17" s="4">
        <f t="shared" si="7"/>
        <v>684665.62877156714</v>
      </c>
      <c r="G17" s="3">
        <f t="shared" si="8"/>
        <v>838800.82708595367</v>
      </c>
      <c r="H17" s="3">
        <f t="shared" si="9"/>
        <v>7.9855939565599897E-4</v>
      </c>
      <c r="I17" s="3">
        <f t="shared" si="10"/>
        <v>182.47500600000001</v>
      </c>
      <c r="J17" s="3">
        <f t="shared" si="0"/>
        <v>522.2533930262133</v>
      </c>
      <c r="K17" s="3">
        <f t="shared" si="11"/>
        <v>558853.79232360946</v>
      </c>
      <c r="L17" s="3">
        <f t="shared" si="12"/>
        <v>1612439.3680291092</v>
      </c>
      <c r="M17" s="3">
        <f t="shared" si="13"/>
        <v>272748.6065273924</v>
      </c>
      <c r="N17" s="3">
        <f t="shared" si="14"/>
        <v>272748.60652739124</v>
      </c>
      <c r="O17" s="3">
        <f t="shared" si="1"/>
        <v>78.808759862975222</v>
      </c>
      <c r="P17" s="3">
        <f t="shared" si="2"/>
        <v>156.06280015626743</v>
      </c>
      <c r="Q17" s="3">
        <f t="shared" si="3"/>
        <v>-339.7783870262133</v>
      </c>
      <c r="R17" s="3">
        <f t="shared" si="15"/>
        <v>-495.84118718248072</v>
      </c>
      <c r="S17" s="3">
        <f t="shared" si="16"/>
        <v>-183.71558686994587</v>
      </c>
      <c r="T17" s="3">
        <f t="shared" si="17"/>
        <v>-339.7783870262133</v>
      </c>
      <c r="U17" s="3">
        <f t="shared" si="18"/>
        <v>-495.84118718248072</v>
      </c>
      <c r="V17" s="3">
        <f t="shared" si="19"/>
        <v>-183.71558686994587</v>
      </c>
      <c r="W17" s="3">
        <f t="shared" si="4"/>
        <v>272748.6065273924</v>
      </c>
      <c r="X17" s="3">
        <f t="shared" si="20"/>
        <v>-10.123777720874907</v>
      </c>
      <c r="Y17" s="21"/>
      <c r="AA17" s="28" t="s">
        <v>32</v>
      </c>
      <c r="AB17" s="39">
        <f>SQRT(AB16)</f>
        <v>487.72460361472992</v>
      </c>
      <c r="AC17" s="3"/>
    </row>
    <row r="18" spans="1:34" x14ac:dyDescent="0.35">
      <c r="A18" s="25">
        <f t="shared" si="21"/>
        <v>13</v>
      </c>
      <c r="B18" s="3">
        <v>1285.6350095</v>
      </c>
      <c r="C18" s="3">
        <v>185.16500049999999</v>
      </c>
      <c r="D18" s="3">
        <f t="shared" si="5"/>
        <v>-882.48069838333345</v>
      </c>
      <c r="E18" s="3">
        <f t="shared" si="6"/>
        <v>-744.87524835416684</v>
      </c>
      <c r="F18" s="4">
        <f t="shared" si="7"/>
        <v>657338.02937604405</v>
      </c>
      <c r="G18" s="3">
        <f t="shared" si="8"/>
        <v>778772.18301913596</v>
      </c>
      <c r="H18" s="3">
        <f t="shared" si="9"/>
        <v>7.7782573795101681E-4</v>
      </c>
      <c r="I18" s="3">
        <f t="shared" si="10"/>
        <v>185.16500049999999</v>
      </c>
      <c r="J18" s="3">
        <f t="shared" si="0"/>
        <v>435.63195567227865</v>
      </c>
      <c r="K18" s="3">
        <f t="shared" si="11"/>
        <v>554839.13561068173</v>
      </c>
      <c r="L18" s="3">
        <f t="shared" si="12"/>
        <v>1393597.2587583356</v>
      </c>
      <c r="M18" s="3">
        <f t="shared" si="13"/>
        <v>189775.20080285415</v>
      </c>
      <c r="N18" s="3">
        <f t="shared" si="14"/>
        <v>189775.20080285316</v>
      </c>
      <c r="O18" s="3">
        <f t="shared" si="1"/>
        <v>76.864860758309064</v>
      </c>
      <c r="P18" s="3">
        <f t="shared" si="2"/>
        <v>152.21335070391046</v>
      </c>
      <c r="Q18" s="3">
        <f t="shared" si="3"/>
        <v>-250.46695517227863</v>
      </c>
      <c r="R18" s="3">
        <f t="shared" si="15"/>
        <v>-402.6803058761891</v>
      </c>
      <c r="S18" s="3">
        <f t="shared" si="16"/>
        <v>-98.253604468368167</v>
      </c>
      <c r="T18" s="3">
        <f t="shared" si="17"/>
        <v>-250.46695517227863</v>
      </c>
      <c r="U18" s="3">
        <f t="shared" si="18"/>
        <v>-402.6803058761891</v>
      </c>
      <c r="V18" s="3">
        <f t="shared" si="19"/>
        <v>-98.253604468368167</v>
      </c>
      <c r="W18" s="3">
        <f t="shared" si="4"/>
        <v>189775.20080285415</v>
      </c>
      <c r="X18" s="3">
        <f t="shared" si="20"/>
        <v>-13.377131647774693</v>
      </c>
      <c r="AA18" s="28" t="s">
        <v>35</v>
      </c>
      <c r="AB18" s="3">
        <f>1/AH15*M126</f>
        <v>233910.70082162632</v>
      </c>
      <c r="AC18" s="3">
        <f>_xlfn.VAR.P(J6:J125)</f>
        <v>233910.70082162632</v>
      </c>
    </row>
    <row r="19" spans="1:34" x14ac:dyDescent="0.35">
      <c r="A19" s="25">
        <f t="shared" si="21"/>
        <v>14</v>
      </c>
      <c r="B19" s="3">
        <v>1339.0650025</v>
      </c>
      <c r="C19" s="3">
        <v>176.75</v>
      </c>
      <c r="D19" s="3">
        <f t="shared" si="5"/>
        <v>-829.05070538333348</v>
      </c>
      <c r="E19" s="3">
        <f t="shared" si="6"/>
        <v>-753.29024885416686</v>
      </c>
      <c r="F19" s="4">
        <f t="shared" si="7"/>
        <v>624515.81217093382</v>
      </c>
      <c r="G19" s="3">
        <f t="shared" si="8"/>
        <v>687325.07209660276</v>
      </c>
      <c r="H19" s="3">
        <f t="shared" si="9"/>
        <v>7.4678973622118838E-4</v>
      </c>
      <c r="I19" s="3">
        <f t="shared" si="10"/>
        <v>176.75</v>
      </c>
      <c r="J19" s="3">
        <f t="shared" si="0"/>
        <v>293.52757952265029</v>
      </c>
      <c r="K19" s="3">
        <f t="shared" si="11"/>
        <v>567446.19901877269</v>
      </c>
      <c r="L19" s="3">
        <f t="shared" si="12"/>
        <v>1095827.5658075551</v>
      </c>
      <c r="M19" s="3">
        <f t="shared" si="13"/>
        <v>86158.439940425786</v>
      </c>
      <c r="N19" s="3">
        <f t="shared" si="14"/>
        <v>86158.439940425116</v>
      </c>
      <c r="O19" s="3">
        <f t="shared" si="1"/>
        <v>73.805200273766118</v>
      </c>
      <c r="P19" s="3">
        <f t="shared" si="2"/>
        <v>146.15438995417298</v>
      </c>
      <c r="Q19" s="3">
        <f t="shared" si="3"/>
        <v>-116.77757952265029</v>
      </c>
      <c r="R19" s="3">
        <f t="shared" si="15"/>
        <v>-262.93196947682327</v>
      </c>
      <c r="S19" s="3">
        <f t="shared" si="16"/>
        <v>29.376810431522699</v>
      </c>
      <c r="T19" s="3">
        <f t="shared" si="17"/>
        <v>-116.77757952265029</v>
      </c>
      <c r="U19" s="3">
        <f t="shared" si="18"/>
        <v>-262.93196947682327</v>
      </c>
      <c r="V19" s="3">
        <f t="shared" si="19"/>
        <v>29.376810431522699</v>
      </c>
      <c r="W19" s="3">
        <f t="shared" si="4"/>
        <v>86158.439940425786</v>
      </c>
      <c r="X19" s="3">
        <f t="shared" si="20"/>
        <v>-27.546726608452072</v>
      </c>
      <c r="AA19" s="28" t="s">
        <v>39</v>
      </c>
      <c r="AB19" s="3">
        <f>1/AH15*G126</f>
        <v>393222.05672964716</v>
      </c>
      <c r="AC19" s="3">
        <f>_xlfn.VAR.P(B6:B125)</f>
        <v>393222.0567296457</v>
      </c>
      <c r="AG19" s="28" t="s">
        <v>40</v>
      </c>
      <c r="AH19" s="3">
        <f>AB10</f>
        <v>219.75313339178021</v>
      </c>
    </row>
    <row r="20" spans="1:34" x14ac:dyDescent="0.35">
      <c r="A20" s="25">
        <f t="shared" si="21"/>
        <v>15</v>
      </c>
      <c r="B20" s="3">
        <v>1387.1849975</v>
      </c>
      <c r="C20" s="3">
        <v>191.199997</v>
      </c>
      <c r="D20" s="3">
        <f t="shared" si="5"/>
        <v>-780.93071038333346</v>
      </c>
      <c r="E20" s="3">
        <f t="shared" si="6"/>
        <v>-738.84025185416681</v>
      </c>
      <c r="F20" s="4">
        <f t="shared" si="7"/>
        <v>576983.0427402755</v>
      </c>
      <c r="G20" s="3">
        <f t="shared" si="8"/>
        <v>609852.77441981784</v>
      </c>
      <c r="H20" s="3">
        <f t="shared" si="9"/>
        <v>7.2088438225774573E-4</v>
      </c>
      <c r="I20" s="3">
        <f t="shared" si="10"/>
        <v>191.199997</v>
      </c>
      <c r="J20" s="3">
        <f t="shared" si="0"/>
        <v>196.38876339190648</v>
      </c>
      <c r="K20" s="3">
        <f t="shared" si="11"/>
        <v>545884.91775992862</v>
      </c>
      <c r="L20" s="3">
        <f t="shared" si="12"/>
        <v>874653.31095814006</v>
      </c>
      <c r="M20" s="3">
        <f t="shared" si="13"/>
        <v>38568.546386602226</v>
      </c>
      <c r="N20" s="3">
        <f t="shared" si="14"/>
        <v>38568.546386601789</v>
      </c>
      <c r="O20" s="3">
        <f t="shared" si="1"/>
        <v>71.110179168530649</v>
      </c>
      <c r="P20" s="3">
        <f t="shared" si="2"/>
        <v>140.8175144482702</v>
      </c>
      <c r="Q20" s="3">
        <f t="shared" si="3"/>
        <v>-5.1887663919064835</v>
      </c>
      <c r="R20" s="3">
        <f t="shared" si="15"/>
        <v>-146.00628084017669</v>
      </c>
      <c r="S20" s="3">
        <f t="shared" si="16"/>
        <v>135.62874805636372</v>
      </c>
      <c r="T20" s="3">
        <f t="shared" si="17"/>
        <v>-5.1887663919064835</v>
      </c>
      <c r="U20" s="3">
        <f t="shared" si="18"/>
        <v>-146.00628084017669</v>
      </c>
      <c r="V20" s="3">
        <f t="shared" si="19"/>
        <v>135.62874805636372</v>
      </c>
      <c r="W20" s="3">
        <f t="shared" si="4"/>
        <v>38568.546386602226</v>
      </c>
      <c r="X20" s="3">
        <f t="shared" si="20"/>
        <v>-598.45655198898771</v>
      </c>
      <c r="AG20" s="28" t="s">
        <v>42</v>
      </c>
      <c r="AH20" s="3">
        <f>_xlfn.F.INV(0.95,1,AC10)</f>
        <v>3.9214781812406447</v>
      </c>
    </row>
    <row r="21" spans="1:34" x14ac:dyDescent="0.35">
      <c r="A21" s="25">
        <f t="shared" si="21"/>
        <v>16</v>
      </c>
      <c r="B21" s="3">
        <v>1403.1900025</v>
      </c>
      <c r="C21" s="3">
        <v>214.95999900000001</v>
      </c>
      <c r="D21" s="3">
        <f t="shared" si="5"/>
        <v>-764.92570538333348</v>
      </c>
      <c r="E21" s="3">
        <f t="shared" si="6"/>
        <v>-715.08024985416682</v>
      </c>
      <c r="F21" s="4">
        <f t="shared" si="7"/>
        <v>546983.26452538895</v>
      </c>
      <c r="G21" s="3">
        <f t="shared" si="8"/>
        <v>585111.33475619031</v>
      </c>
      <c r="H21" s="3">
        <f t="shared" si="9"/>
        <v>7.1266186205599057E-4</v>
      </c>
      <c r="I21" s="3">
        <f t="shared" si="10"/>
        <v>214.95999900000001</v>
      </c>
      <c r="J21" s="3">
        <f t="shared" si="0"/>
        <v>184.72978321732384</v>
      </c>
      <c r="K21" s="3">
        <f t="shared" si="11"/>
        <v>511339.76373149763</v>
      </c>
      <c r="L21" s="3">
        <f t="shared" si="12"/>
        <v>809658.09561611712</v>
      </c>
      <c r="M21" s="3">
        <f t="shared" si="13"/>
        <v>34125.092807519461</v>
      </c>
      <c r="N21" s="3">
        <f t="shared" si="14"/>
        <v>34125.092807519053</v>
      </c>
      <c r="O21" s="3">
        <f t="shared" si="1"/>
        <v>70.227716057964628</v>
      </c>
      <c r="P21" s="3">
        <f t="shared" si="2"/>
        <v>139.06999723940919</v>
      </c>
      <c r="Q21" s="3">
        <f t="shared" si="3"/>
        <v>30.230215782676169</v>
      </c>
      <c r="R21" s="3">
        <f t="shared" si="15"/>
        <v>-108.83978145673302</v>
      </c>
      <c r="S21" s="3">
        <f t="shared" si="16"/>
        <v>169.30021302208536</v>
      </c>
      <c r="T21" s="3">
        <f t="shared" si="17"/>
        <v>30.230215782676169</v>
      </c>
      <c r="U21" s="3">
        <f t="shared" si="18"/>
        <v>-108.83978145673302</v>
      </c>
      <c r="V21" s="3">
        <f t="shared" si="19"/>
        <v>169.30021302208536</v>
      </c>
      <c r="W21" s="3">
        <f t="shared" si="4"/>
        <v>34125.092807519461</v>
      </c>
      <c r="X21" s="3">
        <f t="shared" si="20"/>
        <v>101.54847335099528</v>
      </c>
      <c r="AG21" s="28" t="s">
        <v>41</v>
      </c>
      <c r="AH21" s="3">
        <f>TINV(0.05,AC10)</f>
        <v>1.9802722492729716</v>
      </c>
    </row>
    <row r="22" spans="1:34" x14ac:dyDescent="0.35">
      <c r="A22" s="25">
        <f t="shared" si="21"/>
        <v>17</v>
      </c>
      <c r="B22" s="3">
        <v>1354.0949705</v>
      </c>
      <c r="C22" s="3">
        <v>221.154999</v>
      </c>
      <c r="D22" s="3">
        <f t="shared" si="5"/>
        <v>-814.02073738333343</v>
      </c>
      <c r="E22" s="3">
        <f t="shared" si="6"/>
        <v>-708.88524985416689</v>
      </c>
      <c r="F22" s="4">
        <f t="shared" si="7"/>
        <v>577047.29380645743</v>
      </c>
      <c r="G22" s="3">
        <f t="shared" si="8"/>
        <v>662629.76089010586</v>
      </c>
      <c r="H22" s="3">
        <f t="shared" si="9"/>
        <v>7.3850063827557801E-4</v>
      </c>
      <c r="I22" s="3">
        <f t="shared" si="10"/>
        <v>221.154999</v>
      </c>
      <c r="J22" s="3">
        <f t="shared" si="0"/>
        <v>302.22680885895636</v>
      </c>
      <c r="K22" s="3">
        <f t="shared" si="11"/>
        <v>502518.29746080464</v>
      </c>
      <c r="L22" s="3">
        <f t="shared" si="12"/>
        <v>1022347.5952750904</v>
      </c>
      <c r="M22" s="3">
        <f t="shared" si="13"/>
        <v>91341.043993068146</v>
      </c>
      <c r="N22" s="3">
        <f t="shared" si="14"/>
        <v>91341.043993067462</v>
      </c>
      <c r="O22" s="3">
        <f t="shared" si="1"/>
        <v>72.956936953089695</v>
      </c>
      <c r="P22" s="3">
        <f t="shared" si="2"/>
        <v>144.47459764016131</v>
      </c>
      <c r="Q22" s="3">
        <f t="shared" si="3"/>
        <v>-81.071809858956385</v>
      </c>
      <c r="R22" s="3">
        <f t="shared" si="15"/>
        <v>-225.54640749911769</v>
      </c>
      <c r="S22" s="3">
        <f t="shared" si="16"/>
        <v>63.402787781204921</v>
      </c>
      <c r="T22" s="3">
        <f t="shared" si="17"/>
        <v>-81.071809858956385</v>
      </c>
      <c r="U22" s="3">
        <f t="shared" si="18"/>
        <v>-225.54640749911769</v>
      </c>
      <c r="V22" s="3">
        <f t="shared" si="19"/>
        <v>63.402787781204921</v>
      </c>
      <c r="W22" s="3">
        <f t="shared" si="4"/>
        <v>91341.043993068146</v>
      </c>
      <c r="X22" s="3">
        <f t="shared" si="20"/>
        <v>-39.238476271565673</v>
      </c>
      <c r="AA22" s="28" t="s">
        <v>61</v>
      </c>
      <c r="AB22" s="18">
        <f>CORREL(B6:B125,C6:C125)</f>
        <v>0.92659286480034209</v>
      </c>
    </row>
    <row r="23" spans="1:34" x14ac:dyDescent="0.35">
      <c r="A23" s="25">
        <f t="shared" si="21"/>
        <v>18</v>
      </c>
      <c r="B23" s="3">
        <v>1336.0150145</v>
      </c>
      <c r="C23" s="3">
        <v>218.395004</v>
      </c>
      <c r="D23" s="3">
        <f t="shared" si="5"/>
        <v>-832.10069338333346</v>
      </c>
      <c r="E23" s="3">
        <f t="shared" si="6"/>
        <v>-711.64524485416689</v>
      </c>
      <c r="F23" s="4">
        <f t="shared" si="7"/>
        <v>592160.50168610434</v>
      </c>
      <c r="G23" s="3">
        <f t="shared" si="8"/>
        <v>692391.56392902439</v>
      </c>
      <c r="H23" s="3">
        <f t="shared" si="9"/>
        <v>7.4849458213180884E-4</v>
      </c>
      <c r="I23" s="3">
        <f t="shared" si="10"/>
        <v>218.395004</v>
      </c>
      <c r="J23" s="3">
        <f t="shared" si="0"/>
        <v>342.51630605990704</v>
      </c>
      <c r="K23" s="3">
        <f t="shared" si="11"/>
        <v>506438.95452354715</v>
      </c>
      <c r="L23" s="3">
        <f t="shared" si="12"/>
        <v>1111256.5754255655</v>
      </c>
      <c r="M23" s="3">
        <f t="shared" si="13"/>
        <v>117317.41991692391</v>
      </c>
      <c r="N23" s="3">
        <f t="shared" si="14"/>
        <v>117317.41991692313</v>
      </c>
      <c r="O23" s="3">
        <f t="shared" si="1"/>
        <v>73.978027599989716</v>
      </c>
      <c r="P23" s="3">
        <f t="shared" si="2"/>
        <v>146.49663511220962</v>
      </c>
      <c r="Q23" s="3">
        <f t="shared" si="3"/>
        <v>-124.12130205990707</v>
      </c>
      <c r="R23" s="3">
        <f t="shared" si="15"/>
        <v>-270.61793717211668</v>
      </c>
      <c r="S23" s="3">
        <f t="shared" si="16"/>
        <v>22.375333052302551</v>
      </c>
      <c r="T23" s="3">
        <f t="shared" si="17"/>
        <v>-124.12130205990707</v>
      </c>
      <c r="U23" s="3">
        <f t="shared" si="18"/>
        <v>-270.61793717211668</v>
      </c>
      <c r="V23" s="3">
        <f t="shared" si="19"/>
        <v>22.375333052302551</v>
      </c>
      <c r="W23" s="3">
        <f t="shared" si="4"/>
        <v>117317.41991692391</v>
      </c>
      <c r="X23" s="3">
        <f t="shared" si="20"/>
        <v>-25.976071199191452</v>
      </c>
    </row>
    <row r="24" spans="1:34" x14ac:dyDescent="0.35">
      <c r="A24" s="25">
        <f t="shared" si="21"/>
        <v>19</v>
      </c>
      <c r="B24" s="3">
        <v>1370.8249510000001</v>
      </c>
      <c r="C24" s="3">
        <v>231.300003</v>
      </c>
      <c r="D24" s="3">
        <f t="shared" si="5"/>
        <v>-797.29075688333342</v>
      </c>
      <c r="E24" s="3">
        <f t="shared" si="6"/>
        <v>-698.74024585416691</v>
      </c>
      <c r="F24" s="4">
        <f t="shared" si="7"/>
        <v>557099.13948191516</v>
      </c>
      <c r="G24" s="3">
        <f t="shared" si="8"/>
        <v>635672.55101159867</v>
      </c>
      <c r="H24" s="3">
        <f t="shared" si="9"/>
        <v>7.2948774332602586E-4</v>
      </c>
      <c r="I24" s="3">
        <f t="shared" si="10"/>
        <v>231.300003</v>
      </c>
      <c r="J24" s="3">
        <f t="shared" si="0"/>
        <v>273.54824566462702</v>
      </c>
      <c r="K24" s="3">
        <f t="shared" si="11"/>
        <v>488237.9311763416</v>
      </c>
      <c r="L24" s="3">
        <f t="shared" si="12"/>
        <v>945344.9107398917</v>
      </c>
      <c r="M24" s="3">
        <f t="shared" si="13"/>
        <v>74828.64270619514</v>
      </c>
      <c r="N24" s="3">
        <f t="shared" si="14"/>
        <v>74828.642706194514</v>
      </c>
      <c r="O24" s="3">
        <f t="shared" si="1"/>
        <v>72.019574600674304</v>
      </c>
      <c r="P24" s="3">
        <f t="shared" si="2"/>
        <v>142.61836498615989</v>
      </c>
      <c r="Q24" s="3">
        <f t="shared" si="3"/>
        <v>-42.248242664627014</v>
      </c>
      <c r="R24" s="3">
        <f t="shared" si="15"/>
        <v>-184.8666076507869</v>
      </c>
      <c r="S24" s="3">
        <f t="shared" si="16"/>
        <v>100.37012232153288</v>
      </c>
      <c r="T24" s="3">
        <f t="shared" si="17"/>
        <v>-42.248242664627014</v>
      </c>
      <c r="U24" s="3">
        <f t="shared" si="18"/>
        <v>-184.8666076507869</v>
      </c>
      <c r="V24" s="3">
        <f t="shared" si="19"/>
        <v>100.37012232153288</v>
      </c>
      <c r="W24" s="3">
        <f t="shared" si="4"/>
        <v>74828.64270619514</v>
      </c>
      <c r="X24" s="3">
        <f t="shared" si="20"/>
        <v>-74.377311861071775</v>
      </c>
      <c r="AG24" s="28" t="s">
        <v>58</v>
      </c>
      <c r="AH24" s="3">
        <f>SUM(AH26,AH25)</f>
        <v>80343124.206479579</v>
      </c>
    </row>
    <row r="25" spans="1:34" x14ac:dyDescent="0.35">
      <c r="A25" s="25">
        <f t="shared" si="21"/>
        <v>20</v>
      </c>
      <c r="B25" s="3">
        <v>1392.9499510000001</v>
      </c>
      <c r="C25" s="3">
        <v>241.20500150000001</v>
      </c>
      <c r="D25" s="3">
        <f t="shared" si="5"/>
        <v>-775.16575688333342</v>
      </c>
      <c r="E25" s="3">
        <f t="shared" si="6"/>
        <v>-688.83524735416688</v>
      </c>
      <c r="F25" s="4">
        <f t="shared" si="7"/>
        <v>533961.49588321091</v>
      </c>
      <c r="G25" s="3">
        <f t="shared" si="8"/>
        <v>600881.95064451115</v>
      </c>
      <c r="H25" s="3">
        <f t="shared" si="9"/>
        <v>7.1790088314522649E-4</v>
      </c>
      <c r="I25" s="3">
        <f t="shared" si="10"/>
        <v>241.20500150000001</v>
      </c>
      <c r="J25" s="3">
        <f t="shared" si="0"/>
        <v>233.54217260343924</v>
      </c>
      <c r="K25" s="3">
        <f t="shared" si="11"/>
        <v>474493.99799747625</v>
      </c>
      <c r="L25" s="3">
        <f t="shared" si="12"/>
        <v>850780.10484765004</v>
      </c>
      <c r="M25" s="3">
        <f t="shared" si="13"/>
        <v>54541.946384334609</v>
      </c>
      <c r="N25" s="3">
        <f t="shared" si="14"/>
        <v>54541.946384334085</v>
      </c>
      <c r="O25" s="3">
        <f t="shared" si="1"/>
        <v>70.791484314354605</v>
      </c>
      <c r="P25" s="3">
        <f t="shared" si="2"/>
        <v>140.18641187255929</v>
      </c>
      <c r="Q25" s="3">
        <f t="shared" si="3"/>
        <v>7.662828896560768</v>
      </c>
      <c r="R25" s="3">
        <f t="shared" si="15"/>
        <v>-132.52358297599852</v>
      </c>
      <c r="S25" s="3">
        <f t="shared" si="16"/>
        <v>147.84924076912006</v>
      </c>
      <c r="T25" s="3">
        <f t="shared" si="17"/>
        <v>7.662828896560768</v>
      </c>
      <c r="U25" s="3">
        <f t="shared" si="18"/>
        <v>-132.52358297599852</v>
      </c>
      <c r="V25" s="3">
        <f t="shared" si="19"/>
        <v>147.84924076912006</v>
      </c>
      <c r="W25" s="3">
        <f t="shared" si="4"/>
        <v>54541.946384334609</v>
      </c>
      <c r="X25" s="3">
        <f t="shared" si="20"/>
        <v>403.55848870331926</v>
      </c>
      <c r="AG25" s="28" t="s">
        <v>56</v>
      </c>
      <c r="AH25" s="3">
        <f>AB11</f>
        <v>52273840.107884407</v>
      </c>
    </row>
    <row r="26" spans="1:34" x14ac:dyDescent="0.35">
      <c r="A26" s="25">
        <f t="shared" si="21"/>
        <v>21</v>
      </c>
      <c r="B26" s="3">
        <v>1423.6050415</v>
      </c>
      <c r="C26" s="3">
        <v>251.2950055</v>
      </c>
      <c r="D26" s="3">
        <f t="shared" si="5"/>
        <v>-744.5106663833335</v>
      </c>
      <c r="E26" s="3">
        <f t="shared" si="6"/>
        <v>-678.74524335416686</v>
      </c>
      <c r="F26" s="4">
        <f t="shared" si="7"/>
        <v>505333.07343412866</v>
      </c>
      <c r="G26" s="3">
        <f t="shared" si="8"/>
        <v>554296.13235855533</v>
      </c>
      <c r="H26" s="3">
        <f t="shared" si="9"/>
        <v>7.024420192740657E-4</v>
      </c>
      <c r="I26" s="3">
        <f t="shared" si="10"/>
        <v>251.2950055</v>
      </c>
      <c r="J26" s="3">
        <f t="shared" si="0"/>
        <v>177.0422248055628</v>
      </c>
      <c r="K26" s="3">
        <f t="shared" si="11"/>
        <v>460695.10537590721</v>
      </c>
      <c r="L26" s="3">
        <f t="shared" si="12"/>
        <v>732372.19065924035</v>
      </c>
      <c r="M26" s="3">
        <f t="shared" si="13"/>
        <v>31343.949364103435</v>
      </c>
      <c r="N26" s="3">
        <f t="shared" si="14"/>
        <v>31343.949364103042</v>
      </c>
      <c r="O26" s="3">
        <f t="shared" si="1"/>
        <v>69.112863008928031</v>
      </c>
      <c r="P26" s="3">
        <f t="shared" si="2"/>
        <v>136.86228468438466</v>
      </c>
      <c r="Q26" s="3">
        <f t="shared" si="3"/>
        <v>74.252780694437206</v>
      </c>
      <c r="R26" s="3">
        <f t="shared" si="15"/>
        <v>-62.609503989947456</v>
      </c>
      <c r="S26" s="3">
        <f t="shared" si="16"/>
        <v>211.11506537882187</v>
      </c>
      <c r="T26" s="3">
        <f t="shared" si="17"/>
        <v>74.252780694437206</v>
      </c>
      <c r="U26" s="3">
        <f t="shared" si="18"/>
        <v>-62.609503989947456</v>
      </c>
      <c r="V26" s="3">
        <f t="shared" si="19"/>
        <v>211.11506537882187</v>
      </c>
      <c r="W26" s="3">
        <f t="shared" si="4"/>
        <v>31343.949364103435</v>
      </c>
      <c r="X26" s="3">
        <f t="shared" si="20"/>
        <v>40.750119639853722</v>
      </c>
      <c r="AG26" s="28" t="s">
        <v>34</v>
      </c>
      <c r="AH26" s="3">
        <f>AC11</f>
        <v>28069284.098595172</v>
      </c>
    </row>
    <row r="27" spans="1:34" x14ac:dyDescent="0.35">
      <c r="A27" s="25">
        <f t="shared" si="21"/>
        <v>22</v>
      </c>
      <c r="B27" s="3">
        <v>1426.530029</v>
      </c>
      <c r="C27" s="3">
        <v>244.14499649999999</v>
      </c>
      <c r="D27" s="3">
        <f t="shared" si="5"/>
        <v>-741.58567888333346</v>
      </c>
      <c r="E27" s="3">
        <f t="shared" si="6"/>
        <v>-685.89525235416681</v>
      </c>
      <c r="F27" s="4">
        <f t="shared" si="7"/>
        <v>508650.09635992011</v>
      </c>
      <c r="G27" s="3">
        <f t="shared" si="8"/>
        <v>549949.31912485452</v>
      </c>
      <c r="H27" s="3">
        <f t="shared" si="9"/>
        <v>7.0100171722357765E-4</v>
      </c>
      <c r="I27" s="3">
        <f t="shared" si="10"/>
        <v>244.14499649999999</v>
      </c>
      <c r="J27" s="3">
        <f t="shared" si="0"/>
        <v>163.68803127326356</v>
      </c>
      <c r="K27" s="3">
        <f t="shared" si="11"/>
        <v>470452.29720198619</v>
      </c>
      <c r="L27" s="3">
        <f t="shared" si="12"/>
        <v>721791.75581916689</v>
      </c>
      <c r="M27" s="3">
        <f t="shared" si="13"/>
        <v>26793.771582116911</v>
      </c>
      <c r="N27" s="3">
        <f t="shared" si="14"/>
        <v>26793.771582116548</v>
      </c>
      <c r="O27" s="3">
        <f t="shared" si="1"/>
        <v>68.954150461539356</v>
      </c>
      <c r="P27" s="3">
        <f t="shared" si="2"/>
        <v>136.54799063117946</v>
      </c>
      <c r="Q27" s="3">
        <f t="shared" si="3"/>
        <v>80.456965226736429</v>
      </c>
      <c r="R27" s="3">
        <f t="shared" si="15"/>
        <v>-56.09102540444303</v>
      </c>
      <c r="S27" s="3">
        <f t="shared" si="16"/>
        <v>217.00495585791589</v>
      </c>
      <c r="T27" s="3">
        <f t="shared" si="17"/>
        <v>80.456965226736429</v>
      </c>
      <c r="U27" s="3">
        <f t="shared" si="18"/>
        <v>-56.09102540444303</v>
      </c>
      <c r="V27" s="3">
        <f t="shared" si="19"/>
        <v>217.00495585791589</v>
      </c>
      <c r="W27" s="3">
        <f t="shared" si="4"/>
        <v>26793.771582116911</v>
      </c>
      <c r="X27" s="3">
        <f t="shared" si="20"/>
        <v>37.530691144616931</v>
      </c>
    </row>
    <row r="28" spans="1:34" x14ac:dyDescent="0.35">
      <c r="A28" s="25">
        <f t="shared" si="21"/>
        <v>23</v>
      </c>
      <c r="B28" s="3">
        <v>1414.1900025</v>
      </c>
      <c r="C28" s="3">
        <v>243.13999949999999</v>
      </c>
      <c r="D28" s="3">
        <f t="shared" si="5"/>
        <v>-753.92570538333348</v>
      </c>
      <c r="E28" s="3">
        <f t="shared" si="6"/>
        <v>-686.90024935416682</v>
      </c>
      <c r="F28" s="4">
        <f t="shared" si="7"/>
        <v>517871.75502232788</v>
      </c>
      <c r="G28" s="3">
        <f t="shared" si="8"/>
        <v>568403.96923775692</v>
      </c>
      <c r="H28" s="3">
        <f t="shared" si="9"/>
        <v>7.0711856131934437E-4</v>
      </c>
      <c r="I28" s="3">
        <f t="shared" si="10"/>
        <v>243.13999949999999</v>
      </c>
      <c r="J28" s="3">
        <f t="shared" si="0"/>
        <v>189.03169462029592</v>
      </c>
      <c r="K28" s="3">
        <f t="shared" si="11"/>
        <v>471831.95256281656</v>
      </c>
      <c r="L28" s="3">
        <f t="shared" si="12"/>
        <v>767256.7704748814</v>
      </c>
      <c r="M28" s="3">
        <f t="shared" si="13"/>
        <v>35732.981571020813</v>
      </c>
      <c r="N28" s="3">
        <f t="shared" si="14"/>
        <v>35732.981571020398</v>
      </c>
      <c r="O28" s="3">
        <f t="shared" si="1"/>
        <v>69.625481342454776</v>
      </c>
      <c r="P28" s="3">
        <f t="shared" si="2"/>
        <v>137.87740854473623</v>
      </c>
      <c r="Q28" s="3">
        <f t="shared" si="3"/>
        <v>54.108304879704065</v>
      </c>
      <c r="R28" s="3">
        <f t="shared" si="15"/>
        <v>-83.769103665032162</v>
      </c>
      <c r="S28" s="3">
        <f t="shared" si="16"/>
        <v>191.98571342444029</v>
      </c>
      <c r="T28" s="3">
        <f t="shared" si="17"/>
        <v>54.108304879704065</v>
      </c>
      <c r="U28" s="3">
        <f t="shared" si="18"/>
        <v>-83.769103665032162</v>
      </c>
      <c r="V28" s="3">
        <f t="shared" si="19"/>
        <v>191.98571342444029</v>
      </c>
      <c r="W28" s="3">
        <f t="shared" si="4"/>
        <v>35732.981571020813</v>
      </c>
      <c r="X28" s="3">
        <f t="shared" si="20"/>
        <v>56.293653617070213</v>
      </c>
    </row>
    <row r="29" spans="1:34" x14ac:dyDescent="0.35">
      <c r="A29" s="25">
        <f t="shared" si="21"/>
        <v>24</v>
      </c>
      <c r="B29" s="3">
        <v>1421.2649535</v>
      </c>
      <c r="C29" s="3">
        <v>251.704994</v>
      </c>
      <c r="D29" s="3">
        <f t="shared" si="5"/>
        <v>-746.85075438333342</v>
      </c>
      <c r="E29" s="3">
        <f t="shared" si="6"/>
        <v>-678.33525485416681</v>
      </c>
      <c r="F29" s="4">
        <f t="shared" si="7"/>
        <v>506615.19681264524</v>
      </c>
      <c r="G29" s="3">
        <f t="shared" si="8"/>
        <v>557786.04932295426</v>
      </c>
      <c r="H29" s="3">
        <f t="shared" si="9"/>
        <v>7.0359857782843727E-4</v>
      </c>
      <c r="I29" s="3">
        <f t="shared" si="10"/>
        <v>251.704994</v>
      </c>
      <c r="J29" s="3">
        <f t="shared" si="0"/>
        <v>182.43415628849453</v>
      </c>
      <c r="K29" s="3">
        <f t="shared" si="11"/>
        <v>460138.71797806741</v>
      </c>
      <c r="L29" s="3">
        <f t="shared" si="12"/>
        <v>740923.97915888403</v>
      </c>
      <c r="M29" s="3">
        <f t="shared" si="13"/>
        <v>33282.221380694849</v>
      </c>
      <c r="N29" s="3">
        <f t="shared" si="14"/>
        <v>33282.221380694442</v>
      </c>
      <c r="O29" s="3">
        <f t="shared" si="1"/>
        <v>69.240024929153364</v>
      </c>
      <c r="P29" s="3">
        <f t="shared" si="2"/>
        <v>137.11409990617116</v>
      </c>
      <c r="Q29" s="3">
        <f t="shared" si="3"/>
        <v>69.270837711505465</v>
      </c>
      <c r="R29" s="3">
        <f t="shared" si="15"/>
        <v>-67.843262194665698</v>
      </c>
      <c r="S29" s="3">
        <f t="shared" si="16"/>
        <v>206.38493761767663</v>
      </c>
      <c r="T29" s="3">
        <f t="shared" si="17"/>
        <v>69.270837711505465</v>
      </c>
      <c r="U29" s="3">
        <f t="shared" si="18"/>
        <v>-67.843262194665698</v>
      </c>
      <c r="V29" s="3">
        <f t="shared" si="19"/>
        <v>206.38493761767663</v>
      </c>
      <c r="W29" s="3">
        <f t="shared" si="4"/>
        <v>33282.221380694849</v>
      </c>
      <c r="X29" s="3">
        <f t="shared" si="20"/>
        <v>43.752778802755572</v>
      </c>
    </row>
    <row r="30" spans="1:34" x14ac:dyDescent="0.35">
      <c r="A30" s="25">
        <f t="shared" si="21"/>
        <v>25</v>
      </c>
      <c r="B30" s="3">
        <v>1462.1499630000001</v>
      </c>
      <c r="C30" s="3">
        <v>260.78999349999998</v>
      </c>
      <c r="D30" s="3">
        <f t="shared" si="5"/>
        <v>-705.9657448833334</v>
      </c>
      <c r="E30" s="3">
        <f t="shared" si="6"/>
        <v>-669.25025535416694</v>
      </c>
      <c r="F30" s="4">
        <f t="shared" si="7"/>
        <v>472467.75503446558</v>
      </c>
      <c r="G30" s="3">
        <f t="shared" si="8"/>
        <v>498387.63294867979</v>
      </c>
      <c r="H30" s="3">
        <f t="shared" si="9"/>
        <v>6.8392437527285287E-4</v>
      </c>
      <c r="I30" s="3">
        <f t="shared" si="10"/>
        <v>260.78999349999998</v>
      </c>
      <c r="J30" s="3">
        <f t="shared" si="0"/>
        <v>106.77138837448177</v>
      </c>
      <c r="K30" s="3">
        <f t="shared" si="11"/>
        <v>447895.90429161763</v>
      </c>
      <c r="L30" s="3">
        <f t="shared" si="12"/>
        <v>602209.59153531375</v>
      </c>
      <c r="M30" s="3">
        <f t="shared" si="13"/>
        <v>11400.129375414421</v>
      </c>
      <c r="N30" s="3">
        <f t="shared" si="14"/>
        <v>11400.129375414183</v>
      </c>
      <c r="O30" s="3">
        <f t="shared" si="1"/>
        <v>67.042854332949801</v>
      </c>
      <c r="P30" s="3">
        <f t="shared" si="2"/>
        <v>132.76310394759071</v>
      </c>
      <c r="Q30" s="3">
        <f t="shared" si="3"/>
        <v>154.01860512551821</v>
      </c>
      <c r="R30" s="3">
        <f t="shared" si="15"/>
        <v>21.255501177927499</v>
      </c>
      <c r="S30" s="3">
        <f t="shared" si="16"/>
        <v>286.78170907310891</v>
      </c>
      <c r="T30" s="3">
        <f t="shared" si="17"/>
        <v>154.01860512551821</v>
      </c>
      <c r="U30" s="3">
        <f t="shared" si="18"/>
        <v>21.255501177927499</v>
      </c>
      <c r="V30" s="3">
        <f t="shared" si="19"/>
        <v>286.78170907310891</v>
      </c>
      <c r="W30" s="3">
        <f t="shared" si="4"/>
        <v>11400.129375414421</v>
      </c>
      <c r="X30" s="3">
        <f t="shared" si="20"/>
        <v>19.12784413323417</v>
      </c>
    </row>
    <row r="31" spans="1:34" x14ac:dyDescent="0.35">
      <c r="A31" s="25">
        <f t="shared" si="21"/>
        <v>26</v>
      </c>
      <c r="B31" s="3">
        <v>1506.3950195</v>
      </c>
      <c r="C31" s="3">
        <v>266.59999099999999</v>
      </c>
      <c r="D31" s="3">
        <f t="shared" si="5"/>
        <v>-661.72068838333348</v>
      </c>
      <c r="E31" s="3">
        <f t="shared" si="6"/>
        <v>-663.44025785416693</v>
      </c>
      <c r="F31" s="4">
        <f t="shared" si="7"/>
        <v>439012.14412847563</v>
      </c>
      <c r="G31" s="3">
        <f t="shared" si="8"/>
        <v>437874.26943451271</v>
      </c>
      <c r="H31" s="3">
        <f t="shared" si="9"/>
        <v>6.6383650175099373E-4</v>
      </c>
      <c r="I31" s="3">
        <f t="shared" si="10"/>
        <v>266.59999099999999</v>
      </c>
      <c r="J31" s="3">
        <f t="shared" si="0"/>
        <v>26.051706805511856</v>
      </c>
      <c r="K31" s="3">
        <f t="shared" si="11"/>
        <v>440152.97574160353</v>
      </c>
      <c r="L31" s="3">
        <f t="shared" si="12"/>
        <v>475399.16933026368</v>
      </c>
      <c r="M31" s="3">
        <f t="shared" si="13"/>
        <v>678.69142748035279</v>
      </c>
      <c r="N31" s="3">
        <f t="shared" si="14"/>
        <v>678.69142748029446</v>
      </c>
      <c r="O31" s="3">
        <f t="shared" si="1"/>
        <v>64.727791238298323</v>
      </c>
      <c r="P31" s="3">
        <f t="shared" si="2"/>
        <v>128.17864874593636</v>
      </c>
      <c r="Q31" s="3">
        <f t="shared" si="3"/>
        <v>240.54828419448813</v>
      </c>
      <c r="R31" s="3">
        <f t="shared" si="15"/>
        <v>112.36963544855178</v>
      </c>
      <c r="S31" s="3">
        <f t="shared" si="16"/>
        <v>368.72693294042449</v>
      </c>
      <c r="T31" s="3">
        <f t="shared" si="17"/>
        <v>240.54828419448813</v>
      </c>
      <c r="U31" s="3">
        <f t="shared" si="18"/>
        <v>112.36963544855178</v>
      </c>
      <c r="V31" s="3">
        <f t="shared" si="19"/>
        <v>368.72693294042449</v>
      </c>
      <c r="W31" s="3">
        <f t="shared" si="4"/>
        <v>678.69142748035279</v>
      </c>
      <c r="X31" s="3">
        <f t="shared" si="20"/>
        <v>11.887485304522555</v>
      </c>
    </row>
    <row r="32" spans="1:34" x14ac:dyDescent="0.35">
      <c r="A32" s="25">
        <f t="shared" si="21"/>
        <v>27</v>
      </c>
      <c r="B32" s="3">
        <v>1541.9349975</v>
      </c>
      <c r="C32" s="3">
        <v>264.87998950000002</v>
      </c>
      <c r="D32" s="3">
        <f t="shared" si="5"/>
        <v>-626.18071038333346</v>
      </c>
      <c r="E32" s="3">
        <f t="shared" si="6"/>
        <v>-665.16025935416678</v>
      </c>
      <c r="F32" s="4">
        <f t="shared" si="7"/>
        <v>416510.52372115449</v>
      </c>
      <c r="G32" s="3">
        <f t="shared" si="8"/>
        <v>392102.28205617616</v>
      </c>
      <c r="H32" s="3">
        <f t="shared" si="9"/>
        <v>6.4853576942046159E-4</v>
      </c>
      <c r="I32" s="3">
        <f t="shared" si="10"/>
        <v>264.87998950000002</v>
      </c>
      <c r="J32" s="3">
        <f t="shared" si="0"/>
        <v>-41.577085719105696</v>
      </c>
      <c r="K32" s="3">
        <f t="shared" si="11"/>
        <v>442438.17062410241</v>
      </c>
      <c r="L32" s="3">
        <f t="shared" si="12"/>
        <v>388855.97444077482</v>
      </c>
      <c r="M32" s="3">
        <f t="shared" si="13"/>
        <v>1728.6540568938628</v>
      </c>
      <c r="N32" s="3">
        <f t="shared" si="14"/>
        <v>1728.6540568939556</v>
      </c>
      <c r="O32" s="3">
        <f t="shared" si="1"/>
        <v>62.920133421070055</v>
      </c>
      <c r="P32" s="3">
        <f t="shared" si="2"/>
        <v>124.59899413429787</v>
      </c>
      <c r="Q32" s="3">
        <f t="shared" si="3"/>
        <v>306.45707521910572</v>
      </c>
      <c r="R32" s="3">
        <f t="shared" si="15"/>
        <v>181.85808108480785</v>
      </c>
      <c r="S32" s="3">
        <f t="shared" si="16"/>
        <v>431.05606935340359</v>
      </c>
      <c r="T32" s="3">
        <f t="shared" si="17"/>
        <v>306.45707521910572</v>
      </c>
      <c r="U32" s="3">
        <f t="shared" si="18"/>
        <v>181.85808108480785</v>
      </c>
      <c r="V32" s="3">
        <f t="shared" si="19"/>
        <v>431.05606935340359</v>
      </c>
      <c r="W32" s="3">
        <f t="shared" si="4"/>
        <v>1728.6540568938628</v>
      </c>
      <c r="X32" s="3">
        <f t="shared" si="20"/>
        <v>9.1158130396178478</v>
      </c>
    </row>
    <row r="33" spans="1:37" x14ac:dyDescent="0.35">
      <c r="A33" s="25">
        <f t="shared" si="21"/>
        <v>28</v>
      </c>
      <c r="B33" s="3">
        <v>1583.375</v>
      </c>
      <c r="C33" s="3">
        <v>260.39500450000003</v>
      </c>
      <c r="D33" s="3">
        <f t="shared" si="5"/>
        <v>-584.74070788333347</v>
      </c>
      <c r="E33" s="3">
        <f t="shared" si="6"/>
        <v>-669.64524435416683</v>
      </c>
      <c r="F33" s="4">
        <f t="shared" si="7"/>
        <v>391568.83421436331</v>
      </c>
      <c r="G33" s="3">
        <f t="shared" si="8"/>
        <v>341921.69545590191</v>
      </c>
      <c r="H33" s="3">
        <f t="shared" si="9"/>
        <v>6.3156232730717616E-4</v>
      </c>
      <c r="I33" s="3">
        <f t="shared" si="10"/>
        <v>260.39500450000003</v>
      </c>
      <c r="J33" s="3">
        <f t="shared" si="0"/>
        <v>-119.17615604825289</v>
      </c>
      <c r="K33" s="3">
        <f t="shared" si="11"/>
        <v>448424.7532861518</v>
      </c>
      <c r="L33" s="3">
        <f t="shared" si="12"/>
        <v>303016.2171803441</v>
      </c>
      <c r="M33" s="3">
        <f t="shared" si="13"/>
        <v>14202.956170437525</v>
      </c>
      <c r="N33" s="3">
        <f t="shared" si="14"/>
        <v>14202.956170437792</v>
      </c>
      <c r="O33" s="3">
        <f t="shared" si="1"/>
        <v>60.876719528766898</v>
      </c>
      <c r="P33" s="3">
        <f t="shared" si="2"/>
        <v>120.55247830959107</v>
      </c>
      <c r="Q33" s="3">
        <f t="shared" si="3"/>
        <v>379.57116054825292</v>
      </c>
      <c r="R33" s="3">
        <f t="shared" si="15"/>
        <v>259.01868223866188</v>
      </c>
      <c r="S33" s="3">
        <f t="shared" si="16"/>
        <v>500.12363885784396</v>
      </c>
      <c r="T33" s="3">
        <f t="shared" si="17"/>
        <v>379.57116054825292</v>
      </c>
      <c r="U33" s="3">
        <f t="shared" si="18"/>
        <v>259.01868223866188</v>
      </c>
      <c r="V33" s="3">
        <f t="shared" si="19"/>
        <v>500.12363885784396</v>
      </c>
      <c r="W33" s="3">
        <f t="shared" si="4"/>
        <v>14202.956170437525</v>
      </c>
      <c r="X33" s="3">
        <f t="shared" si="20"/>
        <v>7.1672761257911306</v>
      </c>
    </row>
    <row r="34" spans="1:37" x14ac:dyDescent="0.35">
      <c r="A34" s="25">
        <f t="shared" si="21"/>
        <v>29</v>
      </c>
      <c r="B34" s="3">
        <v>1614.1450195</v>
      </c>
      <c r="C34" s="3">
        <v>261.550003</v>
      </c>
      <c r="D34" s="3">
        <f t="shared" si="5"/>
        <v>-553.97068838333348</v>
      </c>
      <c r="E34" s="3">
        <f t="shared" si="6"/>
        <v>-668.49024585416691</v>
      </c>
      <c r="F34" s="4">
        <f t="shared" si="7"/>
        <v>370324.00167337671</v>
      </c>
      <c r="G34" s="3">
        <f t="shared" si="8"/>
        <v>306883.52358790435</v>
      </c>
      <c r="H34" s="3">
        <f t="shared" si="9"/>
        <v>6.1952302173553251E-4</v>
      </c>
      <c r="I34" s="3">
        <f t="shared" si="10"/>
        <v>261.550003</v>
      </c>
      <c r="J34" s="3">
        <f t="shared" si="0"/>
        <v>-169.88116384478627</v>
      </c>
      <c r="K34" s="3">
        <f t="shared" si="11"/>
        <v>446879.20880216453</v>
      </c>
      <c r="L34" s="3">
        <f t="shared" si="12"/>
        <v>248611.01666223721</v>
      </c>
      <c r="M34" s="3">
        <f t="shared" si="13"/>
        <v>28859.60982925912</v>
      </c>
      <c r="N34" s="3">
        <f t="shared" si="14"/>
        <v>28859.609829259494</v>
      </c>
      <c r="O34" s="3">
        <f t="shared" si="1"/>
        <v>59.40826591963156</v>
      </c>
      <c r="P34" s="3">
        <f t="shared" si="2"/>
        <v>117.64454037807562</v>
      </c>
      <c r="Q34" s="3">
        <f t="shared" si="3"/>
        <v>431.43116684478628</v>
      </c>
      <c r="R34" s="3">
        <f t="shared" si="15"/>
        <v>313.78662646671069</v>
      </c>
      <c r="S34" s="3">
        <f t="shared" si="16"/>
        <v>549.07570722286187</v>
      </c>
      <c r="T34" s="3">
        <f t="shared" si="17"/>
        <v>431.43116684478628</v>
      </c>
      <c r="U34" s="3">
        <f t="shared" si="18"/>
        <v>313.78662646671069</v>
      </c>
      <c r="V34" s="3">
        <f t="shared" si="19"/>
        <v>549.07570722286187</v>
      </c>
      <c r="W34" s="3">
        <f t="shared" si="4"/>
        <v>28859.60982925912</v>
      </c>
      <c r="X34" s="3">
        <f t="shared" si="20"/>
        <v>6.1855320519759038</v>
      </c>
    </row>
    <row r="35" spans="1:37" x14ac:dyDescent="0.35">
      <c r="A35" s="25">
        <f t="shared" si="21"/>
        <v>30</v>
      </c>
      <c r="B35" s="3">
        <v>1618.994995</v>
      </c>
      <c r="C35" s="3">
        <v>273.3249965</v>
      </c>
      <c r="D35" s="3">
        <f t="shared" si="5"/>
        <v>-549.12071288333345</v>
      </c>
      <c r="E35" s="3">
        <f t="shared" si="6"/>
        <v>-656.71525235416686</v>
      </c>
      <c r="F35" s="4">
        <f t="shared" si="7"/>
        <v>360615.94753407832</v>
      </c>
      <c r="G35" s="3">
        <f t="shared" si="8"/>
        <v>301533.55731750035</v>
      </c>
      <c r="H35" s="3">
        <f t="shared" si="9"/>
        <v>6.176671349129155E-4</v>
      </c>
      <c r="I35" s="3">
        <f t="shared" si="10"/>
        <v>273.3249965</v>
      </c>
      <c r="J35" s="3">
        <f t="shared" si="0"/>
        <v>-166.10051036164441</v>
      </c>
      <c r="K35" s="3">
        <f t="shared" si="11"/>
        <v>431274.92267459707</v>
      </c>
      <c r="L35" s="3">
        <f t="shared" si="12"/>
        <v>240702.82506038938</v>
      </c>
      <c r="M35" s="3">
        <f t="shared" si="13"/>
        <v>27589.379542398743</v>
      </c>
      <c r="N35" s="3">
        <f t="shared" si="14"/>
        <v>27589.379542399111</v>
      </c>
      <c r="O35" s="3">
        <f t="shared" si="1"/>
        <v>59.180841835272744</v>
      </c>
      <c r="P35" s="3">
        <f t="shared" si="2"/>
        <v>117.19417877500354</v>
      </c>
      <c r="Q35" s="3">
        <f t="shared" si="3"/>
        <v>439.42550686164441</v>
      </c>
      <c r="R35" s="3">
        <f t="shared" si="15"/>
        <v>322.23132808664087</v>
      </c>
      <c r="S35" s="3">
        <f t="shared" si="16"/>
        <v>556.619685636648</v>
      </c>
      <c r="T35" s="3">
        <f t="shared" si="17"/>
        <v>439.42550686164441</v>
      </c>
      <c r="U35" s="3">
        <f t="shared" si="18"/>
        <v>322.23132808664087</v>
      </c>
      <c r="V35" s="3">
        <f t="shared" si="19"/>
        <v>556.619685636648</v>
      </c>
      <c r="W35" s="3">
        <f t="shared" si="4"/>
        <v>27589.379542398743</v>
      </c>
      <c r="X35" s="3">
        <f t="shared" si="20"/>
        <v>6.0548077641761688</v>
      </c>
    </row>
    <row r="36" spans="1:37" x14ac:dyDescent="0.35">
      <c r="A36" s="25">
        <f t="shared" si="21"/>
        <v>31</v>
      </c>
      <c r="B36" s="3">
        <v>1647.7550045</v>
      </c>
      <c r="C36" s="3">
        <v>290.11000050000001</v>
      </c>
      <c r="D36" s="3">
        <f t="shared" si="5"/>
        <v>-520.36070338333343</v>
      </c>
      <c r="E36" s="3">
        <f t="shared" si="6"/>
        <v>-639.93024835416691</v>
      </c>
      <c r="F36" s="4">
        <f t="shared" si="7"/>
        <v>332994.55414984556</v>
      </c>
      <c r="G36" s="3">
        <f t="shared" si="8"/>
        <v>270775.26162559749</v>
      </c>
      <c r="H36" s="3">
        <f t="shared" si="9"/>
        <v>6.0688633763454603E-4</v>
      </c>
      <c r="I36" s="3">
        <f t="shared" si="10"/>
        <v>290.11000050000001</v>
      </c>
      <c r="J36" s="3">
        <f t="shared" si="0"/>
        <v>-195.75441526804599</v>
      </c>
      <c r="K36" s="3">
        <f t="shared" si="11"/>
        <v>409510.72275862575</v>
      </c>
      <c r="L36" s="3">
        <f t="shared" si="12"/>
        <v>197292.17069774951</v>
      </c>
      <c r="M36" s="3">
        <f t="shared" si="13"/>
        <v>38319.791096934598</v>
      </c>
      <c r="N36" s="3">
        <f t="shared" si="14"/>
        <v>38319.791096935027</v>
      </c>
      <c r="O36" s="3">
        <f t="shared" si="1"/>
        <v>57.855981942536964</v>
      </c>
      <c r="P36" s="3">
        <f t="shared" si="2"/>
        <v>114.57059549524411</v>
      </c>
      <c r="Q36" s="3">
        <f t="shared" si="3"/>
        <v>485.864415768046</v>
      </c>
      <c r="R36" s="3">
        <f t="shared" si="15"/>
        <v>371.2938202728019</v>
      </c>
      <c r="S36" s="3">
        <f t="shared" si="16"/>
        <v>600.43501126329011</v>
      </c>
      <c r="T36" s="3">
        <f t="shared" si="17"/>
        <v>485.864415768046</v>
      </c>
      <c r="U36" s="3">
        <f t="shared" si="18"/>
        <v>371.2938202728019</v>
      </c>
      <c r="V36" s="3">
        <f t="shared" si="19"/>
        <v>600.43501126329011</v>
      </c>
      <c r="W36" s="3">
        <f t="shared" si="4"/>
        <v>38319.791096934598</v>
      </c>
      <c r="X36" s="3">
        <f t="shared" si="20"/>
        <v>5.3805094116309249</v>
      </c>
    </row>
    <row r="37" spans="1:37" x14ac:dyDescent="0.35">
      <c r="A37" s="25">
        <f t="shared" si="21"/>
        <v>32</v>
      </c>
      <c r="B37" s="3">
        <v>1661.1950075</v>
      </c>
      <c r="C37" s="3">
        <v>292.02999899999998</v>
      </c>
      <c r="D37" s="3">
        <f t="shared" si="5"/>
        <v>-506.9207003833335</v>
      </c>
      <c r="E37" s="3">
        <f t="shared" si="6"/>
        <v>-638.01024985416689</v>
      </c>
      <c r="F37" s="4">
        <f t="shared" si="7"/>
        <v>323420.6027078199</v>
      </c>
      <c r="G37" s="3">
        <f t="shared" si="8"/>
        <v>256968.59647712938</v>
      </c>
      <c r="H37" s="3">
        <f t="shared" si="9"/>
        <v>6.0197628543619372E-4</v>
      </c>
      <c r="I37" s="3">
        <f t="shared" si="10"/>
        <v>292.02999899999998</v>
      </c>
      <c r="J37" s="3">
        <f t="shared" si="0"/>
        <v>-214.98475109651497</v>
      </c>
      <c r="K37" s="3">
        <f t="shared" si="11"/>
        <v>407057.07891897648</v>
      </c>
      <c r="L37" s="3">
        <f t="shared" si="12"/>
        <v>178950.57259916016</v>
      </c>
      <c r="M37" s="3">
        <f t="shared" si="13"/>
        <v>46218.443204030496</v>
      </c>
      <c r="N37" s="3">
        <f t="shared" si="14"/>
        <v>46218.443204030969</v>
      </c>
      <c r="O37" s="3">
        <f t="shared" si="1"/>
        <v>57.251315108026105</v>
      </c>
      <c r="P37" s="3">
        <f t="shared" si="2"/>
        <v>113.37319054280651</v>
      </c>
      <c r="Q37" s="3">
        <f t="shared" si="3"/>
        <v>507.01475009651494</v>
      </c>
      <c r="R37" s="3">
        <f t="shared" si="15"/>
        <v>393.64155955370842</v>
      </c>
      <c r="S37" s="3">
        <f t="shared" si="16"/>
        <v>620.38794063932141</v>
      </c>
      <c r="T37" s="3">
        <f t="shared" si="17"/>
        <v>507.01475009651494</v>
      </c>
      <c r="U37" s="3">
        <f t="shared" si="18"/>
        <v>393.64155955370842</v>
      </c>
      <c r="V37" s="3">
        <f t="shared" si="19"/>
        <v>620.38794063932141</v>
      </c>
      <c r="W37" s="3">
        <f t="shared" si="4"/>
        <v>46218.443204030496</v>
      </c>
      <c r="X37" s="3">
        <f t="shared" si="20"/>
        <v>5.114343768094427</v>
      </c>
    </row>
    <row r="38" spans="1:37" x14ac:dyDescent="0.35">
      <c r="A38" s="25">
        <f t="shared" si="21"/>
        <v>33</v>
      </c>
      <c r="B38" s="3">
        <v>1658.75</v>
      </c>
      <c r="C38" s="3">
        <v>298.68501300000003</v>
      </c>
      <c r="D38" s="3">
        <f t="shared" si="5"/>
        <v>-509.36570788333347</v>
      </c>
      <c r="E38" s="3">
        <f t="shared" si="6"/>
        <v>-631.35523585416684</v>
      </c>
      <c r="F38" s="4">
        <f t="shared" si="7"/>
        <v>321590.70663670666</v>
      </c>
      <c r="G38" s="3">
        <f t="shared" si="8"/>
        <v>259453.42436748941</v>
      </c>
      <c r="H38" s="3">
        <f t="shared" si="9"/>
        <v>6.0286360211002257E-4</v>
      </c>
      <c r="I38" s="3">
        <f t="shared" si="10"/>
        <v>298.68501300000003</v>
      </c>
      <c r="J38" s="3">
        <f t="shared" ref="J38:J69" si="22">I38-Q38</f>
        <v>-204.50756911365647</v>
      </c>
      <c r="K38" s="3">
        <f t="shared" si="11"/>
        <v>398609.43384047062</v>
      </c>
      <c r="L38" s="3">
        <f t="shared" si="12"/>
        <v>182198.93060181779</v>
      </c>
      <c r="M38" s="3">
        <f t="shared" si="13"/>
        <v>41823.345824776981</v>
      </c>
      <c r="N38" s="3">
        <f t="shared" si="14"/>
        <v>41823.345824777432</v>
      </c>
      <c r="O38" s="3">
        <f t="shared" ref="O38:O69" si="23" xml:space="preserve"> SQRT($AB$16/$AH$15*(1+G38/$AB$19))</f>
        <v>57.360609208773703</v>
      </c>
      <c r="P38" s="3">
        <f t="shared" ref="P38:P69" si="24">O38*$AH$21</f>
        <v>113.58962261752623</v>
      </c>
      <c r="Q38" s="3">
        <f t="shared" ref="Q38:Q69" si="25">$AC$7+$AB$7*H38</f>
        <v>503.1925821136565</v>
      </c>
      <c r="R38" s="3">
        <f t="shared" si="15"/>
        <v>389.60295949613027</v>
      </c>
      <c r="S38" s="3">
        <f t="shared" si="16"/>
        <v>616.78220473118267</v>
      </c>
      <c r="T38" s="3">
        <f t="shared" si="17"/>
        <v>503.1925821136565</v>
      </c>
      <c r="U38" s="3">
        <f t="shared" si="18"/>
        <v>389.60295949613027</v>
      </c>
      <c r="V38" s="3">
        <f t="shared" si="19"/>
        <v>616.78220473118267</v>
      </c>
      <c r="W38" s="3">
        <f t="shared" ref="W38:W69" si="26">(T38-C38)^2</f>
        <v>41823.345824776981</v>
      </c>
      <c r="X38" s="3">
        <f t="shared" si="20"/>
        <v>5.1607873163844973</v>
      </c>
      <c r="AK38" s="5" t="s">
        <v>63</v>
      </c>
    </row>
    <row r="39" spans="1:37" x14ac:dyDescent="0.35">
      <c r="A39" s="25">
        <f t="shared" si="21"/>
        <v>34</v>
      </c>
      <c r="B39" s="3">
        <v>1719.4750365</v>
      </c>
      <c r="C39" s="3">
        <v>339.125</v>
      </c>
      <c r="D39" s="3">
        <f t="shared" si="5"/>
        <v>-448.64067138333348</v>
      </c>
      <c r="E39" s="3">
        <f t="shared" si="6"/>
        <v>-590.91524885416686</v>
      </c>
      <c r="F39" s="4">
        <f t="shared" si="7"/>
        <v>265108.613976583</v>
      </c>
      <c r="G39" s="3">
        <f t="shared" si="8"/>
        <v>201278.45201928823</v>
      </c>
      <c r="H39" s="3">
        <f t="shared" si="9"/>
        <v>5.8157285146488952E-4</v>
      </c>
      <c r="I39" s="3">
        <f t="shared" si="10"/>
        <v>339.125</v>
      </c>
      <c r="J39" s="3">
        <f t="shared" si="22"/>
        <v>-255.77872408476196</v>
      </c>
      <c r="K39" s="3">
        <f t="shared" si="11"/>
        <v>349180.83132838196</v>
      </c>
      <c r="L39" s="3">
        <f t="shared" si="12"/>
        <v>112316.49023451394</v>
      </c>
      <c r="M39" s="3">
        <f t="shared" si="13"/>
        <v>65422.755694428786</v>
      </c>
      <c r="N39" s="3">
        <f t="shared" si="14"/>
        <v>65422.755694429354</v>
      </c>
      <c r="O39" s="3">
        <f t="shared" si="23"/>
        <v>54.744591760140587</v>
      </c>
      <c r="P39" s="3">
        <f t="shared" si="24"/>
        <v>108.40919586038419</v>
      </c>
      <c r="Q39" s="3">
        <f t="shared" si="25"/>
        <v>594.90372408476196</v>
      </c>
      <c r="R39" s="3">
        <f t="shared" si="15"/>
        <v>486.49452822437775</v>
      </c>
      <c r="S39" s="3">
        <f t="shared" si="16"/>
        <v>703.31291994514618</v>
      </c>
      <c r="T39" s="3">
        <f t="shared" si="17"/>
        <v>594.90372408476196</v>
      </c>
      <c r="U39" s="3">
        <f t="shared" si="18"/>
        <v>486.49452822437775</v>
      </c>
      <c r="V39" s="3">
        <f t="shared" si="19"/>
        <v>703.31291994514618</v>
      </c>
      <c r="W39" s="3">
        <f t="shared" si="26"/>
        <v>65422.755694428786</v>
      </c>
      <c r="X39" s="3">
        <f t="shared" si="20"/>
        <v>4.2110322260192827</v>
      </c>
    </row>
    <row r="40" spans="1:37" x14ac:dyDescent="0.35">
      <c r="A40" s="25">
        <f t="shared" si="21"/>
        <v>35</v>
      </c>
      <c r="B40" s="3">
        <v>1782.255005</v>
      </c>
      <c r="C40" s="3">
        <v>379.625</v>
      </c>
      <c r="D40" s="3">
        <f t="shared" si="5"/>
        <v>-385.86070288333349</v>
      </c>
      <c r="E40" s="3">
        <f t="shared" si="6"/>
        <v>-550.41524885416686</v>
      </c>
      <c r="F40" s="4">
        <f t="shared" si="7"/>
        <v>212383.61480057373</v>
      </c>
      <c r="G40" s="3">
        <f t="shared" si="8"/>
        <v>148888.48202962015</v>
      </c>
      <c r="H40" s="3">
        <f t="shared" si="9"/>
        <v>5.6108693604145607E-4</v>
      </c>
      <c r="I40" s="3">
        <f t="shared" si="10"/>
        <v>379.625</v>
      </c>
      <c r="J40" s="3">
        <f t="shared" si="22"/>
        <v>-303.52299170695733</v>
      </c>
      <c r="K40" s="3">
        <f t="shared" si="11"/>
        <v>302956.94617119443</v>
      </c>
      <c r="L40" s="3">
        <f t="shared" si="12"/>
        <v>60955.786639243837</v>
      </c>
      <c r="M40" s="3">
        <f t="shared" si="13"/>
        <v>92126.20649474168</v>
      </c>
      <c r="N40" s="3">
        <f t="shared" si="14"/>
        <v>92126.206494742379</v>
      </c>
      <c r="O40" s="3">
        <f t="shared" si="23"/>
        <v>52.276804316828404</v>
      </c>
      <c r="P40" s="3">
        <f t="shared" si="24"/>
        <v>103.52230486928877</v>
      </c>
      <c r="Q40" s="3">
        <f t="shared" si="25"/>
        <v>683.14799170695733</v>
      </c>
      <c r="R40" s="3">
        <f t="shared" si="15"/>
        <v>579.62568683766858</v>
      </c>
      <c r="S40" s="3">
        <f t="shared" si="16"/>
        <v>786.67029657624607</v>
      </c>
      <c r="T40" s="3">
        <f t="shared" si="17"/>
        <v>683.14799170695733</v>
      </c>
      <c r="U40" s="3">
        <f t="shared" si="18"/>
        <v>579.62568683766858</v>
      </c>
      <c r="V40" s="3">
        <f t="shared" si="19"/>
        <v>786.67029657624607</v>
      </c>
      <c r="W40" s="3">
        <f t="shared" si="26"/>
        <v>92126.20649474168</v>
      </c>
      <c r="X40" s="3">
        <f t="shared" si="20"/>
        <v>3.537907620629261</v>
      </c>
    </row>
    <row r="41" spans="1:37" x14ac:dyDescent="0.35">
      <c r="A41" s="25">
        <f t="shared" si="21"/>
        <v>36</v>
      </c>
      <c r="B41" s="3">
        <v>1827.455017</v>
      </c>
      <c r="C41" s="3">
        <v>398.89500450000003</v>
      </c>
      <c r="D41" s="3">
        <f t="shared" si="5"/>
        <v>-340.66069088333347</v>
      </c>
      <c r="E41" s="3">
        <f t="shared" si="6"/>
        <v>-531.14524435416683</v>
      </c>
      <c r="F41" s="4">
        <f t="shared" si="7"/>
        <v>180940.30590108744</v>
      </c>
      <c r="G41" s="3">
        <f t="shared" si="8"/>
        <v>116049.70631311009</v>
      </c>
      <c r="H41" s="3">
        <f t="shared" si="9"/>
        <v>5.472090917135828E-4</v>
      </c>
      <c r="I41" s="3">
        <f t="shared" si="10"/>
        <v>398.89500450000003</v>
      </c>
      <c r="J41" s="3">
        <f t="shared" si="22"/>
        <v>-344.03260571925387</v>
      </c>
      <c r="K41" s="3">
        <f t="shared" si="11"/>
        <v>282115.2706000476</v>
      </c>
      <c r="L41" s="3">
        <f t="shared" si="12"/>
        <v>35011.139536919523</v>
      </c>
      <c r="M41" s="3">
        <f t="shared" si="13"/>
        <v>118358.43379797958</v>
      </c>
      <c r="N41" s="3">
        <f t="shared" si="14"/>
        <v>118358.43379798037</v>
      </c>
      <c r="O41" s="3">
        <f t="shared" si="23"/>
        <v>50.668716676109106</v>
      </c>
      <c r="P41" s="3">
        <f t="shared" si="24"/>
        <v>100.33785353997351</v>
      </c>
      <c r="Q41" s="3">
        <f t="shared" si="25"/>
        <v>742.92761021925389</v>
      </c>
      <c r="R41" s="3">
        <f t="shared" si="15"/>
        <v>642.58975667928041</v>
      </c>
      <c r="S41" s="3">
        <f t="shared" si="16"/>
        <v>843.26546375922737</v>
      </c>
      <c r="T41" s="3">
        <f t="shared" si="17"/>
        <v>742.92761021925389</v>
      </c>
      <c r="U41" s="3">
        <f t="shared" si="18"/>
        <v>642.58975667928041</v>
      </c>
      <c r="V41" s="3">
        <f t="shared" si="19"/>
        <v>843.26546375922737</v>
      </c>
      <c r="W41" s="3">
        <f t="shared" si="26"/>
        <v>118358.43379797958</v>
      </c>
      <c r="X41" s="3">
        <f t="shared" si="20"/>
        <v>3.1727651993842074</v>
      </c>
    </row>
    <row r="42" spans="1:37" x14ac:dyDescent="0.35">
      <c r="A42" s="25">
        <f t="shared" si="21"/>
        <v>37</v>
      </c>
      <c r="B42" s="3">
        <v>1814.2249755</v>
      </c>
      <c r="C42" s="3">
        <v>378.74499500000002</v>
      </c>
      <c r="D42" s="3">
        <f t="shared" si="5"/>
        <v>-353.89073238333344</v>
      </c>
      <c r="E42" s="3">
        <f t="shared" si="6"/>
        <v>-551.29525385416684</v>
      </c>
      <c r="F42" s="4">
        <f t="shared" si="7"/>
        <v>195098.28114590683</v>
      </c>
      <c r="G42" s="3">
        <f t="shared" si="8"/>
        <v>125238.65046681213</v>
      </c>
      <c r="H42" s="3">
        <f t="shared" si="9"/>
        <v>5.5119955545998383E-4</v>
      </c>
      <c r="I42" s="3">
        <f t="shared" si="10"/>
        <v>378.74499500000002</v>
      </c>
      <c r="J42" s="3">
        <f t="shared" si="22"/>
        <v>-346.99346142770401</v>
      </c>
      <c r="K42" s="3">
        <f t="shared" si="11"/>
        <v>303926.45692213025</v>
      </c>
      <c r="L42" s="3">
        <f t="shared" si="12"/>
        <v>41739.222388665512</v>
      </c>
      <c r="M42" s="3">
        <f t="shared" si="13"/>
        <v>120404.46227357951</v>
      </c>
      <c r="N42" s="3">
        <f t="shared" si="14"/>
        <v>120404.4622735803</v>
      </c>
      <c r="O42" s="3">
        <f t="shared" si="23"/>
        <v>51.123788578312556</v>
      </c>
      <c r="P42" s="3">
        <f t="shared" si="24"/>
        <v>101.23901979933086</v>
      </c>
      <c r="Q42" s="3">
        <f t="shared" si="25"/>
        <v>725.73845642770402</v>
      </c>
      <c r="R42" s="3">
        <f t="shared" si="15"/>
        <v>624.49943662837313</v>
      </c>
      <c r="S42" s="3">
        <f t="shared" si="16"/>
        <v>826.97747622703491</v>
      </c>
      <c r="T42" s="3">
        <f t="shared" si="17"/>
        <v>725.73845642770402</v>
      </c>
      <c r="U42" s="3">
        <f t="shared" si="18"/>
        <v>624.49943662837313</v>
      </c>
      <c r="V42" s="3">
        <f t="shared" si="19"/>
        <v>826.97747622703491</v>
      </c>
      <c r="W42" s="3">
        <f t="shared" si="26"/>
        <v>120404.46227357951</v>
      </c>
      <c r="X42" s="3">
        <f t="shared" si="20"/>
        <v>3.271597364212981</v>
      </c>
    </row>
    <row r="43" spans="1:37" x14ac:dyDescent="0.35">
      <c r="A43" s="25">
        <f t="shared" si="21"/>
        <v>38</v>
      </c>
      <c r="B43" s="3">
        <v>1821.0650025</v>
      </c>
      <c r="C43" s="3">
        <v>360.5400085</v>
      </c>
      <c r="D43" s="3">
        <f t="shared" si="5"/>
        <v>-347.05070538333348</v>
      </c>
      <c r="E43" s="3">
        <f t="shared" si="6"/>
        <v>-569.50024035416686</v>
      </c>
      <c r="F43" s="4">
        <f t="shared" si="7"/>
        <v>197645.46013089156</v>
      </c>
      <c r="G43" s="3">
        <f t="shared" si="8"/>
        <v>120444.19210706934</v>
      </c>
      <c r="H43" s="3">
        <f t="shared" si="9"/>
        <v>5.4912921758815689E-4</v>
      </c>
      <c r="I43" s="3">
        <f t="shared" si="10"/>
        <v>360.5400085</v>
      </c>
      <c r="J43" s="3">
        <f t="shared" si="22"/>
        <v>-374.1165482641369</v>
      </c>
      <c r="K43" s="3">
        <f t="shared" si="11"/>
        <v>324330.52376345382</v>
      </c>
      <c r="L43" s="3">
        <f t="shared" si="12"/>
        <v>38174.78713473164</v>
      </c>
      <c r="M43" s="3">
        <f t="shared" si="13"/>
        <v>139963.19168507226</v>
      </c>
      <c r="N43" s="3">
        <f t="shared" si="14"/>
        <v>139963.19168507314</v>
      </c>
      <c r="O43" s="3">
        <f t="shared" si="23"/>
        <v>50.886856278188041</v>
      </c>
      <c r="P43" s="3">
        <f t="shared" si="24"/>
        <v>100.76982934043787</v>
      </c>
      <c r="Q43" s="3">
        <f t="shared" si="25"/>
        <v>734.65655676413689</v>
      </c>
      <c r="R43" s="3">
        <f t="shared" si="15"/>
        <v>633.88672742369909</v>
      </c>
      <c r="S43" s="3">
        <f t="shared" si="16"/>
        <v>835.4263861045747</v>
      </c>
      <c r="T43" s="3">
        <f t="shared" si="17"/>
        <v>734.65655676413689</v>
      </c>
      <c r="U43" s="3">
        <f t="shared" si="18"/>
        <v>633.88672742369909</v>
      </c>
      <c r="V43" s="3">
        <f t="shared" si="19"/>
        <v>835.4263861045747</v>
      </c>
      <c r="W43" s="3">
        <f t="shared" si="26"/>
        <v>139963.19168507226</v>
      </c>
      <c r="X43" s="3">
        <f t="shared" si="20"/>
        <v>3.2197438368196027</v>
      </c>
    </row>
    <row r="44" spans="1:37" x14ac:dyDescent="0.35">
      <c r="A44" s="25">
        <f t="shared" si="21"/>
        <v>39</v>
      </c>
      <c r="B44" s="3">
        <v>1865.01001</v>
      </c>
      <c r="C44" s="3">
        <v>347.55499250000003</v>
      </c>
      <c r="D44" s="3">
        <f t="shared" si="5"/>
        <v>-303.10569788333351</v>
      </c>
      <c r="E44" s="3">
        <f t="shared" si="6"/>
        <v>-582.48525635416684</v>
      </c>
      <c r="F44" s="4">
        <f t="shared" si="7"/>
        <v>176554.60013398217</v>
      </c>
      <c r="G44" s="3">
        <f t="shared" si="8"/>
        <v>91873.064089342646</v>
      </c>
      <c r="H44" s="3">
        <f t="shared" si="9"/>
        <v>5.3619015160138474E-4</v>
      </c>
      <c r="I44" s="3">
        <f t="shared" si="10"/>
        <v>347.55499250000003</v>
      </c>
      <c r="J44" s="3">
        <f t="shared" si="22"/>
        <v>-442.83734068015656</v>
      </c>
      <c r="K44" s="3">
        <f t="shared" si="11"/>
        <v>339289.07386997947</v>
      </c>
      <c r="L44" s="3">
        <f t="shared" si="12"/>
        <v>19501.540352095486</v>
      </c>
      <c r="M44" s="3">
        <f t="shared" si="13"/>
        <v>196104.91030067304</v>
      </c>
      <c r="N44" s="3">
        <f t="shared" si="14"/>
        <v>196104.91030067406</v>
      </c>
      <c r="O44" s="3">
        <f t="shared" si="23"/>
        <v>49.451396375010795</v>
      </c>
      <c r="P44" s="3">
        <f t="shared" si="24"/>
        <v>97.927227929231904</v>
      </c>
      <c r="Q44" s="3">
        <f t="shared" si="25"/>
        <v>790.39233318015658</v>
      </c>
      <c r="R44" s="3">
        <f t="shared" si="15"/>
        <v>692.46510525092469</v>
      </c>
      <c r="S44" s="3">
        <f t="shared" si="16"/>
        <v>888.31956110938847</v>
      </c>
      <c r="T44" s="3">
        <f t="shared" si="17"/>
        <v>790.39233318015658</v>
      </c>
      <c r="U44" s="3">
        <f t="shared" si="18"/>
        <v>692.46510525092469</v>
      </c>
      <c r="V44" s="3">
        <f t="shared" si="19"/>
        <v>888.31956110938847</v>
      </c>
      <c r="W44" s="3">
        <f t="shared" si="26"/>
        <v>196104.91030067304</v>
      </c>
      <c r="X44" s="3">
        <f t="shared" si="20"/>
        <v>2.9221818677205853</v>
      </c>
    </row>
    <row r="45" spans="1:37" x14ac:dyDescent="0.35">
      <c r="A45" s="25">
        <f t="shared" si="21"/>
        <v>40</v>
      </c>
      <c r="B45" s="3">
        <v>1878.954956</v>
      </c>
      <c r="C45" s="3">
        <v>321.11000050000001</v>
      </c>
      <c r="D45" s="3">
        <f t="shared" si="5"/>
        <v>-289.16075188333343</v>
      </c>
      <c r="E45" s="3">
        <f t="shared" si="6"/>
        <v>-608.93024835416691</v>
      </c>
      <c r="F45" s="4">
        <f t="shared" si="7"/>
        <v>176078.72845859587</v>
      </c>
      <c r="G45" s="3">
        <f t="shared" si="8"/>
        <v>83613.940429734721</v>
      </c>
      <c r="H45" s="3">
        <f t="shared" si="9"/>
        <v>5.3221073597679153E-4</v>
      </c>
      <c r="I45" s="3">
        <f t="shared" si="10"/>
        <v>321.11000050000001</v>
      </c>
      <c r="J45" s="3">
        <f t="shared" si="22"/>
        <v>-486.42389604690089</v>
      </c>
      <c r="K45" s="3">
        <f t="shared" si="11"/>
        <v>370796.04736066738</v>
      </c>
      <c r="L45" s="3">
        <f t="shared" si="12"/>
        <v>15007.806355631967</v>
      </c>
      <c r="M45" s="3">
        <f t="shared" si="13"/>
        <v>236608.20664544625</v>
      </c>
      <c r="N45" s="3">
        <f t="shared" si="14"/>
        <v>236608.20664544735</v>
      </c>
      <c r="O45" s="3">
        <f t="shared" si="23"/>
        <v>49.028614761369127</v>
      </c>
      <c r="P45" s="3">
        <f t="shared" si="24"/>
        <v>97.090005232234461</v>
      </c>
      <c r="Q45" s="3">
        <f t="shared" si="25"/>
        <v>807.53389654690091</v>
      </c>
      <c r="R45" s="3">
        <f t="shared" si="15"/>
        <v>710.44389131466642</v>
      </c>
      <c r="S45" s="3">
        <f t="shared" si="16"/>
        <v>904.62390177913539</v>
      </c>
      <c r="T45" s="3">
        <f t="shared" si="17"/>
        <v>807.53389654690091</v>
      </c>
      <c r="U45" s="3">
        <f t="shared" si="18"/>
        <v>710.44389131466642</v>
      </c>
      <c r="V45" s="3">
        <f t="shared" si="19"/>
        <v>904.62390177913539</v>
      </c>
      <c r="W45" s="3">
        <f t="shared" si="26"/>
        <v>236608.20664544625</v>
      </c>
      <c r="X45" s="3">
        <f t="shared" si="20"/>
        <v>2.8389255124035895</v>
      </c>
    </row>
    <row r="46" spans="1:37" x14ac:dyDescent="0.35">
      <c r="A46" s="25">
        <f t="shared" si="21"/>
        <v>41</v>
      </c>
      <c r="B46" s="3">
        <v>1903.9799805</v>
      </c>
      <c r="C46" s="3">
        <v>308.33999649999998</v>
      </c>
      <c r="D46" s="3">
        <f t="shared" si="5"/>
        <v>-264.13572738333346</v>
      </c>
      <c r="E46" s="3">
        <f t="shared" si="6"/>
        <v>-621.70025235416688</v>
      </c>
      <c r="F46" s="4">
        <f t="shared" si="7"/>
        <v>164213.24836996984</v>
      </c>
      <c r="G46" s="3">
        <f t="shared" si="8"/>
        <v>69767.682480322648</v>
      </c>
      <c r="H46" s="3">
        <f t="shared" si="9"/>
        <v>5.2521560638331508E-4</v>
      </c>
      <c r="I46" s="3">
        <f t="shared" si="10"/>
        <v>308.33999649999998</v>
      </c>
      <c r="J46" s="3">
        <f t="shared" si="22"/>
        <v>-529.32582606240055</v>
      </c>
      <c r="K46" s="3">
        <f t="shared" si="11"/>
        <v>386511.20377723477</v>
      </c>
      <c r="L46" s="3">
        <f t="shared" si="12"/>
        <v>8533.0346327329698</v>
      </c>
      <c r="M46" s="3">
        <f t="shared" si="13"/>
        <v>280185.83013664273</v>
      </c>
      <c r="N46" s="3">
        <f t="shared" si="14"/>
        <v>280185.83013664396</v>
      </c>
      <c r="O46" s="3">
        <f t="shared" si="23"/>
        <v>48.31152975182416</v>
      </c>
      <c r="P46" s="3">
        <f t="shared" si="24"/>
        <v>95.669981687462922</v>
      </c>
      <c r="Q46" s="3">
        <f t="shared" si="25"/>
        <v>837.66582256240054</v>
      </c>
      <c r="R46" s="3">
        <f t="shared" si="15"/>
        <v>741.99584087493758</v>
      </c>
      <c r="S46" s="3">
        <f t="shared" si="16"/>
        <v>933.33580424986349</v>
      </c>
      <c r="T46" s="3">
        <f t="shared" si="17"/>
        <v>837.66582256240054</v>
      </c>
      <c r="U46" s="3">
        <f t="shared" si="18"/>
        <v>741.99584087493758</v>
      </c>
      <c r="V46" s="3">
        <f t="shared" si="19"/>
        <v>933.33580424986349</v>
      </c>
      <c r="W46" s="3">
        <f t="shared" si="26"/>
        <v>280185.83013664273</v>
      </c>
      <c r="X46" s="3">
        <f t="shared" si="20"/>
        <v>2.7008343829781172</v>
      </c>
    </row>
    <row r="47" spans="1:37" x14ac:dyDescent="0.35">
      <c r="A47" s="25">
        <f t="shared" si="21"/>
        <v>42</v>
      </c>
      <c r="B47" s="3">
        <v>1942.0499875</v>
      </c>
      <c r="C47" s="3">
        <v>318.68499750000001</v>
      </c>
      <c r="D47" s="3">
        <f t="shared" si="5"/>
        <v>-226.06572038333343</v>
      </c>
      <c r="E47" s="3">
        <f t="shared" si="6"/>
        <v>-611.35525135416685</v>
      </c>
      <c r="F47" s="4">
        <f t="shared" si="7"/>
        <v>138206.4653075136</v>
      </c>
      <c r="G47" s="3">
        <f t="shared" si="8"/>
        <v>51105.709932435493</v>
      </c>
      <c r="H47" s="3">
        <f t="shared" si="9"/>
        <v>5.1491980455523674E-4</v>
      </c>
      <c r="I47" s="3">
        <f t="shared" si="10"/>
        <v>318.68499750000001</v>
      </c>
      <c r="J47" s="3">
        <f t="shared" si="22"/>
        <v>-563.33058796646719</v>
      </c>
      <c r="K47" s="3">
        <f t="shared" si="11"/>
        <v>373755.24335831654</v>
      </c>
      <c r="L47" s="3">
        <f t="shared" si="12"/>
        <v>2306.3682935018601</v>
      </c>
      <c r="M47" s="3">
        <f t="shared" si="13"/>
        <v>317341.35133864562</v>
      </c>
      <c r="N47" s="3">
        <f t="shared" si="14"/>
        <v>317341.3513386469</v>
      </c>
      <c r="O47" s="3">
        <f t="shared" si="23"/>
        <v>47.327856234431081</v>
      </c>
      <c r="P47" s="3">
        <f t="shared" si="24"/>
        <v>93.722040318624664</v>
      </c>
      <c r="Q47" s="3">
        <f t="shared" si="25"/>
        <v>882.0155854664672</v>
      </c>
      <c r="R47" s="3">
        <f t="shared" si="15"/>
        <v>788.29354514784256</v>
      </c>
      <c r="S47" s="3">
        <f t="shared" si="16"/>
        <v>975.73762578509184</v>
      </c>
      <c r="T47" s="3">
        <f t="shared" si="17"/>
        <v>882.0155854664672</v>
      </c>
      <c r="U47" s="3">
        <f t="shared" si="18"/>
        <v>788.29354514784256</v>
      </c>
      <c r="V47" s="3">
        <f t="shared" si="19"/>
        <v>975.73762578509184</v>
      </c>
      <c r="W47" s="3">
        <f t="shared" si="26"/>
        <v>317341.35133864562</v>
      </c>
      <c r="X47" s="3">
        <f t="shared" si="20"/>
        <v>2.5147479575942677</v>
      </c>
    </row>
    <row r="48" spans="1:37" x14ac:dyDescent="0.35">
      <c r="A48" s="25">
        <f t="shared" si="21"/>
        <v>43</v>
      </c>
      <c r="B48" s="3">
        <v>1946.4800415</v>
      </c>
      <c r="C48" s="3">
        <v>319.42498749999999</v>
      </c>
      <c r="D48" s="3">
        <f t="shared" si="5"/>
        <v>-221.6356663833335</v>
      </c>
      <c r="E48" s="3">
        <f t="shared" si="6"/>
        <v>-610.61526135416693</v>
      </c>
      <c r="F48" s="4">
        <f t="shared" si="7"/>
        <v>135334.12035406413</v>
      </c>
      <c r="G48" s="3">
        <f t="shared" si="8"/>
        <v>49122.368613184306</v>
      </c>
      <c r="H48" s="3">
        <f t="shared" si="9"/>
        <v>5.1374788268025511E-4</v>
      </c>
      <c r="I48" s="3">
        <f t="shared" si="10"/>
        <v>319.42498749999999</v>
      </c>
      <c r="J48" s="3">
        <f t="shared" si="22"/>
        <v>-567.63871934306371</v>
      </c>
      <c r="K48" s="3">
        <f t="shared" si="11"/>
        <v>372850.99739861756</v>
      </c>
      <c r="L48" s="3">
        <f t="shared" si="12"/>
        <v>1846.9831632321102</v>
      </c>
      <c r="M48" s="3">
        <f t="shared" si="13"/>
        <v>322213.71569743345</v>
      </c>
      <c r="N48" s="3">
        <f t="shared" si="14"/>
        <v>322213.71569743473</v>
      </c>
      <c r="O48" s="3">
        <f t="shared" si="23"/>
        <v>47.222109662949016</v>
      </c>
      <c r="P48" s="3">
        <f t="shared" si="24"/>
        <v>93.512633317662974</v>
      </c>
      <c r="Q48" s="3">
        <f t="shared" si="25"/>
        <v>887.06370684306376</v>
      </c>
      <c r="R48" s="3">
        <f t="shared" si="15"/>
        <v>793.55107352540074</v>
      </c>
      <c r="S48" s="3">
        <f t="shared" si="16"/>
        <v>980.57634016072677</v>
      </c>
      <c r="T48" s="3">
        <f t="shared" si="17"/>
        <v>887.06370684306376</v>
      </c>
      <c r="U48" s="3">
        <f t="shared" si="18"/>
        <v>793.55107352540074</v>
      </c>
      <c r="V48" s="3">
        <f t="shared" si="19"/>
        <v>980.57634016072677</v>
      </c>
      <c r="W48" s="3">
        <f t="shared" si="26"/>
        <v>322213.71569743345</v>
      </c>
      <c r="X48" s="3">
        <f t="shared" si="20"/>
        <v>2.4947461537089235</v>
      </c>
    </row>
    <row r="49" spans="1:29" x14ac:dyDescent="0.35">
      <c r="A49" s="25">
        <f t="shared" si="21"/>
        <v>44</v>
      </c>
      <c r="B49" s="3">
        <v>1966.585022</v>
      </c>
      <c r="C49" s="3">
        <v>326.3650055</v>
      </c>
      <c r="D49" s="3">
        <f t="shared" si="5"/>
        <v>-201.53068588333349</v>
      </c>
      <c r="E49" s="3">
        <f t="shared" si="6"/>
        <v>-603.67524335416692</v>
      </c>
      <c r="F49" s="4">
        <f t="shared" si="7"/>
        <v>121659.08584395352</v>
      </c>
      <c r="G49" s="3">
        <f t="shared" si="8"/>
        <v>40614.617352606831</v>
      </c>
      <c r="H49" s="3">
        <f t="shared" si="9"/>
        <v>5.0849568608175844E-4</v>
      </c>
      <c r="I49" s="3">
        <f t="shared" si="10"/>
        <v>326.3650055</v>
      </c>
      <c r="J49" s="3">
        <f t="shared" si="22"/>
        <v>-583.32284249869713</v>
      </c>
      <c r="K49" s="3">
        <f t="shared" si="11"/>
        <v>364423.79943871265</v>
      </c>
      <c r="L49" s="3">
        <f t="shared" si="12"/>
        <v>414.22022058172303</v>
      </c>
      <c r="M49" s="3">
        <f t="shared" si="13"/>
        <v>340265.53858075984</v>
      </c>
      <c r="N49" s="3">
        <f t="shared" si="14"/>
        <v>340265.53858076112</v>
      </c>
      <c r="O49" s="3">
        <f t="shared" si="23"/>
        <v>46.765785915131424</v>
      </c>
      <c r="P49" s="3">
        <f t="shared" si="24"/>
        <v>92.608988063175559</v>
      </c>
      <c r="Q49" s="3">
        <f t="shared" si="25"/>
        <v>909.68784799869718</v>
      </c>
      <c r="R49" s="3">
        <f t="shared" si="15"/>
        <v>817.07885993552168</v>
      </c>
      <c r="S49" s="3">
        <f t="shared" si="16"/>
        <v>1002.2968360618727</v>
      </c>
      <c r="T49" s="3">
        <f t="shared" si="17"/>
        <v>909.68784799869718</v>
      </c>
      <c r="U49" s="3">
        <f t="shared" si="18"/>
        <v>817.07885993552168</v>
      </c>
      <c r="V49" s="3">
        <f t="shared" si="19"/>
        <v>1002.2968360618727</v>
      </c>
      <c r="W49" s="3">
        <f t="shared" si="26"/>
        <v>340265.53858075984</v>
      </c>
      <c r="X49" s="3">
        <f t="shared" si="20"/>
        <v>2.4078310317156375</v>
      </c>
    </row>
    <row r="50" spans="1:29" x14ac:dyDescent="0.35">
      <c r="A50" s="25">
        <f t="shared" si="21"/>
        <v>45</v>
      </c>
      <c r="B50" s="3">
        <v>1988.1799925</v>
      </c>
      <c r="C50" s="3">
        <v>331.21000650000002</v>
      </c>
      <c r="D50" s="3">
        <f t="shared" si="5"/>
        <v>-179.93571538333345</v>
      </c>
      <c r="E50" s="3">
        <f t="shared" si="6"/>
        <v>-598.83024235416678</v>
      </c>
      <c r="F50" s="4">
        <f t="shared" si="7"/>
        <v>107750.94805117194</v>
      </c>
      <c r="G50" s="3">
        <f t="shared" si="8"/>
        <v>32376.861670511978</v>
      </c>
      <c r="H50" s="3">
        <f t="shared" si="9"/>
        <v>5.0297256977350862E-4</v>
      </c>
      <c r="I50" s="3">
        <f t="shared" si="10"/>
        <v>331.21000650000002</v>
      </c>
      <c r="J50" s="3">
        <f t="shared" si="22"/>
        <v>-602.26898500094012</v>
      </c>
      <c r="K50" s="3">
        <f t="shared" si="11"/>
        <v>358597.65915795014</v>
      </c>
      <c r="L50" s="3">
        <f t="shared" si="12"/>
        <v>11.824950990736898</v>
      </c>
      <c r="M50" s="3">
        <f t="shared" si="13"/>
        <v>362727.93029406265</v>
      </c>
      <c r="N50" s="3">
        <f t="shared" si="14"/>
        <v>362727.93029406399</v>
      </c>
      <c r="O50" s="3">
        <f t="shared" si="23"/>
        <v>46.319660119294547</v>
      </c>
      <c r="P50" s="3">
        <f t="shared" si="24"/>
        <v>91.725537529994966</v>
      </c>
      <c r="Q50" s="3">
        <f t="shared" si="25"/>
        <v>933.47899150094008</v>
      </c>
      <c r="R50" s="3">
        <f t="shared" si="15"/>
        <v>841.75345397094509</v>
      </c>
      <c r="S50" s="3">
        <f t="shared" si="16"/>
        <v>1025.204529030935</v>
      </c>
      <c r="T50" s="3">
        <f t="shared" si="17"/>
        <v>933.47899150094008</v>
      </c>
      <c r="U50" s="3">
        <f t="shared" si="18"/>
        <v>841.75345397094509</v>
      </c>
      <c r="V50" s="3">
        <f t="shared" si="19"/>
        <v>1025.204529030935</v>
      </c>
      <c r="W50" s="3">
        <f t="shared" si="26"/>
        <v>362727.93029406265</v>
      </c>
      <c r="X50" s="3">
        <f t="shared" si="20"/>
        <v>2.3209772322781368</v>
      </c>
    </row>
    <row r="51" spans="1:29" x14ac:dyDescent="0.35">
      <c r="A51" s="25">
        <f t="shared" si="21"/>
        <v>46</v>
      </c>
      <c r="B51" s="3">
        <v>1994.744995</v>
      </c>
      <c r="C51" s="3">
        <v>313.75</v>
      </c>
      <c r="D51" s="3">
        <f t="shared" si="5"/>
        <v>-173.37071288333345</v>
      </c>
      <c r="E51" s="3">
        <f t="shared" si="6"/>
        <v>-616.29024885416686</v>
      </c>
      <c r="F51" s="4">
        <f t="shared" si="7"/>
        <v>106846.67978689389</v>
      </c>
      <c r="G51" s="3">
        <f t="shared" si="8"/>
        <v>30057.404085675244</v>
      </c>
      <c r="H51" s="3">
        <f t="shared" si="9"/>
        <v>5.0131721222842324E-4</v>
      </c>
      <c r="I51" s="3">
        <f t="shared" si="10"/>
        <v>313.75</v>
      </c>
      <c r="J51" s="3">
        <f t="shared" si="22"/>
        <v>-626.85954003634197</v>
      </c>
      <c r="K51" s="3">
        <f t="shared" si="11"/>
        <v>379813.67083273095</v>
      </c>
      <c r="L51" s="3">
        <f t="shared" si="12"/>
        <v>111.70991609360446</v>
      </c>
      <c r="M51" s="3">
        <f t="shared" si="13"/>
        <v>392952.88293457421</v>
      </c>
      <c r="N51" s="3">
        <f t="shared" si="14"/>
        <v>392952.88293457567</v>
      </c>
      <c r="O51" s="3">
        <f t="shared" si="23"/>
        <v>46.193269683109158</v>
      </c>
      <c r="P51" s="3">
        <f t="shared" si="24"/>
        <v>91.475250056643546</v>
      </c>
      <c r="Q51" s="3">
        <f t="shared" si="25"/>
        <v>940.60954003634197</v>
      </c>
      <c r="R51" s="3">
        <f t="shared" si="15"/>
        <v>849.13428997969845</v>
      </c>
      <c r="S51" s="3">
        <f t="shared" si="16"/>
        <v>1032.0847900929855</v>
      </c>
      <c r="T51" s="3">
        <f t="shared" si="17"/>
        <v>940.60954003634197</v>
      </c>
      <c r="U51" s="3">
        <f t="shared" si="18"/>
        <v>849.13428997969845</v>
      </c>
      <c r="V51" s="3">
        <f t="shared" si="19"/>
        <v>1032.0847900929855</v>
      </c>
      <c r="W51" s="3">
        <f t="shared" si="26"/>
        <v>392952.88293457421</v>
      </c>
      <c r="X51" s="3">
        <f t="shared" si="20"/>
        <v>2.295801653749761</v>
      </c>
    </row>
    <row r="52" spans="1:29" x14ac:dyDescent="0.35">
      <c r="A52" s="25">
        <f t="shared" si="21"/>
        <v>47</v>
      </c>
      <c r="B52" s="3">
        <v>2042.88501</v>
      </c>
      <c r="C52" s="3">
        <v>322.44000249999999</v>
      </c>
      <c r="D52" s="3">
        <f t="shared" si="5"/>
        <v>-125.23069788333351</v>
      </c>
      <c r="E52" s="3">
        <f t="shared" si="6"/>
        <v>-607.60024635416687</v>
      </c>
      <c r="F52" s="4">
        <f t="shared" si="7"/>
        <v>76090.202885017687</v>
      </c>
      <c r="G52" s="3">
        <f t="shared" si="8"/>
        <v>15682.727692346751</v>
      </c>
      <c r="H52" s="3">
        <f t="shared" si="9"/>
        <v>4.8950381206233433E-4</v>
      </c>
      <c r="I52" s="3">
        <f t="shared" si="10"/>
        <v>322.44000249999999</v>
      </c>
      <c r="J52" s="3">
        <f t="shared" si="22"/>
        <v>-669.05644320968986</v>
      </c>
      <c r="K52" s="3">
        <f t="shared" si="11"/>
        <v>369178.05936964427</v>
      </c>
      <c r="L52" s="3">
        <f t="shared" si="12"/>
        <v>3776.8641319447938</v>
      </c>
      <c r="M52" s="3">
        <f t="shared" si="13"/>
        <v>447636.52420040098</v>
      </c>
      <c r="N52" s="3">
        <f t="shared" si="14"/>
        <v>447636.52420040249</v>
      </c>
      <c r="O52" s="3">
        <f t="shared" si="23"/>
        <v>45.402127321168251</v>
      </c>
      <c r="P52" s="3">
        <f t="shared" si="24"/>
        <v>89.908572792067687</v>
      </c>
      <c r="Q52" s="3">
        <f t="shared" si="25"/>
        <v>991.49644570968985</v>
      </c>
      <c r="R52" s="3">
        <f t="shared" si="15"/>
        <v>901.58787291762212</v>
      </c>
      <c r="S52" s="3">
        <f t="shared" si="16"/>
        <v>1081.4050185017575</v>
      </c>
      <c r="T52" s="3">
        <f t="shared" si="17"/>
        <v>991.49644570968985</v>
      </c>
      <c r="U52" s="3">
        <f t="shared" si="18"/>
        <v>901.58787291762212</v>
      </c>
      <c r="V52" s="3">
        <f t="shared" si="19"/>
        <v>1081.4050185017575</v>
      </c>
      <c r="W52" s="3">
        <f t="shared" si="26"/>
        <v>447636.52420040098</v>
      </c>
      <c r="X52" s="3">
        <f t="shared" si="20"/>
        <v>2.1266501165978724</v>
      </c>
    </row>
    <row r="53" spans="1:29" x14ac:dyDescent="0.35">
      <c r="A53" s="25">
        <f t="shared" si="21"/>
        <v>48</v>
      </c>
      <c r="B53" s="3">
        <v>2062.3399654999998</v>
      </c>
      <c r="C53" s="3">
        <v>324.23500050000001</v>
      </c>
      <c r="D53" s="3">
        <f t="shared" si="5"/>
        <v>-105.77574238333364</v>
      </c>
      <c r="E53" s="3">
        <f t="shared" si="6"/>
        <v>-605.80524835416691</v>
      </c>
      <c r="F53" s="4">
        <f t="shared" si="7"/>
        <v>64079.49988438181</v>
      </c>
      <c r="G53" s="3">
        <f t="shared" si="8"/>
        <v>11188.507676745363</v>
      </c>
      <c r="H53" s="3">
        <f t="shared" si="9"/>
        <v>4.8488610836650156E-4</v>
      </c>
      <c r="I53" s="3">
        <f t="shared" si="10"/>
        <v>324.23500050000001</v>
      </c>
      <c r="J53" s="3">
        <f t="shared" si="22"/>
        <v>-687.15247142514295</v>
      </c>
      <c r="K53" s="3">
        <f t="shared" si="11"/>
        <v>366999.99893345387</v>
      </c>
      <c r="L53" s="3">
        <f t="shared" si="12"/>
        <v>6617.3707013591556</v>
      </c>
      <c r="M53" s="3">
        <f t="shared" si="13"/>
        <v>472178.51898568188</v>
      </c>
      <c r="N53" s="3">
        <f t="shared" si="14"/>
        <v>472178.51898568345</v>
      </c>
      <c r="O53" s="3">
        <f t="shared" si="23"/>
        <v>45.151933481937419</v>
      </c>
      <c r="P53" s="3">
        <f t="shared" si="24"/>
        <v>89.413120875299811</v>
      </c>
      <c r="Q53" s="3">
        <f t="shared" si="25"/>
        <v>1011.387471925143</v>
      </c>
      <c r="R53" s="3">
        <f t="shared" si="15"/>
        <v>921.97435104984322</v>
      </c>
      <c r="S53" s="3">
        <f t="shared" si="16"/>
        <v>1100.8005928004429</v>
      </c>
      <c r="T53" s="3">
        <f t="shared" si="17"/>
        <v>1011.387471925143</v>
      </c>
      <c r="U53" s="3">
        <f t="shared" si="18"/>
        <v>921.97435104984322</v>
      </c>
      <c r="V53" s="3">
        <f t="shared" si="19"/>
        <v>1100.8005928004429</v>
      </c>
      <c r="W53" s="3">
        <f t="shared" si="26"/>
        <v>472178.51898568188</v>
      </c>
      <c r="X53" s="3">
        <f t="shared" si="20"/>
        <v>2.0651580760474624</v>
      </c>
    </row>
    <row r="54" spans="1:29" x14ac:dyDescent="0.35">
      <c r="A54" s="25">
        <f t="shared" si="21"/>
        <v>49</v>
      </c>
      <c r="B54" s="3">
        <v>2026.9449460000001</v>
      </c>
      <c r="C54" s="3">
        <v>333.55499300000002</v>
      </c>
      <c r="D54" s="3">
        <f t="shared" si="5"/>
        <v>-141.1707618833334</v>
      </c>
      <c r="E54" s="3">
        <f t="shared" si="6"/>
        <v>-596.48525585416678</v>
      </c>
      <c r="F54" s="4">
        <f t="shared" si="7"/>
        <v>84206.278021107777</v>
      </c>
      <c r="G54" s="3">
        <f t="shared" si="8"/>
        <v>19929.184010720819</v>
      </c>
      <c r="H54" s="3">
        <f t="shared" si="9"/>
        <v>4.9335331084024415E-4</v>
      </c>
      <c r="I54" s="3">
        <f t="shared" si="10"/>
        <v>333.55499300000002</v>
      </c>
      <c r="J54" s="3">
        <f t="shared" si="22"/>
        <v>-641.35951368730116</v>
      </c>
      <c r="K54" s="3">
        <f t="shared" si="11"/>
        <v>355794.6604514108</v>
      </c>
      <c r="L54" s="3">
        <f t="shared" si="12"/>
        <v>2013.699016074612</v>
      </c>
      <c r="M54" s="3">
        <f t="shared" si="13"/>
        <v>411342.02579721145</v>
      </c>
      <c r="N54" s="3">
        <f t="shared" si="14"/>
        <v>411342.0257972129</v>
      </c>
      <c r="O54" s="3">
        <f t="shared" si="23"/>
        <v>45.637267860293129</v>
      </c>
      <c r="P54" s="3">
        <f t="shared" si="24"/>
        <v>90.374215076375776</v>
      </c>
      <c r="Q54" s="3">
        <f t="shared" si="25"/>
        <v>974.91450668730113</v>
      </c>
      <c r="R54" s="3">
        <f t="shared" si="15"/>
        <v>884.54029161092535</v>
      </c>
      <c r="S54" s="3">
        <f t="shared" si="16"/>
        <v>1065.2887217636769</v>
      </c>
      <c r="T54" s="3">
        <f t="shared" si="17"/>
        <v>974.91450668730113</v>
      </c>
      <c r="U54" s="3">
        <f t="shared" si="18"/>
        <v>884.54029161092535</v>
      </c>
      <c r="V54" s="3">
        <f t="shared" si="19"/>
        <v>1065.2887217636769</v>
      </c>
      <c r="W54" s="3">
        <f t="shared" si="26"/>
        <v>411342.02579721145</v>
      </c>
      <c r="X54" s="3">
        <f t="shared" si="20"/>
        <v>2.1798300838895082</v>
      </c>
    </row>
    <row r="55" spans="1:29" x14ac:dyDescent="0.35">
      <c r="A55" s="25">
        <f t="shared" si="21"/>
        <v>50</v>
      </c>
      <c r="B55" s="3">
        <v>2050.5850220000002</v>
      </c>
      <c r="C55" s="3">
        <v>365.10499600000003</v>
      </c>
      <c r="D55" s="3">
        <f t="shared" si="5"/>
        <v>-117.53068588333326</v>
      </c>
      <c r="E55" s="3">
        <f t="shared" si="6"/>
        <v>-564.93525285416683</v>
      </c>
      <c r="F55" s="4">
        <f t="shared" si="7"/>
        <v>66397.227747624536</v>
      </c>
      <c r="G55" s="3">
        <f t="shared" si="8"/>
        <v>13813.462124206753</v>
      </c>
      <c r="H55" s="3">
        <f t="shared" si="9"/>
        <v>4.8766570967375371E-4</v>
      </c>
      <c r="I55" s="3">
        <f t="shared" si="10"/>
        <v>365.10499600000003</v>
      </c>
      <c r="J55" s="3">
        <f t="shared" si="22"/>
        <v>-634.30918224652169</v>
      </c>
      <c r="K55" s="3">
        <f t="shared" si="11"/>
        <v>319151.83991740143</v>
      </c>
      <c r="L55" s="3">
        <f t="shared" si="12"/>
        <v>4812.7420793354368</v>
      </c>
      <c r="M55" s="3">
        <f t="shared" si="13"/>
        <v>402348.13868225104</v>
      </c>
      <c r="N55" s="3">
        <f t="shared" si="14"/>
        <v>402348.13868225249</v>
      </c>
      <c r="O55" s="3">
        <f t="shared" si="23"/>
        <v>45.29823290501723</v>
      </c>
      <c r="P55" s="3">
        <f t="shared" si="24"/>
        <v>89.702833562909404</v>
      </c>
      <c r="Q55" s="3">
        <f t="shared" si="25"/>
        <v>999.41417824652171</v>
      </c>
      <c r="R55" s="3">
        <f t="shared" si="15"/>
        <v>909.71134468361231</v>
      </c>
      <c r="S55" s="3">
        <f t="shared" si="16"/>
        <v>1089.117011809431</v>
      </c>
      <c r="T55" s="3">
        <f t="shared" si="17"/>
        <v>999.41417824652171</v>
      </c>
      <c r="U55" s="3">
        <f t="shared" si="18"/>
        <v>909.71134468361231</v>
      </c>
      <c r="V55" s="3">
        <f t="shared" si="19"/>
        <v>1089.117011809431</v>
      </c>
      <c r="W55" s="3">
        <f t="shared" si="26"/>
        <v>402348.13868225104</v>
      </c>
      <c r="X55" s="3">
        <f t="shared" si="20"/>
        <v>2.1018796261462454</v>
      </c>
    </row>
    <row r="56" spans="1:29" x14ac:dyDescent="0.35">
      <c r="A56" s="25">
        <f t="shared" si="21"/>
        <v>51</v>
      </c>
      <c r="B56" s="3">
        <v>2086.5599364999998</v>
      </c>
      <c r="C56" s="3">
        <v>376.47500600000001</v>
      </c>
      <c r="D56" s="3">
        <f t="shared" si="5"/>
        <v>-81.555771383333649</v>
      </c>
      <c r="E56" s="3">
        <f t="shared" si="6"/>
        <v>-553.56524285416685</v>
      </c>
      <c r="F56" s="4">
        <f t="shared" si="7"/>
        <v>45146.440391974</v>
      </c>
      <c r="G56" s="3">
        <f t="shared" si="8"/>
        <v>6651.3438459305835</v>
      </c>
      <c r="H56" s="3">
        <f t="shared" si="9"/>
        <v>4.7925774021972365E-4</v>
      </c>
      <c r="I56" s="3">
        <f t="shared" si="10"/>
        <v>376.47500600000001</v>
      </c>
      <c r="J56" s="3">
        <f t="shared" si="22"/>
        <v>-659.15698782004358</v>
      </c>
      <c r="K56" s="3">
        <f t="shared" si="11"/>
        <v>306434.4780961927</v>
      </c>
      <c r="L56" s="3">
        <f t="shared" si="12"/>
        <v>11149.616604938754</v>
      </c>
      <c r="M56" s="3">
        <f t="shared" si="13"/>
        <v>434487.93459199311</v>
      </c>
      <c r="N56" s="3">
        <f t="shared" si="14"/>
        <v>434487.93459199456</v>
      </c>
      <c r="O56" s="3">
        <f t="shared" si="23"/>
        <v>44.897934724413773</v>
      </c>
      <c r="P56" s="3">
        <f t="shared" si="24"/>
        <v>88.910134184425914</v>
      </c>
      <c r="Q56" s="3">
        <f t="shared" si="25"/>
        <v>1035.6319938200436</v>
      </c>
      <c r="R56" s="3">
        <f t="shared" si="15"/>
        <v>946.72185963561765</v>
      </c>
      <c r="S56" s="3">
        <f t="shared" si="16"/>
        <v>1124.5421280044695</v>
      </c>
      <c r="T56" s="3">
        <f t="shared" si="17"/>
        <v>1035.6319938200436</v>
      </c>
      <c r="U56" s="3">
        <f t="shared" si="18"/>
        <v>946.72185963561765</v>
      </c>
      <c r="V56" s="3">
        <f t="shared" si="19"/>
        <v>1124.5421280044695</v>
      </c>
      <c r="W56" s="3">
        <f t="shared" si="26"/>
        <v>434487.93459199311</v>
      </c>
      <c r="X56" s="3">
        <f t="shared" si="20"/>
        <v>1.9934016099190346</v>
      </c>
    </row>
    <row r="57" spans="1:29" x14ac:dyDescent="0.35">
      <c r="A57" s="25">
        <f t="shared" si="21"/>
        <v>52</v>
      </c>
      <c r="B57" s="3">
        <v>2076.5699464999998</v>
      </c>
      <c r="C57" s="3">
        <v>396.94000249999999</v>
      </c>
      <c r="D57" s="3">
        <f t="shared" si="5"/>
        <v>-91.545761383333684</v>
      </c>
      <c r="E57" s="3">
        <f t="shared" si="6"/>
        <v>-533.10024635416687</v>
      </c>
      <c r="F57" s="4">
        <f t="shared" si="7"/>
        <v>48803.067946134965</v>
      </c>
      <c r="G57" s="3">
        <f t="shared" si="8"/>
        <v>8380.6264272542685</v>
      </c>
      <c r="H57" s="3">
        <f t="shared" si="9"/>
        <v>4.815633596573387E-4</v>
      </c>
      <c r="I57" s="3">
        <f t="shared" si="10"/>
        <v>396.94000249999999</v>
      </c>
      <c r="J57" s="3">
        <f t="shared" si="22"/>
        <v>-628.76040200697298</v>
      </c>
      <c r="K57" s="3">
        <f t="shared" si="11"/>
        <v>284195.87266287341</v>
      </c>
      <c r="L57" s="3">
        <f t="shared" si="12"/>
        <v>9150.865379519093</v>
      </c>
      <c r="M57" s="3">
        <f t="shared" si="13"/>
        <v>395339.64313197025</v>
      </c>
      <c r="N57" s="3">
        <f t="shared" si="14"/>
        <v>395339.64313197171</v>
      </c>
      <c r="O57" s="3">
        <f t="shared" si="23"/>
        <v>44.994912237848716</v>
      </c>
      <c r="P57" s="3">
        <f t="shared" si="24"/>
        <v>89.102176063084627</v>
      </c>
      <c r="Q57" s="3">
        <f t="shared" si="25"/>
        <v>1025.700404506973</v>
      </c>
      <c r="R57" s="3">
        <f t="shared" si="15"/>
        <v>936.59822844388839</v>
      </c>
      <c r="S57" s="3">
        <f t="shared" si="16"/>
        <v>1114.8025805700577</v>
      </c>
      <c r="T57" s="3">
        <f t="shared" si="17"/>
        <v>1025.700404506973</v>
      </c>
      <c r="U57" s="3">
        <f t="shared" si="18"/>
        <v>936.59822844388839</v>
      </c>
      <c r="V57" s="3">
        <f t="shared" si="19"/>
        <v>1114.8025805700577</v>
      </c>
      <c r="W57" s="3">
        <f t="shared" si="26"/>
        <v>395339.64313197025</v>
      </c>
      <c r="X57" s="3">
        <f t="shared" si="20"/>
        <v>2.0223859364418364</v>
      </c>
    </row>
    <row r="58" spans="1:29" x14ac:dyDescent="0.35">
      <c r="A58" s="25">
        <f t="shared" si="21"/>
        <v>53</v>
      </c>
      <c r="B58" s="3">
        <v>2097.384888</v>
      </c>
      <c r="C58" s="3">
        <v>426.52500900000001</v>
      </c>
      <c r="D58" s="3">
        <f t="shared" si="5"/>
        <v>-70.730819883333425</v>
      </c>
      <c r="E58" s="3">
        <f t="shared" si="6"/>
        <v>-503.51523985416685</v>
      </c>
      <c r="F58" s="4">
        <f t="shared" si="7"/>
        <v>35614.045738638502</v>
      </c>
      <c r="G58" s="3">
        <f t="shared" si="8"/>
        <v>5002.8488813685553</v>
      </c>
      <c r="H58" s="3">
        <f t="shared" si="9"/>
        <v>4.7678421148231328E-4</v>
      </c>
      <c r="I58" s="3">
        <f t="shared" si="10"/>
        <v>426.52500900000001</v>
      </c>
      <c r="J58" s="3">
        <f t="shared" si="22"/>
        <v>-619.7618531704984</v>
      </c>
      <c r="K58" s="3">
        <f t="shared" si="11"/>
        <v>253527.59676539918</v>
      </c>
      <c r="L58" s="3">
        <f t="shared" si="12"/>
        <v>13513.275107516698</v>
      </c>
      <c r="M58" s="3">
        <f t="shared" si="13"/>
        <v>384104.75464533042</v>
      </c>
      <c r="N58" s="3">
        <f t="shared" si="14"/>
        <v>384104.75464533182</v>
      </c>
      <c r="O58" s="3">
        <f t="shared" si="23"/>
        <v>44.805292330185722</v>
      </c>
      <c r="P58" s="3">
        <f t="shared" si="24"/>
        <v>88.726677022029904</v>
      </c>
      <c r="Q58" s="3">
        <f t="shared" si="25"/>
        <v>1046.2868621704984</v>
      </c>
      <c r="R58" s="3">
        <f t="shared" si="15"/>
        <v>957.56018514846846</v>
      </c>
      <c r="S58" s="3">
        <f t="shared" si="16"/>
        <v>1135.0135391925282</v>
      </c>
      <c r="T58" s="3">
        <f t="shared" si="17"/>
        <v>1046.2868621704984</v>
      </c>
      <c r="U58" s="3">
        <f t="shared" si="18"/>
        <v>957.56018514846846</v>
      </c>
      <c r="V58" s="3">
        <f t="shared" si="19"/>
        <v>1135.0135391925282</v>
      </c>
      <c r="W58" s="3">
        <f t="shared" si="26"/>
        <v>384104.75464533042</v>
      </c>
      <c r="X58" s="3">
        <f t="shared" si="20"/>
        <v>1.9629182872023927</v>
      </c>
    </row>
    <row r="59" spans="1:29" x14ac:dyDescent="0.35">
      <c r="A59" s="25">
        <f t="shared" si="21"/>
        <v>54</v>
      </c>
      <c r="B59" s="3">
        <v>2085.875</v>
      </c>
      <c r="C59" s="3">
        <v>432.24499500000002</v>
      </c>
      <c r="D59" s="3">
        <f t="shared" si="5"/>
        <v>-82.240707883333471</v>
      </c>
      <c r="E59" s="3">
        <f t="shared" si="6"/>
        <v>-497.79525385416684</v>
      </c>
      <c r="F59" s="4">
        <f t="shared" si="7"/>
        <v>40939.034057930367</v>
      </c>
      <c r="G59" s="3">
        <f t="shared" si="8"/>
        <v>6763.5340331517882</v>
      </c>
      <c r="H59" s="3">
        <f t="shared" si="9"/>
        <v>4.7941511356145502E-4</v>
      </c>
      <c r="I59" s="3">
        <f t="shared" si="10"/>
        <v>432.24499500000002</v>
      </c>
      <c r="J59" s="3">
        <f t="shared" si="22"/>
        <v>-602.70910403246398</v>
      </c>
      <c r="K59" s="3">
        <f t="shared" si="11"/>
        <v>247800.11475973442</v>
      </c>
      <c r="L59" s="3">
        <f t="shared" si="12"/>
        <v>11006.915959234178</v>
      </c>
      <c r="M59" s="3">
        <f t="shared" si="13"/>
        <v>363258.2640836155</v>
      </c>
      <c r="N59" s="3">
        <f t="shared" si="14"/>
        <v>363258.26408361684</v>
      </c>
      <c r="O59" s="3">
        <f t="shared" si="23"/>
        <v>44.904232660756591</v>
      </c>
      <c r="P59" s="3">
        <f t="shared" si="24"/>
        <v>88.922605812993297</v>
      </c>
      <c r="Q59" s="3">
        <f t="shared" si="25"/>
        <v>1034.954099032464</v>
      </c>
      <c r="R59" s="3">
        <f t="shared" si="15"/>
        <v>946.03149321947069</v>
      </c>
      <c r="S59" s="3">
        <f t="shared" si="16"/>
        <v>1123.8767048454572</v>
      </c>
      <c r="T59" s="3">
        <f t="shared" si="17"/>
        <v>1034.954099032464</v>
      </c>
      <c r="U59" s="3">
        <f t="shared" si="18"/>
        <v>946.03149321947069</v>
      </c>
      <c r="V59" s="3">
        <f t="shared" si="19"/>
        <v>1123.8767048454572</v>
      </c>
      <c r="W59" s="3">
        <f t="shared" si="26"/>
        <v>363258.2640836155</v>
      </c>
      <c r="X59" s="3">
        <f t="shared" si="20"/>
        <v>1.9953622875475343</v>
      </c>
    </row>
    <row r="60" spans="1:29" x14ac:dyDescent="0.35">
      <c r="A60" s="25">
        <f t="shared" si="21"/>
        <v>55</v>
      </c>
      <c r="B60" s="3">
        <v>2085.420044</v>
      </c>
      <c r="C60" s="3">
        <v>487.75001500000002</v>
      </c>
      <c r="D60" s="3">
        <f t="shared" si="5"/>
        <v>-82.695663883333509</v>
      </c>
      <c r="E60" s="3">
        <f t="shared" si="6"/>
        <v>-442.29023385416684</v>
      </c>
      <c r="F60" s="4">
        <f t="shared" si="7"/>
        <v>36575.48451768516</v>
      </c>
      <c r="G60" s="3">
        <f t="shared" si="8"/>
        <v>6838.5728251052706</v>
      </c>
      <c r="H60" s="3">
        <f t="shared" si="9"/>
        <v>4.7951970293808109E-4</v>
      </c>
      <c r="I60" s="3">
        <f t="shared" si="10"/>
        <v>487.75001500000002</v>
      </c>
      <c r="J60" s="3">
        <f t="shared" si="22"/>
        <v>-546.75355923283132</v>
      </c>
      <c r="K60" s="3">
        <f t="shared" si="11"/>
        <v>195620.65096277359</v>
      </c>
      <c r="L60" s="3">
        <f t="shared" si="12"/>
        <v>10912.586349168738</v>
      </c>
      <c r="M60" s="3">
        <f t="shared" si="13"/>
        <v>298939.45453376917</v>
      </c>
      <c r="N60" s="3">
        <f t="shared" si="14"/>
        <v>298939.45453377045</v>
      </c>
      <c r="O60" s="3">
        <f t="shared" si="23"/>
        <v>44.908444564172129</v>
      </c>
      <c r="P60" s="3">
        <f t="shared" si="24"/>
        <v>88.930946528443698</v>
      </c>
      <c r="Q60" s="3">
        <f t="shared" si="25"/>
        <v>1034.5035742328314</v>
      </c>
      <c r="R60" s="3">
        <f t="shared" si="15"/>
        <v>945.57262770438774</v>
      </c>
      <c r="S60" s="3">
        <f t="shared" si="16"/>
        <v>1123.4345207612751</v>
      </c>
      <c r="T60" s="3">
        <f t="shared" si="17"/>
        <v>1034.5035742328314</v>
      </c>
      <c r="U60" s="3">
        <f t="shared" si="18"/>
        <v>945.57262770438774</v>
      </c>
      <c r="V60" s="3">
        <f t="shared" si="19"/>
        <v>1123.4345207612751</v>
      </c>
      <c r="W60" s="3">
        <f t="shared" si="26"/>
        <v>298939.45453376917</v>
      </c>
      <c r="X60" s="3">
        <f t="shared" si="20"/>
        <v>1.9966667634604611</v>
      </c>
    </row>
    <row r="61" spans="1:29" x14ac:dyDescent="0.35">
      <c r="A61" s="25">
        <f t="shared" si="21"/>
        <v>56</v>
      </c>
      <c r="B61" s="3">
        <v>2038.335022</v>
      </c>
      <c r="C61" s="3">
        <v>525.17001349999998</v>
      </c>
      <c r="D61" s="3">
        <f t="shared" si="5"/>
        <v>-129.78068588333349</v>
      </c>
      <c r="E61" s="3">
        <f t="shared" si="6"/>
        <v>-404.87023535416688</v>
      </c>
      <c r="F61" s="4">
        <f t="shared" si="7"/>
        <v>52544.336838010437</v>
      </c>
      <c r="G61" s="3">
        <f t="shared" si="8"/>
        <v>16843.026428348476</v>
      </c>
      <c r="H61" s="3">
        <f t="shared" si="9"/>
        <v>4.9059648644941942E-4</v>
      </c>
      <c r="I61" s="3">
        <f t="shared" si="10"/>
        <v>525.17001349999998</v>
      </c>
      <c r="J61" s="3">
        <f t="shared" si="22"/>
        <v>-461.61967397873661</v>
      </c>
      <c r="K61" s="3">
        <f t="shared" si="11"/>
        <v>163919.9074757385</v>
      </c>
      <c r="L61" s="3">
        <f t="shared" si="12"/>
        <v>3220.4987842038072</v>
      </c>
      <c r="M61" s="3">
        <f t="shared" si="13"/>
        <v>213092.72340423509</v>
      </c>
      <c r="N61" s="3">
        <f t="shared" si="14"/>
        <v>213092.72340423614</v>
      </c>
      <c r="O61" s="3">
        <f t="shared" si="23"/>
        <v>45.466497701470729</v>
      </c>
      <c r="P61" s="3">
        <f t="shared" si="24"/>
        <v>90.036043669855829</v>
      </c>
      <c r="Q61" s="3">
        <f t="shared" si="25"/>
        <v>986.7896874787366</v>
      </c>
      <c r="R61" s="3">
        <f t="shared" si="15"/>
        <v>896.75364380888072</v>
      </c>
      <c r="S61" s="3">
        <f t="shared" si="16"/>
        <v>1076.8257311485925</v>
      </c>
      <c r="T61" s="3">
        <f t="shared" si="17"/>
        <v>986.7896874787366</v>
      </c>
      <c r="U61" s="3">
        <f t="shared" si="18"/>
        <v>896.75364380888072</v>
      </c>
      <c r="V61" s="3">
        <f t="shared" si="19"/>
        <v>1076.8257311485925</v>
      </c>
      <c r="W61" s="3">
        <f t="shared" si="26"/>
        <v>213092.72340423509</v>
      </c>
      <c r="X61" s="3">
        <f t="shared" si="20"/>
        <v>2.1415635134020166</v>
      </c>
    </row>
    <row r="62" spans="1:29" ht="18.5" x14ac:dyDescent="0.45">
      <c r="A62" s="25">
        <f t="shared" si="21"/>
        <v>57</v>
      </c>
      <c r="B62" s="3">
        <v>1945.0599975</v>
      </c>
      <c r="C62" s="3">
        <v>505.51501500000001</v>
      </c>
      <c r="D62" s="3">
        <f t="shared" si="5"/>
        <v>-223.05571038333346</v>
      </c>
      <c r="E62" s="3">
        <f t="shared" si="6"/>
        <v>-424.52523385416686</v>
      </c>
      <c r="F62" s="4">
        <f t="shared" si="7"/>
        <v>94692.777612991951</v>
      </c>
      <c r="G62" s="3">
        <f t="shared" si="8"/>
        <v>49753.849934613536</v>
      </c>
      <c r="H62" s="3">
        <f t="shared" si="9"/>
        <v>5.1412295830735675E-4</v>
      </c>
      <c r="I62" s="3">
        <f t="shared" si="10"/>
        <v>505.51501500000001</v>
      </c>
      <c r="J62" s="3">
        <f t="shared" si="22"/>
        <v>-379.93303184777454</v>
      </c>
      <c r="K62" s="3">
        <f t="shared" si="11"/>
        <v>180221.67417893506</v>
      </c>
      <c r="L62" s="3">
        <f t="shared" si="12"/>
        <v>1988.4644797788985</v>
      </c>
      <c r="M62" s="3">
        <f t="shared" si="13"/>
        <v>144349.10868904207</v>
      </c>
      <c r="N62" s="3">
        <f t="shared" si="14"/>
        <v>144349.10868904294</v>
      </c>
      <c r="O62" s="3">
        <f t="shared" si="23"/>
        <v>47.25580427232893</v>
      </c>
      <c r="P62" s="3">
        <f t="shared" si="24"/>
        <v>93.579357817568109</v>
      </c>
      <c r="Q62" s="3">
        <f t="shared" si="25"/>
        <v>885.44804684777455</v>
      </c>
      <c r="R62" s="3">
        <f t="shared" si="15"/>
        <v>791.8686890302065</v>
      </c>
      <c r="S62" s="3">
        <f t="shared" si="16"/>
        <v>979.0274046653426</v>
      </c>
      <c r="T62" s="3">
        <f t="shared" si="17"/>
        <v>885.44804684777455</v>
      </c>
      <c r="U62" s="3">
        <f t="shared" si="18"/>
        <v>791.8686890302065</v>
      </c>
      <c r="V62" s="3">
        <f t="shared" si="19"/>
        <v>979.0274046653426</v>
      </c>
      <c r="W62" s="3">
        <f t="shared" si="26"/>
        <v>144349.10868904207</v>
      </c>
      <c r="X62" s="3">
        <f t="shared" si="20"/>
        <v>2.501122949698638</v>
      </c>
      <c r="Z62" s="52" t="s">
        <v>63</v>
      </c>
      <c r="AA62" s="52"/>
      <c r="AB62" s="53"/>
    </row>
    <row r="63" spans="1:29" ht="18.5" x14ac:dyDescent="0.45">
      <c r="A63" s="25">
        <f t="shared" si="21"/>
        <v>58</v>
      </c>
      <c r="B63" s="3">
        <v>1999.5050655</v>
      </c>
      <c r="C63" s="3">
        <v>568.45001200000002</v>
      </c>
      <c r="D63" s="3">
        <f t="shared" si="5"/>
        <v>-168.61064238333347</v>
      </c>
      <c r="E63" s="3">
        <f t="shared" si="6"/>
        <v>-361.59023685416685</v>
      </c>
      <c r="F63" s="4">
        <f t="shared" si="7"/>
        <v>60967.962115522772</v>
      </c>
      <c r="G63" s="3">
        <f t="shared" si="8"/>
        <v>28429.548724920369</v>
      </c>
      <c r="H63" s="3">
        <f t="shared" si="9"/>
        <v>5.0012376425259924E-4</v>
      </c>
      <c r="I63" s="3">
        <f t="shared" si="10"/>
        <v>568.45001200000002</v>
      </c>
      <c r="J63" s="3">
        <f t="shared" si="22"/>
        <v>-377.30037433952043</v>
      </c>
      <c r="K63" s="3">
        <f t="shared" si="11"/>
        <v>130747.49938825249</v>
      </c>
      <c r="L63" s="3">
        <f t="shared" si="12"/>
        <v>246.80841980871185</v>
      </c>
      <c r="M63" s="3">
        <f t="shared" si="13"/>
        <v>142355.57247674224</v>
      </c>
      <c r="N63" s="3">
        <f t="shared" si="14"/>
        <v>142355.57247674311</v>
      </c>
      <c r="O63" s="3">
        <f t="shared" si="23"/>
        <v>46.104358685191201</v>
      </c>
      <c r="P63" s="3">
        <f t="shared" si="24"/>
        <v>91.299182074811441</v>
      </c>
      <c r="Q63" s="3">
        <f t="shared" si="25"/>
        <v>945.75038633952045</v>
      </c>
      <c r="R63" s="3">
        <f t="shared" si="15"/>
        <v>854.45120426470896</v>
      </c>
      <c r="S63" s="3">
        <f t="shared" si="16"/>
        <v>1037.0495684143318</v>
      </c>
      <c r="T63" s="3">
        <f t="shared" si="17"/>
        <v>945.75038633952045</v>
      </c>
      <c r="U63" s="3">
        <f t="shared" si="18"/>
        <v>854.45120426470896</v>
      </c>
      <c r="V63" s="3">
        <f t="shared" si="19"/>
        <v>1037.0495684143318</v>
      </c>
      <c r="W63" s="3">
        <f t="shared" si="26"/>
        <v>142355.57247674224</v>
      </c>
      <c r="X63" s="3">
        <f t="shared" si="20"/>
        <v>2.277886556920389</v>
      </c>
      <c r="Z63" s="52" t="s">
        <v>95</v>
      </c>
      <c r="AA63" s="52"/>
      <c r="AB63" s="53"/>
      <c r="AC63" s="51">
        <f>-AG7/(B127*AH7+AG7)</f>
        <v>1.7846017780245016</v>
      </c>
    </row>
    <row r="64" spans="1:29" x14ac:dyDescent="0.35">
      <c r="A64" s="25">
        <f t="shared" si="21"/>
        <v>59</v>
      </c>
      <c r="B64" s="3">
        <v>2080.584961</v>
      </c>
      <c r="C64" s="3">
        <v>645.96499649999998</v>
      </c>
      <c r="D64" s="3">
        <f t="shared" si="5"/>
        <v>-87.53074688333345</v>
      </c>
      <c r="E64" s="3">
        <f t="shared" si="6"/>
        <v>-284.07525235416688</v>
      </c>
      <c r="F64" s="4">
        <f t="shared" si="7"/>
        <v>24865.319009631654</v>
      </c>
      <c r="G64" s="3">
        <f t="shared" si="8"/>
        <v>7661.6316499541881</v>
      </c>
      <c r="H64" s="3">
        <f t="shared" si="9"/>
        <v>4.8063406145133623E-4</v>
      </c>
      <c r="I64" s="3">
        <f t="shared" si="10"/>
        <v>645.96499649999998</v>
      </c>
      <c r="J64" s="3">
        <f t="shared" si="22"/>
        <v>-383.73841387204163</v>
      </c>
      <c r="K64" s="3">
        <f t="shared" si="11"/>
        <v>80698.749000083597</v>
      </c>
      <c r="L64" s="3">
        <f t="shared" si="12"/>
        <v>9932.7457637379921</v>
      </c>
      <c r="M64" s="3">
        <f t="shared" si="13"/>
        <v>147255.17028103032</v>
      </c>
      <c r="N64" s="3">
        <f t="shared" si="14"/>
        <v>147255.1702810312</v>
      </c>
      <c r="O64" s="3">
        <f t="shared" si="23"/>
        <v>44.9546166909128</v>
      </c>
      <c r="P64" s="3">
        <f t="shared" si="24"/>
        <v>89.022379909718168</v>
      </c>
      <c r="Q64" s="3">
        <f t="shared" si="25"/>
        <v>1029.7034103720416</v>
      </c>
      <c r="R64" s="3">
        <f t="shared" si="15"/>
        <v>940.68103046232341</v>
      </c>
      <c r="S64" s="3">
        <f t="shared" si="16"/>
        <v>1118.7257902817598</v>
      </c>
      <c r="T64" s="3">
        <f t="shared" si="17"/>
        <v>1029.7034103720416</v>
      </c>
      <c r="U64" s="3">
        <f t="shared" si="18"/>
        <v>940.68103046232341</v>
      </c>
      <c r="V64" s="3">
        <f t="shared" si="19"/>
        <v>1118.7257902817598</v>
      </c>
      <c r="W64" s="3">
        <f t="shared" si="26"/>
        <v>147255.17028103032</v>
      </c>
      <c r="X64" s="3">
        <f t="shared" si="20"/>
        <v>2.0106363117361097</v>
      </c>
    </row>
    <row r="65" spans="1:24" x14ac:dyDescent="0.35">
      <c r="A65" s="25">
        <f t="shared" si="21"/>
        <v>60</v>
      </c>
      <c r="B65" s="3">
        <v>2063.4349364999998</v>
      </c>
      <c r="C65" s="3">
        <v>674.82000749999997</v>
      </c>
      <c r="D65" s="3">
        <f t="shared" si="5"/>
        <v>-104.68077138333365</v>
      </c>
      <c r="E65" s="3">
        <f t="shared" si="6"/>
        <v>-255.22024135416689</v>
      </c>
      <c r="F65" s="4">
        <f t="shared" si="7"/>
        <v>26716.651737594781</v>
      </c>
      <c r="G65" s="3">
        <f t="shared" si="8"/>
        <v>10958.063897409766</v>
      </c>
      <c r="H65" s="3">
        <f t="shared" si="9"/>
        <v>4.8462880137921908E-4</v>
      </c>
      <c r="I65" s="3">
        <f t="shared" si="10"/>
        <v>674.82000749999997</v>
      </c>
      <c r="J65" s="3">
        <f t="shared" si="22"/>
        <v>-337.67582918100061</v>
      </c>
      <c r="K65" s="3">
        <f t="shared" si="11"/>
        <v>65137.371596879195</v>
      </c>
      <c r="L65" s="3">
        <f t="shared" si="12"/>
        <v>6798.9239638686895</v>
      </c>
      <c r="M65" s="3">
        <f t="shared" si="13"/>
        <v>114024.9656130763</v>
      </c>
      <c r="N65" s="3">
        <f t="shared" si="14"/>
        <v>114024.96561307707</v>
      </c>
      <c r="O65" s="3">
        <f t="shared" si="23"/>
        <v>45.139067268993927</v>
      </c>
      <c r="P65" s="3">
        <f t="shared" si="24"/>
        <v>89.38764227085457</v>
      </c>
      <c r="Q65" s="3">
        <f t="shared" si="25"/>
        <v>1012.4958366810006</v>
      </c>
      <c r="R65" s="3">
        <f t="shared" si="15"/>
        <v>923.10819441014598</v>
      </c>
      <c r="S65" s="3">
        <f t="shared" si="16"/>
        <v>1101.8834789518551</v>
      </c>
      <c r="T65" s="3">
        <f t="shared" si="17"/>
        <v>1012.4958366810006</v>
      </c>
      <c r="U65" s="3">
        <f t="shared" si="18"/>
        <v>923.10819441014598</v>
      </c>
      <c r="V65" s="3">
        <f t="shared" si="19"/>
        <v>1101.8834789518551</v>
      </c>
      <c r="W65" s="3">
        <f t="shared" si="26"/>
        <v>114024.9656130763</v>
      </c>
      <c r="X65" s="3">
        <f t="shared" si="20"/>
        <v>2.061802691205822</v>
      </c>
    </row>
    <row r="66" spans="1:24" x14ac:dyDescent="0.35">
      <c r="A66" s="25">
        <f t="shared" si="21"/>
        <v>61</v>
      </c>
      <c r="B66" s="3">
        <v>1989.2199705</v>
      </c>
      <c r="C66" s="3">
        <v>621.64498900000001</v>
      </c>
      <c r="D66" s="3">
        <f t="shared" si="5"/>
        <v>-178.89573738333343</v>
      </c>
      <c r="E66" s="3">
        <f t="shared" si="6"/>
        <v>-308.39525985416685</v>
      </c>
      <c r="F66" s="4">
        <f t="shared" si="7"/>
        <v>55170.597417135905</v>
      </c>
      <c r="G66" s="3">
        <f t="shared" si="8"/>
        <v>32003.684853926599</v>
      </c>
      <c r="H66" s="3">
        <f t="shared" si="9"/>
        <v>5.0270961222485876E-4</v>
      </c>
      <c r="I66" s="3">
        <f t="shared" si="10"/>
        <v>621.64498900000001</v>
      </c>
      <c r="J66" s="3">
        <f t="shared" si="22"/>
        <v>-312.96670737727607</v>
      </c>
      <c r="K66" s="3">
        <f t="shared" si="11"/>
        <v>95107.636300519094</v>
      </c>
      <c r="L66" s="3">
        <f t="shared" si="12"/>
        <v>20.898132456541365</v>
      </c>
      <c r="M66" s="3">
        <f t="shared" si="13"/>
        <v>97948.159926573542</v>
      </c>
      <c r="N66" s="3">
        <f t="shared" si="14"/>
        <v>97948.159926574255</v>
      </c>
      <c r="O66" s="3">
        <f t="shared" si="23"/>
        <v>46.299348491014158</v>
      </c>
      <c r="P66" s="3">
        <f t="shared" si="24"/>
        <v>91.685314976173771</v>
      </c>
      <c r="Q66" s="3">
        <f t="shared" si="25"/>
        <v>934.61169637727608</v>
      </c>
      <c r="R66" s="3">
        <f t="shared" si="15"/>
        <v>842.92638140110228</v>
      </c>
      <c r="S66" s="3">
        <f t="shared" si="16"/>
        <v>1026.2970113534498</v>
      </c>
      <c r="T66" s="3">
        <f t="shared" si="17"/>
        <v>934.61169637727608</v>
      </c>
      <c r="U66" s="3">
        <f t="shared" si="18"/>
        <v>842.92638140110228</v>
      </c>
      <c r="V66" s="3">
        <f t="shared" si="19"/>
        <v>1026.2970113534498</v>
      </c>
      <c r="W66" s="3">
        <f t="shared" si="26"/>
        <v>97948.159926573542</v>
      </c>
      <c r="X66" s="3">
        <f t="shared" si="20"/>
        <v>2.316952365994327</v>
      </c>
    </row>
    <row r="67" spans="1:24" x14ac:dyDescent="0.35">
      <c r="A67" s="25">
        <f t="shared" si="21"/>
        <v>62</v>
      </c>
      <c r="B67" s="3">
        <v>1934.5849605000001</v>
      </c>
      <c r="C67" s="3">
        <v>565.33502199999998</v>
      </c>
      <c r="D67" s="3">
        <f t="shared" si="5"/>
        <v>-233.53074738333339</v>
      </c>
      <c r="E67" s="3">
        <f t="shared" si="6"/>
        <v>-364.70522685416688</v>
      </c>
      <c r="F67" s="4">
        <f t="shared" si="7"/>
        <v>85169.884201861743</v>
      </c>
      <c r="G67" s="3">
        <f t="shared" si="8"/>
        <v>54536.609973418279</v>
      </c>
      <c r="H67" s="3">
        <f t="shared" si="9"/>
        <v>5.169067373197952E-4</v>
      </c>
      <c r="I67" s="3">
        <f t="shared" si="10"/>
        <v>565.33502199999998</v>
      </c>
      <c r="J67" s="3">
        <f t="shared" si="22"/>
        <v>-308.12173546201097</v>
      </c>
      <c r="K67" s="3">
        <f t="shared" si="11"/>
        <v>133009.90249474932</v>
      </c>
      <c r="L67" s="3">
        <f t="shared" si="12"/>
        <v>3201.6914981261816</v>
      </c>
      <c r="M67" s="3">
        <f t="shared" si="13"/>
        <v>94939.003864121478</v>
      </c>
      <c r="N67" s="3">
        <f t="shared" si="14"/>
        <v>94939.003864122176</v>
      </c>
      <c r="O67" s="3">
        <f t="shared" si="23"/>
        <v>47.510227120870219</v>
      </c>
      <c r="P67" s="3">
        <f t="shared" si="24"/>
        <v>94.083184324115408</v>
      </c>
      <c r="Q67" s="3">
        <f t="shared" si="25"/>
        <v>873.45675746201096</v>
      </c>
      <c r="R67" s="3">
        <f t="shared" si="15"/>
        <v>779.37357313789551</v>
      </c>
      <c r="S67" s="3">
        <f t="shared" si="16"/>
        <v>967.53994178612641</v>
      </c>
      <c r="T67" s="3">
        <f t="shared" si="17"/>
        <v>873.45675746201096</v>
      </c>
      <c r="U67" s="3">
        <f t="shared" si="18"/>
        <v>779.37357313789551</v>
      </c>
      <c r="V67" s="3">
        <f t="shared" si="19"/>
        <v>967.53994178612641</v>
      </c>
      <c r="W67" s="3">
        <f t="shared" si="26"/>
        <v>94939.003864121478</v>
      </c>
      <c r="X67" s="3">
        <f t="shared" si="20"/>
        <v>2.5491882695972041</v>
      </c>
    </row>
    <row r="68" spans="1:24" x14ac:dyDescent="0.35">
      <c r="A68" s="25">
        <f t="shared" si="21"/>
        <v>63</v>
      </c>
      <c r="B68" s="3">
        <v>1998.414978</v>
      </c>
      <c r="C68" s="3">
        <v>574.96499649999998</v>
      </c>
      <c r="D68" s="3">
        <f t="shared" si="5"/>
        <v>-169.70072988333345</v>
      </c>
      <c r="E68" s="3">
        <f t="shared" si="6"/>
        <v>-355.07525235416688</v>
      </c>
      <c r="F68" s="4">
        <f t="shared" si="7"/>
        <v>60256.529488010936</v>
      </c>
      <c r="G68" s="3">
        <f t="shared" si="8"/>
        <v>28798.337722936103</v>
      </c>
      <c r="H68" s="3">
        <f t="shared" si="9"/>
        <v>5.0039656978591762E-4</v>
      </c>
      <c r="I68" s="3">
        <f t="shared" si="10"/>
        <v>574.96499649999998</v>
      </c>
      <c r="J68" s="3">
        <f t="shared" si="22"/>
        <v>-369.61026419864072</v>
      </c>
      <c r="K68" s="3">
        <f t="shared" si="11"/>
        <v>126078.43483437529</v>
      </c>
      <c r="L68" s="3">
        <f t="shared" si="12"/>
        <v>211.2665693189949</v>
      </c>
      <c r="M68" s="3">
        <f t="shared" si="13"/>
        <v>136611.747400989</v>
      </c>
      <c r="N68" s="3">
        <f t="shared" si="14"/>
        <v>136611.74740098984</v>
      </c>
      <c r="O68" s="3">
        <f t="shared" si="23"/>
        <v>46.124516398175999</v>
      </c>
      <c r="P68" s="3">
        <f t="shared" si="24"/>
        <v>91.339099834444042</v>
      </c>
      <c r="Q68" s="3">
        <f t="shared" si="25"/>
        <v>944.5752606986407</v>
      </c>
      <c r="R68" s="3">
        <f t="shared" si="15"/>
        <v>853.23616086419668</v>
      </c>
      <c r="S68" s="3">
        <f t="shared" si="16"/>
        <v>1035.9143605330848</v>
      </c>
      <c r="T68" s="3">
        <f t="shared" si="17"/>
        <v>944.5752606986407</v>
      </c>
      <c r="U68" s="3">
        <f t="shared" si="18"/>
        <v>853.23616086419668</v>
      </c>
      <c r="V68" s="3">
        <f t="shared" si="19"/>
        <v>1035.9143605330848</v>
      </c>
      <c r="W68" s="3">
        <f t="shared" si="26"/>
        <v>136611.747400989</v>
      </c>
      <c r="X68" s="3">
        <f t="shared" si="20"/>
        <v>2.2819645046511834</v>
      </c>
    </row>
    <row r="69" spans="1:24" x14ac:dyDescent="0.35">
      <c r="A69" s="25">
        <f t="shared" si="21"/>
        <v>64</v>
      </c>
      <c r="B69" s="3">
        <v>2060.9600829999999</v>
      </c>
      <c r="C69" s="3">
        <v>625.0400085</v>
      </c>
      <c r="D69" s="3">
        <f t="shared" si="5"/>
        <v>-107.15562488333353</v>
      </c>
      <c r="E69" s="3">
        <f t="shared" si="6"/>
        <v>-305.00024035416686</v>
      </c>
      <c r="F69" s="4">
        <f t="shared" si="7"/>
        <v>32682.49134471767</v>
      </c>
      <c r="G69" s="3">
        <f t="shared" si="8"/>
        <v>11482.327944137687</v>
      </c>
      <c r="H69" s="3">
        <f t="shared" si="9"/>
        <v>4.8521075602025624E-4</v>
      </c>
      <c r="I69" s="3">
        <f t="shared" si="10"/>
        <v>625.0400085</v>
      </c>
      <c r="J69" s="3">
        <f t="shared" si="22"/>
        <v>-384.9490248467979</v>
      </c>
      <c r="K69" s="3">
        <f t="shared" si="11"/>
        <v>93025.146616099562</v>
      </c>
      <c r="L69" s="3">
        <f t="shared" si="12"/>
        <v>6391.8081418491602</v>
      </c>
      <c r="M69" s="3">
        <f t="shared" si="13"/>
        <v>148185.75173050063</v>
      </c>
      <c r="N69" s="3">
        <f t="shared" si="14"/>
        <v>148185.75173050151</v>
      </c>
      <c r="O69" s="3">
        <f t="shared" si="23"/>
        <v>45.168332836383684</v>
      </c>
      <c r="P69" s="3">
        <f t="shared" si="24"/>
        <v>89.445596061815735</v>
      </c>
      <c r="Q69" s="3">
        <f t="shared" si="25"/>
        <v>1009.9890333467979</v>
      </c>
      <c r="R69" s="3">
        <f t="shared" si="15"/>
        <v>920.54343728498213</v>
      </c>
      <c r="S69" s="3">
        <f t="shared" si="16"/>
        <v>1099.4346294086135</v>
      </c>
      <c r="T69" s="3">
        <f t="shared" si="17"/>
        <v>1009.9890333467979</v>
      </c>
      <c r="U69" s="3">
        <f t="shared" si="18"/>
        <v>920.54343728498213</v>
      </c>
      <c r="V69" s="3">
        <f t="shared" si="19"/>
        <v>1099.4346294086135</v>
      </c>
      <c r="W69" s="3">
        <f t="shared" si="26"/>
        <v>148185.75173050063</v>
      </c>
      <c r="X69" s="3">
        <f t="shared" si="20"/>
        <v>2.0694021174783552</v>
      </c>
    </row>
    <row r="70" spans="1:24" x14ac:dyDescent="0.35">
      <c r="A70" s="25">
        <f t="shared" si="21"/>
        <v>65</v>
      </c>
      <c r="B70" s="3">
        <v>2082.0599364999998</v>
      </c>
      <c r="C70" s="3">
        <v>693.35498050000001</v>
      </c>
      <c r="D70" s="3">
        <f t="shared" si="5"/>
        <v>-86.055771383333649</v>
      </c>
      <c r="E70" s="3">
        <f t="shared" si="6"/>
        <v>-236.68526835416685</v>
      </c>
      <c r="F70" s="4">
        <f t="shared" si="7"/>
        <v>20368.133343289159</v>
      </c>
      <c r="G70" s="3">
        <f t="shared" si="8"/>
        <v>7405.5957883805868</v>
      </c>
      <c r="H70" s="3">
        <f t="shared" si="9"/>
        <v>4.8029357006937448E-4</v>
      </c>
      <c r="I70" s="3">
        <f t="shared" si="10"/>
        <v>693.35498050000001</v>
      </c>
      <c r="J70" s="3">
        <f t="shared" ref="J70:J101" si="27">I70-Q70</f>
        <v>-337.81511622761059</v>
      </c>
      <c r="K70" s="3">
        <f t="shared" si="11"/>
        <v>56019.916255883974</v>
      </c>
      <c r="L70" s="3">
        <f t="shared" si="12"/>
        <v>10227.246130905873</v>
      </c>
      <c r="M70" s="3">
        <f t="shared" si="13"/>
        <v>114119.05275187406</v>
      </c>
      <c r="N70" s="3">
        <f t="shared" si="14"/>
        <v>114119.05275187481</v>
      </c>
      <c r="O70" s="3">
        <f t="shared" ref="O70:O101" si="28" xml:space="preserve"> SQRT($AB$16/$AH$15*(1+G70/$AB$19))</f>
        <v>44.940258620562346</v>
      </c>
      <c r="P70" s="3">
        <f t="shared" ref="P70:P101" si="29">O70*$AH$21</f>
        <v>88.993947021450055</v>
      </c>
      <c r="Q70" s="3">
        <f t="shared" ref="Q70:Q101" si="30">$AC$7+$AB$7*H70</f>
        <v>1031.1700967276106</v>
      </c>
      <c r="R70" s="3">
        <f t="shared" si="15"/>
        <v>942.17614970616057</v>
      </c>
      <c r="S70" s="3">
        <f t="shared" si="16"/>
        <v>1120.1640437490607</v>
      </c>
      <c r="T70" s="3">
        <f t="shared" si="17"/>
        <v>1031.1700967276106</v>
      </c>
      <c r="U70" s="3">
        <f t="shared" si="18"/>
        <v>942.17614970616057</v>
      </c>
      <c r="V70" s="3">
        <f t="shared" si="19"/>
        <v>1120.1640437490607</v>
      </c>
      <c r="W70" s="3">
        <f t="shared" ref="W70:W101" si="31">(T70-C70)^2</f>
        <v>114119.05275187406</v>
      </c>
      <c r="X70" s="3">
        <f t="shared" si="20"/>
        <v>2.0063541285987054</v>
      </c>
    </row>
    <row r="71" spans="1:24" x14ac:dyDescent="0.35">
      <c r="A71" s="25">
        <f t="shared" si="21"/>
        <v>66</v>
      </c>
      <c r="B71" s="3">
        <v>2096.400024</v>
      </c>
      <c r="C71" s="3">
        <v>718.26000950000002</v>
      </c>
      <c r="D71" s="3">
        <f t="shared" ref="D71:D125" si="32">B71-$B$127</f>
        <v>-71.71568388333344</v>
      </c>
      <c r="E71" s="3">
        <f t="shared" ref="E71:E125" si="33">C71-$C$127</f>
        <v>-211.78023935416684</v>
      </c>
      <c r="F71" s="4">
        <f t="shared" ref="F71:F125" si="34">D71*E71</f>
        <v>15187.964698260121</v>
      </c>
      <c r="G71" s="3">
        <f t="shared" ref="G71:G125" si="35">D71^2</f>
        <v>5143.139314854212</v>
      </c>
      <c r="H71" s="3">
        <f t="shared" ref="H71:H125" si="36">1/B71</f>
        <v>4.770081990802343E-4</v>
      </c>
      <c r="I71" s="3">
        <f t="shared" ref="I71:I125" si="37">C71</f>
        <v>718.26000950000002</v>
      </c>
      <c r="J71" s="3">
        <f t="shared" si="27"/>
        <v>-327.06201311481095</v>
      </c>
      <c r="K71" s="3">
        <f t="shared" ref="K71:K125" si="38">(I71-$I$127)^2</f>
        <v>44850.869780908193</v>
      </c>
      <c r="L71" s="3">
        <f t="shared" ref="L71:L125" si="39">(Q71-$I$127)^2</f>
        <v>13289.887361400333</v>
      </c>
      <c r="M71" s="3">
        <f t="shared" ref="M71:M125" si="40">J71^2</f>
        <v>106969.56042271278</v>
      </c>
      <c r="N71" s="3">
        <f t="shared" ref="N71:N125" si="41">(J71-$J$127)^2</f>
        <v>106969.56042271352</v>
      </c>
      <c r="O71" s="3">
        <f t="shared" si="28"/>
        <v>44.813183851146853</v>
      </c>
      <c r="P71" s="3">
        <f t="shared" si="29"/>
        <v>88.74230438199379</v>
      </c>
      <c r="Q71" s="3">
        <f t="shared" si="30"/>
        <v>1045.322022614811</v>
      </c>
      <c r="R71" s="3">
        <f t="shared" ref="R71:R125" si="42">Q71-P71</f>
        <v>956.57971823281719</v>
      </c>
      <c r="S71" s="3">
        <f t="shared" ref="S71:S125" si="43">Q71+P71</f>
        <v>1134.0643269968048</v>
      </c>
      <c r="T71" s="3">
        <f t="shared" ref="T71:T125" si="44">$AH$7+$AG$7*(H71)</f>
        <v>1045.322022614811</v>
      </c>
      <c r="U71" s="3">
        <f t="shared" ref="U71:U125" si="45">R71</f>
        <v>956.57971823281719</v>
      </c>
      <c r="V71" s="3">
        <f t="shared" ref="V71:V125" si="46">S71</f>
        <v>1134.0643269968048</v>
      </c>
      <c r="W71" s="3">
        <f t="shared" si="31"/>
        <v>106969.56042271278</v>
      </c>
      <c r="X71" s="3">
        <f t="shared" ref="X71:X125" si="47" xml:space="preserve"> - $AG$7/(B71*$AH$7+$AG$7)</f>
        <v>1.965653081554674</v>
      </c>
    </row>
    <row r="72" spans="1:24" x14ac:dyDescent="0.35">
      <c r="A72" s="25">
        <f t="shared" ref="A72:A125" si="48">A71+1</f>
        <v>67</v>
      </c>
      <c r="B72" s="3">
        <v>2136.4700929999999</v>
      </c>
      <c r="C72" s="3">
        <v>738.06500249999999</v>
      </c>
      <c r="D72" s="3">
        <f t="shared" si="32"/>
        <v>-31.645614883333565</v>
      </c>
      <c r="E72" s="3">
        <f t="shared" si="33"/>
        <v>-191.97524635416687</v>
      </c>
      <c r="F72" s="4">
        <f t="shared" si="34"/>
        <v>6075.1747132570508</v>
      </c>
      <c r="G72" s="3">
        <f t="shared" si="35"/>
        <v>1001.4449413442628</v>
      </c>
      <c r="H72" s="3">
        <f t="shared" si="36"/>
        <v>4.6806178250584108E-4</v>
      </c>
      <c r="I72" s="3">
        <f t="shared" si="37"/>
        <v>738.06500249999999</v>
      </c>
      <c r="J72" s="3">
        <f t="shared" si="27"/>
        <v>-345.7942278564451</v>
      </c>
      <c r="K72" s="3">
        <f t="shared" si="38"/>
        <v>36854.495212743059</v>
      </c>
      <c r="L72" s="3">
        <f t="shared" si="39"/>
        <v>23660.279070398214</v>
      </c>
      <c r="M72" s="3">
        <f t="shared" si="40"/>
        <v>119573.64801883507</v>
      </c>
      <c r="N72" s="3">
        <f t="shared" si="41"/>
        <v>119573.64801883585</v>
      </c>
      <c r="O72" s="3">
        <f t="shared" si="28"/>
        <v>44.579619960366735</v>
      </c>
      <c r="P72" s="3">
        <f t="shared" si="29"/>
        <v>88.279784290649701</v>
      </c>
      <c r="Q72" s="3">
        <f t="shared" si="30"/>
        <v>1083.8592303564451</v>
      </c>
      <c r="R72" s="3">
        <f t="shared" si="42"/>
        <v>995.57944606579542</v>
      </c>
      <c r="S72" s="3">
        <f t="shared" si="43"/>
        <v>1172.1390146470949</v>
      </c>
      <c r="T72" s="3">
        <f t="shared" si="44"/>
        <v>1083.8592303564451</v>
      </c>
      <c r="U72" s="3">
        <f t="shared" si="45"/>
        <v>995.57944606579542</v>
      </c>
      <c r="V72" s="3">
        <f t="shared" si="46"/>
        <v>1172.1390146470949</v>
      </c>
      <c r="W72" s="3">
        <f t="shared" si="31"/>
        <v>119573.64801883507</v>
      </c>
      <c r="X72" s="3">
        <f t="shared" si="47"/>
        <v>1.8602076642047618</v>
      </c>
    </row>
    <row r="73" spans="1:24" x14ac:dyDescent="0.35">
      <c r="A73" s="25">
        <f t="shared" si="48"/>
        <v>68</v>
      </c>
      <c r="B73" s="3">
        <v>2172.0499264999999</v>
      </c>
      <c r="C73" s="3">
        <v>764.51498400000003</v>
      </c>
      <c r="D73" s="3">
        <f t="shared" si="32"/>
        <v>3.9342186166663851</v>
      </c>
      <c r="E73" s="3">
        <f t="shared" si="33"/>
        <v>-165.52526485416683</v>
      </c>
      <c r="F73" s="4">
        <f t="shared" si="34"/>
        <v>-651.21257851789721</v>
      </c>
      <c r="G73" s="3">
        <f t="shared" si="35"/>
        <v>15.478076123724364</v>
      </c>
      <c r="H73" s="3">
        <f t="shared" si="36"/>
        <v>4.6039457371561488E-4</v>
      </c>
      <c r="I73" s="3">
        <f t="shared" si="37"/>
        <v>764.51498400000003</v>
      </c>
      <c r="J73" s="3">
        <f t="shared" si="27"/>
        <v>-352.37119245161614</v>
      </c>
      <c r="K73" s="3">
        <f t="shared" si="38"/>
        <v>27398.613305042079</v>
      </c>
      <c r="L73" s="3">
        <f t="shared" si="39"/>
        <v>34911.400659751271</v>
      </c>
      <c r="M73" s="3">
        <f t="shared" si="40"/>
        <v>124165.45726977389</v>
      </c>
      <c r="N73" s="3">
        <f t="shared" si="41"/>
        <v>124165.45726977471</v>
      </c>
      <c r="O73" s="3">
        <f t="shared" si="28"/>
        <v>44.523837460055155</v>
      </c>
      <c r="P73" s="3">
        <f t="shared" si="29"/>
        <v>88.16931975328761</v>
      </c>
      <c r="Q73" s="3">
        <f t="shared" si="30"/>
        <v>1116.8861764516162</v>
      </c>
      <c r="R73" s="3">
        <f t="shared" si="42"/>
        <v>1028.7168566983285</v>
      </c>
      <c r="S73" s="3">
        <f t="shared" si="43"/>
        <v>1205.0554962049039</v>
      </c>
      <c r="T73" s="3">
        <f t="shared" si="44"/>
        <v>1116.8861764516162</v>
      </c>
      <c r="U73" s="3">
        <f t="shared" si="45"/>
        <v>1028.7168566983285</v>
      </c>
      <c r="V73" s="3">
        <f t="shared" si="46"/>
        <v>1205.0554962049039</v>
      </c>
      <c r="W73" s="3">
        <f t="shared" si="31"/>
        <v>124165.45726977389</v>
      </c>
      <c r="X73" s="3">
        <f t="shared" si="47"/>
        <v>1.77562973107392</v>
      </c>
    </row>
    <row r="74" spans="1:24" x14ac:dyDescent="0.35">
      <c r="A74" s="25">
        <f t="shared" si="48"/>
        <v>69</v>
      </c>
      <c r="B74" s="3">
        <v>2169.8000489999999</v>
      </c>
      <c r="C74" s="3">
        <v>804.10501099999999</v>
      </c>
      <c r="D74" s="3">
        <f t="shared" si="32"/>
        <v>1.6843411166664737</v>
      </c>
      <c r="E74" s="3">
        <f t="shared" si="33"/>
        <v>-125.93523785416687</v>
      </c>
      <c r="F74" s="4">
        <f t="shared" si="34"/>
        <v>-212.11789915494541</v>
      </c>
      <c r="G74" s="3">
        <f t="shared" si="35"/>
        <v>2.8370049972932634</v>
      </c>
      <c r="H74" s="3">
        <f t="shared" si="36"/>
        <v>4.6087195935905337E-4</v>
      </c>
      <c r="I74" s="3">
        <f t="shared" si="37"/>
        <v>804.10501099999999</v>
      </c>
      <c r="J74" s="3">
        <f t="shared" si="27"/>
        <v>-310.72479913320433</v>
      </c>
      <c r="K74" s="3">
        <f t="shared" si="38"/>
        <v>15859.684133385585</v>
      </c>
      <c r="L74" s="3">
        <f t="shared" si="39"/>
        <v>34147.18195769914</v>
      </c>
      <c r="M74" s="3">
        <f t="shared" si="40"/>
        <v>96549.900796370173</v>
      </c>
      <c r="N74" s="3">
        <f t="shared" si="41"/>
        <v>96549.900796370886</v>
      </c>
      <c r="O74" s="3">
        <f t="shared" si="28"/>
        <v>44.523121819418641</v>
      </c>
      <c r="P74" s="3">
        <f t="shared" si="29"/>
        <v>88.167902589994668</v>
      </c>
      <c r="Q74" s="3">
        <f t="shared" si="30"/>
        <v>1114.8298101332043</v>
      </c>
      <c r="R74" s="3">
        <f t="shared" si="42"/>
        <v>1026.6619075432097</v>
      </c>
      <c r="S74" s="3">
        <f t="shared" si="43"/>
        <v>1202.9977127231989</v>
      </c>
      <c r="T74" s="3">
        <f t="shared" si="44"/>
        <v>1114.8298101332043</v>
      </c>
      <c r="U74" s="3">
        <f t="shared" si="45"/>
        <v>1026.6619075432097</v>
      </c>
      <c r="V74" s="3">
        <f t="shared" si="46"/>
        <v>1202.9977127231989</v>
      </c>
      <c r="W74" s="3">
        <f t="shared" si="31"/>
        <v>96549.900796370173</v>
      </c>
      <c r="X74" s="3">
        <f t="shared" si="47"/>
        <v>1.780749536302918</v>
      </c>
    </row>
    <row r="75" spans="1:24" x14ac:dyDescent="0.35">
      <c r="A75" s="25">
        <f t="shared" si="48"/>
        <v>70</v>
      </c>
      <c r="B75" s="3">
        <v>2145.23999</v>
      </c>
      <c r="C75" s="3">
        <v>812.91000350000002</v>
      </c>
      <c r="D75" s="3">
        <f t="shared" si="32"/>
        <v>-22.875717883333436</v>
      </c>
      <c r="E75" s="3">
        <f t="shared" si="33"/>
        <v>-117.13024535416685</v>
      </c>
      <c r="F75" s="4">
        <f t="shared" si="34"/>
        <v>2679.4384483275476</v>
      </c>
      <c r="G75" s="3">
        <f t="shared" si="35"/>
        <v>523.29846867786125</v>
      </c>
      <c r="H75" s="3">
        <f t="shared" si="36"/>
        <v>4.6614831191917132E-4</v>
      </c>
      <c r="I75" s="3">
        <f t="shared" si="37"/>
        <v>812.91000350000002</v>
      </c>
      <c r="J75" s="3">
        <f t="shared" si="27"/>
        <v>-279.19161227331244</v>
      </c>
      <c r="K75" s="3">
        <f t="shared" si="38"/>
        <v>13719.494376727323</v>
      </c>
      <c r="L75" s="3">
        <f t="shared" si="39"/>
        <v>26263.88664770194</v>
      </c>
      <c r="M75" s="3">
        <f t="shared" si="40"/>
        <v>77947.956363771635</v>
      </c>
      <c r="N75" s="3">
        <f t="shared" si="41"/>
        <v>77947.95636377226</v>
      </c>
      <c r="O75" s="3">
        <f t="shared" si="28"/>
        <v>44.552576855134852</v>
      </c>
      <c r="P75" s="3">
        <f t="shared" si="29"/>
        <v>88.226231579824827</v>
      </c>
      <c r="Q75" s="3">
        <f t="shared" si="30"/>
        <v>1092.1016157733125</v>
      </c>
      <c r="R75" s="3">
        <f t="shared" si="42"/>
        <v>1003.8753841934877</v>
      </c>
      <c r="S75" s="3">
        <f t="shared" si="43"/>
        <v>1180.3278473531373</v>
      </c>
      <c r="T75" s="3">
        <f t="shared" si="44"/>
        <v>1092.1016157733125</v>
      </c>
      <c r="U75" s="3">
        <f t="shared" si="45"/>
        <v>1003.8753841934877</v>
      </c>
      <c r="V75" s="3">
        <f t="shared" si="46"/>
        <v>1180.3278473531373</v>
      </c>
      <c r="W75" s="3">
        <f t="shared" si="31"/>
        <v>77947.956363771635</v>
      </c>
      <c r="X75" s="3">
        <f t="shared" si="47"/>
        <v>1.8386209056099947</v>
      </c>
    </row>
    <row r="76" spans="1:24" x14ac:dyDescent="0.35">
      <c r="A76" s="25">
        <f t="shared" si="48"/>
        <v>71</v>
      </c>
      <c r="B76" s="3">
        <v>2163.7449955000002</v>
      </c>
      <c r="C76" s="3">
        <v>774.78500350000002</v>
      </c>
      <c r="D76" s="3">
        <f t="shared" si="32"/>
        <v>-4.3707123833332844</v>
      </c>
      <c r="E76" s="3">
        <f t="shared" si="33"/>
        <v>-155.25524535416685</v>
      </c>
      <c r="F76" s="4">
        <f t="shared" si="34"/>
        <v>678.5760234469044</v>
      </c>
      <c r="G76" s="3">
        <f t="shared" si="35"/>
        <v>19.103126737822919</v>
      </c>
      <c r="H76" s="3">
        <f t="shared" si="36"/>
        <v>4.6216166973452391E-4</v>
      </c>
      <c r="I76" s="3">
        <f t="shared" si="37"/>
        <v>774.78500350000002</v>
      </c>
      <c r="J76" s="3">
        <f t="shared" si="27"/>
        <v>-334.48930446619067</v>
      </c>
      <c r="K76" s="3">
        <f t="shared" si="38"/>
        <v>24104.191209982546</v>
      </c>
      <c r="L76" s="3">
        <f t="shared" si="39"/>
        <v>32124.847945772453</v>
      </c>
      <c r="M76" s="3">
        <f t="shared" si="40"/>
        <v>111883.094802276</v>
      </c>
      <c r="N76" s="3">
        <f t="shared" si="41"/>
        <v>111883.09480227677</v>
      </c>
      <c r="O76" s="3">
        <f t="shared" si="28"/>
        <v>44.524042680536517</v>
      </c>
      <c r="P76" s="3">
        <f t="shared" si="29"/>
        <v>88.169726145711834</v>
      </c>
      <c r="Q76" s="3">
        <f t="shared" si="30"/>
        <v>1109.2743079661907</v>
      </c>
      <c r="R76" s="3">
        <f t="shared" si="42"/>
        <v>1021.1045818204789</v>
      </c>
      <c r="S76" s="3">
        <f t="shared" si="43"/>
        <v>1197.4440341119025</v>
      </c>
      <c r="T76" s="3">
        <f t="shared" si="44"/>
        <v>1109.2743079661907</v>
      </c>
      <c r="U76" s="3">
        <f t="shared" si="45"/>
        <v>1021.1045818204789</v>
      </c>
      <c r="V76" s="3">
        <f t="shared" si="46"/>
        <v>1197.4440341119025</v>
      </c>
      <c r="W76" s="3">
        <f t="shared" si="31"/>
        <v>111883.094802276</v>
      </c>
      <c r="X76" s="3">
        <f t="shared" si="47"/>
        <v>1.7946761728110483</v>
      </c>
    </row>
    <row r="77" spans="1:24" x14ac:dyDescent="0.35">
      <c r="A77" s="25">
        <f t="shared" si="48"/>
        <v>72</v>
      </c>
      <c r="B77" s="3">
        <v>2219.5</v>
      </c>
      <c r="C77" s="3">
        <v>760.53497300000004</v>
      </c>
      <c r="D77" s="3">
        <f t="shared" si="32"/>
        <v>51.384292116666529</v>
      </c>
      <c r="E77" s="3">
        <f t="shared" si="33"/>
        <v>-169.50527585416683</v>
      </c>
      <c r="F77" s="4">
        <f t="shared" si="34"/>
        <v>-8709.9086098066491</v>
      </c>
      <c r="G77" s="3">
        <f t="shared" si="35"/>
        <v>2640.3454763309178</v>
      </c>
      <c r="H77" s="3">
        <f t="shared" si="36"/>
        <v>4.5055192610948412E-4</v>
      </c>
      <c r="I77" s="3">
        <f t="shared" si="37"/>
        <v>760.53497300000004</v>
      </c>
      <c r="J77" s="3">
        <f t="shared" si="27"/>
        <v>-398.74897828929033</v>
      </c>
      <c r="K77" s="3">
        <f t="shared" si="38"/>
        <v>28732.038542397189</v>
      </c>
      <c r="L77" s="3">
        <f t="shared" si="39"/>
        <v>52552.67510616345</v>
      </c>
      <c r="M77" s="3">
        <f t="shared" si="40"/>
        <v>159000.74768675293</v>
      </c>
      <c r="N77" s="3">
        <f t="shared" si="41"/>
        <v>159000.74768675384</v>
      </c>
      <c r="O77" s="3">
        <f t="shared" si="28"/>
        <v>44.672189005134179</v>
      </c>
      <c r="P77" s="3">
        <f t="shared" si="29"/>
        <v>88.463096201144367</v>
      </c>
      <c r="Q77" s="3">
        <f t="shared" si="30"/>
        <v>1159.2839512892904</v>
      </c>
      <c r="R77" s="3">
        <f t="shared" si="42"/>
        <v>1070.8208550881459</v>
      </c>
      <c r="S77" s="3">
        <f t="shared" si="43"/>
        <v>1247.7470474904349</v>
      </c>
      <c r="T77" s="3">
        <f t="shared" si="44"/>
        <v>1159.2839512892904</v>
      </c>
      <c r="U77" s="3">
        <f t="shared" si="45"/>
        <v>1070.8208550881459</v>
      </c>
      <c r="V77" s="3">
        <f t="shared" si="46"/>
        <v>1247.7470474904349</v>
      </c>
      <c r="W77" s="3">
        <f t="shared" si="31"/>
        <v>159000.74768675293</v>
      </c>
      <c r="X77" s="3">
        <f t="shared" si="47"/>
        <v>1.6741183418754852</v>
      </c>
    </row>
    <row r="78" spans="1:24" x14ac:dyDescent="0.35">
      <c r="A78" s="25">
        <f t="shared" si="48"/>
        <v>73</v>
      </c>
      <c r="B78" s="3">
        <v>2265.2200925000002</v>
      </c>
      <c r="C78" s="3">
        <v>790.69998150000004</v>
      </c>
      <c r="D78" s="3">
        <f t="shared" si="32"/>
        <v>97.104384616666721</v>
      </c>
      <c r="E78" s="3">
        <f t="shared" si="33"/>
        <v>-139.34026735416683</v>
      </c>
      <c r="F78" s="4">
        <f t="shared" si="34"/>
        <v>-13530.550913748186</v>
      </c>
      <c r="G78" s="3">
        <f t="shared" si="35"/>
        <v>9429.2615117815403</v>
      </c>
      <c r="H78" s="3">
        <f t="shared" si="36"/>
        <v>4.4145820678129092E-4</v>
      </c>
      <c r="I78" s="3">
        <f t="shared" si="37"/>
        <v>790.69998150000004</v>
      </c>
      <c r="J78" s="3">
        <f t="shared" si="27"/>
        <v>-407.75569267750859</v>
      </c>
      <c r="K78" s="3">
        <f t="shared" si="38"/>
        <v>19415.710106330691</v>
      </c>
      <c r="L78" s="3">
        <f t="shared" si="39"/>
        <v>72046.840551510453</v>
      </c>
      <c r="M78" s="3">
        <f t="shared" si="40"/>
        <v>166264.70491091482</v>
      </c>
      <c r="N78" s="3">
        <f t="shared" si="41"/>
        <v>166264.70491091575</v>
      </c>
      <c r="O78" s="3">
        <f t="shared" si="28"/>
        <v>45.053617626752683</v>
      </c>
      <c r="P78" s="3">
        <f t="shared" si="29"/>
        <v>89.218428715613939</v>
      </c>
      <c r="Q78" s="3">
        <f t="shared" si="30"/>
        <v>1198.4556741775086</v>
      </c>
      <c r="R78" s="3">
        <f t="shared" si="42"/>
        <v>1109.2372454618946</v>
      </c>
      <c r="S78" s="3">
        <f t="shared" si="43"/>
        <v>1287.6741028931226</v>
      </c>
      <c r="T78" s="3">
        <f t="shared" si="44"/>
        <v>1198.4556741775086</v>
      </c>
      <c r="U78" s="3">
        <f t="shared" si="45"/>
        <v>1109.2372454618946</v>
      </c>
      <c r="V78" s="3">
        <f t="shared" si="46"/>
        <v>1287.6741028931226</v>
      </c>
      <c r="W78" s="3">
        <f t="shared" si="31"/>
        <v>166264.70491091482</v>
      </c>
      <c r="X78" s="3">
        <f t="shared" si="47"/>
        <v>1.5867143394453269</v>
      </c>
    </row>
    <row r="79" spans="1:24" x14ac:dyDescent="0.35">
      <c r="A79" s="25">
        <f t="shared" si="48"/>
        <v>74</v>
      </c>
      <c r="B79" s="3">
        <v>2324.6149905000002</v>
      </c>
      <c r="C79" s="3">
        <v>837.125</v>
      </c>
      <c r="D79" s="3">
        <f t="shared" si="32"/>
        <v>156.49928261666673</v>
      </c>
      <c r="E79" s="3">
        <f t="shared" si="33"/>
        <v>-92.915248854166862</v>
      </c>
      <c r="F79" s="4">
        <f t="shared" si="34"/>
        <v>-14541.169789826179</v>
      </c>
      <c r="G79" s="3">
        <f t="shared" si="35"/>
        <v>24492.025459531327</v>
      </c>
      <c r="H79" s="3">
        <f t="shared" si="36"/>
        <v>4.3017876254205454E-4</v>
      </c>
      <c r="I79" s="3">
        <f t="shared" si="37"/>
        <v>837.125</v>
      </c>
      <c r="J79" s="3">
        <f t="shared" si="27"/>
        <v>-409.9175337590068</v>
      </c>
      <c r="K79" s="3">
        <f t="shared" si="38"/>
        <v>8633.2434696317559</v>
      </c>
      <c r="L79" s="3">
        <f t="shared" si="39"/>
        <v>100490.44863488931</v>
      </c>
      <c r="M79" s="3">
        <f t="shared" si="40"/>
        <v>168032.38448306647</v>
      </c>
      <c r="N79" s="3">
        <f t="shared" si="41"/>
        <v>168032.38448306741</v>
      </c>
      <c r="O79" s="3">
        <f t="shared" si="28"/>
        <v>45.888584825555725</v>
      </c>
      <c r="P79" s="3">
        <f t="shared" si="29"/>
        <v>90.871891088456792</v>
      </c>
      <c r="Q79" s="3">
        <f t="shared" si="30"/>
        <v>1247.0425337590068</v>
      </c>
      <c r="R79" s="3">
        <f t="shared" si="42"/>
        <v>1156.17064267055</v>
      </c>
      <c r="S79" s="3">
        <f t="shared" si="43"/>
        <v>1337.9144248474636</v>
      </c>
      <c r="T79" s="3">
        <f t="shared" si="44"/>
        <v>1247.0425337590068</v>
      </c>
      <c r="U79" s="3">
        <f t="shared" si="45"/>
        <v>1156.17064267055</v>
      </c>
      <c r="V79" s="3">
        <f t="shared" si="46"/>
        <v>1337.9144248474636</v>
      </c>
      <c r="W79" s="3">
        <f t="shared" si="31"/>
        <v>168032.38448306647</v>
      </c>
      <c r="X79" s="3">
        <f t="shared" si="47"/>
        <v>1.4859316291641989</v>
      </c>
    </row>
    <row r="80" spans="1:24" x14ac:dyDescent="0.35">
      <c r="A80" s="25">
        <f t="shared" si="48"/>
        <v>75</v>
      </c>
      <c r="B80" s="3">
        <v>2371.424927</v>
      </c>
      <c r="C80" s="3">
        <v>869.794983</v>
      </c>
      <c r="D80" s="3">
        <f t="shared" si="32"/>
        <v>203.30921911666655</v>
      </c>
      <c r="E80" s="3">
        <f t="shared" si="33"/>
        <v>-60.24526585416686</v>
      </c>
      <c r="F80" s="4">
        <f t="shared" si="34"/>
        <v>-12248.417956286639</v>
      </c>
      <c r="G80" s="3">
        <f t="shared" si="35"/>
        <v>41334.638577828729</v>
      </c>
      <c r="H80" s="3">
        <f t="shared" si="36"/>
        <v>4.2168739504018884E-4</v>
      </c>
      <c r="I80" s="3">
        <f t="shared" si="37"/>
        <v>869.794983</v>
      </c>
      <c r="J80" s="3">
        <f t="shared" si="27"/>
        <v>-413.82460825558951</v>
      </c>
      <c r="K80" s="3">
        <f t="shared" si="38"/>
        <v>3629.4920578392434</v>
      </c>
      <c r="L80" s="3">
        <f t="shared" si="39"/>
        <v>125018.35137302248</v>
      </c>
      <c r="M80" s="3">
        <f t="shared" si="40"/>
        <v>171250.80639789213</v>
      </c>
      <c r="N80" s="3">
        <f t="shared" si="41"/>
        <v>171250.80639789306</v>
      </c>
      <c r="O80" s="3">
        <f t="shared" si="28"/>
        <v>46.804577470688869</v>
      </c>
      <c r="P80" s="3">
        <f t="shared" si="29"/>
        <v>92.685805904152105</v>
      </c>
      <c r="Q80" s="3">
        <f t="shared" si="30"/>
        <v>1283.6195912555895</v>
      </c>
      <c r="R80" s="3">
        <f t="shared" si="42"/>
        <v>1190.9337853514373</v>
      </c>
      <c r="S80" s="3">
        <f t="shared" si="43"/>
        <v>1376.3053971597417</v>
      </c>
      <c r="T80" s="3">
        <f t="shared" si="44"/>
        <v>1283.6195912555895</v>
      </c>
      <c r="U80" s="3">
        <f t="shared" si="45"/>
        <v>1190.9337853514373</v>
      </c>
      <c r="V80" s="3">
        <f t="shared" si="46"/>
        <v>1376.3053971597417</v>
      </c>
      <c r="W80" s="3">
        <f t="shared" si="31"/>
        <v>171250.80639789213</v>
      </c>
      <c r="X80" s="3">
        <f t="shared" si="47"/>
        <v>1.4150943929986384</v>
      </c>
    </row>
    <row r="81" spans="1:24" x14ac:dyDescent="0.35">
      <c r="A81" s="25">
        <f t="shared" si="48"/>
        <v>76</v>
      </c>
      <c r="B81" s="3">
        <v>2373.2700195000002</v>
      </c>
      <c r="C81" s="3">
        <v>906.49499500000002</v>
      </c>
      <c r="D81" s="3">
        <f t="shared" si="32"/>
        <v>205.15431161666675</v>
      </c>
      <c r="E81" s="3">
        <f t="shared" si="33"/>
        <v>-23.545253854166845</v>
      </c>
      <c r="F81" s="4">
        <f t="shared" si="34"/>
        <v>-4830.410346291269</v>
      </c>
      <c r="G81" s="3">
        <f t="shared" si="35"/>
        <v>42088.291574908406</v>
      </c>
      <c r="H81" s="3">
        <f t="shared" si="36"/>
        <v>4.2135955529016444E-4</v>
      </c>
      <c r="I81" s="3">
        <f t="shared" si="37"/>
        <v>906.49499500000002</v>
      </c>
      <c r="J81" s="3">
        <f t="shared" si="27"/>
        <v>-378.53678497356373</v>
      </c>
      <c r="K81" s="3">
        <f t="shared" si="38"/>
        <v>554.37897905715863</v>
      </c>
      <c r="L81" s="3">
        <f t="shared" si="39"/>
        <v>126018.98716649372</v>
      </c>
      <c r="M81" s="3">
        <f t="shared" si="40"/>
        <v>143290.09757812202</v>
      </c>
      <c r="N81" s="3">
        <f t="shared" si="41"/>
        <v>143290.09757812289</v>
      </c>
      <c r="O81" s="3">
        <f t="shared" si="28"/>
        <v>46.845146549001775</v>
      </c>
      <c r="P81" s="3">
        <f t="shared" si="29"/>
        <v>92.766143724113732</v>
      </c>
      <c r="Q81" s="3">
        <f t="shared" si="30"/>
        <v>1285.0317799735637</v>
      </c>
      <c r="R81" s="3">
        <f t="shared" si="42"/>
        <v>1192.2656362494499</v>
      </c>
      <c r="S81" s="3">
        <f t="shared" si="43"/>
        <v>1377.7979236976776</v>
      </c>
      <c r="T81" s="3">
        <f t="shared" si="44"/>
        <v>1285.0317799735637</v>
      </c>
      <c r="U81" s="3">
        <f t="shared" si="45"/>
        <v>1192.2656362494499</v>
      </c>
      <c r="V81" s="3">
        <f t="shared" si="46"/>
        <v>1377.7979236976776</v>
      </c>
      <c r="W81" s="3">
        <f t="shared" si="31"/>
        <v>143290.09757812202</v>
      </c>
      <c r="X81" s="3">
        <f t="shared" si="47"/>
        <v>1.4124403192957251</v>
      </c>
    </row>
    <row r="82" spans="1:24" x14ac:dyDescent="0.35">
      <c r="A82" s="25">
        <f t="shared" si="48"/>
        <v>77</v>
      </c>
      <c r="B82" s="3">
        <v>2400.1500245000002</v>
      </c>
      <c r="C82" s="3">
        <v>961.2099915</v>
      </c>
      <c r="D82" s="3">
        <f t="shared" si="32"/>
        <v>232.03431661666673</v>
      </c>
      <c r="E82" s="3">
        <f t="shared" si="33"/>
        <v>31.169742645833139</v>
      </c>
      <c r="F82" s="4">
        <f t="shared" si="34"/>
        <v>7232.4499339432659</v>
      </c>
      <c r="G82" s="3">
        <f t="shared" si="35"/>
        <v>53839.924087763538</v>
      </c>
      <c r="H82" s="3">
        <f t="shared" si="36"/>
        <v>4.1664062237456185E-4</v>
      </c>
      <c r="I82" s="3">
        <f t="shared" si="37"/>
        <v>961.2099915</v>
      </c>
      <c r="J82" s="3">
        <f t="shared" si="27"/>
        <v>-344.1488654183064</v>
      </c>
      <c r="K82" s="3">
        <f t="shared" si="38"/>
        <v>971.55285660746904</v>
      </c>
      <c r="L82" s="3">
        <f t="shared" si="39"/>
        <v>140864.05755920318</v>
      </c>
      <c r="M82" s="3">
        <f t="shared" si="40"/>
        <v>118438.44156870757</v>
      </c>
      <c r="N82" s="3">
        <f t="shared" si="41"/>
        <v>118438.44156870835</v>
      </c>
      <c r="O82" s="3">
        <f t="shared" si="28"/>
        <v>47.473251186687797</v>
      </c>
      <c r="P82" s="3">
        <f t="shared" si="29"/>
        <v>94.009961907763014</v>
      </c>
      <c r="Q82" s="3">
        <f t="shared" si="30"/>
        <v>1305.3588569183064</v>
      </c>
      <c r="R82" s="3">
        <f t="shared" si="42"/>
        <v>1211.3488950105434</v>
      </c>
      <c r="S82" s="3">
        <f t="shared" si="43"/>
        <v>1399.3688188260694</v>
      </c>
      <c r="T82" s="3">
        <f t="shared" si="44"/>
        <v>1305.3588569183064</v>
      </c>
      <c r="U82" s="3">
        <f t="shared" si="45"/>
        <v>1211.3488950105434</v>
      </c>
      <c r="V82" s="3">
        <f t="shared" si="46"/>
        <v>1399.3688188260694</v>
      </c>
      <c r="W82" s="3">
        <f t="shared" si="31"/>
        <v>118438.44156870757</v>
      </c>
      <c r="X82" s="3">
        <f t="shared" si="47"/>
        <v>1.3748737453723732</v>
      </c>
    </row>
    <row r="83" spans="1:24" x14ac:dyDescent="0.35">
      <c r="A83" s="25">
        <f t="shared" si="48"/>
        <v>78</v>
      </c>
      <c r="B83" s="3">
        <v>2419.5299070000001</v>
      </c>
      <c r="C83" s="3">
        <v>983.29501349999998</v>
      </c>
      <c r="D83" s="3">
        <f t="shared" si="32"/>
        <v>251.41419911666662</v>
      </c>
      <c r="E83" s="3">
        <f t="shared" si="33"/>
        <v>53.25476464583312</v>
      </c>
      <c r="F83" s="4">
        <f t="shared" si="34"/>
        <v>13389.004002578706</v>
      </c>
      <c r="G83" s="3">
        <f t="shared" si="35"/>
        <v>63209.09951747489</v>
      </c>
      <c r="H83" s="3">
        <f t="shared" si="36"/>
        <v>4.133034260526708E-4</v>
      </c>
      <c r="I83" s="3">
        <f t="shared" si="37"/>
        <v>983.29501349999998</v>
      </c>
      <c r="J83" s="3">
        <f t="shared" si="27"/>
        <v>-336.4390099290448</v>
      </c>
      <c r="K83" s="3">
        <f t="shared" si="38"/>
        <v>2836.0699574830774</v>
      </c>
      <c r="L83" s="3">
        <f t="shared" si="39"/>
        <v>151861.23794241576</v>
      </c>
      <c r="M83" s="3">
        <f t="shared" si="40"/>
        <v>113191.2074020359</v>
      </c>
      <c r="N83" s="3">
        <f t="shared" si="41"/>
        <v>113191.20740203667</v>
      </c>
      <c r="O83" s="3">
        <f t="shared" si="28"/>
        <v>47.968125472721134</v>
      </c>
      <c r="P83" s="3">
        <f t="shared" si="29"/>
        <v>94.989947723273602</v>
      </c>
      <c r="Q83" s="3">
        <f t="shared" si="30"/>
        <v>1319.7340234290448</v>
      </c>
      <c r="R83" s="3">
        <f t="shared" si="42"/>
        <v>1224.7440757057711</v>
      </c>
      <c r="S83" s="3">
        <f t="shared" si="43"/>
        <v>1414.7239711523184</v>
      </c>
      <c r="T83" s="3">
        <f t="shared" si="44"/>
        <v>1319.7340234290448</v>
      </c>
      <c r="U83" s="3">
        <f t="shared" si="45"/>
        <v>1224.7440757057711</v>
      </c>
      <c r="V83" s="3">
        <f t="shared" si="46"/>
        <v>1414.7239711523184</v>
      </c>
      <c r="W83" s="3">
        <f t="shared" si="31"/>
        <v>113191.2074020359</v>
      </c>
      <c r="X83" s="3">
        <f t="shared" si="47"/>
        <v>1.3490054984941078</v>
      </c>
    </row>
    <row r="84" spans="1:24" x14ac:dyDescent="0.35">
      <c r="A84" s="25">
        <f t="shared" si="48"/>
        <v>79</v>
      </c>
      <c r="B84" s="3">
        <v>2450.844971</v>
      </c>
      <c r="C84" s="3">
        <v>980.28500350000002</v>
      </c>
      <c r="D84" s="3">
        <f t="shared" si="32"/>
        <v>282.72926311666652</v>
      </c>
      <c r="E84" s="3">
        <f t="shared" si="33"/>
        <v>50.244754645833154</v>
      </c>
      <c r="F84" s="4">
        <f t="shared" si="34"/>
        <v>14205.662456494114</v>
      </c>
      <c r="G84" s="3">
        <f t="shared" si="35"/>
        <v>79935.83622249325</v>
      </c>
      <c r="H84" s="3">
        <f t="shared" si="36"/>
        <v>4.0802254399305293E-4</v>
      </c>
      <c r="I84" s="3">
        <f t="shared" si="37"/>
        <v>980.28500350000002</v>
      </c>
      <c r="J84" s="3">
        <f t="shared" si="27"/>
        <v>-362.19672537046802</v>
      </c>
      <c r="K84" s="3">
        <f t="shared" si="38"/>
        <v>2524.5353694199725</v>
      </c>
      <c r="L84" s="3">
        <f t="shared" si="39"/>
        <v>170107.97443803697</v>
      </c>
      <c r="M84" s="3">
        <f t="shared" si="40"/>
        <v>131186.46786909024</v>
      </c>
      <c r="N84" s="3">
        <f t="shared" si="41"/>
        <v>131186.46786909105</v>
      </c>
      <c r="O84" s="3">
        <f t="shared" si="28"/>
        <v>48.839156064644861</v>
      </c>
      <c r="P84" s="3">
        <f t="shared" si="29"/>
        <v>96.714825432727977</v>
      </c>
      <c r="Q84" s="3">
        <f t="shared" si="30"/>
        <v>1342.481728870468</v>
      </c>
      <c r="R84" s="3">
        <f t="shared" si="42"/>
        <v>1245.76690343774</v>
      </c>
      <c r="S84" s="3">
        <f t="shared" si="43"/>
        <v>1439.1965543031961</v>
      </c>
      <c r="T84" s="3">
        <f t="shared" si="44"/>
        <v>1342.481728870468</v>
      </c>
      <c r="U84" s="3">
        <f t="shared" si="45"/>
        <v>1245.76690343774</v>
      </c>
      <c r="V84" s="3">
        <f t="shared" si="46"/>
        <v>1439.1965543031961</v>
      </c>
      <c r="W84" s="3">
        <f t="shared" si="31"/>
        <v>131186.46786909024</v>
      </c>
      <c r="X84" s="3">
        <f t="shared" si="47"/>
        <v>1.3092027332043441</v>
      </c>
    </row>
    <row r="85" spans="1:24" x14ac:dyDescent="0.35">
      <c r="A85" s="25">
        <f t="shared" si="48"/>
        <v>80</v>
      </c>
      <c r="B85" s="3">
        <v>2474.375</v>
      </c>
      <c r="C85" s="3">
        <v>988.35498050000001</v>
      </c>
      <c r="D85" s="3">
        <f t="shared" si="32"/>
        <v>306.25929211666653</v>
      </c>
      <c r="E85" s="3">
        <f t="shared" si="33"/>
        <v>58.314731645833149</v>
      </c>
      <c r="F85" s="4">
        <f t="shared" si="34"/>
        <v>17859.428433826233</v>
      </c>
      <c r="G85" s="3">
        <f t="shared" si="35"/>
        <v>93794.754007801675</v>
      </c>
      <c r="H85" s="3">
        <f t="shared" si="36"/>
        <v>4.041424602172266E-4</v>
      </c>
      <c r="I85" s="3">
        <f t="shared" si="37"/>
        <v>988.35498050000001</v>
      </c>
      <c r="J85" s="3">
        <f t="shared" si="27"/>
        <v>-370.84043404344993</v>
      </c>
      <c r="K85" s="3">
        <f t="shared" si="38"/>
        <v>3400.6079269255342</v>
      </c>
      <c r="L85" s="3">
        <f t="shared" si="39"/>
        <v>184174.15623779601</v>
      </c>
      <c r="M85" s="3">
        <f t="shared" si="40"/>
        <v>137522.62752153433</v>
      </c>
      <c r="N85" s="3">
        <f t="shared" si="41"/>
        <v>137522.62752153518</v>
      </c>
      <c r="O85" s="3">
        <f t="shared" si="28"/>
        <v>49.54924967931256</v>
      </c>
      <c r="P85" s="3">
        <f t="shared" si="29"/>
        <v>98.121004112240357</v>
      </c>
      <c r="Q85" s="3">
        <f t="shared" si="30"/>
        <v>1359.1954145434499</v>
      </c>
      <c r="R85" s="3">
        <f t="shared" si="42"/>
        <v>1261.0744104312096</v>
      </c>
      <c r="S85" s="3">
        <f t="shared" si="43"/>
        <v>1457.3164186556903</v>
      </c>
      <c r="T85" s="3">
        <f t="shared" si="44"/>
        <v>1359.1954145434499</v>
      </c>
      <c r="U85" s="3">
        <f t="shared" si="45"/>
        <v>1261.0744104312096</v>
      </c>
      <c r="V85" s="3">
        <f t="shared" si="46"/>
        <v>1457.3164186556903</v>
      </c>
      <c r="W85" s="3">
        <f t="shared" si="31"/>
        <v>137522.62752153433</v>
      </c>
      <c r="X85" s="3">
        <f t="shared" si="47"/>
        <v>1.2808070454136138</v>
      </c>
    </row>
    <row r="86" spans="1:24" x14ac:dyDescent="0.35">
      <c r="A86" s="25">
        <f t="shared" si="48"/>
        <v>81</v>
      </c>
      <c r="B86" s="3">
        <v>2496.8900144999998</v>
      </c>
      <c r="C86" s="3">
        <v>972.77499399999999</v>
      </c>
      <c r="D86" s="3">
        <f t="shared" si="32"/>
        <v>328.77430661666631</v>
      </c>
      <c r="E86" s="3">
        <f t="shared" si="33"/>
        <v>42.734745145833131</v>
      </c>
      <c r="F86" s="4">
        <f t="shared" si="34"/>
        <v>14050.086203761233</v>
      </c>
      <c r="G86" s="3">
        <f t="shared" si="35"/>
        <v>108092.54469126971</v>
      </c>
      <c r="H86" s="3">
        <f t="shared" si="36"/>
        <v>4.0049821745963016E-4</v>
      </c>
      <c r="I86" s="3">
        <f t="shared" si="37"/>
        <v>972.77499399999999</v>
      </c>
      <c r="J86" s="3">
        <f t="shared" si="27"/>
        <v>-402.11820736598736</v>
      </c>
      <c r="K86" s="3">
        <f t="shared" si="38"/>
        <v>1826.2584426793082</v>
      </c>
      <c r="L86" s="3">
        <f t="shared" si="39"/>
        <v>197894.14935848402</v>
      </c>
      <c r="M86" s="3">
        <f t="shared" si="40"/>
        <v>161699.05269523521</v>
      </c>
      <c r="N86" s="3">
        <f t="shared" si="41"/>
        <v>161699.05269523611</v>
      </c>
      <c r="O86" s="3">
        <f t="shared" si="28"/>
        <v>50.271319353950403</v>
      </c>
      <c r="P86" s="3">
        <f t="shared" si="29"/>
        <v>99.550898650967241</v>
      </c>
      <c r="Q86" s="3">
        <f t="shared" si="30"/>
        <v>1374.8932013659874</v>
      </c>
      <c r="R86" s="3">
        <f t="shared" si="42"/>
        <v>1275.3423027150202</v>
      </c>
      <c r="S86" s="3">
        <f t="shared" si="43"/>
        <v>1474.4441000169545</v>
      </c>
      <c r="T86" s="3">
        <f t="shared" si="44"/>
        <v>1374.8932013659874</v>
      </c>
      <c r="U86" s="3">
        <f t="shared" si="45"/>
        <v>1275.3423027150202</v>
      </c>
      <c r="V86" s="3">
        <f t="shared" si="46"/>
        <v>1474.4441000169545</v>
      </c>
      <c r="W86" s="3">
        <f t="shared" si="31"/>
        <v>161699.05269523521</v>
      </c>
      <c r="X86" s="3">
        <f t="shared" si="47"/>
        <v>1.2547660243752723</v>
      </c>
    </row>
    <row r="87" spans="1:24" x14ac:dyDescent="0.35">
      <c r="A87" s="25">
        <f t="shared" si="48"/>
        <v>82</v>
      </c>
      <c r="B87" s="3">
        <v>2548.2299804999998</v>
      </c>
      <c r="C87" s="3">
        <v>1034.6400145</v>
      </c>
      <c r="D87" s="3">
        <f t="shared" si="32"/>
        <v>380.11427261666631</v>
      </c>
      <c r="E87" s="3">
        <f t="shared" si="33"/>
        <v>104.59976564583314</v>
      </c>
      <c r="F87" s="4">
        <f t="shared" si="34"/>
        <v>39759.863834339631</v>
      </c>
      <c r="G87" s="3">
        <f t="shared" si="35"/>
        <v>144486.86024689733</v>
      </c>
      <c r="H87" s="3">
        <f t="shared" si="36"/>
        <v>3.9242925781910213E-4</v>
      </c>
      <c r="I87" s="3">
        <f t="shared" si="37"/>
        <v>1034.6400145</v>
      </c>
      <c r="J87" s="3">
        <f t="shared" si="27"/>
        <v>-375.01069802592133</v>
      </c>
      <c r="K87" s="3">
        <f t="shared" si="38"/>
        <v>10941.110973163215</v>
      </c>
      <c r="L87" s="3">
        <f t="shared" si="39"/>
        <v>230026.19686343533</v>
      </c>
      <c r="M87" s="3">
        <f t="shared" si="40"/>
        <v>140633.02363388875</v>
      </c>
      <c r="N87" s="3">
        <f t="shared" si="41"/>
        <v>140633.02363388962</v>
      </c>
      <c r="O87" s="3">
        <f t="shared" si="28"/>
        <v>52.064143166559496</v>
      </c>
      <c r="P87" s="3">
        <f t="shared" si="29"/>
        <v>103.10117789491279</v>
      </c>
      <c r="Q87" s="3">
        <f t="shared" si="30"/>
        <v>1409.6507125259213</v>
      </c>
      <c r="R87" s="3">
        <f t="shared" si="42"/>
        <v>1306.5495346310086</v>
      </c>
      <c r="S87" s="3">
        <f t="shared" si="43"/>
        <v>1512.7518904208341</v>
      </c>
      <c r="T87" s="3">
        <f t="shared" si="44"/>
        <v>1409.6507125259213</v>
      </c>
      <c r="U87" s="3">
        <f t="shared" si="45"/>
        <v>1306.5495346310086</v>
      </c>
      <c r="V87" s="3">
        <f t="shared" si="46"/>
        <v>1512.7518904208341</v>
      </c>
      <c r="W87" s="3">
        <f t="shared" si="31"/>
        <v>140633.02363388875</v>
      </c>
      <c r="X87" s="3">
        <f t="shared" si="47"/>
        <v>1.1991706527283246</v>
      </c>
    </row>
    <row r="88" spans="1:24" x14ac:dyDescent="0.35">
      <c r="A88" s="25">
        <f t="shared" si="48"/>
        <v>83</v>
      </c>
      <c r="B88" s="3">
        <v>2584.0250245000002</v>
      </c>
      <c r="C88" s="3">
        <v>1141.075012</v>
      </c>
      <c r="D88" s="3">
        <f t="shared" si="32"/>
        <v>415.90931661666673</v>
      </c>
      <c r="E88" s="3">
        <f t="shared" si="33"/>
        <v>211.03476314583315</v>
      </c>
      <c r="F88" s="4">
        <f t="shared" si="34"/>
        <v>87771.324122343591</v>
      </c>
      <c r="G88" s="3">
        <f t="shared" si="35"/>
        <v>172980.55964854272</v>
      </c>
      <c r="H88" s="3">
        <f t="shared" si="36"/>
        <v>3.8699315622668803E-4</v>
      </c>
      <c r="I88" s="3">
        <f t="shared" si="37"/>
        <v>1141.075012</v>
      </c>
      <c r="J88" s="3">
        <f t="shared" si="27"/>
        <v>-291.99202309814609</v>
      </c>
      <c r="K88" s="3">
        <f t="shared" si="38"/>
        <v>44535.6712560179</v>
      </c>
      <c r="L88" s="3">
        <f t="shared" si="39"/>
        <v>253035.94767894599</v>
      </c>
      <c r="M88" s="3">
        <f t="shared" si="40"/>
        <v>85259.341552948274</v>
      </c>
      <c r="N88" s="3">
        <f t="shared" si="41"/>
        <v>85259.341552948943</v>
      </c>
      <c r="O88" s="3">
        <f t="shared" si="28"/>
        <v>53.425800998265288</v>
      </c>
      <c r="P88" s="3">
        <f t="shared" si="29"/>
        <v>105.79763111204497</v>
      </c>
      <c r="Q88" s="3">
        <f t="shared" si="30"/>
        <v>1433.0670350981461</v>
      </c>
      <c r="R88" s="3">
        <f t="shared" si="42"/>
        <v>1327.2694039861012</v>
      </c>
      <c r="S88" s="3">
        <f t="shared" si="43"/>
        <v>1538.864666210191</v>
      </c>
      <c r="T88" s="3">
        <f t="shared" si="44"/>
        <v>1433.0670350981461</v>
      </c>
      <c r="U88" s="3">
        <f t="shared" si="45"/>
        <v>1327.2694039861012</v>
      </c>
      <c r="V88" s="3">
        <f t="shared" si="46"/>
        <v>1538.864666210191</v>
      </c>
      <c r="W88" s="3">
        <f t="shared" si="31"/>
        <v>85259.341552948274</v>
      </c>
      <c r="X88" s="3">
        <f t="shared" si="47"/>
        <v>1.1632361931849651</v>
      </c>
    </row>
    <row r="89" spans="1:24" x14ac:dyDescent="0.35">
      <c r="A89" s="25">
        <f t="shared" si="48"/>
        <v>84</v>
      </c>
      <c r="B89" s="3">
        <v>2659.3551025000002</v>
      </c>
      <c r="C89" s="3">
        <v>1170.76001</v>
      </c>
      <c r="D89" s="3">
        <f t="shared" si="32"/>
        <v>491.23939461666669</v>
      </c>
      <c r="E89" s="3">
        <f t="shared" si="33"/>
        <v>240.7197611458331</v>
      </c>
      <c r="F89" s="4">
        <f t="shared" si="34"/>
        <v>118251.02973754765</v>
      </c>
      <c r="G89" s="3">
        <f t="shared" si="35"/>
        <v>241316.14282334916</v>
      </c>
      <c r="H89" s="3">
        <f t="shared" si="36"/>
        <v>3.7603101558717091E-4</v>
      </c>
      <c r="I89" s="3">
        <f t="shared" si="37"/>
        <v>1170.76001</v>
      </c>
      <c r="J89" s="3">
        <f t="shared" si="27"/>
        <v>-309.52708103956479</v>
      </c>
      <c r="K89" s="3">
        <f t="shared" si="38"/>
        <v>57946.003406106938</v>
      </c>
      <c r="L89" s="3">
        <f t="shared" si="39"/>
        <v>302771.5873350022</v>
      </c>
      <c r="M89" s="3">
        <f t="shared" si="40"/>
        <v>95807.013896873308</v>
      </c>
      <c r="N89" s="3">
        <f t="shared" si="41"/>
        <v>95807.013896874007</v>
      </c>
      <c r="O89" s="3">
        <f t="shared" si="28"/>
        <v>56.557993309948067</v>
      </c>
      <c r="P89" s="3">
        <f t="shared" si="29"/>
        <v>112.00022462625654</v>
      </c>
      <c r="Q89" s="3">
        <f t="shared" si="30"/>
        <v>1480.2870910395648</v>
      </c>
      <c r="R89" s="3">
        <f t="shared" si="42"/>
        <v>1368.2868664133082</v>
      </c>
      <c r="S89" s="3">
        <f t="shared" si="43"/>
        <v>1592.2873156658213</v>
      </c>
      <c r="T89" s="3">
        <f t="shared" si="44"/>
        <v>1480.2870910395648</v>
      </c>
      <c r="U89" s="3">
        <f t="shared" si="45"/>
        <v>1368.2868664133082</v>
      </c>
      <c r="V89" s="3">
        <f t="shared" si="46"/>
        <v>1592.2873156658213</v>
      </c>
      <c r="W89" s="3">
        <f t="shared" si="31"/>
        <v>95807.013896873308</v>
      </c>
      <c r="X89" s="3">
        <f t="shared" si="47"/>
        <v>1.094230569427914</v>
      </c>
    </row>
    <row r="90" spans="1:24" x14ac:dyDescent="0.35">
      <c r="A90" s="25">
        <f t="shared" si="48"/>
        <v>85</v>
      </c>
      <c r="B90" s="3">
        <v>2753.7700195000002</v>
      </c>
      <c r="C90" s="3">
        <v>1311.4450075</v>
      </c>
      <c r="D90" s="3">
        <f t="shared" si="32"/>
        <v>585.65431161666675</v>
      </c>
      <c r="E90" s="3">
        <f t="shared" si="33"/>
        <v>381.40475864583311</v>
      </c>
      <c r="F90" s="4">
        <f t="shared" si="34"/>
        <v>223371.34137204633</v>
      </c>
      <c r="G90" s="3">
        <f t="shared" si="35"/>
        <v>342990.97271519178</v>
      </c>
      <c r="H90" s="3">
        <f t="shared" si="36"/>
        <v>3.6313853114777143E-4</v>
      </c>
      <c r="I90" s="3">
        <f t="shared" si="37"/>
        <v>1311.4450075</v>
      </c>
      <c r="J90" s="3">
        <f t="shared" si="27"/>
        <v>-224.37720724138285</v>
      </c>
      <c r="K90" s="3">
        <f t="shared" si="38"/>
        <v>145469.58991768621</v>
      </c>
      <c r="L90" s="3">
        <f t="shared" si="39"/>
        <v>366971.7901941801</v>
      </c>
      <c r="M90" s="3">
        <f t="shared" si="40"/>
        <v>50345.131129442467</v>
      </c>
      <c r="N90" s="3">
        <f t="shared" si="41"/>
        <v>50345.131129442962</v>
      </c>
      <c r="O90" s="3">
        <f t="shared" si="28"/>
        <v>60.920976477657547</v>
      </c>
      <c r="P90" s="3">
        <f t="shared" si="29"/>
        <v>120.6401191173167</v>
      </c>
      <c r="Q90" s="3">
        <f t="shared" si="30"/>
        <v>1535.8222147413828</v>
      </c>
      <c r="R90" s="3">
        <f t="shared" si="42"/>
        <v>1415.1820956240661</v>
      </c>
      <c r="S90" s="3">
        <f t="shared" si="43"/>
        <v>1656.4623338586996</v>
      </c>
      <c r="T90" s="3">
        <f t="shared" si="44"/>
        <v>1535.8222147413828</v>
      </c>
      <c r="U90" s="3">
        <f t="shared" si="45"/>
        <v>1415.1820956240661</v>
      </c>
      <c r="V90" s="3">
        <f t="shared" si="46"/>
        <v>1656.4623338586996</v>
      </c>
      <c r="W90" s="3">
        <f t="shared" si="31"/>
        <v>50345.131129442467</v>
      </c>
      <c r="X90" s="3">
        <f t="shared" si="47"/>
        <v>1.0185034750956494</v>
      </c>
    </row>
    <row r="91" spans="1:24" x14ac:dyDescent="0.35">
      <c r="A91" s="25">
        <f t="shared" si="48"/>
        <v>86</v>
      </c>
      <c r="B91" s="3">
        <v>2765.1400144999998</v>
      </c>
      <c r="C91" s="3">
        <v>1478.7249755</v>
      </c>
      <c r="D91" s="3">
        <f t="shared" si="32"/>
        <v>597.02430661666631</v>
      </c>
      <c r="E91" s="3">
        <f t="shared" si="33"/>
        <v>548.68472664583317</v>
      </c>
      <c r="F91" s="4">
        <f t="shared" si="34"/>
        <v>327578.11847688362</v>
      </c>
      <c r="G91" s="3">
        <f t="shared" si="35"/>
        <v>356438.0226911112</v>
      </c>
      <c r="H91" s="3">
        <f t="shared" si="36"/>
        <v>3.6164533974993767E-4</v>
      </c>
      <c r="I91" s="3">
        <f t="shared" si="37"/>
        <v>1478.7249755</v>
      </c>
      <c r="J91" s="3">
        <f t="shared" si="27"/>
        <v>-63.52924770173604</v>
      </c>
      <c r="K91" s="3">
        <f t="shared" si="38"/>
        <v>301054.92925441265</v>
      </c>
      <c r="L91" s="3">
        <f t="shared" si="39"/>
        <v>374805.95038644614</v>
      </c>
      <c r="M91" s="3">
        <f t="shared" si="40"/>
        <v>4035.9653135485337</v>
      </c>
      <c r="N91" s="3">
        <f t="shared" si="41"/>
        <v>4035.9653135486756</v>
      </c>
      <c r="O91" s="3">
        <f t="shared" si="28"/>
        <v>61.474824631132151</v>
      </c>
      <c r="P91" s="3">
        <f t="shared" si="29"/>
        <v>121.73688924595355</v>
      </c>
      <c r="Q91" s="3">
        <f t="shared" si="30"/>
        <v>1542.2542232017361</v>
      </c>
      <c r="R91" s="3">
        <f t="shared" si="42"/>
        <v>1420.5173339557825</v>
      </c>
      <c r="S91" s="3">
        <f t="shared" si="43"/>
        <v>1663.9911124476896</v>
      </c>
      <c r="T91" s="3">
        <f t="shared" si="44"/>
        <v>1542.2542232017361</v>
      </c>
      <c r="U91" s="3">
        <f t="shared" si="45"/>
        <v>1420.5173339557825</v>
      </c>
      <c r="V91" s="3">
        <f t="shared" si="46"/>
        <v>1663.9911124476896</v>
      </c>
      <c r="W91" s="3">
        <f t="shared" si="31"/>
        <v>4035.9653135485337</v>
      </c>
      <c r="X91" s="3">
        <f t="shared" si="47"/>
        <v>1.0100852576359403</v>
      </c>
    </row>
    <row r="92" spans="1:24" x14ac:dyDescent="0.35">
      <c r="A92" s="25">
        <f t="shared" si="48"/>
        <v>87</v>
      </c>
      <c r="B92" s="3">
        <v>2678.045044</v>
      </c>
      <c r="C92" s="3">
        <v>1480.469971</v>
      </c>
      <c r="D92" s="3">
        <f t="shared" si="32"/>
        <v>509.92933611666649</v>
      </c>
      <c r="E92" s="3">
        <f t="shared" si="33"/>
        <v>550.42972214583313</v>
      </c>
      <c r="F92" s="4">
        <f t="shared" si="34"/>
        <v>280680.26279270591</v>
      </c>
      <c r="G92" s="3">
        <f t="shared" si="35"/>
        <v>260027.92783238422</v>
      </c>
      <c r="H92" s="3">
        <f t="shared" si="36"/>
        <v>3.7340671406571011E-4</v>
      </c>
      <c r="I92" s="3">
        <f t="shared" si="37"/>
        <v>1480.469971</v>
      </c>
      <c r="J92" s="3">
        <f t="shared" si="27"/>
        <v>-11.12145089295791</v>
      </c>
      <c r="K92" s="3">
        <f t="shared" si="38"/>
        <v>302972.87902153906</v>
      </c>
      <c r="L92" s="3">
        <f t="shared" si="39"/>
        <v>315339.71994124225</v>
      </c>
      <c r="M92" s="3">
        <f t="shared" si="40"/>
        <v>123.68666996447429</v>
      </c>
      <c r="N92" s="3">
        <f t="shared" si="41"/>
        <v>123.68666996449915</v>
      </c>
      <c r="O92" s="3">
        <f t="shared" si="28"/>
        <v>57.385848873163233</v>
      </c>
      <c r="P92" s="3">
        <f t="shared" si="29"/>
        <v>113.63960402449779</v>
      </c>
      <c r="Q92" s="3">
        <f t="shared" si="30"/>
        <v>1491.5914218929579</v>
      </c>
      <c r="R92" s="3">
        <f t="shared" si="42"/>
        <v>1377.95181786846</v>
      </c>
      <c r="S92" s="3">
        <f t="shared" si="43"/>
        <v>1605.2310259174558</v>
      </c>
      <c r="T92" s="3">
        <f t="shared" si="44"/>
        <v>1491.5914218929579</v>
      </c>
      <c r="U92" s="3">
        <f t="shared" si="45"/>
        <v>1377.95181786846</v>
      </c>
      <c r="V92" s="3">
        <f t="shared" si="46"/>
        <v>1605.2310259174558</v>
      </c>
      <c r="W92" s="3">
        <f t="shared" si="31"/>
        <v>123.68666996447429</v>
      </c>
      <c r="X92" s="3">
        <f t="shared" si="47"/>
        <v>1.0783590144614348</v>
      </c>
    </row>
    <row r="93" spans="1:24" x14ac:dyDescent="0.35">
      <c r="A93" s="25">
        <f t="shared" si="48"/>
        <v>88</v>
      </c>
      <c r="B93" s="3">
        <v>2640.75</v>
      </c>
      <c r="C93" s="3">
        <v>1491.875</v>
      </c>
      <c r="D93" s="3">
        <f t="shared" si="32"/>
        <v>472.63429211666653</v>
      </c>
      <c r="E93" s="3">
        <f t="shared" si="33"/>
        <v>561.83475114583314</v>
      </c>
      <c r="F93" s="4">
        <f t="shared" si="34"/>
        <v>265542.36989435437</v>
      </c>
      <c r="G93" s="3">
        <f t="shared" si="35"/>
        <v>223383.17408462247</v>
      </c>
      <c r="H93" s="3">
        <f t="shared" si="36"/>
        <v>3.7868029915743634E-4</v>
      </c>
      <c r="I93" s="3">
        <f t="shared" si="37"/>
        <v>1491.875</v>
      </c>
      <c r="J93" s="3">
        <f t="shared" si="27"/>
        <v>22.999851436492236</v>
      </c>
      <c r="K93" s="3">
        <f t="shared" si="38"/>
        <v>315658.28759510024</v>
      </c>
      <c r="L93" s="3">
        <f t="shared" si="39"/>
        <v>290343.04914477549</v>
      </c>
      <c r="M93" s="3">
        <f t="shared" si="40"/>
        <v>528.99316610071401</v>
      </c>
      <c r="N93" s="3">
        <f t="shared" si="41"/>
        <v>528.99316610066251</v>
      </c>
      <c r="O93" s="3">
        <f t="shared" si="28"/>
        <v>55.753059993136759</v>
      </c>
      <c r="P93" s="3">
        <f t="shared" si="29"/>
        <v>110.40623751645985</v>
      </c>
      <c r="Q93" s="3">
        <f t="shared" si="30"/>
        <v>1468.8751485635078</v>
      </c>
      <c r="R93" s="3">
        <f t="shared" si="42"/>
        <v>1358.4689110470479</v>
      </c>
      <c r="S93" s="3">
        <f t="shared" si="43"/>
        <v>1579.2813860799677</v>
      </c>
      <c r="T93" s="3">
        <f t="shared" si="44"/>
        <v>1468.8751485635078</v>
      </c>
      <c r="U93" s="3">
        <f t="shared" si="45"/>
        <v>1358.4689110470479</v>
      </c>
      <c r="V93" s="3">
        <f t="shared" si="46"/>
        <v>1579.2813860799677</v>
      </c>
      <c r="W93" s="3">
        <f t="shared" si="31"/>
        <v>528.99316610071401</v>
      </c>
      <c r="X93" s="3">
        <f t="shared" si="47"/>
        <v>1.1105010052190591</v>
      </c>
    </row>
    <row r="94" spans="1:24" x14ac:dyDescent="0.35">
      <c r="A94" s="25">
        <f t="shared" si="48"/>
        <v>89</v>
      </c>
      <c r="B94" s="3">
        <v>2674.1149905000002</v>
      </c>
      <c r="C94" s="3">
        <v>1596.419983</v>
      </c>
      <c r="D94" s="3">
        <f t="shared" si="32"/>
        <v>505.99928261666673</v>
      </c>
      <c r="E94" s="3">
        <f t="shared" si="33"/>
        <v>666.37973414583314</v>
      </c>
      <c r="F94" s="4">
        <f t="shared" si="34"/>
        <v>337187.66742807667</v>
      </c>
      <c r="G94" s="3">
        <f t="shared" si="35"/>
        <v>256035.27400858139</v>
      </c>
      <c r="H94" s="3">
        <f t="shared" si="36"/>
        <v>3.7395549688497959E-4</v>
      </c>
      <c r="I94" s="3">
        <f t="shared" si="37"/>
        <v>1596.419983</v>
      </c>
      <c r="J94" s="3">
        <f t="shared" si="27"/>
        <v>107.1924748970348</v>
      </c>
      <c r="K94" s="3">
        <f t="shared" si="38"/>
        <v>444061.95008027123</v>
      </c>
      <c r="L94" s="3">
        <f t="shared" si="39"/>
        <v>312690.39090618282</v>
      </c>
      <c r="M94" s="3">
        <f t="shared" si="40"/>
        <v>11490.226674551435</v>
      </c>
      <c r="N94" s="3">
        <f t="shared" si="41"/>
        <v>11490.226674551195</v>
      </c>
      <c r="O94" s="3">
        <f t="shared" si="28"/>
        <v>57.210209374021758</v>
      </c>
      <c r="P94" s="3">
        <f t="shared" si="29"/>
        <v>113.29178999847171</v>
      </c>
      <c r="Q94" s="3">
        <f t="shared" si="30"/>
        <v>1489.2275081029652</v>
      </c>
      <c r="R94" s="3">
        <f t="shared" si="42"/>
        <v>1375.9357181044934</v>
      </c>
      <c r="S94" s="3">
        <f t="shared" si="43"/>
        <v>1602.519298101437</v>
      </c>
      <c r="T94" s="3">
        <f t="shared" si="44"/>
        <v>1489.2275081029652</v>
      </c>
      <c r="U94" s="3">
        <f t="shared" si="45"/>
        <v>1375.9357181044934</v>
      </c>
      <c r="V94" s="3">
        <f t="shared" si="46"/>
        <v>1602.519298101437</v>
      </c>
      <c r="W94" s="3">
        <f t="shared" si="31"/>
        <v>11490.226674551435</v>
      </c>
      <c r="X94" s="3">
        <f t="shared" si="47"/>
        <v>1.0816580816006789</v>
      </c>
    </row>
    <row r="95" spans="1:24" x14ac:dyDescent="0.35">
      <c r="A95" s="25">
        <f t="shared" si="48"/>
        <v>90</v>
      </c>
      <c r="B95" s="3">
        <v>2718.535034</v>
      </c>
      <c r="C95" s="3">
        <v>1668.415039</v>
      </c>
      <c r="D95" s="3">
        <f t="shared" si="32"/>
        <v>550.41932611666653</v>
      </c>
      <c r="E95" s="3">
        <f t="shared" si="33"/>
        <v>738.37479014583312</v>
      </c>
      <c r="F95" s="4">
        <f t="shared" si="34"/>
        <v>406415.7544136045</v>
      </c>
      <c r="G95" s="3">
        <f t="shared" si="35"/>
        <v>302961.43456272531</v>
      </c>
      <c r="H95" s="3">
        <f t="shared" si="36"/>
        <v>3.678451767195434E-4</v>
      </c>
      <c r="I95" s="3">
        <f t="shared" si="37"/>
        <v>1668.415039</v>
      </c>
      <c r="J95" s="3">
        <f t="shared" si="27"/>
        <v>152.86697275789152</v>
      </c>
      <c r="K95" s="3">
        <f t="shared" si="38"/>
        <v>545197.33072290313</v>
      </c>
      <c r="L95" s="3">
        <f t="shared" si="39"/>
        <v>342819.4042223912</v>
      </c>
      <c r="M95" s="3">
        <f t="shared" si="40"/>
        <v>23368.311360161948</v>
      </c>
      <c r="N95" s="3">
        <f t="shared" si="41"/>
        <v>23368.31136016161</v>
      </c>
      <c r="O95" s="3">
        <f t="shared" si="28"/>
        <v>59.241625513850167</v>
      </c>
      <c r="P95" s="3">
        <f t="shared" si="29"/>
        <v>117.31454700689913</v>
      </c>
      <c r="Q95" s="3">
        <f t="shared" si="30"/>
        <v>1515.5480662421085</v>
      </c>
      <c r="R95" s="3">
        <f t="shared" si="42"/>
        <v>1398.2335192352093</v>
      </c>
      <c r="S95" s="3">
        <f t="shared" si="43"/>
        <v>1632.8626132490076</v>
      </c>
      <c r="T95" s="3">
        <f t="shared" si="44"/>
        <v>1515.5480662421085</v>
      </c>
      <c r="U95" s="3">
        <f t="shared" si="45"/>
        <v>1398.2335192352093</v>
      </c>
      <c r="V95" s="3">
        <f t="shared" si="46"/>
        <v>1632.8626132490076</v>
      </c>
      <c r="W95" s="3">
        <f t="shared" si="31"/>
        <v>23368.311360161948</v>
      </c>
      <c r="X95" s="3">
        <f t="shared" si="47"/>
        <v>1.045505877798629</v>
      </c>
    </row>
    <row r="96" spans="1:24" x14ac:dyDescent="0.35">
      <c r="A96" s="25">
        <f t="shared" si="48"/>
        <v>91</v>
      </c>
      <c r="B96" s="3">
        <v>2760.619995</v>
      </c>
      <c r="C96" s="3">
        <v>1730.0699460000001</v>
      </c>
      <c r="D96" s="3">
        <f t="shared" si="32"/>
        <v>592.50428711666655</v>
      </c>
      <c r="E96" s="3">
        <f t="shared" si="33"/>
        <v>800.02969714583321</v>
      </c>
      <c r="F96" s="4">
        <f t="shared" si="34"/>
        <v>474021.02537955454</v>
      </c>
      <c r="G96" s="3">
        <f t="shared" si="35"/>
        <v>351061.33025162923</v>
      </c>
      <c r="H96" s="3">
        <f t="shared" si="36"/>
        <v>3.6223746905086082E-4</v>
      </c>
      <c r="I96" s="3">
        <f t="shared" si="37"/>
        <v>1730.0699460000001</v>
      </c>
      <c r="J96" s="3">
        <f t="shared" si="27"/>
        <v>190.36635406943674</v>
      </c>
      <c r="K96" s="3">
        <f t="shared" si="38"/>
        <v>640047.51631525357</v>
      </c>
      <c r="L96" s="3">
        <f t="shared" si="39"/>
        <v>371689.39189108793</v>
      </c>
      <c r="M96" s="3">
        <f t="shared" si="40"/>
        <v>36239.348761690155</v>
      </c>
      <c r="N96" s="3">
        <f t="shared" si="41"/>
        <v>36239.348761689733</v>
      </c>
      <c r="O96" s="3">
        <f t="shared" si="28"/>
        <v>61.25397385779447</v>
      </c>
      <c r="P96" s="3">
        <f t="shared" si="29"/>
        <v>121.29954458828246</v>
      </c>
      <c r="Q96" s="3">
        <f t="shared" si="30"/>
        <v>1539.7035919305633</v>
      </c>
      <c r="R96" s="3">
        <f t="shared" si="42"/>
        <v>1418.4040473422808</v>
      </c>
      <c r="S96" s="3">
        <f t="shared" si="43"/>
        <v>1661.0031365188458</v>
      </c>
      <c r="T96" s="3">
        <f t="shared" si="44"/>
        <v>1539.7035919305633</v>
      </c>
      <c r="U96" s="3">
        <f t="shared" si="45"/>
        <v>1418.4040473422808</v>
      </c>
      <c r="V96" s="3">
        <f t="shared" si="46"/>
        <v>1661.0031365188458</v>
      </c>
      <c r="W96" s="3">
        <f t="shared" si="31"/>
        <v>36239.348761690155</v>
      </c>
      <c r="X96" s="3">
        <f t="shared" si="47"/>
        <v>1.0134151104353484</v>
      </c>
    </row>
    <row r="97" spans="1:24" x14ac:dyDescent="0.35">
      <c r="A97" s="25">
        <f t="shared" si="48"/>
        <v>92</v>
      </c>
      <c r="B97" s="3">
        <v>2861.344971</v>
      </c>
      <c r="C97" s="3">
        <v>1898.3549805</v>
      </c>
      <c r="D97" s="3">
        <f t="shared" si="32"/>
        <v>693.22926311666652</v>
      </c>
      <c r="E97" s="3">
        <f t="shared" si="33"/>
        <v>968.31473164583315</v>
      </c>
      <c r="F97" s="4">
        <f t="shared" si="34"/>
        <v>671264.10788385361</v>
      </c>
      <c r="G97" s="3">
        <f t="shared" si="35"/>
        <v>480566.81124127645</v>
      </c>
      <c r="H97" s="3">
        <f t="shared" si="36"/>
        <v>3.4948599701716985E-4</v>
      </c>
      <c r="I97" s="3">
        <f t="shared" si="37"/>
        <v>1898.3549805</v>
      </c>
      <c r="J97" s="3">
        <f t="shared" si="27"/>
        <v>303.72368397534137</v>
      </c>
      <c r="K97" s="3">
        <f t="shared" si="38"/>
        <v>937633.41952234192</v>
      </c>
      <c r="L97" s="3">
        <f t="shared" si="39"/>
        <v>441681.2606437619</v>
      </c>
      <c r="M97" s="3">
        <f t="shared" si="40"/>
        <v>92248.076207553037</v>
      </c>
      <c r="N97" s="3">
        <f t="shared" si="41"/>
        <v>92248.076207552353</v>
      </c>
      <c r="O97" s="3">
        <f t="shared" si="28"/>
        <v>66.369471590764462</v>
      </c>
      <c r="P97" s="3">
        <f t="shared" si="29"/>
        <v>131.42962279010175</v>
      </c>
      <c r="Q97" s="3">
        <f t="shared" si="30"/>
        <v>1594.6312965246586</v>
      </c>
      <c r="R97" s="3">
        <f t="shared" si="42"/>
        <v>1463.2016737345568</v>
      </c>
      <c r="S97" s="3">
        <f t="shared" si="43"/>
        <v>1726.0609193147604</v>
      </c>
      <c r="T97" s="3">
        <f t="shared" si="44"/>
        <v>1594.6312965246586</v>
      </c>
      <c r="U97" s="3">
        <f t="shared" si="45"/>
        <v>1463.2016737345568</v>
      </c>
      <c r="V97" s="3">
        <f t="shared" si="46"/>
        <v>1726.0609193147604</v>
      </c>
      <c r="W97" s="3">
        <f t="shared" si="31"/>
        <v>92248.076207553037</v>
      </c>
      <c r="X97" s="3">
        <f t="shared" si="47"/>
        <v>0.94406223202871908</v>
      </c>
    </row>
    <row r="98" spans="1:24" x14ac:dyDescent="0.35">
      <c r="A98" s="25">
        <f t="shared" si="48"/>
        <v>93</v>
      </c>
      <c r="B98" s="3">
        <v>2905.4699704999998</v>
      </c>
      <c r="C98" s="3">
        <v>2014.75</v>
      </c>
      <c r="D98" s="3">
        <f t="shared" si="32"/>
        <v>737.35426261666635</v>
      </c>
      <c r="E98" s="3">
        <f t="shared" si="33"/>
        <v>1084.7097511458333</v>
      </c>
      <c r="F98" s="4">
        <f t="shared" si="34"/>
        <v>799815.35870924348</v>
      </c>
      <c r="G98" s="3">
        <f t="shared" si="35"/>
        <v>543691.30859896773</v>
      </c>
      <c r="H98" s="3">
        <f t="shared" si="36"/>
        <v>3.4417839803999452E-4</v>
      </c>
      <c r="I98" s="3">
        <f t="shared" si="37"/>
        <v>2014.75</v>
      </c>
      <c r="J98" s="3">
        <f t="shared" si="27"/>
        <v>397.25591336358502</v>
      </c>
      <c r="K98" s="3">
        <f t="shared" si="38"/>
        <v>1176595.2442308555</v>
      </c>
      <c r="L98" s="3">
        <f t="shared" si="39"/>
        <v>472592.77908154152</v>
      </c>
      <c r="M98" s="3">
        <f t="shared" si="40"/>
        <v>157812.26070233618</v>
      </c>
      <c r="N98" s="3">
        <f t="shared" si="41"/>
        <v>157812.26070233528</v>
      </c>
      <c r="O98" s="3">
        <f t="shared" si="28"/>
        <v>68.725011844924509</v>
      </c>
      <c r="P98" s="3">
        <f t="shared" si="29"/>
        <v>136.09423378746027</v>
      </c>
      <c r="Q98" s="3">
        <f t="shared" si="30"/>
        <v>1617.494086636415</v>
      </c>
      <c r="R98" s="3">
        <f t="shared" si="42"/>
        <v>1481.3998528489547</v>
      </c>
      <c r="S98" s="3">
        <f t="shared" si="43"/>
        <v>1753.5883204238753</v>
      </c>
      <c r="T98" s="3">
        <f t="shared" si="44"/>
        <v>1617.494086636415</v>
      </c>
      <c r="U98" s="3">
        <f t="shared" si="45"/>
        <v>1481.3998528489547</v>
      </c>
      <c r="V98" s="3">
        <f t="shared" si="46"/>
        <v>1753.5883204238753</v>
      </c>
      <c r="W98" s="3">
        <f t="shared" si="31"/>
        <v>157812.26070233618</v>
      </c>
      <c r="X98" s="3">
        <f t="shared" si="47"/>
        <v>0.91658349986995591</v>
      </c>
    </row>
    <row r="99" spans="1:24" x14ac:dyDescent="0.35">
      <c r="A99" s="25">
        <f t="shared" si="48"/>
        <v>94</v>
      </c>
      <c r="B99" s="3">
        <v>2819.0150144999998</v>
      </c>
      <c r="C99" s="3">
        <v>1810</v>
      </c>
      <c r="D99" s="3">
        <f t="shared" si="32"/>
        <v>650.89930661666631</v>
      </c>
      <c r="E99" s="3">
        <f t="shared" si="33"/>
        <v>879.95975114583314</v>
      </c>
      <c r="F99" s="4">
        <f t="shared" si="34"/>
        <v>572765.19187139708</v>
      </c>
      <c r="G99" s="3">
        <f t="shared" si="35"/>
        <v>423669.90735405701</v>
      </c>
      <c r="H99" s="3">
        <f t="shared" si="36"/>
        <v>3.547338325111287E-4</v>
      </c>
      <c r="I99" s="3">
        <f t="shared" si="37"/>
        <v>1810</v>
      </c>
      <c r="J99" s="3">
        <f t="shared" si="27"/>
        <v>237.9740589204996</v>
      </c>
      <c r="K99" s="3">
        <f t="shared" si="38"/>
        <v>774329.16363663657</v>
      </c>
      <c r="L99" s="3">
        <f t="shared" si="39"/>
        <v>412145.6290220407</v>
      </c>
      <c r="M99" s="3">
        <f t="shared" si="40"/>
        <v>56631.652719097416</v>
      </c>
      <c r="N99" s="3">
        <f t="shared" si="41"/>
        <v>56631.652719096892</v>
      </c>
      <c r="O99" s="3">
        <f t="shared" si="28"/>
        <v>64.172272369218263</v>
      </c>
      <c r="P99" s="3">
        <f t="shared" si="29"/>
        <v>127.07857014554962</v>
      </c>
      <c r="Q99" s="3">
        <f t="shared" si="30"/>
        <v>1572.0259410795004</v>
      </c>
      <c r="R99" s="3">
        <f t="shared" si="42"/>
        <v>1444.9473709339509</v>
      </c>
      <c r="S99" s="3">
        <f t="shared" si="43"/>
        <v>1699.1045112250499</v>
      </c>
      <c r="T99" s="3">
        <f t="shared" si="44"/>
        <v>1572.0259410795004</v>
      </c>
      <c r="U99" s="3">
        <f t="shared" si="45"/>
        <v>1444.9473709339509</v>
      </c>
      <c r="V99" s="3">
        <f t="shared" si="46"/>
        <v>1699.1045112250499</v>
      </c>
      <c r="W99" s="3">
        <f t="shared" si="31"/>
        <v>56631.652719097416</v>
      </c>
      <c r="X99" s="3">
        <f t="shared" si="47"/>
        <v>0.9720173799777021</v>
      </c>
    </row>
    <row r="100" spans="1:24" x14ac:dyDescent="0.35">
      <c r="A100" s="25">
        <f t="shared" si="48"/>
        <v>95</v>
      </c>
      <c r="B100" s="3">
        <v>2738.875</v>
      </c>
      <c r="C100" s="3">
        <v>1656.8500365</v>
      </c>
      <c r="D100" s="3">
        <f t="shared" si="32"/>
        <v>570.75929211666653</v>
      </c>
      <c r="E100" s="3">
        <f t="shared" si="33"/>
        <v>726.80978764583313</v>
      </c>
      <c r="F100" s="4">
        <f t="shared" si="34"/>
        <v>414833.43990020046</v>
      </c>
      <c r="G100" s="3">
        <f t="shared" si="35"/>
        <v>325766.16953751829</v>
      </c>
      <c r="H100" s="3">
        <f t="shared" si="36"/>
        <v>3.6511341335402307E-4</v>
      </c>
      <c r="I100" s="3">
        <f t="shared" si="37"/>
        <v>1656.8500365</v>
      </c>
      <c r="J100" s="3">
        <f t="shared" si="27"/>
        <v>129.53474128496805</v>
      </c>
      <c r="K100" s="3">
        <f t="shared" si="38"/>
        <v>528252.46741778101</v>
      </c>
      <c r="L100" s="3">
        <f t="shared" si="39"/>
        <v>356737.48100537353</v>
      </c>
      <c r="M100" s="3">
        <f t="shared" si="40"/>
        <v>16779.249199763606</v>
      </c>
      <c r="N100" s="3">
        <f t="shared" si="41"/>
        <v>16779.249199763319</v>
      </c>
      <c r="O100" s="3">
        <f t="shared" si="28"/>
        <v>60.204089894527577</v>
      </c>
      <c r="P100" s="3">
        <f t="shared" si="29"/>
        <v>119.22048851086831</v>
      </c>
      <c r="Q100" s="3">
        <f t="shared" si="30"/>
        <v>1527.3152952150319</v>
      </c>
      <c r="R100" s="3">
        <f t="shared" si="42"/>
        <v>1408.0948067041636</v>
      </c>
      <c r="S100" s="3">
        <f t="shared" si="43"/>
        <v>1646.5357837259003</v>
      </c>
      <c r="T100" s="3">
        <f t="shared" si="44"/>
        <v>1527.3152952150319</v>
      </c>
      <c r="U100" s="3">
        <f t="shared" si="45"/>
        <v>1408.0948067041636</v>
      </c>
      <c r="V100" s="3">
        <f t="shared" si="46"/>
        <v>1646.5357837259003</v>
      </c>
      <c r="W100" s="3">
        <f t="shared" si="31"/>
        <v>16779.249199763606</v>
      </c>
      <c r="X100" s="3">
        <f t="shared" si="47"/>
        <v>1.0297462398869766</v>
      </c>
    </row>
    <row r="101" spans="1:24" x14ac:dyDescent="0.35">
      <c r="A101" s="25">
        <f t="shared" si="48"/>
        <v>96</v>
      </c>
      <c r="B101" s="3">
        <v>2648.6750489999999</v>
      </c>
      <c r="C101" s="3">
        <v>1635.714966</v>
      </c>
      <c r="D101" s="3">
        <f t="shared" si="32"/>
        <v>480.55934111666647</v>
      </c>
      <c r="E101" s="3">
        <f t="shared" si="33"/>
        <v>705.67471714583314</v>
      </c>
      <c r="F101" s="4">
        <f t="shared" si="34"/>
        <v>339118.57711429155</v>
      </c>
      <c r="G101" s="3">
        <f t="shared" si="35"/>
        <v>230937.28033448462</v>
      </c>
      <c r="H101" s="3">
        <f t="shared" si="36"/>
        <v>3.7754725721358203E-4</v>
      </c>
      <c r="I101" s="3">
        <f t="shared" si="37"/>
        <v>1635.714966</v>
      </c>
      <c r="J101" s="3">
        <f t="shared" si="27"/>
        <v>161.95917361589522</v>
      </c>
      <c r="K101" s="3">
        <f t="shared" si="38"/>
        <v>497976.8064188516</v>
      </c>
      <c r="L101" s="3">
        <f t="shared" si="39"/>
        <v>295626.59227605583</v>
      </c>
      <c r="M101" s="3">
        <f t="shared" si="40"/>
        <v>26230.773918343693</v>
      </c>
      <c r="N101" s="3">
        <f t="shared" si="41"/>
        <v>26230.773918343333</v>
      </c>
      <c r="O101" s="3">
        <f t="shared" si="28"/>
        <v>56.093539140044683</v>
      </c>
      <c r="P101" s="3">
        <f t="shared" si="29"/>
        <v>111.08047892253775</v>
      </c>
      <c r="Q101" s="3">
        <f t="shared" si="30"/>
        <v>1473.7557923841048</v>
      </c>
      <c r="R101" s="3">
        <f t="shared" si="42"/>
        <v>1362.6753134615669</v>
      </c>
      <c r="S101" s="3">
        <f t="shared" si="43"/>
        <v>1584.8362713066426</v>
      </c>
      <c r="T101" s="3">
        <f t="shared" si="44"/>
        <v>1473.7557923841048</v>
      </c>
      <c r="U101" s="3">
        <f t="shared" si="45"/>
        <v>1362.6753134615669</v>
      </c>
      <c r="V101" s="3">
        <f t="shared" si="46"/>
        <v>1584.8362713066426</v>
      </c>
      <c r="W101" s="3">
        <f t="shared" si="31"/>
        <v>26230.773918343693</v>
      </c>
      <c r="X101" s="3">
        <f t="shared" si="47"/>
        <v>1.1035116493551393</v>
      </c>
    </row>
    <row r="102" spans="1:24" x14ac:dyDescent="0.35">
      <c r="A102" s="25">
        <f t="shared" si="48"/>
        <v>97</v>
      </c>
      <c r="B102" s="3">
        <v>2590.5300295000002</v>
      </c>
      <c r="C102" s="3">
        <v>1591.9649655000001</v>
      </c>
      <c r="D102" s="3">
        <f t="shared" si="32"/>
        <v>422.41432161666671</v>
      </c>
      <c r="E102" s="3">
        <f t="shared" si="33"/>
        <v>661.9247166458332</v>
      </c>
      <c r="F102" s="4">
        <f t="shared" si="34"/>
        <v>279606.48014325398</v>
      </c>
      <c r="G102" s="3">
        <f t="shared" si="35"/>
        <v>178433.85910686874</v>
      </c>
      <c r="H102" s="3">
        <f t="shared" si="36"/>
        <v>3.8602138890974779E-4</v>
      </c>
      <c r="I102" s="3">
        <f t="shared" si="37"/>
        <v>1591.9649655000001</v>
      </c>
      <c r="J102" s="3">
        <f t="shared" ref="J102:J133" si="49">I102-Q102</f>
        <v>154.71198638079795</v>
      </c>
      <c r="K102" s="3">
        <f t="shared" si="38"/>
        <v>438144.33050666656</v>
      </c>
      <c r="L102" s="3">
        <f t="shared" si="39"/>
        <v>257264.75374291142</v>
      </c>
      <c r="M102" s="3">
        <f t="shared" si="40"/>
        <v>23935.798729892213</v>
      </c>
      <c r="N102" s="3">
        <f t="shared" si="41"/>
        <v>23935.798729891867</v>
      </c>
      <c r="O102" s="3">
        <f t="shared" ref="O102:O125" si="50" xml:space="preserve"> SQRT($AB$16/$AH$15*(1+G102/$AB$19))</f>
        <v>53.682465948976876</v>
      </c>
      <c r="P102" s="3">
        <f t="shared" ref="P102:P133" si="51">O102*$AH$21</f>
        <v>106.30589759130015</v>
      </c>
      <c r="Q102" s="3">
        <f t="shared" ref="Q102:Q125" si="52">$AC$7+$AB$7*H102</f>
        <v>1437.2529791192021</v>
      </c>
      <c r="R102" s="3">
        <f t="shared" si="42"/>
        <v>1330.9470815279019</v>
      </c>
      <c r="S102" s="3">
        <f t="shared" si="43"/>
        <v>1543.5588767105023</v>
      </c>
      <c r="T102" s="3">
        <f t="shared" si="44"/>
        <v>1437.2529791192021</v>
      </c>
      <c r="U102" s="3">
        <f t="shared" si="45"/>
        <v>1330.9470815279019</v>
      </c>
      <c r="V102" s="3">
        <f t="shared" si="46"/>
        <v>1543.5588767105023</v>
      </c>
      <c r="W102" s="3">
        <f t="shared" ref="W102:W125" si="53">(T102-C102)^2</f>
        <v>23935.798729892213</v>
      </c>
      <c r="X102" s="3">
        <f t="shared" si="47"/>
        <v>1.1569358509762164</v>
      </c>
    </row>
    <row r="103" spans="1:24" x14ac:dyDescent="0.35">
      <c r="A103" s="25">
        <f t="shared" si="48"/>
        <v>98</v>
      </c>
      <c r="B103" s="3">
        <v>2743.405029</v>
      </c>
      <c r="C103" s="3">
        <v>1639.3549805</v>
      </c>
      <c r="D103" s="3">
        <f t="shared" si="32"/>
        <v>575.28932111666654</v>
      </c>
      <c r="E103" s="3">
        <f t="shared" si="33"/>
        <v>709.31473164583315</v>
      </c>
      <c r="F103" s="4">
        <f t="shared" si="34"/>
        <v>408061.19042658189</v>
      </c>
      <c r="G103" s="3">
        <f t="shared" si="35"/>
        <v>330957.80299087509</v>
      </c>
      <c r="H103" s="3">
        <f t="shared" si="36"/>
        <v>3.6451052229954922E-4</v>
      </c>
      <c r="I103" s="3">
        <f t="shared" si="37"/>
        <v>1639.3549805</v>
      </c>
      <c r="J103" s="3">
        <f t="shared" si="49"/>
        <v>109.44269713684957</v>
      </c>
      <c r="K103" s="3">
        <f t="shared" si="38"/>
        <v>503127.38852980029</v>
      </c>
      <c r="L103" s="3">
        <f t="shared" si="39"/>
        <v>359846.45778594719</v>
      </c>
      <c r="M103" s="3">
        <f t="shared" si="40"/>
        <v>11977.703956588182</v>
      </c>
      <c r="N103" s="3">
        <f t="shared" si="41"/>
        <v>11977.703956587937</v>
      </c>
      <c r="O103" s="3">
        <f t="shared" si="50"/>
        <v>60.421058238872483</v>
      </c>
      <c r="P103" s="3">
        <f t="shared" si="51"/>
        <v>119.65014490214523</v>
      </c>
      <c r="Q103" s="3">
        <f t="shared" si="52"/>
        <v>1529.9122833631504</v>
      </c>
      <c r="R103" s="3">
        <f t="shared" si="42"/>
        <v>1410.2621384610052</v>
      </c>
      <c r="S103" s="3">
        <f t="shared" si="43"/>
        <v>1649.5624282652957</v>
      </c>
      <c r="T103" s="3">
        <f t="shared" si="44"/>
        <v>1529.9122833631504</v>
      </c>
      <c r="U103" s="3">
        <f t="shared" si="45"/>
        <v>1410.2621384610052</v>
      </c>
      <c r="V103" s="3">
        <f t="shared" si="46"/>
        <v>1649.5624282652957</v>
      </c>
      <c r="W103" s="3">
        <f t="shared" si="53"/>
        <v>11977.703956588182</v>
      </c>
      <c r="X103" s="3">
        <f t="shared" si="47"/>
        <v>1.026300795997156</v>
      </c>
    </row>
    <row r="104" spans="1:24" x14ac:dyDescent="0.35">
      <c r="A104" s="25">
        <f t="shared" si="48"/>
        <v>99</v>
      </c>
      <c r="B104" s="3">
        <v>2816.3099364999998</v>
      </c>
      <c r="C104" s="3">
        <v>1717.9400025</v>
      </c>
      <c r="D104" s="3">
        <f t="shared" si="32"/>
        <v>648.19422861666635</v>
      </c>
      <c r="E104" s="3">
        <f t="shared" si="33"/>
        <v>787.89975364583313</v>
      </c>
      <c r="F104" s="4">
        <f t="shared" si="34"/>
        <v>510712.07304172224</v>
      </c>
      <c r="G104" s="3">
        <f t="shared" si="35"/>
        <v>420155.75801195513</v>
      </c>
      <c r="H104" s="3">
        <f t="shared" si="36"/>
        <v>3.5507455590728091E-4</v>
      </c>
      <c r="I104" s="3">
        <f t="shared" si="37"/>
        <v>1717.9400025</v>
      </c>
      <c r="J104" s="3">
        <f t="shared" si="49"/>
        <v>147.38174719063636</v>
      </c>
      <c r="K104" s="3">
        <f t="shared" si="38"/>
        <v>620786.02179516456</v>
      </c>
      <c r="L104" s="3">
        <f t="shared" si="39"/>
        <v>410263.31659333949</v>
      </c>
      <c r="M104" s="3">
        <f t="shared" si="40"/>
        <v>21721.379404964649</v>
      </c>
      <c r="N104" s="3">
        <f t="shared" si="41"/>
        <v>21721.379404964322</v>
      </c>
      <c r="O104" s="3">
        <f t="shared" si="50"/>
        <v>64.034093754130282</v>
      </c>
      <c r="P104" s="3">
        <f t="shared" si="51"/>
        <v>126.80493886864792</v>
      </c>
      <c r="Q104" s="3">
        <f t="shared" si="52"/>
        <v>1570.5582553093636</v>
      </c>
      <c r="R104" s="3">
        <f t="shared" si="42"/>
        <v>1443.7533164407157</v>
      </c>
      <c r="S104" s="3">
        <f t="shared" si="43"/>
        <v>1697.3631941780116</v>
      </c>
      <c r="T104" s="3">
        <f t="shared" si="44"/>
        <v>1570.5582553093636</v>
      </c>
      <c r="U104" s="3">
        <f t="shared" si="45"/>
        <v>1443.7533164407157</v>
      </c>
      <c r="V104" s="3">
        <f t="shared" si="46"/>
        <v>1697.3631941780116</v>
      </c>
      <c r="W104" s="3">
        <f t="shared" si="53"/>
        <v>21721.379404964649</v>
      </c>
      <c r="X104" s="3">
        <f t="shared" si="47"/>
        <v>0.97386022906481595</v>
      </c>
    </row>
    <row r="105" spans="1:24" x14ac:dyDescent="0.35">
      <c r="A105" s="25">
        <f t="shared" si="48"/>
        <v>100</v>
      </c>
      <c r="B105" s="3">
        <v>2897.2299804999998</v>
      </c>
      <c r="C105" s="3">
        <v>1863.3150025</v>
      </c>
      <c r="D105" s="3">
        <f t="shared" si="32"/>
        <v>729.11427261666631</v>
      </c>
      <c r="E105" s="3">
        <f t="shared" si="33"/>
        <v>933.27475364583313</v>
      </c>
      <c r="F105" s="4">
        <f t="shared" si="34"/>
        <v>680463.94315598009</v>
      </c>
      <c r="G105" s="3">
        <f t="shared" si="35"/>
        <v>531607.62253333046</v>
      </c>
      <c r="H105" s="3">
        <f t="shared" si="36"/>
        <v>3.4515727323359446E-4</v>
      </c>
      <c r="I105" s="3">
        <f t="shared" si="37"/>
        <v>1863.3150025</v>
      </c>
      <c r="J105" s="3">
        <f t="shared" si="49"/>
        <v>250.0374774751765</v>
      </c>
      <c r="K105" s="3">
        <f t="shared" si="38"/>
        <v>871001.76579269057</v>
      </c>
      <c r="L105" s="3">
        <f t="shared" si="39"/>
        <v>466813.17554909812</v>
      </c>
      <c r="M105" s="3">
        <f t="shared" si="40"/>
        <v>62518.7401421494</v>
      </c>
      <c r="N105" s="3">
        <f t="shared" si="41"/>
        <v>62518.740142148839</v>
      </c>
      <c r="O105" s="3">
        <f t="shared" si="50"/>
        <v>68.280388809654369</v>
      </c>
      <c r="P105" s="3">
        <f t="shared" si="51"/>
        <v>135.21375912932729</v>
      </c>
      <c r="Q105" s="3">
        <f t="shared" si="52"/>
        <v>1613.2775250248235</v>
      </c>
      <c r="R105" s="3">
        <f t="shared" si="42"/>
        <v>1478.0637658954961</v>
      </c>
      <c r="S105" s="3">
        <f t="shared" si="43"/>
        <v>1748.4912841541509</v>
      </c>
      <c r="T105" s="3">
        <f t="shared" si="44"/>
        <v>1613.2775250248235</v>
      </c>
      <c r="U105" s="3">
        <f t="shared" si="45"/>
        <v>1478.0637658954961</v>
      </c>
      <c r="V105" s="3">
        <f t="shared" si="46"/>
        <v>1748.4912841541509</v>
      </c>
      <c r="W105" s="3">
        <f t="shared" si="53"/>
        <v>62518.7401421494</v>
      </c>
      <c r="X105" s="3">
        <f t="shared" si="47"/>
        <v>0.92159280067877813</v>
      </c>
    </row>
    <row r="106" spans="1:24" x14ac:dyDescent="0.35">
      <c r="A106" s="25">
        <f t="shared" si="48"/>
        <v>101</v>
      </c>
      <c r="B106" s="3">
        <v>2852.1950685000002</v>
      </c>
      <c r="C106" s="3">
        <v>1854.079956</v>
      </c>
      <c r="D106" s="3">
        <f t="shared" si="32"/>
        <v>684.07936061666669</v>
      </c>
      <c r="E106" s="3">
        <f t="shared" si="33"/>
        <v>924.03970714583318</v>
      </c>
      <c r="F106" s="4">
        <f t="shared" si="34"/>
        <v>632116.49204873352</v>
      </c>
      <c r="G106" s="3">
        <f t="shared" si="35"/>
        <v>467964.57162170752</v>
      </c>
      <c r="H106" s="3">
        <f t="shared" si="36"/>
        <v>3.5060715553579254E-4</v>
      </c>
      <c r="I106" s="3">
        <f t="shared" si="37"/>
        <v>1854.079956</v>
      </c>
      <c r="J106" s="3">
        <f t="shared" si="49"/>
        <v>264.27811475323801</v>
      </c>
      <c r="K106" s="3">
        <f t="shared" si="38"/>
        <v>853849.38038215716</v>
      </c>
      <c r="L106" s="3">
        <f t="shared" si="39"/>
        <v>435285.35879641288</v>
      </c>
      <c r="M106" s="3">
        <f t="shared" si="40"/>
        <v>69842.921937525636</v>
      </c>
      <c r="N106" s="3">
        <f t="shared" si="41"/>
        <v>69842.92193752504</v>
      </c>
      <c r="O106" s="3">
        <f t="shared" si="50"/>
        <v>65.889125751798318</v>
      </c>
      <c r="P106" s="3">
        <f t="shared" si="51"/>
        <v>130.47840725514334</v>
      </c>
      <c r="Q106" s="3">
        <f t="shared" si="52"/>
        <v>1589.801841246762</v>
      </c>
      <c r="R106" s="3">
        <f t="shared" si="42"/>
        <v>1459.3234339916187</v>
      </c>
      <c r="S106" s="3">
        <f t="shared" si="43"/>
        <v>1720.2802485019054</v>
      </c>
      <c r="T106" s="3">
        <f t="shared" si="44"/>
        <v>1589.801841246762</v>
      </c>
      <c r="U106" s="3">
        <f t="shared" si="45"/>
        <v>1459.3234339916187</v>
      </c>
      <c r="V106" s="3">
        <f t="shared" si="46"/>
        <v>1720.2802485019054</v>
      </c>
      <c r="W106" s="3">
        <f t="shared" si="53"/>
        <v>69842.921937525636</v>
      </c>
      <c r="X106" s="3">
        <f t="shared" si="47"/>
        <v>0.94996784954874125</v>
      </c>
    </row>
    <row r="107" spans="1:24" x14ac:dyDescent="0.35">
      <c r="A107" s="25">
        <f t="shared" si="48"/>
        <v>102</v>
      </c>
      <c r="B107" s="3">
        <v>2846.6450195000002</v>
      </c>
      <c r="C107" s="3">
        <v>1826.8200075</v>
      </c>
      <c r="D107" s="3">
        <f t="shared" si="32"/>
        <v>678.52931161666675</v>
      </c>
      <c r="E107" s="3">
        <f t="shared" si="33"/>
        <v>896.77975864583311</v>
      </c>
      <c r="F107" s="4">
        <f t="shared" si="34"/>
        <v>608491.35230571765</v>
      </c>
      <c r="G107" s="3">
        <f t="shared" si="35"/>
        <v>460402.02672298765</v>
      </c>
      <c r="H107" s="3">
        <f t="shared" si="36"/>
        <v>3.5129072755817135E-4</v>
      </c>
      <c r="I107" s="3">
        <f t="shared" si="37"/>
        <v>1826.8200075</v>
      </c>
      <c r="J107" s="3">
        <f t="shared" si="49"/>
        <v>239.96269234519104</v>
      </c>
      <c r="K107" s="3">
        <f t="shared" si="38"/>
        <v>804213.93551687873</v>
      </c>
      <c r="L107" s="3">
        <f t="shared" si="39"/>
        <v>431408.65858378203</v>
      </c>
      <c r="M107" s="3">
        <f t="shared" si="40"/>
        <v>57582.093717552809</v>
      </c>
      <c r="N107" s="3">
        <f t="shared" si="41"/>
        <v>57582.093717552278</v>
      </c>
      <c r="O107" s="3">
        <f t="shared" si="50"/>
        <v>65.599183814481776</v>
      </c>
      <c r="P107" s="3">
        <f t="shared" si="51"/>
        <v>129.90424328277493</v>
      </c>
      <c r="Q107" s="3">
        <f t="shared" si="52"/>
        <v>1586.8573151548089</v>
      </c>
      <c r="R107" s="3">
        <f t="shared" si="42"/>
        <v>1456.9530718720339</v>
      </c>
      <c r="S107" s="3">
        <f t="shared" si="43"/>
        <v>1716.761558437584</v>
      </c>
      <c r="T107" s="3">
        <f t="shared" si="44"/>
        <v>1586.8573151548089</v>
      </c>
      <c r="U107" s="3">
        <f t="shared" si="45"/>
        <v>1456.9530718720339</v>
      </c>
      <c r="V107" s="3">
        <f t="shared" si="46"/>
        <v>1716.761558437584</v>
      </c>
      <c r="W107" s="3">
        <f t="shared" si="53"/>
        <v>57582.093717552809</v>
      </c>
      <c r="X107" s="3">
        <f t="shared" si="47"/>
        <v>0.95358615294415761</v>
      </c>
    </row>
    <row r="108" spans="1:24" x14ac:dyDescent="0.35">
      <c r="A108" s="25">
        <f t="shared" si="48"/>
        <v>103</v>
      </c>
      <c r="B108" s="3">
        <v>2975.8948974999998</v>
      </c>
      <c r="C108" s="3">
        <v>1894.8800045</v>
      </c>
      <c r="D108" s="3">
        <f t="shared" si="32"/>
        <v>807.77918961666637</v>
      </c>
      <c r="E108" s="3">
        <f t="shared" si="33"/>
        <v>964.83975564583318</v>
      </c>
      <c r="F108" s="4">
        <f t="shared" si="34"/>
        <v>779377.47592553357</v>
      </c>
      <c r="G108" s="3">
        <f t="shared" si="35"/>
        <v>652507.2191777582</v>
      </c>
      <c r="H108" s="3">
        <f t="shared" si="36"/>
        <v>3.3603337296625745E-4</v>
      </c>
      <c r="I108" s="3">
        <f t="shared" si="37"/>
        <v>1894.8800045</v>
      </c>
      <c r="J108" s="3">
        <f t="shared" si="49"/>
        <v>242.30075044293949</v>
      </c>
      <c r="K108" s="3">
        <f t="shared" si="38"/>
        <v>930915.75407471112</v>
      </c>
      <c r="L108" s="3">
        <f t="shared" si="39"/>
        <v>522062.61403958726</v>
      </c>
      <c r="M108" s="3">
        <f t="shared" si="40"/>
        <v>58709.653665211641</v>
      </c>
      <c r="N108" s="3">
        <f t="shared" si="41"/>
        <v>58709.653665211103</v>
      </c>
      <c r="O108" s="3">
        <f t="shared" si="50"/>
        <v>72.606372508406523</v>
      </c>
      <c r="P108" s="3">
        <f t="shared" si="51"/>
        <v>143.78038459877342</v>
      </c>
      <c r="Q108" s="3">
        <f t="shared" si="52"/>
        <v>1652.5792540570606</v>
      </c>
      <c r="R108" s="3">
        <f t="shared" si="42"/>
        <v>1508.7988694582871</v>
      </c>
      <c r="S108" s="3">
        <f t="shared" si="43"/>
        <v>1796.359638655834</v>
      </c>
      <c r="T108" s="3">
        <f t="shared" si="44"/>
        <v>1652.5792540570606</v>
      </c>
      <c r="U108" s="3">
        <f t="shared" si="45"/>
        <v>1508.7988694582871</v>
      </c>
      <c r="V108" s="3">
        <f t="shared" si="46"/>
        <v>1796.359638655834</v>
      </c>
      <c r="W108" s="3">
        <f t="shared" si="53"/>
        <v>58709.653665211641</v>
      </c>
      <c r="X108" s="3">
        <f t="shared" si="47"/>
        <v>0.8758933769584516</v>
      </c>
    </row>
    <row r="109" spans="1:24" x14ac:dyDescent="0.35">
      <c r="A109" s="25">
        <f t="shared" si="48"/>
        <v>104</v>
      </c>
      <c r="B109" s="3">
        <v>2953.3900144999998</v>
      </c>
      <c r="C109" s="3">
        <v>1824.005005</v>
      </c>
      <c r="D109" s="3">
        <f t="shared" si="32"/>
        <v>785.27430661666631</v>
      </c>
      <c r="E109" s="3">
        <f t="shared" si="33"/>
        <v>893.96475614583312</v>
      </c>
      <c r="F109" s="4">
        <f t="shared" si="34"/>
        <v>702007.55402215628</v>
      </c>
      <c r="G109" s="3">
        <f t="shared" si="35"/>
        <v>616655.73663228611</v>
      </c>
      <c r="H109" s="3">
        <f t="shared" si="36"/>
        <v>3.3859395308116698E-4</v>
      </c>
      <c r="I109" s="3">
        <f t="shared" si="37"/>
        <v>1824.005005</v>
      </c>
      <c r="J109" s="3">
        <f t="shared" si="49"/>
        <v>182.45559814565127</v>
      </c>
      <c r="K109" s="3">
        <f t="shared" si="38"/>
        <v>799172.98523087893</v>
      </c>
      <c r="L109" s="3">
        <f t="shared" si="39"/>
        <v>506245.28191812773</v>
      </c>
      <c r="M109" s="3">
        <f t="shared" si="40"/>
        <v>33290.045294687385</v>
      </c>
      <c r="N109" s="3">
        <f t="shared" si="41"/>
        <v>33290.045294686977</v>
      </c>
      <c r="O109" s="3">
        <f t="shared" si="50"/>
        <v>71.350910163147759</v>
      </c>
      <c r="P109" s="3">
        <f t="shared" si="51"/>
        <v>141.29422735645034</v>
      </c>
      <c r="Q109" s="3">
        <f t="shared" si="52"/>
        <v>1641.5494068543487</v>
      </c>
      <c r="R109" s="3">
        <f t="shared" si="42"/>
        <v>1500.2551794978983</v>
      </c>
      <c r="S109" s="3">
        <f t="shared" si="43"/>
        <v>1782.8436342107991</v>
      </c>
      <c r="T109" s="3">
        <f t="shared" si="44"/>
        <v>1641.5494068543487</v>
      </c>
      <c r="U109" s="3">
        <f t="shared" si="45"/>
        <v>1500.2551794978983</v>
      </c>
      <c r="V109" s="3">
        <f t="shared" si="46"/>
        <v>1782.8436342107991</v>
      </c>
      <c r="W109" s="3">
        <f t="shared" si="53"/>
        <v>33290.045294687385</v>
      </c>
      <c r="X109" s="3">
        <f t="shared" si="47"/>
        <v>0.88849782080280693</v>
      </c>
    </row>
    <row r="110" spans="1:24" x14ac:dyDescent="0.35">
      <c r="A110" s="25">
        <f t="shared" si="48"/>
        <v>105</v>
      </c>
      <c r="B110" s="3">
        <v>2942.875</v>
      </c>
      <c r="C110" s="3">
        <v>1752.955017</v>
      </c>
      <c r="D110" s="3">
        <f t="shared" si="32"/>
        <v>774.75929211666653</v>
      </c>
      <c r="E110" s="3">
        <f t="shared" si="33"/>
        <v>822.91476814583314</v>
      </c>
      <c r="F110" s="4">
        <f t="shared" si="34"/>
        <v>637560.8632410164</v>
      </c>
      <c r="G110" s="3">
        <f t="shared" si="35"/>
        <v>600251.96072111826</v>
      </c>
      <c r="H110" s="3">
        <f t="shared" si="36"/>
        <v>3.3980376332667884E-4</v>
      </c>
      <c r="I110" s="3">
        <f t="shared" si="37"/>
        <v>1752.955017</v>
      </c>
      <c r="J110" s="3">
        <f t="shared" si="49"/>
        <v>116.61693787352533</v>
      </c>
      <c r="K110" s="3">
        <f t="shared" si="38"/>
        <v>677188.71563251026</v>
      </c>
      <c r="L110" s="3">
        <f t="shared" si="39"/>
        <v>498856.62504736974</v>
      </c>
      <c r="M110" s="3">
        <f t="shared" si="40"/>
        <v>13599.510198997667</v>
      </c>
      <c r="N110" s="3">
        <f t="shared" si="41"/>
        <v>13599.510198997405</v>
      </c>
      <c r="O110" s="3">
        <f t="shared" si="50"/>
        <v>70.769049544245675</v>
      </c>
      <c r="P110" s="3">
        <f t="shared" si="51"/>
        <v>140.14198491989376</v>
      </c>
      <c r="Q110" s="3">
        <f t="shared" si="52"/>
        <v>1636.3380791264747</v>
      </c>
      <c r="R110" s="3">
        <f t="shared" si="42"/>
        <v>1496.1960942065809</v>
      </c>
      <c r="S110" s="3">
        <f t="shared" si="43"/>
        <v>1776.4800640463684</v>
      </c>
      <c r="T110" s="3">
        <f t="shared" si="44"/>
        <v>1636.3380791264747</v>
      </c>
      <c r="U110" s="3">
        <f t="shared" si="45"/>
        <v>1496.1960942065809</v>
      </c>
      <c r="V110" s="3">
        <f t="shared" si="46"/>
        <v>1776.4800640463684</v>
      </c>
      <c r="W110" s="3">
        <f t="shared" si="53"/>
        <v>13599.510198997667</v>
      </c>
      <c r="X110" s="3">
        <f t="shared" si="47"/>
        <v>0.89451221427266581</v>
      </c>
    </row>
    <row r="111" spans="1:24" x14ac:dyDescent="0.35">
      <c r="A111" s="25">
        <f t="shared" si="48"/>
        <v>106</v>
      </c>
      <c r="B111" s="3">
        <v>3010.625</v>
      </c>
      <c r="C111" s="3">
        <v>1761.330017</v>
      </c>
      <c r="D111" s="3">
        <f t="shared" si="32"/>
        <v>842.50929211666653</v>
      </c>
      <c r="E111" s="3">
        <f t="shared" si="33"/>
        <v>831.28976814583314</v>
      </c>
      <c r="F111" s="4">
        <f t="shared" si="34"/>
        <v>700369.35410437372</v>
      </c>
      <c r="G111" s="3">
        <f t="shared" si="35"/>
        <v>709821.90730292653</v>
      </c>
      <c r="H111" s="3">
        <f t="shared" si="36"/>
        <v>3.3215694415611376E-4</v>
      </c>
      <c r="I111" s="3">
        <f t="shared" si="37"/>
        <v>1761.330017</v>
      </c>
      <c r="J111" s="3">
        <f t="shared" si="49"/>
        <v>92.052821246400981</v>
      </c>
      <c r="K111" s="3">
        <f t="shared" si="38"/>
        <v>691042.67862395302</v>
      </c>
      <c r="L111" s="3">
        <f t="shared" si="39"/>
        <v>546471.26366119389</v>
      </c>
      <c r="M111" s="3">
        <f t="shared" si="40"/>
        <v>8473.721899421851</v>
      </c>
      <c r="N111" s="3">
        <f t="shared" si="41"/>
        <v>8473.7218994216455</v>
      </c>
      <c r="O111" s="3">
        <f t="shared" si="50"/>
        <v>74.569549166674818</v>
      </c>
      <c r="P111" s="3">
        <f t="shared" si="51"/>
        <v>147.66800885556259</v>
      </c>
      <c r="Q111" s="3">
        <f t="shared" si="52"/>
        <v>1669.277195753599</v>
      </c>
      <c r="R111" s="3">
        <f t="shared" si="42"/>
        <v>1521.6091868980363</v>
      </c>
      <c r="S111" s="3">
        <f t="shared" si="43"/>
        <v>1816.9452046091617</v>
      </c>
      <c r="T111" s="3">
        <f t="shared" si="44"/>
        <v>1669.277195753599</v>
      </c>
      <c r="U111" s="3">
        <f t="shared" si="45"/>
        <v>1521.6091868980363</v>
      </c>
      <c r="V111" s="3">
        <f t="shared" si="46"/>
        <v>1816.9452046091617</v>
      </c>
      <c r="W111" s="3">
        <f t="shared" si="53"/>
        <v>8473.721899421851</v>
      </c>
      <c r="X111" s="3">
        <f t="shared" si="47"/>
        <v>0.85712863356109503</v>
      </c>
    </row>
    <row r="112" spans="1:24" x14ac:dyDescent="0.35">
      <c r="A112" s="25">
        <f t="shared" si="48"/>
        <v>107</v>
      </c>
      <c r="B112" s="3">
        <v>3095.8499754999998</v>
      </c>
      <c r="C112" s="3">
        <v>1794.4050295</v>
      </c>
      <c r="D112" s="3">
        <f t="shared" si="32"/>
        <v>927.73426761666633</v>
      </c>
      <c r="E112" s="3">
        <f t="shared" si="33"/>
        <v>864.36478064583309</v>
      </c>
      <c r="F112" s="4">
        <f t="shared" si="34"/>
        <v>801900.82672610239</v>
      </c>
      <c r="G112" s="3">
        <f t="shared" si="35"/>
        <v>860690.87131023221</v>
      </c>
      <c r="H112" s="3">
        <f t="shared" si="36"/>
        <v>3.2301306843478213E-4</v>
      </c>
      <c r="I112" s="3">
        <f t="shared" si="37"/>
        <v>1794.4050295</v>
      </c>
      <c r="J112" s="3">
        <f t="shared" si="49"/>
        <v>85.740059288721795</v>
      </c>
      <c r="K112" s="3">
        <f t="shared" si="38"/>
        <v>747126.47402091918</v>
      </c>
      <c r="L112" s="3">
        <f t="shared" si="39"/>
        <v>606256.45670843916</v>
      </c>
      <c r="M112" s="3">
        <f t="shared" si="40"/>
        <v>7351.3577668335283</v>
      </c>
      <c r="N112" s="3">
        <f t="shared" si="41"/>
        <v>7351.3577668333364</v>
      </c>
      <c r="O112" s="3">
        <f t="shared" si="50"/>
        <v>79.505797135048951</v>
      </c>
      <c r="P112" s="3">
        <f t="shared" si="51"/>
        <v>157.44312372286396</v>
      </c>
      <c r="Q112" s="3">
        <f t="shared" si="52"/>
        <v>1708.6649702112782</v>
      </c>
      <c r="R112" s="3">
        <f t="shared" si="42"/>
        <v>1551.2218464884143</v>
      </c>
      <c r="S112" s="3">
        <f t="shared" si="43"/>
        <v>1866.1080939341421</v>
      </c>
      <c r="T112" s="3">
        <f t="shared" si="44"/>
        <v>1708.6649702112782</v>
      </c>
      <c r="U112" s="3">
        <f t="shared" si="45"/>
        <v>1551.2218464884143</v>
      </c>
      <c r="V112" s="3">
        <f t="shared" si="46"/>
        <v>1866.1080939341421</v>
      </c>
      <c r="W112" s="3">
        <f t="shared" si="53"/>
        <v>7351.3577668335283</v>
      </c>
      <c r="X112" s="3">
        <f t="shared" si="47"/>
        <v>0.81431850692254337</v>
      </c>
    </row>
    <row r="113" spans="1:24" x14ac:dyDescent="0.35">
      <c r="A113" s="25">
        <f t="shared" si="48"/>
        <v>108</v>
      </c>
      <c r="B113" s="3">
        <v>3187.3150635000002</v>
      </c>
      <c r="C113" s="3">
        <v>1826.119995</v>
      </c>
      <c r="D113" s="3">
        <f t="shared" si="32"/>
        <v>1019.1993556166667</v>
      </c>
      <c r="E113" s="3">
        <f t="shared" si="33"/>
        <v>896.07974614583316</v>
      </c>
      <c r="F113" s="4">
        <f t="shared" si="34"/>
        <v>913283.89985297946</v>
      </c>
      <c r="G113" s="3">
        <f t="shared" si="35"/>
        <v>1038767.3264894286</v>
      </c>
      <c r="H113" s="3">
        <f t="shared" si="36"/>
        <v>3.1374369338370241E-4</v>
      </c>
      <c r="I113" s="3">
        <f t="shared" si="37"/>
        <v>1826.119995</v>
      </c>
      <c r="J113" s="3">
        <f t="shared" si="49"/>
        <v>77.52665469683302</v>
      </c>
      <c r="K113" s="3">
        <f t="shared" si="38"/>
        <v>802958.91145278083</v>
      </c>
      <c r="L113" s="3">
        <f t="shared" si="39"/>
        <v>670029.1635207152</v>
      </c>
      <c r="M113" s="3">
        <f t="shared" si="40"/>
        <v>6010.3821884819818</v>
      </c>
      <c r="N113" s="3">
        <f t="shared" si="41"/>
        <v>6010.3821884818071</v>
      </c>
      <c r="O113" s="3">
        <f t="shared" si="50"/>
        <v>84.964010759943932</v>
      </c>
      <c r="P113" s="3">
        <f t="shared" si="51"/>
        <v>168.25187269484712</v>
      </c>
      <c r="Q113" s="3">
        <f t="shared" si="52"/>
        <v>1748.593340303167</v>
      </c>
      <c r="R113" s="3">
        <f t="shared" si="42"/>
        <v>1580.3414676083198</v>
      </c>
      <c r="S113" s="3">
        <f t="shared" si="43"/>
        <v>1916.8452129980142</v>
      </c>
      <c r="T113" s="3">
        <f t="shared" si="44"/>
        <v>1748.593340303167</v>
      </c>
      <c r="U113" s="3">
        <f t="shared" si="45"/>
        <v>1580.3414676083198</v>
      </c>
      <c r="V113" s="3">
        <f t="shared" si="46"/>
        <v>1916.8452129980142</v>
      </c>
      <c r="W113" s="3">
        <f t="shared" si="53"/>
        <v>6010.3821884819818</v>
      </c>
      <c r="X113" s="3">
        <f t="shared" si="47"/>
        <v>0.77288933117353453</v>
      </c>
    </row>
    <row r="114" spans="1:24" x14ac:dyDescent="0.35">
      <c r="A114" s="25">
        <f t="shared" si="48"/>
        <v>109</v>
      </c>
      <c r="B114" s="3">
        <v>3235.094971</v>
      </c>
      <c r="C114" s="3">
        <v>1941.8599855</v>
      </c>
      <c r="D114" s="3">
        <f t="shared" si="32"/>
        <v>1066.9792631166665</v>
      </c>
      <c r="E114" s="3">
        <f t="shared" si="33"/>
        <v>1011.8197366458331</v>
      </c>
      <c r="F114" s="4">
        <f t="shared" si="34"/>
        <v>1079590.6770132706</v>
      </c>
      <c r="G114" s="3">
        <f t="shared" si="35"/>
        <v>1138444.7479209846</v>
      </c>
      <c r="H114" s="3">
        <f t="shared" si="36"/>
        <v>3.0910993617318445E-4</v>
      </c>
      <c r="I114" s="3">
        <f t="shared" si="37"/>
        <v>1941.8599855</v>
      </c>
      <c r="J114" s="3">
        <f t="shared" si="49"/>
        <v>173.30646753674705</v>
      </c>
      <c r="K114" s="3">
        <f t="shared" si="38"/>
        <v>1023779.1794660431</v>
      </c>
      <c r="L114" s="3">
        <f t="shared" si="39"/>
        <v>703104.5024720066</v>
      </c>
      <c r="M114" s="3">
        <f t="shared" si="40"/>
        <v>30035.131690065558</v>
      </c>
      <c r="N114" s="3">
        <f t="shared" si="41"/>
        <v>30035.131690065176</v>
      </c>
      <c r="O114" s="3">
        <f t="shared" si="50"/>
        <v>87.871341418956973</v>
      </c>
      <c r="P114" s="3">
        <f t="shared" si="51"/>
        <v>174.00917891835115</v>
      </c>
      <c r="Q114" s="3">
        <f t="shared" si="52"/>
        <v>1768.5535179632529</v>
      </c>
      <c r="R114" s="3">
        <f t="shared" si="42"/>
        <v>1594.5443390449018</v>
      </c>
      <c r="S114" s="3">
        <f t="shared" si="43"/>
        <v>1942.5626968816041</v>
      </c>
      <c r="T114" s="3">
        <f t="shared" si="44"/>
        <v>1768.5535179632529</v>
      </c>
      <c r="U114" s="3">
        <f t="shared" si="45"/>
        <v>1594.5443390449018</v>
      </c>
      <c r="V114" s="3">
        <f t="shared" si="46"/>
        <v>1942.5626968816041</v>
      </c>
      <c r="W114" s="3">
        <f t="shared" si="53"/>
        <v>30035.131690065558</v>
      </c>
      <c r="X114" s="3">
        <f t="shared" si="47"/>
        <v>0.75288021883259248</v>
      </c>
    </row>
    <row r="115" spans="1:24" x14ac:dyDescent="0.35">
      <c r="A115" s="25">
        <f t="shared" si="48"/>
        <v>110</v>
      </c>
      <c r="B115" s="3">
        <v>3094.9399414999998</v>
      </c>
      <c r="C115" s="3">
        <v>1947.174988</v>
      </c>
      <c r="D115" s="3">
        <f t="shared" si="32"/>
        <v>926.82423361666633</v>
      </c>
      <c r="E115" s="3">
        <f t="shared" si="33"/>
        <v>1017.1347391458331</v>
      </c>
      <c r="F115" s="4">
        <f t="shared" si="34"/>
        <v>942705.12509372458</v>
      </c>
      <c r="G115" s="3">
        <f t="shared" si="35"/>
        <v>859003.1600191209</v>
      </c>
      <c r="H115" s="3">
        <f t="shared" si="36"/>
        <v>3.231080469740353E-4</v>
      </c>
      <c r="I115" s="3">
        <f t="shared" si="37"/>
        <v>1947.174988</v>
      </c>
      <c r="J115" s="3">
        <f t="shared" si="49"/>
        <v>238.91914334952708</v>
      </c>
      <c r="K115" s="3">
        <f t="shared" si="38"/>
        <v>1034563.077577262</v>
      </c>
      <c r="L115" s="3">
        <f t="shared" si="39"/>
        <v>605619.51354059961</v>
      </c>
      <c r="M115" s="3">
        <f t="shared" si="40"/>
        <v>57082.357058871865</v>
      </c>
      <c r="N115" s="3">
        <f t="shared" si="41"/>
        <v>57082.357058871341</v>
      </c>
      <c r="O115" s="3">
        <f t="shared" si="50"/>
        <v>79.452273477233078</v>
      </c>
      <c r="P115" s="3">
        <f t="shared" si="51"/>
        <v>157.33713230861161</v>
      </c>
      <c r="Q115" s="3">
        <f t="shared" si="52"/>
        <v>1708.2558446504729</v>
      </c>
      <c r="R115" s="3">
        <f t="shared" si="42"/>
        <v>1550.9187123418612</v>
      </c>
      <c r="S115" s="3">
        <f t="shared" si="43"/>
        <v>1865.5929769590846</v>
      </c>
      <c r="T115" s="3">
        <f t="shared" si="44"/>
        <v>1708.2558446504729</v>
      </c>
      <c r="U115" s="3">
        <f t="shared" si="45"/>
        <v>1550.9187123418612</v>
      </c>
      <c r="V115" s="3">
        <f t="shared" si="46"/>
        <v>1865.5929769590846</v>
      </c>
      <c r="W115" s="3">
        <f t="shared" si="53"/>
        <v>57082.357058871865</v>
      </c>
      <c r="X115" s="3">
        <f t="shared" si="47"/>
        <v>0.81475303438454405</v>
      </c>
    </row>
    <row r="116" spans="1:24" x14ac:dyDescent="0.35">
      <c r="A116" s="25">
        <f t="shared" si="48"/>
        <v>111</v>
      </c>
      <c r="B116" s="3">
        <v>2779.4350585000002</v>
      </c>
      <c r="C116" s="3">
        <v>1928.1049805</v>
      </c>
      <c r="D116" s="3">
        <f t="shared" si="32"/>
        <v>611.31935061666672</v>
      </c>
      <c r="E116" s="3">
        <f t="shared" si="33"/>
        <v>998.06473164583315</v>
      </c>
      <c r="F116" s="4">
        <f t="shared" si="34"/>
        <v>610136.28362312843</v>
      </c>
      <c r="G116" s="3">
        <f t="shared" si="35"/>
        <v>373711.34843838308</v>
      </c>
      <c r="H116" s="3">
        <f t="shared" si="36"/>
        <v>3.5978534448640002E-4</v>
      </c>
      <c r="I116" s="3">
        <f t="shared" si="37"/>
        <v>1928.1049805</v>
      </c>
      <c r="J116" s="3">
        <f t="shared" si="49"/>
        <v>377.83871993410094</v>
      </c>
      <c r="K116" s="3">
        <f t="shared" si="38"/>
        <v>996133.20855526894</v>
      </c>
      <c r="L116" s="3">
        <f t="shared" si="39"/>
        <v>384680.30560384179</v>
      </c>
      <c r="M116" s="3">
        <f t="shared" si="40"/>
        <v>142762.09828143998</v>
      </c>
      <c r="N116" s="3">
        <f t="shared" si="41"/>
        <v>142762.0982814391</v>
      </c>
      <c r="O116" s="3">
        <f t="shared" si="50"/>
        <v>62.179028685536181</v>
      </c>
      <c r="P116" s="3">
        <f t="shared" si="51"/>
        <v>123.13140499271536</v>
      </c>
      <c r="Q116" s="3">
        <f t="shared" si="52"/>
        <v>1550.2662605658991</v>
      </c>
      <c r="R116" s="3">
        <f t="shared" si="42"/>
        <v>1427.1348555731838</v>
      </c>
      <c r="S116" s="3">
        <f t="shared" si="43"/>
        <v>1673.3976655586143</v>
      </c>
      <c r="T116" s="3">
        <f t="shared" si="44"/>
        <v>1550.2662605658991</v>
      </c>
      <c r="U116" s="3">
        <f t="shared" si="45"/>
        <v>1427.1348555731838</v>
      </c>
      <c r="V116" s="3">
        <f t="shared" si="46"/>
        <v>1673.3976655586143</v>
      </c>
      <c r="W116" s="3">
        <f t="shared" si="53"/>
        <v>142762.09828143998</v>
      </c>
      <c r="X116" s="3">
        <f t="shared" si="47"/>
        <v>0.99969679818288226</v>
      </c>
    </row>
    <row r="117" spans="1:24" x14ac:dyDescent="0.35">
      <c r="A117" s="25">
        <f t="shared" si="48"/>
        <v>112</v>
      </c>
      <c r="B117" s="3">
        <v>2705.255005</v>
      </c>
      <c r="C117" s="3">
        <v>2203.4849855000002</v>
      </c>
      <c r="D117" s="3">
        <f t="shared" si="32"/>
        <v>537.13929711666651</v>
      </c>
      <c r="E117" s="3">
        <f t="shared" si="33"/>
        <v>1273.4447366458335</v>
      </c>
      <c r="F117" s="4">
        <f t="shared" si="34"/>
        <v>684017.2107588615</v>
      </c>
      <c r="G117" s="3">
        <f t="shared" si="35"/>
        <v>288518.62450698653</v>
      </c>
      <c r="H117" s="3">
        <f t="shared" si="36"/>
        <v>3.6965091947034401E-4</v>
      </c>
      <c r="I117" s="3">
        <f t="shared" si="37"/>
        <v>2203.4849855000002</v>
      </c>
      <c r="J117" s="3">
        <f t="shared" si="49"/>
        <v>695.71526078009765</v>
      </c>
      <c r="K117" s="3">
        <f t="shared" si="38"/>
        <v>1621661.4972909761</v>
      </c>
      <c r="L117" s="3">
        <f t="shared" si="39"/>
        <v>333771.34728409769</v>
      </c>
      <c r="M117" s="3">
        <f t="shared" si="40"/>
        <v>484019.7240823193</v>
      </c>
      <c r="N117" s="3">
        <f t="shared" si="41"/>
        <v>484019.72408231773</v>
      </c>
      <c r="O117" s="3">
        <f t="shared" si="50"/>
        <v>58.623900606439456</v>
      </c>
      <c r="P117" s="3">
        <f t="shared" si="51"/>
        <v>116.09128351506898</v>
      </c>
      <c r="Q117" s="3">
        <f t="shared" si="52"/>
        <v>1507.7697247199026</v>
      </c>
      <c r="R117" s="3">
        <f t="shared" si="42"/>
        <v>1391.6784412048337</v>
      </c>
      <c r="S117" s="3">
        <f t="shared" si="43"/>
        <v>1623.8610082349715</v>
      </c>
      <c r="T117" s="3">
        <f t="shared" si="44"/>
        <v>1507.7697247199026</v>
      </c>
      <c r="U117" s="3">
        <f t="shared" si="45"/>
        <v>1391.6784412048337</v>
      </c>
      <c r="V117" s="3">
        <f t="shared" si="46"/>
        <v>1623.8610082349715</v>
      </c>
      <c r="W117" s="3">
        <f t="shared" si="53"/>
        <v>484019.7240823193</v>
      </c>
      <c r="X117" s="3">
        <f t="shared" si="47"/>
        <v>1.0560583136529516</v>
      </c>
    </row>
    <row r="118" spans="1:24" x14ac:dyDescent="0.35">
      <c r="A118" s="25">
        <f t="shared" si="48"/>
        <v>113</v>
      </c>
      <c r="B118" s="3">
        <v>2956.7000735000001</v>
      </c>
      <c r="C118" s="3">
        <v>2389.5850829999999</v>
      </c>
      <c r="D118" s="3">
        <f t="shared" si="32"/>
        <v>788.58436561666667</v>
      </c>
      <c r="E118" s="3">
        <f t="shared" si="33"/>
        <v>1459.5448341458332</v>
      </c>
      <c r="F118" s="4">
        <f t="shared" si="34"/>
        <v>1150974.2371239748</v>
      </c>
      <c r="G118" s="3">
        <f t="shared" si="35"/>
        <v>621865.30169504066</v>
      </c>
      <c r="H118" s="3">
        <f t="shared" si="36"/>
        <v>3.3821489334095621E-4</v>
      </c>
      <c r="I118" s="3">
        <f t="shared" si="37"/>
        <v>2389.5850829999999</v>
      </c>
      <c r="J118" s="3">
        <f t="shared" si="49"/>
        <v>746.4028543523084</v>
      </c>
      <c r="K118" s="3">
        <f t="shared" si="38"/>
        <v>2130271.1228817878</v>
      </c>
      <c r="L118" s="3">
        <f t="shared" si="39"/>
        <v>508571.48334382795</v>
      </c>
      <c r="M118" s="3">
        <f t="shared" si="40"/>
        <v>557117.22098527325</v>
      </c>
      <c r="N118" s="3">
        <f t="shared" si="41"/>
        <v>557117.22098527162</v>
      </c>
      <c r="O118" s="3">
        <f t="shared" si="50"/>
        <v>71.534709168643758</v>
      </c>
      <c r="P118" s="3">
        <f t="shared" si="51"/>
        <v>141.65819942647803</v>
      </c>
      <c r="Q118" s="3">
        <f t="shared" si="52"/>
        <v>1643.1822286476915</v>
      </c>
      <c r="R118" s="3">
        <f t="shared" si="42"/>
        <v>1501.5240292212136</v>
      </c>
      <c r="S118" s="3">
        <f t="shared" si="43"/>
        <v>1784.8404280741695</v>
      </c>
      <c r="T118" s="3">
        <f t="shared" si="44"/>
        <v>1643.1822286476915</v>
      </c>
      <c r="U118" s="3">
        <f t="shared" si="45"/>
        <v>1501.5240292212136</v>
      </c>
      <c r="V118" s="3">
        <f t="shared" si="46"/>
        <v>1784.8404280741695</v>
      </c>
      <c r="W118" s="3">
        <f t="shared" si="53"/>
        <v>557117.22098527325</v>
      </c>
      <c r="X118" s="3">
        <f t="shared" si="47"/>
        <v>0.88662123015769956</v>
      </c>
    </row>
    <row r="119" spans="1:24" x14ac:dyDescent="0.35">
      <c r="A119" s="25">
        <f t="shared" si="48"/>
        <v>114</v>
      </c>
      <c r="B119" s="3">
        <v>3069.535034</v>
      </c>
      <c r="C119" s="3">
        <v>2603.410034</v>
      </c>
      <c r="D119" s="3">
        <f t="shared" si="32"/>
        <v>901.41932611666653</v>
      </c>
      <c r="E119" s="3">
        <f t="shared" si="33"/>
        <v>1673.3697851458332</v>
      </c>
      <c r="F119" s="4">
        <f t="shared" si="34"/>
        <v>1508407.864070148</v>
      </c>
      <c r="G119" s="3">
        <f t="shared" si="35"/>
        <v>812556.80149662518</v>
      </c>
      <c r="H119" s="3">
        <f t="shared" si="36"/>
        <v>3.2578224028180291E-4</v>
      </c>
      <c r="I119" s="3">
        <f t="shared" si="37"/>
        <v>2603.410034</v>
      </c>
      <c r="J119" s="3">
        <f t="shared" si="49"/>
        <v>906.67343196312277</v>
      </c>
      <c r="K119" s="3">
        <f t="shared" si="38"/>
        <v>2800166.4378390121</v>
      </c>
      <c r="L119" s="3">
        <f t="shared" si="39"/>
        <v>587823.29798366735</v>
      </c>
      <c r="M119" s="3">
        <f t="shared" si="40"/>
        <v>822056.71222778736</v>
      </c>
      <c r="N119" s="3">
        <f t="shared" si="41"/>
        <v>822056.71222778538</v>
      </c>
      <c r="O119" s="3">
        <f t="shared" si="50"/>
        <v>77.964866325209286</v>
      </c>
      <c r="P119" s="3">
        <f t="shared" si="51"/>
        <v>154.39166120208876</v>
      </c>
      <c r="Q119" s="3">
        <f t="shared" si="52"/>
        <v>1696.7366020368772</v>
      </c>
      <c r="R119" s="3">
        <f t="shared" si="42"/>
        <v>1542.3449408347885</v>
      </c>
      <c r="S119" s="3">
        <f t="shared" si="43"/>
        <v>1851.1282632389659</v>
      </c>
      <c r="T119" s="3">
        <f t="shared" si="44"/>
        <v>1696.7366020368772</v>
      </c>
      <c r="U119" s="3">
        <f t="shared" si="45"/>
        <v>1542.3449408347885</v>
      </c>
      <c r="V119" s="3">
        <f t="shared" si="46"/>
        <v>1851.1282632389659</v>
      </c>
      <c r="W119" s="3">
        <f t="shared" si="53"/>
        <v>822056.71222778736</v>
      </c>
      <c r="X119" s="3">
        <f t="shared" si="47"/>
        <v>0.82707349736137814</v>
      </c>
    </row>
    <row r="120" spans="1:24" x14ac:dyDescent="0.35">
      <c r="A120" s="25">
        <f t="shared" si="48"/>
        <v>115</v>
      </c>
      <c r="B120" s="3">
        <v>3188.5200195000002</v>
      </c>
      <c r="C120" s="3">
        <v>2961.334961</v>
      </c>
      <c r="D120" s="3">
        <f t="shared" si="32"/>
        <v>1020.4043116166667</v>
      </c>
      <c r="E120" s="3">
        <f t="shared" si="33"/>
        <v>2031.2947121458333</v>
      </c>
      <c r="F120" s="4">
        <f t="shared" si="34"/>
        <v>2072741.8824377442</v>
      </c>
      <c r="G120" s="3">
        <f t="shared" si="35"/>
        <v>1041224.9591658835</v>
      </c>
      <c r="H120" s="3">
        <f t="shared" si="36"/>
        <v>3.1362512823639491E-4</v>
      </c>
      <c r="I120" s="3">
        <f t="shared" si="37"/>
        <v>2961.334961</v>
      </c>
      <c r="J120" s="3">
        <f t="shared" si="49"/>
        <v>1212.2308944552467</v>
      </c>
      <c r="K120" s="3">
        <f t="shared" si="38"/>
        <v>4126158.2075916235</v>
      </c>
      <c r="L120" s="3">
        <f t="shared" si="39"/>
        <v>670865.53744987829</v>
      </c>
      <c r="M120" s="3">
        <f t="shared" si="40"/>
        <v>1469503.7414717674</v>
      </c>
      <c r="N120" s="3">
        <f t="shared" si="41"/>
        <v>1469503.7414717646</v>
      </c>
      <c r="O120" s="3">
        <f t="shared" si="50"/>
        <v>85.036888679440025</v>
      </c>
      <c r="P120" s="3">
        <f t="shared" si="51"/>
        <v>168.39619081640998</v>
      </c>
      <c r="Q120" s="3">
        <f t="shared" si="52"/>
        <v>1749.1040665447533</v>
      </c>
      <c r="R120" s="3">
        <f t="shared" si="42"/>
        <v>1580.7078757283434</v>
      </c>
      <c r="S120" s="3">
        <f t="shared" si="43"/>
        <v>1917.5002573611632</v>
      </c>
      <c r="T120" s="3">
        <f t="shared" si="44"/>
        <v>1749.1040665447533</v>
      </c>
      <c r="U120" s="3">
        <f t="shared" si="45"/>
        <v>1580.7078757283434</v>
      </c>
      <c r="V120" s="3">
        <f t="shared" si="46"/>
        <v>1917.5002573611632</v>
      </c>
      <c r="W120" s="3">
        <f t="shared" si="53"/>
        <v>1469503.7414717674</v>
      </c>
      <c r="X120" s="3">
        <f t="shared" si="47"/>
        <v>0.77237165979984213</v>
      </c>
    </row>
    <row r="121" spans="1:24" x14ac:dyDescent="0.35">
      <c r="A121" s="25">
        <f t="shared" si="48"/>
        <v>116</v>
      </c>
      <c r="B121" s="3">
        <v>3394.2850345000002</v>
      </c>
      <c r="C121" s="3">
        <v>3315.7349855000002</v>
      </c>
      <c r="D121" s="3">
        <f t="shared" si="32"/>
        <v>1226.1693266166667</v>
      </c>
      <c r="E121" s="3">
        <f t="shared" si="33"/>
        <v>2385.6947366458335</v>
      </c>
      <c r="F121" s="4">
        <f t="shared" si="34"/>
        <v>2925265.7087459476</v>
      </c>
      <c r="G121" s="3">
        <f t="shared" si="35"/>
        <v>1503491.2175355698</v>
      </c>
      <c r="H121" s="3">
        <f t="shared" si="36"/>
        <v>2.9461285361596229E-4</v>
      </c>
      <c r="I121" s="3">
        <f t="shared" si="37"/>
        <v>3315.7349855000002</v>
      </c>
      <c r="J121" s="3">
        <f t="shared" si="49"/>
        <v>1484.7344444734172</v>
      </c>
      <c r="K121" s="3">
        <f t="shared" si="38"/>
        <v>5691539.376459633</v>
      </c>
      <c r="L121" s="3">
        <f t="shared" si="39"/>
        <v>811729.44807140552</v>
      </c>
      <c r="M121" s="3">
        <f t="shared" si="40"/>
        <v>2204436.3706057868</v>
      </c>
      <c r="N121" s="3">
        <f t="shared" si="41"/>
        <v>2204436.3706057835</v>
      </c>
      <c r="O121" s="3">
        <f t="shared" si="50"/>
        <v>97.783583299185764</v>
      </c>
      <c r="P121" s="3">
        <f t="shared" si="51"/>
        <v>193.63811644184958</v>
      </c>
      <c r="Q121" s="3">
        <f t="shared" si="52"/>
        <v>1831.0005410265831</v>
      </c>
      <c r="R121" s="3">
        <f t="shared" si="42"/>
        <v>1637.3624245847334</v>
      </c>
      <c r="S121" s="3">
        <f t="shared" si="43"/>
        <v>2024.6386574684327</v>
      </c>
      <c r="T121" s="3">
        <f t="shared" si="44"/>
        <v>1831.0005410265831</v>
      </c>
      <c r="U121" s="3">
        <f t="shared" si="45"/>
        <v>1637.3624245847334</v>
      </c>
      <c r="V121" s="3">
        <f t="shared" si="46"/>
        <v>2024.6386574684327</v>
      </c>
      <c r="W121" s="3">
        <f t="shared" si="53"/>
        <v>2204436.3706057868</v>
      </c>
      <c r="X121" s="3">
        <f t="shared" si="47"/>
        <v>0.69309752134014824</v>
      </c>
    </row>
    <row r="122" spans="1:24" x14ac:dyDescent="0.35">
      <c r="A122" s="25">
        <f t="shared" si="48"/>
        <v>117</v>
      </c>
      <c r="B122" s="3">
        <v>3435.2199704999998</v>
      </c>
      <c r="C122" s="3">
        <v>3319.155029</v>
      </c>
      <c r="D122" s="3">
        <f t="shared" si="32"/>
        <v>1267.1042626166663</v>
      </c>
      <c r="E122" s="3">
        <f t="shared" si="33"/>
        <v>2389.1147801458333</v>
      </c>
      <c r="F122" s="4">
        <f t="shared" si="34"/>
        <v>3027257.521803265</v>
      </c>
      <c r="G122" s="3">
        <f t="shared" si="35"/>
        <v>1605553.2123413258</v>
      </c>
      <c r="H122" s="3">
        <f t="shared" si="36"/>
        <v>2.9110217353983561E-4</v>
      </c>
      <c r="I122" s="3">
        <f t="shared" si="37"/>
        <v>3319.155029</v>
      </c>
      <c r="J122" s="3">
        <f t="shared" si="49"/>
        <v>1473.032030139814</v>
      </c>
      <c r="K122" s="3">
        <f t="shared" si="38"/>
        <v>5707869.4327112734</v>
      </c>
      <c r="L122" s="3">
        <f t="shared" si="39"/>
        <v>839207.60485859064</v>
      </c>
      <c r="M122" s="3">
        <f t="shared" si="40"/>
        <v>2169823.3618178219</v>
      </c>
      <c r="N122" s="3">
        <f t="shared" si="41"/>
        <v>2169823.3618178186</v>
      </c>
      <c r="O122" s="3">
        <f t="shared" si="50"/>
        <v>100.37997653735323</v>
      </c>
      <c r="P122" s="3">
        <f t="shared" si="51"/>
        <v>198.7796819195926</v>
      </c>
      <c r="Q122" s="3">
        <f t="shared" si="52"/>
        <v>1846.122998860186</v>
      </c>
      <c r="R122" s="3">
        <f t="shared" si="42"/>
        <v>1647.3433169405935</v>
      </c>
      <c r="S122" s="3">
        <f t="shared" si="43"/>
        <v>2044.9026807797786</v>
      </c>
      <c r="T122" s="3">
        <f t="shared" si="44"/>
        <v>1846.122998860186</v>
      </c>
      <c r="U122" s="3">
        <f t="shared" si="45"/>
        <v>1647.3433169405935</v>
      </c>
      <c r="V122" s="3">
        <f t="shared" si="46"/>
        <v>2044.9026807797786</v>
      </c>
      <c r="W122" s="3">
        <f t="shared" si="53"/>
        <v>2169823.3618178219</v>
      </c>
      <c r="X122" s="3">
        <f t="shared" si="47"/>
        <v>0.67922856683903854</v>
      </c>
    </row>
    <row r="123" spans="1:24" x14ac:dyDescent="0.35">
      <c r="A123" s="25">
        <f t="shared" si="48"/>
        <v>118</v>
      </c>
      <c r="B123" s="3">
        <v>3327.915039</v>
      </c>
      <c r="C123" s="3">
        <v>3122.0749510000001</v>
      </c>
      <c r="D123" s="3">
        <f t="shared" si="32"/>
        <v>1159.7993311166665</v>
      </c>
      <c r="E123" s="3">
        <f t="shared" si="33"/>
        <v>2192.0347021458333</v>
      </c>
      <c r="F123" s="4">
        <f t="shared" si="34"/>
        <v>2542320.3813332589</v>
      </c>
      <c r="G123" s="3">
        <f t="shared" si="35"/>
        <v>1345134.488458667</v>
      </c>
      <c r="H123" s="3">
        <f t="shared" si="36"/>
        <v>3.0048844044422733E-4</v>
      </c>
      <c r="I123" s="3">
        <f t="shared" si="37"/>
        <v>3122.0749510000001</v>
      </c>
      <c r="J123" s="3">
        <f t="shared" si="49"/>
        <v>1316.3838406624543</v>
      </c>
      <c r="K123" s="3">
        <f t="shared" si="38"/>
        <v>4805016.1354115717</v>
      </c>
      <c r="L123" s="3">
        <f t="shared" si="39"/>
        <v>766764.43121658359</v>
      </c>
      <c r="M123" s="3">
        <f t="shared" si="40"/>
        <v>1732866.4159572339</v>
      </c>
      <c r="N123" s="3">
        <f t="shared" si="41"/>
        <v>1732866.4159572308</v>
      </c>
      <c r="O123" s="3">
        <f t="shared" si="50"/>
        <v>93.612648981374079</v>
      </c>
      <c r="P123" s="3">
        <f t="shared" si="51"/>
        <v>185.37853095874681</v>
      </c>
      <c r="Q123" s="3">
        <f t="shared" si="52"/>
        <v>1805.6911103375458</v>
      </c>
      <c r="R123" s="3">
        <f t="shared" si="42"/>
        <v>1620.312579378799</v>
      </c>
      <c r="S123" s="3">
        <f t="shared" si="43"/>
        <v>1991.0696412962925</v>
      </c>
      <c r="T123" s="3">
        <f t="shared" si="44"/>
        <v>1805.6911103375458</v>
      </c>
      <c r="U123" s="3">
        <f t="shared" si="45"/>
        <v>1620.312579378799</v>
      </c>
      <c r="V123" s="3">
        <f t="shared" si="46"/>
        <v>1991.0696412962925</v>
      </c>
      <c r="W123" s="3">
        <f t="shared" si="53"/>
        <v>1732866.4159572339</v>
      </c>
      <c r="X123" s="3">
        <f t="shared" si="47"/>
        <v>0.7168287864058156</v>
      </c>
    </row>
    <row r="124" spans="1:24" x14ac:dyDescent="0.35">
      <c r="A124" s="25">
        <f t="shared" si="48"/>
        <v>119</v>
      </c>
      <c r="B124" s="3">
        <v>3458.9149170000001</v>
      </c>
      <c r="C124" s="3">
        <v>3114.8900144999998</v>
      </c>
      <c r="D124" s="3">
        <f t="shared" si="32"/>
        <v>1290.7992091166666</v>
      </c>
      <c r="E124" s="3">
        <f t="shared" si="33"/>
        <v>2184.849765645833</v>
      </c>
      <c r="F124" s="4">
        <f t="shared" si="34"/>
        <v>2820202.3495343756</v>
      </c>
      <c r="G124" s="3">
        <f t="shared" si="35"/>
        <v>1666162.598256212</v>
      </c>
      <c r="H124" s="3">
        <f t="shared" si="36"/>
        <v>2.891080075676808E-4</v>
      </c>
      <c r="I124" s="3">
        <f t="shared" si="37"/>
        <v>3114.8900144999998</v>
      </c>
      <c r="J124" s="3">
        <f t="shared" si="49"/>
        <v>1260.1770301745505</v>
      </c>
      <c r="K124" s="3">
        <f t="shared" si="38"/>
        <v>4773568.4984426517</v>
      </c>
      <c r="L124" s="3">
        <f t="shared" si="39"/>
        <v>855019.66772394418</v>
      </c>
      <c r="M124" s="3">
        <f t="shared" si="40"/>
        <v>1588046.1473795499</v>
      </c>
      <c r="N124" s="3">
        <f t="shared" si="41"/>
        <v>1588046.1473795471</v>
      </c>
      <c r="O124" s="3">
        <f t="shared" si="50"/>
        <v>101.89053494876518</v>
      </c>
      <c r="P124" s="3">
        <f t="shared" si="51"/>
        <v>201.77099882261754</v>
      </c>
      <c r="Q124" s="3">
        <f t="shared" si="52"/>
        <v>1854.7129843254493</v>
      </c>
      <c r="R124" s="3">
        <f t="shared" si="42"/>
        <v>1652.9419855028318</v>
      </c>
      <c r="S124" s="3">
        <f t="shared" si="43"/>
        <v>2056.4839831480667</v>
      </c>
      <c r="T124" s="3">
        <f t="shared" si="44"/>
        <v>1854.7129843254493</v>
      </c>
      <c r="U124" s="3">
        <f t="shared" si="45"/>
        <v>1652.9419855028318</v>
      </c>
      <c r="V124" s="3">
        <f t="shared" si="46"/>
        <v>2056.4839831480667</v>
      </c>
      <c r="W124" s="3">
        <f t="shared" si="53"/>
        <v>1588046.1473795499</v>
      </c>
      <c r="X124" s="3">
        <f t="shared" si="47"/>
        <v>0.67145132631508309</v>
      </c>
    </row>
    <row r="125" spans="1:24" x14ac:dyDescent="0.35">
      <c r="A125" s="25">
        <f t="shared" si="48"/>
        <v>120</v>
      </c>
      <c r="B125" s="33">
        <v>3700.9700925000002</v>
      </c>
      <c r="C125" s="33">
        <v>3222.714966</v>
      </c>
      <c r="D125" s="33">
        <f t="shared" si="32"/>
        <v>1532.8543846166667</v>
      </c>
      <c r="E125" s="33">
        <f t="shared" si="33"/>
        <v>2292.6747171458333</v>
      </c>
      <c r="F125" s="34">
        <f t="shared" si="34"/>
        <v>3514336.4926767666</v>
      </c>
      <c r="G125" s="33">
        <f t="shared" si="35"/>
        <v>2349642.56443854</v>
      </c>
      <c r="H125" s="3">
        <f t="shared" si="36"/>
        <v>2.7019942744916953E-4</v>
      </c>
      <c r="I125" s="3">
        <f t="shared" si="37"/>
        <v>3222.714966</v>
      </c>
      <c r="J125" s="3">
        <f t="shared" si="49"/>
        <v>1286.5521772677148</v>
      </c>
      <c r="K125" s="3">
        <f t="shared" si="38"/>
        <v>5256357.3586397264</v>
      </c>
      <c r="L125" s="3">
        <f t="shared" si="39"/>
        <v>1012282.5652507958</v>
      </c>
      <c r="M125" s="3">
        <f t="shared" si="40"/>
        <v>1655216.5048322973</v>
      </c>
      <c r="N125" s="3">
        <f t="shared" si="41"/>
        <v>1655216.5048322945</v>
      </c>
      <c r="O125" s="3">
        <f t="shared" si="50"/>
        <v>117.5891612467796</v>
      </c>
      <c r="P125" s="3">
        <f t="shared" si="51"/>
        <v>232.85855283228238</v>
      </c>
      <c r="Q125" s="3">
        <f t="shared" si="52"/>
        <v>1936.1627887322852</v>
      </c>
      <c r="R125" s="3">
        <f t="shared" si="42"/>
        <v>1703.3042359000028</v>
      </c>
      <c r="S125" s="3">
        <f t="shared" si="43"/>
        <v>2169.0213415645676</v>
      </c>
      <c r="T125" s="3">
        <f t="shared" si="44"/>
        <v>1936.1627887322852</v>
      </c>
      <c r="U125" s="3">
        <f t="shared" si="45"/>
        <v>1703.3042359000028</v>
      </c>
      <c r="V125" s="3">
        <f t="shared" si="46"/>
        <v>2169.0213415645676</v>
      </c>
      <c r="W125" s="3">
        <f t="shared" si="53"/>
        <v>1655216.5048322973</v>
      </c>
      <c r="X125" s="3">
        <f t="shared" si="47"/>
        <v>0.60113730912800123</v>
      </c>
    </row>
    <row r="126" spans="1:24" x14ac:dyDescent="0.35">
      <c r="A126" s="23" t="s">
        <v>11</v>
      </c>
      <c r="B126" s="32">
        <f t="shared" ref="B126:L126" si="54">SUM(B6:B125)</f>
        <v>260173.88494600003</v>
      </c>
      <c r="C126" s="32">
        <f t="shared" si="54"/>
        <v>111604.82986250002</v>
      </c>
      <c r="D126" s="32">
        <f t="shared" si="54"/>
        <v>-1.4097167877480388E-11</v>
      </c>
      <c r="E126" s="32">
        <f t="shared" si="54"/>
        <v>1.7735146684572101E-11</v>
      </c>
      <c r="F126" s="32">
        <f t="shared" si="54"/>
        <v>57052261.961449564</v>
      </c>
      <c r="G126" s="32">
        <f t="shared" si="54"/>
        <v>47186646.807557657</v>
      </c>
      <c r="H126" s="32">
        <f t="shared" si="54"/>
        <v>6.0452504906134248E-2</v>
      </c>
      <c r="I126" s="32">
        <f t="shared" si="54"/>
        <v>111604.82986250002</v>
      </c>
      <c r="J126" s="32">
        <f t="shared" si="54"/>
        <v>1.3415046851150692E-10</v>
      </c>
      <c r="K126" s="40">
        <f t="shared" si="54"/>
        <v>80343124.206479579</v>
      </c>
      <c r="L126" s="40">
        <f t="shared" si="54"/>
        <v>52273840.107884407</v>
      </c>
      <c r="M126" s="31">
        <f>SUM(M6:M125)</f>
        <v>28069284.098595157</v>
      </c>
      <c r="N126" s="30">
        <f>SUM(N6:N125)</f>
        <v>28069284.098595154</v>
      </c>
      <c r="O126" s="30"/>
      <c r="P126" s="30"/>
      <c r="Q126" s="54"/>
      <c r="R126" s="54"/>
      <c r="S126" s="54"/>
      <c r="T126" s="54"/>
      <c r="U126" s="54"/>
      <c r="V126" s="54"/>
      <c r="W126" s="30">
        <f>SUM(W6:W125)</f>
        <v>28069284.098595157</v>
      </c>
      <c r="X126" s="30"/>
    </row>
    <row r="127" spans="1:24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>
        <f t="shared" ref="D127:I127" si="55">AVERAGE(D6:D125)</f>
        <v>-1.1747639897900324E-13</v>
      </c>
      <c r="E127" s="32">
        <f t="shared" si="55"/>
        <v>1.4779288903810084E-13</v>
      </c>
      <c r="F127" s="32">
        <f t="shared" si="55"/>
        <v>475435.51634541305</v>
      </c>
      <c r="G127" s="32">
        <f t="shared" si="55"/>
        <v>393222.05672964716</v>
      </c>
      <c r="H127" s="32">
        <f t="shared" si="55"/>
        <v>5.0377087421778536E-4</v>
      </c>
      <c r="I127" s="32">
        <f t="shared" si="55"/>
        <v>930.04024885416686</v>
      </c>
      <c r="J127" s="30">
        <f>AVERAGE(J6:J125)</f>
        <v>1.1179205709292244E-12</v>
      </c>
      <c r="K127" s="35" t="s">
        <v>58</v>
      </c>
      <c r="L127" s="35" t="s">
        <v>56</v>
      </c>
      <c r="M127" s="35" t="s">
        <v>34</v>
      </c>
      <c r="N127" s="30"/>
      <c r="O127" s="30"/>
      <c r="P127" s="30"/>
      <c r="Q127" s="54"/>
      <c r="R127" s="54"/>
      <c r="S127" s="54"/>
      <c r="T127" s="54"/>
      <c r="U127" s="54"/>
      <c r="V127" s="54"/>
      <c r="W127" s="35" t="s">
        <v>60</v>
      </c>
      <c r="X127" s="30"/>
    </row>
    <row r="128" spans="1:24" x14ac:dyDescent="0.35">
      <c r="A128" s="23" t="s">
        <v>119</v>
      </c>
      <c r="B128" s="53">
        <f>MAX(B6:B125)*1.05</f>
        <v>3886.0185971250003</v>
      </c>
      <c r="H128" s="53">
        <f>1/B128</f>
        <v>2.5733278804682813E-4</v>
      </c>
      <c r="Q128" s="54">
        <f t="shared" ref="Q126:Q128" si="56">$AC$7+$AB$7*H128</f>
        <v>1991.5865834395372</v>
      </c>
      <c r="R128" s="54">
        <f t="shared" ref="R126:R128" si="57">Q128-P128</f>
        <v>1991.5865834395372</v>
      </c>
      <c r="S128" s="54">
        <f t="shared" ref="S126:S128" si="58">Q128+P128</f>
        <v>1991.5865834395372</v>
      </c>
      <c r="T128" s="54">
        <f t="shared" ref="T126:T128" si="59">$AH$7+$AG$7*(H128)</f>
        <v>1991.5865834395372</v>
      </c>
      <c r="U128" s="54">
        <f t="shared" ref="U126:U128" si="60">R128</f>
        <v>1991.5865834395372</v>
      </c>
      <c r="V128" s="54">
        <f t="shared" ref="V126:V128" si="61">S128</f>
        <v>1991.5865834395372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EBAF-9618-4647-A87D-A630E0A123D7}">
  <dimension ref="A1:X127"/>
  <sheetViews>
    <sheetView topLeftCell="C3" zoomScale="69" zoomScaleNormal="71" workbookViewId="0">
      <selection activeCell="N9" sqref="N9"/>
    </sheetView>
  </sheetViews>
  <sheetFormatPr defaultRowHeight="14.5" x14ac:dyDescent="0.35"/>
  <cols>
    <col min="1" max="1" width="9" bestFit="1" customWidth="1"/>
    <col min="2" max="3" width="11.6328125" customWidth="1"/>
    <col min="4" max="4" width="13.81640625" bestFit="1" customWidth="1"/>
    <col min="5" max="5" width="13.1796875" bestFit="1" customWidth="1"/>
    <col min="6" max="6" width="18.7265625" bestFit="1" customWidth="1"/>
    <col min="7" max="7" width="14.1796875" bestFit="1" customWidth="1"/>
    <col min="8" max="9" width="14.08984375" customWidth="1"/>
    <col min="10" max="10" width="9.6328125" bestFit="1" customWidth="1"/>
    <col min="11" max="11" width="12.453125" bestFit="1" customWidth="1"/>
    <col min="12" max="12" width="12.6328125" customWidth="1"/>
    <col min="13" max="13" width="12.1796875" bestFit="1" customWidth="1"/>
    <col min="14" max="14" width="12.54296875" bestFit="1" customWidth="1"/>
    <col min="15" max="16" width="11.90625" bestFit="1" customWidth="1"/>
    <col min="20" max="20" width="12.08984375" bestFit="1" customWidth="1"/>
    <col min="21" max="21" width="14.26953125" bestFit="1" customWidth="1"/>
    <col min="22" max="22" width="13.54296875" bestFit="1" customWidth="1"/>
  </cols>
  <sheetData>
    <row r="1" spans="1:21" ht="14.5" customHeight="1" x14ac:dyDescent="0.35">
      <c r="A1" s="1" t="s">
        <v>0</v>
      </c>
      <c r="E1" s="2" t="s">
        <v>1</v>
      </c>
      <c r="F1" s="2"/>
    </row>
    <row r="4" spans="1:21" ht="58" x14ac:dyDescent="0.35">
      <c r="B4" s="27" t="s">
        <v>2</v>
      </c>
      <c r="C4" s="27" t="s">
        <v>3</v>
      </c>
    </row>
    <row r="5" spans="1:21" x14ac:dyDescent="0.3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8</v>
      </c>
      <c r="G5" s="28" t="s">
        <v>9</v>
      </c>
      <c r="H5" s="25" t="s">
        <v>78</v>
      </c>
      <c r="I5" s="25" t="s">
        <v>79</v>
      </c>
      <c r="J5" s="28" t="s">
        <v>82</v>
      </c>
      <c r="K5" s="28" t="s">
        <v>34</v>
      </c>
    </row>
    <row r="6" spans="1:21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4">
        <f>D6*E6</f>
        <v>676248.98469364329</v>
      </c>
      <c r="G6" s="3">
        <f>D6^2</f>
        <v>803256.37786175462</v>
      </c>
      <c r="H6" s="3">
        <f>B6</f>
        <v>1271.869995</v>
      </c>
      <c r="I6" s="3">
        <f>H6^2</f>
        <v>1617653.2841813001</v>
      </c>
      <c r="J6" s="3">
        <f>$P$7+$O$7*B6+$N$7*B6^2</f>
        <v>176.61622783323276</v>
      </c>
      <c r="K6" s="3">
        <f>(J6-C6)^2</f>
        <v>1.2348339647271585</v>
      </c>
      <c r="M6" s="3"/>
      <c r="N6" s="20" t="s">
        <v>81</v>
      </c>
      <c r="O6" s="20" t="s">
        <v>25</v>
      </c>
      <c r="P6" s="20" t="s">
        <v>80</v>
      </c>
      <c r="Q6" s="3"/>
      <c r="T6" s="28" t="s">
        <v>36</v>
      </c>
      <c r="U6" s="25">
        <v>120</v>
      </c>
    </row>
    <row r="7" spans="1:21" x14ac:dyDescent="0.35">
      <c r="A7" s="25">
        <f>A6+1</f>
        <v>2</v>
      </c>
      <c r="B7">
        <v>1308.179993</v>
      </c>
      <c r="C7" s="3">
        <v>171.9049985</v>
      </c>
      <c r="D7" s="3">
        <f t="shared" ref="D7:D70" si="0">B7-$B$127</f>
        <v>-859.9357148833335</v>
      </c>
      <c r="E7" s="3">
        <f t="shared" ref="E7:E70" si="1">C7-$C$127</f>
        <v>-758.13525035416683</v>
      </c>
      <c r="F7" s="4">
        <f t="shared" ref="F7:F70" si="2">D7*E7</f>
        <v>651947.57849156542</v>
      </c>
      <c r="G7" s="3">
        <f t="shared" ref="G7:G70" si="3">D7^2</f>
        <v>739489.43373190984</v>
      </c>
      <c r="H7" s="3">
        <f t="shared" ref="H7:H70" si="4">B7</f>
        <v>1308.179993</v>
      </c>
      <c r="I7" s="3">
        <f t="shared" ref="I7:I70" si="5">H7^2</f>
        <v>1711334.8940854799</v>
      </c>
      <c r="J7" s="3">
        <f t="shared" ref="J7:J70" si="6">$P$7+$O$7*B7+$N$7*B7^2</f>
        <v>178.9824985788797</v>
      </c>
      <c r="K7" s="3">
        <f t="shared" ref="K7:K70" si="7">(J7-C7)^2</f>
        <v>50.09100736654208</v>
      </c>
      <c r="M7" s="3"/>
      <c r="N7" s="3" cm="1">
        <f t="array" ref="N7:P11">LINEST(C6:C125,H6:I125,1,1)</f>
        <v>5.971265719578279E-4</v>
      </c>
      <c r="O7" s="3">
        <v>-1.4754478320799289</v>
      </c>
      <c r="P7" s="3">
        <v>1087.2502944439912</v>
      </c>
      <c r="Q7" s="3"/>
    </row>
    <row r="8" spans="1:21" x14ac:dyDescent="0.35">
      <c r="A8" s="25">
        <f t="shared" ref="A8:A71" si="8">A7+1</f>
        <v>3</v>
      </c>
      <c r="B8" s="3">
        <v>1327.2349855</v>
      </c>
      <c r="C8" s="3">
        <v>176.83000200000001</v>
      </c>
      <c r="D8" s="3">
        <f t="shared" si="0"/>
        <v>-840.88072238333348</v>
      </c>
      <c r="E8" s="3">
        <f t="shared" si="1"/>
        <v>-753.21024685416683</v>
      </c>
      <c r="F8" s="4">
        <f t="shared" si="2"/>
        <v>633359.97648126073</v>
      </c>
      <c r="G8" s="3">
        <f t="shared" si="3"/>
        <v>707080.38927591674</v>
      </c>
      <c r="H8" s="3">
        <f t="shared" si="4"/>
        <v>1327.2349855</v>
      </c>
      <c r="I8" s="3">
        <f t="shared" si="5"/>
        <v>1761552.7067351851</v>
      </c>
      <c r="J8" s="3">
        <f t="shared" si="6"/>
        <v>180.85424152319433</v>
      </c>
      <c r="K8" s="3">
        <f t="shared" si="7"/>
        <v>16.194503740039288</v>
      </c>
      <c r="M8" s="41" t="s">
        <v>23</v>
      </c>
      <c r="N8" s="3">
        <v>4.4449071928798225E-5</v>
      </c>
      <c r="O8" s="3">
        <v>0.20184663323248012</v>
      </c>
      <c r="P8" s="3">
        <v>216.57504264508449</v>
      </c>
      <c r="Q8" s="3"/>
    </row>
    <row r="9" spans="1:21" x14ac:dyDescent="0.35">
      <c r="A9" s="25">
        <f t="shared" si="8"/>
        <v>4</v>
      </c>
      <c r="B9" s="3">
        <v>1346.5449825000001</v>
      </c>
      <c r="C9" s="3">
        <v>188.69499999999999</v>
      </c>
      <c r="D9" s="3">
        <f t="shared" si="0"/>
        <v>-821.57072538333341</v>
      </c>
      <c r="E9" s="3">
        <f t="shared" si="1"/>
        <v>-741.34524885416681</v>
      </c>
      <c r="F9" s="4">
        <f t="shared" si="2"/>
        <v>609067.55386060569</v>
      </c>
      <c r="G9" s="3">
        <f t="shared" si="3"/>
        <v>674978.4568068966</v>
      </c>
      <c r="H9" s="3">
        <f t="shared" si="4"/>
        <v>1346.5449825000001</v>
      </c>
      <c r="I9" s="3">
        <f t="shared" si="5"/>
        <v>1813183.3898959255</v>
      </c>
      <c r="J9" s="3">
        <f t="shared" si="6"/>
        <v>183.19340115568798</v>
      </c>
      <c r="K9" s="3">
        <f t="shared" si="7"/>
        <v>30.267589843735283</v>
      </c>
      <c r="M9" s="41" t="s">
        <v>21</v>
      </c>
      <c r="N9" s="3">
        <v>0.94437507141177535</v>
      </c>
      <c r="O9" s="42">
        <v>195.44121783428761</v>
      </c>
      <c r="P9" s="3" t="e">
        <v>#N/A</v>
      </c>
      <c r="Q9" s="41" t="s">
        <v>59</v>
      </c>
    </row>
    <row r="10" spans="1:21" x14ac:dyDescent="0.35">
      <c r="A10" s="25">
        <f t="shared" si="8"/>
        <v>5</v>
      </c>
      <c r="B10" s="3">
        <v>1355.204956</v>
      </c>
      <c r="C10" s="3">
        <v>196.63000450000001</v>
      </c>
      <c r="D10" s="3">
        <f t="shared" si="0"/>
        <v>-812.91075188333343</v>
      </c>
      <c r="E10" s="3">
        <f t="shared" si="1"/>
        <v>-733.41024435416682</v>
      </c>
      <c r="F10" s="4">
        <f t="shared" si="2"/>
        <v>596197.07317688502</v>
      </c>
      <c r="G10" s="3">
        <f t="shared" si="3"/>
        <v>660823.8905275265</v>
      </c>
      <c r="H10" s="3">
        <f t="shared" si="4"/>
        <v>1355.204956</v>
      </c>
      <c r="I10" s="3">
        <f t="shared" si="5"/>
        <v>1836580.4727669621</v>
      </c>
      <c r="J10" s="3">
        <f t="shared" si="6"/>
        <v>184.38708191783871</v>
      </c>
      <c r="K10" s="3">
        <f t="shared" si="7"/>
        <v>149.88915335279509</v>
      </c>
      <c r="L10" s="21"/>
      <c r="M10" s="41" t="s">
        <v>22</v>
      </c>
      <c r="N10" s="3">
        <v>993.186743421438</v>
      </c>
      <c r="O10" s="3">
        <v>117</v>
      </c>
      <c r="P10" s="3" t="e">
        <v>#N/A</v>
      </c>
      <c r="Q10" s="41" t="s">
        <v>53</v>
      </c>
      <c r="T10" s="28" t="s">
        <v>40</v>
      </c>
      <c r="U10" s="3">
        <f>N10</f>
        <v>993.186743421438</v>
      </c>
    </row>
    <row r="11" spans="1:21" x14ac:dyDescent="0.35">
      <c r="A11" s="25">
        <f t="shared" si="8"/>
        <v>6</v>
      </c>
      <c r="B11" s="3">
        <v>1332.919983</v>
      </c>
      <c r="C11" s="3">
        <v>200.2750015</v>
      </c>
      <c r="D11" s="3">
        <f t="shared" si="0"/>
        <v>-835.19572488333347</v>
      </c>
      <c r="E11" s="3">
        <f t="shared" si="1"/>
        <v>-729.76524735416683</v>
      </c>
      <c r="F11" s="4">
        <f t="shared" si="2"/>
        <v>609496.81475862849</v>
      </c>
      <c r="G11" s="3">
        <f t="shared" si="3"/>
        <v>697551.89886339684</v>
      </c>
      <c r="H11" s="3">
        <f t="shared" si="4"/>
        <v>1332.919983</v>
      </c>
      <c r="I11" s="3">
        <f t="shared" si="5"/>
        <v>1776675.6810807204</v>
      </c>
      <c r="J11" s="3">
        <f t="shared" si="6"/>
        <v>181.49665411519504</v>
      </c>
      <c r="K11" s="3">
        <f t="shared" si="7"/>
        <v>352.62633050441127</v>
      </c>
      <c r="M11" s="41" t="s">
        <v>57</v>
      </c>
      <c r="N11" s="3">
        <v>75874043.659939289</v>
      </c>
      <c r="O11" s="3">
        <v>4469080.5465402873</v>
      </c>
      <c r="P11" s="3" t="e">
        <v>#N/A</v>
      </c>
      <c r="Q11" s="41" t="s">
        <v>34</v>
      </c>
      <c r="T11" s="28" t="s">
        <v>42</v>
      </c>
      <c r="U11" s="3">
        <f>_xlfn.F.INV(0.95,1,O10)</f>
        <v>3.9221726911308488</v>
      </c>
    </row>
    <row r="12" spans="1:21" x14ac:dyDescent="0.35">
      <c r="A12" s="25">
        <f t="shared" si="8"/>
        <v>7</v>
      </c>
      <c r="B12" s="3">
        <v>1306.460022</v>
      </c>
      <c r="C12" s="3">
        <v>214.03500349999999</v>
      </c>
      <c r="D12" s="3">
        <f t="shared" si="0"/>
        <v>-861.65568588333349</v>
      </c>
      <c r="E12" s="3">
        <f t="shared" si="1"/>
        <v>-716.00524535416685</v>
      </c>
      <c r="F12" s="4">
        <f t="shared" si="2"/>
        <v>616949.99078170909</v>
      </c>
      <c r="G12" s="3">
        <f t="shared" si="3"/>
        <v>742450.52101507783</v>
      </c>
      <c r="H12" s="3">
        <f t="shared" si="4"/>
        <v>1306.460022</v>
      </c>
      <c r="I12" s="3">
        <f t="shared" si="5"/>
        <v>1706837.7890842403</v>
      </c>
      <c r="J12" s="3">
        <f t="shared" si="6"/>
        <v>178.83488516894545</v>
      </c>
      <c r="K12" s="3">
        <f t="shared" si="7"/>
        <v>1239.048330520242</v>
      </c>
      <c r="T12" s="28" t="s">
        <v>41</v>
      </c>
      <c r="U12" s="3">
        <f>TINV(0.05,O10)</f>
        <v>1.9804475986834036</v>
      </c>
    </row>
    <row r="13" spans="1:21" x14ac:dyDescent="0.35">
      <c r="A13" s="25">
        <f t="shared" si="8"/>
        <v>8</v>
      </c>
      <c r="B13" s="3">
        <v>1255.7399905</v>
      </c>
      <c r="C13" s="3">
        <v>220.11499800000001</v>
      </c>
      <c r="D13" s="3">
        <f t="shared" si="0"/>
        <v>-912.37571738333349</v>
      </c>
      <c r="E13" s="3">
        <f t="shared" si="1"/>
        <v>-709.92525085416685</v>
      </c>
      <c r="F13" s="4">
        <f t="shared" si="2"/>
        <v>647718.56003661349</v>
      </c>
      <c r="G13" s="3">
        <f t="shared" si="3"/>
        <v>832429.44967075239</v>
      </c>
      <c r="H13" s="3">
        <f t="shared" si="4"/>
        <v>1255.7399905</v>
      </c>
      <c r="I13" s="3">
        <f t="shared" si="5"/>
        <v>1576882.9237409399</v>
      </c>
      <c r="J13" s="3">
        <f t="shared" si="6"/>
        <v>176.07014243695994</v>
      </c>
      <c r="K13" s="3">
        <f t="shared" si="7"/>
        <v>1939.9493015690621</v>
      </c>
    </row>
    <row r="14" spans="1:21" x14ac:dyDescent="0.35">
      <c r="A14" s="25">
        <f t="shared" si="8"/>
        <v>9</v>
      </c>
      <c r="B14" s="3">
        <v>1175.2700195</v>
      </c>
      <c r="C14" s="3">
        <v>215.7549975</v>
      </c>
      <c r="D14" s="3">
        <f t="shared" si="0"/>
        <v>-992.84568838333348</v>
      </c>
      <c r="E14" s="3">
        <f t="shared" si="1"/>
        <v>-714.2852513541668</v>
      </c>
      <c r="F14" s="4">
        <f t="shared" si="2"/>
        <v>709175.03208279016</v>
      </c>
      <c r="G14" s="3">
        <f t="shared" si="3"/>
        <v>985742.56094137533</v>
      </c>
      <c r="H14" s="3">
        <f t="shared" si="4"/>
        <v>1175.2700195</v>
      </c>
      <c r="I14" s="3">
        <f t="shared" si="5"/>
        <v>1381259.6187355304</v>
      </c>
      <c r="J14" s="3">
        <f t="shared" si="6"/>
        <v>177.98751318350412</v>
      </c>
      <c r="K14" s="3">
        <f t="shared" si="7"/>
        <v>1426.3828715967625</v>
      </c>
    </row>
    <row r="15" spans="1:21" x14ac:dyDescent="0.35">
      <c r="A15" s="25">
        <f t="shared" si="8"/>
        <v>10</v>
      </c>
      <c r="B15" s="3">
        <v>1192.255005</v>
      </c>
      <c r="C15" s="3">
        <v>215.259995</v>
      </c>
      <c r="D15" s="3">
        <f t="shared" si="0"/>
        <v>-975.86070288333349</v>
      </c>
      <c r="E15" s="3">
        <f t="shared" si="1"/>
        <v>-714.78025385416686</v>
      </c>
      <c r="F15" s="4">
        <f t="shared" si="2"/>
        <v>697525.9609332548</v>
      </c>
      <c r="G15" s="3">
        <f t="shared" si="3"/>
        <v>952304.11143195373</v>
      </c>
      <c r="H15" s="3">
        <f t="shared" si="4"/>
        <v>1192.255005</v>
      </c>
      <c r="I15" s="3">
        <f t="shared" si="5"/>
        <v>1421471.99694755</v>
      </c>
      <c r="J15" s="3">
        <f t="shared" si="6"/>
        <v>176.93893270163494</v>
      </c>
      <c r="K15" s="3">
        <f t="shared" si="7"/>
        <v>1468.5038156751764</v>
      </c>
      <c r="T15" s="28" t="s">
        <v>58</v>
      </c>
      <c r="U15" s="3">
        <f>SUM(U17,U16)</f>
        <v>80343124.206479579</v>
      </c>
    </row>
    <row r="16" spans="1:21" x14ac:dyDescent="0.35">
      <c r="A16" s="25">
        <f t="shared" si="8"/>
        <v>11</v>
      </c>
      <c r="B16" s="3">
        <v>1248.9799805</v>
      </c>
      <c r="C16" s="3">
        <v>200.199997</v>
      </c>
      <c r="D16" s="3">
        <f t="shared" si="0"/>
        <v>-919.13572738333346</v>
      </c>
      <c r="E16" s="3">
        <f t="shared" si="1"/>
        <v>-729.84025185416681</v>
      </c>
      <c r="F16" s="4">
        <f t="shared" si="2"/>
        <v>670822.25076161488</v>
      </c>
      <c r="G16" s="3">
        <f t="shared" si="3"/>
        <v>844810.48535248952</v>
      </c>
      <c r="H16" s="3">
        <f t="shared" si="4"/>
        <v>1248.9799805</v>
      </c>
      <c r="I16" s="3">
        <f t="shared" si="5"/>
        <v>1559950.9916897805</v>
      </c>
      <c r="J16" s="3">
        <f t="shared" si="6"/>
        <v>175.93367799396697</v>
      </c>
      <c r="K16" s="3">
        <f t="shared" si="7"/>
        <v>588.85423810255986</v>
      </c>
      <c r="M16" s="28" t="s">
        <v>61</v>
      </c>
      <c r="N16" s="18">
        <f>CORREL(B6:B125,C6:C125)</f>
        <v>0.92659286480034209</v>
      </c>
      <c r="T16" s="28" t="s">
        <v>56</v>
      </c>
      <c r="U16" s="3">
        <f>N11</f>
        <v>75874043.659939289</v>
      </c>
    </row>
    <row r="17" spans="1:21" x14ac:dyDescent="0.35">
      <c r="A17" s="25">
        <f t="shared" si="8"/>
        <v>12</v>
      </c>
      <c r="B17" s="3">
        <v>1252.255005</v>
      </c>
      <c r="C17" s="3">
        <v>182.47500600000001</v>
      </c>
      <c r="D17" s="3">
        <f t="shared" si="0"/>
        <v>-915.86070288333349</v>
      </c>
      <c r="E17" s="3">
        <f t="shared" si="1"/>
        <v>-747.56524285416685</v>
      </c>
      <c r="F17" s="4">
        <f t="shared" si="2"/>
        <v>684665.62877156714</v>
      </c>
      <c r="G17" s="3">
        <f t="shared" si="3"/>
        <v>838800.82708595367</v>
      </c>
      <c r="H17" s="3">
        <f t="shared" si="4"/>
        <v>1252.255005</v>
      </c>
      <c r="I17" s="3">
        <f t="shared" si="5"/>
        <v>1568142.59754755</v>
      </c>
      <c r="J17" s="3">
        <f t="shared" si="6"/>
        <v>175.99297572011278</v>
      </c>
      <c r="K17" s="3">
        <f t="shared" si="7"/>
        <v>42.01671654937487</v>
      </c>
      <c r="L17" s="21"/>
      <c r="T17" s="28" t="s">
        <v>34</v>
      </c>
      <c r="U17" s="3">
        <f>O11</f>
        <v>4469080.5465402873</v>
      </c>
    </row>
    <row r="18" spans="1:21" x14ac:dyDescent="0.35">
      <c r="A18" s="25">
        <f t="shared" si="8"/>
        <v>13</v>
      </c>
      <c r="B18" s="3">
        <v>1285.6350095</v>
      </c>
      <c r="C18" s="3">
        <v>185.16500049999999</v>
      </c>
      <c r="D18" s="3">
        <f t="shared" si="0"/>
        <v>-882.48069838333345</v>
      </c>
      <c r="E18" s="3">
        <f t="shared" si="1"/>
        <v>-744.87524835416684</v>
      </c>
      <c r="F18" s="4">
        <f t="shared" si="2"/>
        <v>657338.02937604405</v>
      </c>
      <c r="G18" s="3">
        <f t="shared" si="3"/>
        <v>778772.18301913596</v>
      </c>
      <c r="H18" s="3">
        <f t="shared" si="4"/>
        <v>1285.6350095</v>
      </c>
      <c r="I18" s="3">
        <f t="shared" si="5"/>
        <v>1652857.3776520651</v>
      </c>
      <c r="J18" s="3">
        <f t="shared" si="6"/>
        <v>177.32796668373987</v>
      </c>
      <c r="K18" s="3">
        <f t="shared" si="7"/>
        <v>61.419099037204617</v>
      </c>
    </row>
    <row r="19" spans="1:21" x14ac:dyDescent="0.35">
      <c r="A19" s="25">
        <f t="shared" si="8"/>
        <v>14</v>
      </c>
      <c r="B19" s="3">
        <v>1339.0650025</v>
      </c>
      <c r="C19" s="3">
        <v>176.75</v>
      </c>
      <c r="D19" s="3">
        <f t="shared" si="0"/>
        <v>-829.05070538333348</v>
      </c>
      <c r="E19" s="3">
        <f t="shared" si="1"/>
        <v>-753.29024885416686</v>
      </c>
      <c r="F19" s="4">
        <f t="shared" si="2"/>
        <v>624515.81217093382</v>
      </c>
      <c r="G19" s="3">
        <f t="shared" si="3"/>
        <v>687325.07209660276</v>
      </c>
      <c r="H19" s="3">
        <f t="shared" si="4"/>
        <v>1339.0650025</v>
      </c>
      <c r="I19" s="3">
        <f t="shared" si="5"/>
        <v>1793095.0809203249</v>
      </c>
      <c r="J19" s="3">
        <f t="shared" si="6"/>
        <v>182.23445835565917</v>
      </c>
      <c r="K19" s="3">
        <f t="shared" si="7"/>
        <v>30.079283454959704</v>
      </c>
    </row>
    <row r="20" spans="1:21" x14ac:dyDescent="0.35">
      <c r="A20" s="25">
        <f t="shared" si="8"/>
        <v>15</v>
      </c>
      <c r="B20" s="3">
        <v>1387.1849975</v>
      </c>
      <c r="C20" s="3">
        <v>191.199997</v>
      </c>
      <c r="D20" s="3">
        <f t="shared" si="0"/>
        <v>-780.93071038333346</v>
      </c>
      <c r="E20" s="3">
        <f t="shared" si="1"/>
        <v>-738.84025185416681</v>
      </c>
      <c r="F20" s="4">
        <f t="shared" si="2"/>
        <v>576983.0427402755</v>
      </c>
      <c r="G20" s="3">
        <f t="shared" si="3"/>
        <v>609852.77441981784</v>
      </c>
      <c r="H20" s="3">
        <f t="shared" si="4"/>
        <v>1387.1849975</v>
      </c>
      <c r="I20" s="3">
        <f t="shared" si="5"/>
        <v>1924282.217289075</v>
      </c>
      <c r="J20" s="3">
        <f t="shared" si="6"/>
        <v>189.57124107804793</v>
      </c>
      <c r="K20" s="3">
        <f t="shared" si="7"/>
        <v>2.6528458532939152</v>
      </c>
    </row>
    <row r="21" spans="1:21" x14ac:dyDescent="0.35">
      <c r="A21" s="25">
        <f t="shared" si="8"/>
        <v>16</v>
      </c>
      <c r="B21" s="3">
        <v>1403.1900025</v>
      </c>
      <c r="C21" s="3">
        <v>214.95999900000001</v>
      </c>
      <c r="D21" s="3">
        <f t="shared" si="0"/>
        <v>-764.92570538333348</v>
      </c>
      <c r="E21" s="3">
        <f t="shared" si="1"/>
        <v>-715.08024985416682</v>
      </c>
      <c r="F21" s="4">
        <f t="shared" si="2"/>
        <v>546983.26452538895</v>
      </c>
      <c r="G21" s="3">
        <f t="shared" si="3"/>
        <v>585111.33475619031</v>
      </c>
      <c r="H21" s="3">
        <f t="shared" si="4"/>
        <v>1403.1900025</v>
      </c>
      <c r="I21" s="3">
        <f t="shared" si="5"/>
        <v>1968942.1831159501</v>
      </c>
      <c r="J21" s="3">
        <f t="shared" si="6"/>
        <v>192.62434344632516</v>
      </c>
      <c r="K21" s="3">
        <f t="shared" si="7"/>
        <v>498.88150901240635</v>
      </c>
    </row>
    <row r="22" spans="1:21" x14ac:dyDescent="0.35">
      <c r="A22" s="25">
        <f t="shared" si="8"/>
        <v>17</v>
      </c>
      <c r="B22" s="3">
        <v>1354.0949705</v>
      </c>
      <c r="C22" s="3">
        <v>221.154999</v>
      </c>
      <c r="D22" s="3">
        <f t="shared" si="0"/>
        <v>-814.02073738333343</v>
      </c>
      <c r="E22" s="3">
        <f t="shared" si="1"/>
        <v>-708.88524985416689</v>
      </c>
      <c r="F22" s="4">
        <f t="shared" si="2"/>
        <v>577047.29380645743</v>
      </c>
      <c r="G22" s="3">
        <f t="shared" si="3"/>
        <v>662629.76089010586</v>
      </c>
      <c r="H22" s="3">
        <f t="shared" si="4"/>
        <v>1354.0949705</v>
      </c>
      <c r="I22" s="3">
        <f t="shared" si="5"/>
        <v>1833573.1891333959</v>
      </c>
      <c r="J22" s="3">
        <f t="shared" si="6"/>
        <v>184.22907865043749</v>
      </c>
      <c r="K22" s="3">
        <f t="shared" si="7"/>
        <v>1363.5235936622353</v>
      </c>
    </row>
    <row r="23" spans="1:21" x14ac:dyDescent="0.35">
      <c r="A23" s="25">
        <f t="shared" si="8"/>
        <v>18</v>
      </c>
      <c r="B23" s="3">
        <v>1336.0150145</v>
      </c>
      <c r="C23" s="3">
        <v>218.395004</v>
      </c>
      <c r="D23" s="3">
        <f t="shared" si="0"/>
        <v>-832.10069338333346</v>
      </c>
      <c r="E23" s="3">
        <f t="shared" si="1"/>
        <v>-711.64524485416689</v>
      </c>
      <c r="F23" s="4">
        <f t="shared" si="2"/>
        <v>592160.50168610434</v>
      </c>
      <c r="G23" s="3">
        <f t="shared" si="3"/>
        <v>692391.56392902439</v>
      </c>
      <c r="H23" s="3">
        <f t="shared" si="4"/>
        <v>1336.0150145</v>
      </c>
      <c r="I23" s="3">
        <f t="shared" si="5"/>
        <v>1784936.1189694353</v>
      </c>
      <c r="J23" s="3">
        <f t="shared" si="6"/>
        <v>181.86262355766007</v>
      </c>
      <c r="K23" s="3">
        <f t="shared" si="7"/>
        <v>1334.614820783861</v>
      </c>
    </row>
    <row r="24" spans="1:21" x14ac:dyDescent="0.35">
      <c r="A24" s="25">
        <f t="shared" si="8"/>
        <v>19</v>
      </c>
      <c r="B24" s="3">
        <v>1370.8249510000001</v>
      </c>
      <c r="C24" s="3">
        <v>231.300003</v>
      </c>
      <c r="D24" s="3">
        <f t="shared" si="0"/>
        <v>-797.29075688333342</v>
      </c>
      <c r="E24" s="3">
        <f t="shared" si="1"/>
        <v>-698.74024585416691</v>
      </c>
      <c r="F24" s="4">
        <f t="shared" si="2"/>
        <v>557099.13948191516</v>
      </c>
      <c r="G24" s="3">
        <f t="shared" si="3"/>
        <v>635672.55101159867</v>
      </c>
      <c r="H24" s="3">
        <f t="shared" si="4"/>
        <v>1370.8249510000001</v>
      </c>
      <c r="I24" s="3">
        <f t="shared" si="5"/>
        <v>1879161.0462841527</v>
      </c>
      <c r="J24" s="3">
        <f t="shared" si="6"/>
        <v>186.76658605430748</v>
      </c>
      <c r="K24" s="3">
        <f t="shared" si="7"/>
        <v>1983.2252248588939</v>
      </c>
    </row>
    <row r="25" spans="1:21" x14ac:dyDescent="0.35">
      <c r="A25" s="25">
        <f t="shared" si="8"/>
        <v>20</v>
      </c>
      <c r="B25" s="3">
        <v>1392.9499510000001</v>
      </c>
      <c r="C25" s="3">
        <v>241.20500150000001</v>
      </c>
      <c r="D25" s="3">
        <f t="shared" si="0"/>
        <v>-775.16575688333342</v>
      </c>
      <c r="E25" s="3">
        <f t="shared" si="1"/>
        <v>-688.83524735416688</v>
      </c>
      <c r="F25" s="4">
        <f t="shared" si="2"/>
        <v>533961.49588321091</v>
      </c>
      <c r="G25" s="3">
        <f t="shared" si="3"/>
        <v>600881.95064451115</v>
      </c>
      <c r="H25" s="3">
        <f t="shared" si="4"/>
        <v>1392.9499510000001</v>
      </c>
      <c r="I25" s="3">
        <f t="shared" si="5"/>
        <v>1940309.5659909025</v>
      </c>
      <c r="J25" s="3">
        <f t="shared" si="6"/>
        <v>190.6357087223264</v>
      </c>
      <c r="K25" s="3">
        <f t="shared" si="7"/>
        <v>2557.2533720340725</v>
      </c>
    </row>
    <row r="26" spans="1:21" x14ac:dyDescent="0.35">
      <c r="A26" s="25">
        <f t="shared" si="8"/>
        <v>21</v>
      </c>
      <c r="B26" s="3">
        <v>1423.6050415</v>
      </c>
      <c r="C26" s="3">
        <v>251.2950055</v>
      </c>
      <c r="D26" s="3">
        <f t="shared" si="0"/>
        <v>-744.5106663833335</v>
      </c>
      <c r="E26" s="3">
        <f t="shared" si="1"/>
        <v>-678.74524335416686</v>
      </c>
      <c r="F26" s="4">
        <f t="shared" si="2"/>
        <v>505333.07343412866</v>
      </c>
      <c r="G26" s="3">
        <f t="shared" si="3"/>
        <v>554296.13235855533</v>
      </c>
      <c r="H26" s="3">
        <f t="shared" si="4"/>
        <v>1423.6050415</v>
      </c>
      <c r="I26" s="3">
        <f t="shared" si="5"/>
        <v>2026651.3141842165</v>
      </c>
      <c r="J26" s="3">
        <f t="shared" si="6"/>
        <v>196.96267401740693</v>
      </c>
      <c r="K26" s="3">
        <f t="shared" si="7"/>
        <v>2952.0022443343746</v>
      </c>
    </row>
    <row r="27" spans="1:21" x14ac:dyDescent="0.35">
      <c r="A27" s="25">
        <f t="shared" si="8"/>
        <v>22</v>
      </c>
      <c r="B27" s="3">
        <v>1426.530029</v>
      </c>
      <c r="C27" s="3">
        <v>244.14499649999999</v>
      </c>
      <c r="D27" s="3">
        <f t="shared" si="0"/>
        <v>-741.58567888333346</v>
      </c>
      <c r="E27" s="3">
        <f t="shared" si="1"/>
        <v>-685.89525235416681</v>
      </c>
      <c r="F27" s="4">
        <f t="shared" si="2"/>
        <v>508650.09635992011</v>
      </c>
      <c r="G27" s="3">
        <f t="shared" si="3"/>
        <v>549949.31912485452</v>
      </c>
      <c r="H27" s="3">
        <f t="shared" si="4"/>
        <v>1426.530029</v>
      </c>
      <c r="I27" s="3">
        <f t="shared" si="5"/>
        <v>2034987.9236387408</v>
      </c>
      <c r="J27" s="3">
        <f t="shared" si="6"/>
        <v>197.62501857700227</v>
      </c>
      <c r="K27" s="3">
        <f t="shared" si="7"/>
        <v>2164.1083459561955</v>
      </c>
    </row>
    <row r="28" spans="1:21" x14ac:dyDescent="0.35">
      <c r="A28" s="25">
        <f t="shared" si="8"/>
        <v>23</v>
      </c>
      <c r="B28" s="3">
        <v>1414.1900025</v>
      </c>
      <c r="C28" s="3">
        <v>243.13999949999999</v>
      </c>
      <c r="D28" s="3">
        <f t="shared" si="0"/>
        <v>-753.92570538333348</v>
      </c>
      <c r="E28" s="3">
        <f t="shared" si="1"/>
        <v>-686.90024935416682</v>
      </c>
      <c r="F28" s="4">
        <f t="shared" si="2"/>
        <v>517871.75502232788</v>
      </c>
      <c r="G28" s="3">
        <f t="shared" si="3"/>
        <v>568403.96923775692</v>
      </c>
      <c r="H28" s="3">
        <f t="shared" si="4"/>
        <v>1414.1900025</v>
      </c>
      <c r="I28" s="3">
        <f t="shared" si="5"/>
        <v>1999933.36317095</v>
      </c>
      <c r="J28" s="3">
        <f t="shared" si="6"/>
        <v>194.90007440061572</v>
      </c>
      <c r="K28" s="3">
        <f t="shared" si="7"/>
        <v>2327.0903735942043</v>
      </c>
    </row>
    <row r="29" spans="1:21" x14ac:dyDescent="0.35">
      <c r="A29" s="25">
        <f t="shared" si="8"/>
        <v>24</v>
      </c>
      <c r="B29" s="3">
        <v>1421.2649535</v>
      </c>
      <c r="C29" s="3">
        <v>251.704994</v>
      </c>
      <c r="D29" s="3">
        <f t="shared" si="0"/>
        <v>-746.85075438333342</v>
      </c>
      <c r="E29" s="3">
        <f t="shared" si="1"/>
        <v>-678.33525485416681</v>
      </c>
      <c r="F29" s="4">
        <f t="shared" si="2"/>
        <v>506615.19681264524</v>
      </c>
      <c r="G29" s="3">
        <f t="shared" si="3"/>
        <v>557786.04932295426</v>
      </c>
      <c r="H29" s="3">
        <f t="shared" si="4"/>
        <v>1421.2649535</v>
      </c>
      <c r="I29" s="3">
        <f t="shared" si="5"/>
        <v>2019994.0680473573</v>
      </c>
      <c r="J29" s="3">
        <f t="shared" si="6"/>
        <v>196.44013321950092</v>
      </c>
      <c r="K29" s="3">
        <f t="shared" si="7"/>
        <v>3054.2048370879452</v>
      </c>
    </row>
    <row r="30" spans="1:21" x14ac:dyDescent="0.35">
      <c r="A30" s="25">
        <f t="shared" si="8"/>
        <v>25</v>
      </c>
      <c r="B30" s="3">
        <v>1462.1499630000001</v>
      </c>
      <c r="C30" s="3">
        <v>260.78999349999998</v>
      </c>
      <c r="D30" s="3">
        <f t="shared" si="0"/>
        <v>-705.9657448833334</v>
      </c>
      <c r="E30" s="3">
        <f t="shared" si="1"/>
        <v>-669.25025535416694</v>
      </c>
      <c r="F30" s="4">
        <f t="shared" si="2"/>
        <v>472467.75503446558</v>
      </c>
      <c r="G30" s="3">
        <f t="shared" si="3"/>
        <v>498387.63294867979</v>
      </c>
      <c r="H30" s="3">
        <f t="shared" si="4"/>
        <v>1462.1499630000001</v>
      </c>
      <c r="I30" s="3">
        <f t="shared" si="5"/>
        <v>2137882.5143009014</v>
      </c>
      <c r="J30" s="3">
        <f t="shared" si="6"/>
        <v>206.5107583729723</v>
      </c>
      <c r="K30" s="3">
        <f t="shared" si="7"/>
        <v>2946.2353659751552</v>
      </c>
    </row>
    <row r="31" spans="1:21" x14ac:dyDescent="0.35">
      <c r="A31" s="25">
        <f t="shared" si="8"/>
        <v>26</v>
      </c>
      <c r="B31" s="3">
        <v>1506.3950195</v>
      </c>
      <c r="C31" s="3">
        <v>266.59999099999999</v>
      </c>
      <c r="D31" s="3">
        <f t="shared" si="0"/>
        <v>-661.72068838333348</v>
      </c>
      <c r="E31" s="3">
        <f t="shared" si="1"/>
        <v>-663.44025785416693</v>
      </c>
      <c r="F31" s="4">
        <f t="shared" si="2"/>
        <v>439012.14412847563</v>
      </c>
      <c r="G31" s="3">
        <f t="shared" si="3"/>
        <v>437874.26943451271</v>
      </c>
      <c r="H31" s="3">
        <f t="shared" si="4"/>
        <v>1506.3950195</v>
      </c>
      <c r="I31" s="3">
        <f t="shared" si="5"/>
        <v>2269225.9547744053</v>
      </c>
      <c r="J31" s="3">
        <f t="shared" si="6"/>
        <v>219.65814403888385</v>
      </c>
      <c r="K31" s="3">
        <f t="shared" si="7"/>
        <v>2203.5369961208489</v>
      </c>
    </row>
    <row r="32" spans="1:21" x14ac:dyDescent="0.35">
      <c r="A32" s="25">
        <f t="shared" si="8"/>
        <v>27</v>
      </c>
      <c r="B32" s="3">
        <v>1541.9349975</v>
      </c>
      <c r="C32" s="3">
        <v>264.87998950000002</v>
      </c>
      <c r="D32" s="3">
        <f t="shared" si="0"/>
        <v>-626.18071038333346</v>
      </c>
      <c r="E32" s="3">
        <f t="shared" si="1"/>
        <v>-665.16025935416678</v>
      </c>
      <c r="F32" s="4">
        <f t="shared" si="2"/>
        <v>416510.52372115449</v>
      </c>
      <c r="G32" s="3">
        <f t="shared" si="3"/>
        <v>392102.28205617616</v>
      </c>
      <c r="H32" s="3">
        <f t="shared" si="4"/>
        <v>1541.9349975</v>
      </c>
      <c r="I32" s="3">
        <f t="shared" si="5"/>
        <v>2377563.5365153248</v>
      </c>
      <c r="J32" s="3">
        <f t="shared" si="6"/>
        <v>231.91200934577159</v>
      </c>
      <c r="K32" s="3">
        <f t="shared" si="7"/>
        <v>1086.8877154495995</v>
      </c>
    </row>
    <row r="33" spans="1:24" x14ac:dyDescent="0.35">
      <c r="A33" s="25">
        <f t="shared" si="8"/>
        <v>28</v>
      </c>
      <c r="B33" s="3">
        <v>1583.375</v>
      </c>
      <c r="C33" s="3">
        <v>260.39500450000003</v>
      </c>
      <c r="D33" s="3">
        <f t="shared" si="0"/>
        <v>-584.74070788333347</v>
      </c>
      <c r="E33" s="3">
        <f t="shared" si="1"/>
        <v>-669.64524435416683</v>
      </c>
      <c r="F33" s="4">
        <f t="shared" si="2"/>
        <v>391568.83421436331</v>
      </c>
      <c r="G33" s="3">
        <f t="shared" si="3"/>
        <v>341921.69545590191</v>
      </c>
      <c r="H33" s="3">
        <f t="shared" si="4"/>
        <v>1583.375</v>
      </c>
      <c r="I33" s="3">
        <f t="shared" si="5"/>
        <v>2507076.390625</v>
      </c>
      <c r="J33" s="3">
        <f t="shared" si="6"/>
        <v>248.10501409474409</v>
      </c>
      <c r="K33" s="3">
        <f t="shared" si="7"/>
        <v>151.04386416128295</v>
      </c>
    </row>
    <row r="34" spans="1:24" x14ac:dyDescent="0.35">
      <c r="A34" s="25">
        <f t="shared" si="8"/>
        <v>29</v>
      </c>
      <c r="B34" s="3">
        <v>1614.1450195</v>
      </c>
      <c r="C34" s="3">
        <v>261.550003</v>
      </c>
      <c r="D34" s="3">
        <f t="shared" si="0"/>
        <v>-553.97068838333348</v>
      </c>
      <c r="E34" s="3">
        <f t="shared" si="1"/>
        <v>-668.49024585416691</v>
      </c>
      <c r="F34" s="4">
        <f t="shared" si="2"/>
        <v>370324.00167337671</v>
      </c>
      <c r="G34" s="3">
        <f t="shared" si="3"/>
        <v>306883.52358790435</v>
      </c>
      <c r="H34" s="3">
        <f t="shared" si="4"/>
        <v>1614.1450195</v>
      </c>
      <c r="I34" s="3">
        <f t="shared" si="5"/>
        <v>2605464.1439766553</v>
      </c>
      <c r="J34" s="3">
        <f t="shared" si="6"/>
        <v>261.45539741191828</v>
      </c>
      <c r="K34" s="3">
        <f t="shared" si="7"/>
        <v>8.9502172962880461E-3</v>
      </c>
    </row>
    <row r="35" spans="1:24" x14ac:dyDescent="0.35">
      <c r="A35" s="25">
        <f t="shared" si="8"/>
        <v>30</v>
      </c>
      <c r="B35" s="3">
        <v>1618.994995</v>
      </c>
      <c r="C35" s="3">
        <v>273.3249965</v>
      </c>
      <c r="D35" s="3">
        <f t="shared" si="0"/>
        <v>-549.12071288333345</v>
      </c>
      <c r="E35" s="3">
        <f t="shared" si="1"/>
        <v>-656.71525235416686</v>
      </c>
      <c r="F35" s="4">
        <f t="shared" si="2"/>
        <v>360615.94753407832</v>
      </c>
      <c r="G35" s="3">
        <f t="shared" si="3"/>
        <v>301533.55731750035</v>
      </c>
      <c r="H35" s="3">
        <f t="shared" si="4"/>
        <v>1618.994995</v>
      </c>
      <c r="I35" s="3">
        <f t="shared" si="5"/>
        <v>2621144.79383505</v>
      </c>
      <c r="J35" s="3">
        <f t="shared" si="6"/>
        <v>263.66284427081678</v>
      </c>
      <c r="K35" s="3">
        <f t="shared" si="7"/>
        <v>93.357185699910275</v>
      </c>
    </row>
    <row r="36" spans="1:24" x14ac:dyDescent="0.35">
      <c r="A36" s="25">
        <f t="shared" si="8"/>
        <v>31</v>
      </c>
      <c r="B36" s="3">
        <v>1647.7550045</v>
      </c>
      <c r="C36" s="3">
        <v>290.11000050000001</v>
      </c>
      <c r="D36" s="3">
        <f t="shared" si="0"/>
        <v>-520.36070338333343</v>
      </c>
      <c r="E36" s="3">
        <f t="shared" si="1"/>
        <v>-639.93024835416691</v>
      </c>
      <c r="F36" s="4">
        <f t="shared" si="2"/>
        <v>332994.55414984556</v>
      </c>
      <c r="G36" s="3">
        <f t="shared" si="3"/>
        <v>270775.26162559749</v>
      </c>
      <c r="H36" s="3">
        <f t="shared" si="4"/>
        <v>1647.7550045</v>
      </c>
      <c r="I36" s="3">
        <f t="shared" si="5"/>
        <v>2715096.5548547953</v>
      </c>
      <c r="J36" s="3">
        <f t="shared" si="6"/>
        <v>277.33004359056531</v>
      </c>
      <c r="K36" s="3">
        <f t="shared" si="7"/>
        <v>163.32729860700778</v>
      </c>
    </row>
    <row r="37" spans="1:24" x14ac:dyDescent="0.35">
      <c r="A37" s="25">
        <f t="shared" si="8"/>
        <v>32</v>
      </c>
      <c r="B37" s="3">
        <v>1661.1950075</v>
      </c>
      <c r="C37" s="3">
        <v>292.02999899999998</v>
      </c>
      <c r="D37" s="3">
        <f t="shared" si="0"/>
        <v>-506.9207003833335</v>
      </c>
      <c r="E37" s="3">
        <f t="shared" si="1"/>
        <v>-638.01024985416689</v>
      </c>
      <c r="F37" s="4">
        <f t="shared" si="2"/>
        <v>323420.6027078199</v>
      </c>
      <c r="G37" s="3">
        <f t="shared" si="3"/>
        <v>256968.59647712938</v>
      </c>
      <c r="H37" s="3">
        <f t="shared" si="4"/>
        <v>1661.1950075</v>
      </c>
      <c r="I37" s="3">
        <f t="shared" si="5"/>
        <v>2759568.8529429249</v>
      </c>
      <c r="J37" s="3">
        <f t="shared" si="6"/>
        <v>284.0556112055192</v>
      </c>
      <c r="K37" s="3">
        <f t="shared" si="7"/>
        <v>63.590860696763983</v>
      </c>
    </row>
    <row r="38" spans="1:24" x14ac:dyDescent="0.35">
      <c r="A38" s="25">
        <f t="shared" si="8"/>
        <v>33</v>
      </c>
      <c r="B38" s="3">
        <v>1658.75</v>
      </c>
      <c r="C38" s="3">
        <v>298.68501300000003</v>
      </c>
      <c r="D38" s="3">
        <f t="shared" si="0"/>
        <v>-509.36570788333347</v>
      </c>
      <c r="E38" s="3">
        <f t="shared" si="1"/>
        <v>-631.35523585416684</v>
      </c>
      <c r="F38" s="4">
        <f t="shared" si="2"/>
        <v>321590.70663670666</v>
      </c>
      <c r="G38" s="3">
        <f t="shared" si="3"/>
        <v>259453.42436748941</v>
      </c>
      <c r="H38" s="3">
        <f t="shared" si="4"/>
        <v>1658.75</v>
      </c>
      <c r="I38" s="3">
        <f t="shared" si="5"/>
        <v>2751451.5625</v>
      </c>
      <c r="J38" s="3">
        <f t="shared" si="6"/>
        <v>282.81604240504339</v>
      </c>
      <c r="K38" s="3">
        <f t="shared" si="7"/>
        <v>251.82422774359836</v>
      </c>
      <c r="X38" s="5"/>
    </row>
    <row r="39" spans="1:24" x14ac:dyDescent="0.35">
      <c r="A39" s="25">
        <f t="shared" si="8"/>
        <v>34</v>
      </c>
      <c r="B39" s="3">
        <v>1719.4750365</v>
      </c>
      <c r="C39" s="3">
        <v>339.125</v>
      </c>
      <c r="D39" s="3">
        <f t="shared" si="0"/>
        <v>-448.64067138333348</v>
      </c>
      <c r="E39" s="3">
        <f t="shared" si="1"/>
        <v>-590.91524885416686</v>
      </c>
      <c r="F39" s="4">
        <f t="shared" si="2"/>
        <v>265108.613976583</v>
      </c>
      <c r="G39" s="3">
        <f t="shared" si="3"/>
        <v>201278.45201928823</v>
      </c>
      <c r="H39" s="3">
        <f t="shared" si="4"/>
        <v>1719.4750365</v>
      </c>
      <c r="I39" s="3">
        <f t="shared" si="5"/>
        <v>2956594.4011466764</v>
      </c>
      <c r="J39" s="3">
        <f t="shared" si="6"/>
        <v>315.71565895093158</v>
      </c>
      <c r="K39" s="3">
        <f t="shared" si="7"/>
        <v>547.99724835159964</v>
      </c>
    </row>
    <row r="40" spans="1:24" x14ac:dyDescent="0.35">
      <c r="A40" s="25">
        <f t="shared" si="8"/>
        <v>35</v>
      </c>
      <c r="B40" s="3">
        <v>1782.255005</v>
      </c>
      <c r="C40" s="3">
        <v>379.625</v>
      </c>
      <c r="D40" s="3">
        <f t="shared" si="0"/>
        <v>-385.86070288333349</v>
      </c>
      <c r="E40" s="3">
        <f t="shared" si="1"/>
        <v>-550.41524885416686</v>
      </c>
      <c r="F40" s="4">
        <f t="shared" si="2"/>
        <v>212383.61480057373</v>
      </c>
      <c r="G40" s="3">
        <f t="shared" si="3"/>
        <v>148888.48202962015</v>
      </c>
      <c r="H40" s="3">
        <f t="shared" si="4"/>
        <v>1782.255005</v>
      </c>
      <c r="I40" s="3">
        <f t="shared" si="5"/>
        <v>3176432.9028475499</v>
      </c>
      <c r="J40" s="3">
        <f t="shared" si="6"/>
        <v>354.35850143454809</v>
      </c>
      <c r="K40" s="3">
        <f t="shared" si="7"/>
        <v>638.39594975798354</v>
      </c>
    </row>
    <row r="41" spans="1:24" x14ac:dyDescent="0.35">
      <c r="A41" s="25">
        <f t="shared" si="8"/>
        <v>36</v>
      </c>
      <c r="B41" s="3">
        <v>1827.455017</v>
      </c>
      <c r="C41" s="3">
        <v>398.89500450000003</v>
      </c>
      <c r="D41" s="3">
        <f t="shared" si="0"/>
        <v>-340.66069088333347</v>
      </c>
      <c r="E41" s="3">
        <f t="shared" si="1"/>
        <v>-531.14524435416683</v>
      </c>
      <c r="F41" s="4">
        <f t="shared" si="2"/>
        <v>180940.30590108744</v>
      </c>
      <c r="G41" s="3">
        <f t="shared" si="3"/>
        <v>116049.70631311009</v>
      </c>
      <c r="H41" s="3">
        <f t="shared" si="4"/>
        <v>1827.455017</v>
      </c>
      <c r="I41" s="3">
        <f t="shared" si="5"/>
        <v>3339591.8391584703</v>
      </c>
      <c r="J41" s="3">
        <f t="shared" si="6"/>
        <v>385.09477804278686</v>
      </c>
      <c r="K41" s="3">
        <f t="shared" si="7"/>
        <v>190.44625027036639</v>
      </c>
    </row>
    <row r="42" spans="1:24" x14ac:dyDescent="0.35">
      <c r="A42" s="25">
        <f t="shared" si="8"/>
        <v>37</v>
      </c>
      <c r="B42" s="3">
        <v>1814.2249755</v>
      </c>
      <c r="C42" s="3">
        <v>378.74499500000002</v>
      </c>
      <c r="D42" s="3">
        <f t="shared" si="0"/>
        <v>-353.89073238333344</v>
      </c>
      <c r="E42" s="3">
        <f t="shared" si="1"/>
        <v>-551.29525385416684</v>
      </c>
      <c r="F42" s="4">
        <f t="shared" si="2"/>
        <v>195098.28114590683</v>
      </c>
      <c r="G42" s="3">
        <f t="shared" si="3"/>
        <v>125238.65046681213</v>
      </c>
      <c r="H42" s="3">
        <f t="shared" si="4"/>
        <v>1814.2249755</v>
      </c>
      <c r="I42" s="3">
        <f t="shared" si="5"/>
        <v>3291412.2617279757</v>
      </c>
      <c r="J42" s="3">
        <f t="shared" si="6"/>
        <v>375.84570818284101</v>
      </c>
      <c r="K42" s="3">
        <f t="shared" si="7"/>
        <v>8.4058640481520168</v>
      </c>
    </row>
    <row r="43" spans="1:24" x14ac:dyDescent="0.35">
      <c r="A43" s="25">
        <f t="shared" si="8"/>
        <v>38</v>
      </c>
      <c r="B43" s="3">
        <v>1821.0650025</v>
      </c>
      <c r="C43" s="3">
        <v>360.5400085</v>
      </c>
      <c r="D43" s="3">
        <f t="shared" si="0"/>
        <v>-347.05070538333348</v>
      </c>
      <c r="E43" s="3">
        <f t="shared" si="1"/>
        <v>-569.50024035416686</v>
      </c>
      <c r="F43" s="4">
        <f t="shared" si="2"/>
        <v>197645.46013089156</v>
      </c>
      <c r="G43" s="3">
        <f t="shared" si="3"/>
        <v>120444.19210706934</v>
      </c>
      <c r="H43" s="3">
        <f t="shared" si="4"/>
        <v>1821.0650025</v>
      </c>
      <c r="I43" s="3">
        <f t="shared" si="5"/>
        <v>3316277.743330325</v>
      </c>
      <c r="J43" s="3">
        <f t="shared" si="6"/>
        <v>380.60144496361409</v>
      </c>
      <c r="K43" s="3">
        <f t="shared" si="7"/>
        <v>402.46123298362488</v>
      </c>
    </row>
    <row r="44" spans="1:24" x14ac:dyDescent="0.35">
      <c r="A44" s="25">
        <f t="shared" si="8"/>
        <v>39</v>
      </c>
      <c r="B44" s="3">
        <v>1865.01001</v>
      </c>
      <c r="C44" s="3">
        <v>347.55499250000003</v>
      </c>
      <c r="D44" s="3">
        <f t="shared" si="0"/>
        <v>-303.10569788333351</v>
      </c>
      <c r="E44" s="3">
        <f t="shared" si="1"/>
        <v>-582.48525635416684</v>
      </c>
      <c r="F44" s="4">
        <f t="shared" si="2"/>
        <v>176554.60013398217</v>
      </c>
      <c r="G44" s="3">
        <f t="shared" si="3"/>
        <v>91873.064089342646</v>
      </c>
      <c r="H44" s="3">
        <f t="shared" si="4"/>
        <v>1865.01001</v>
      </c>
      <c r="I44" s="3">
        <f t="shared" si="5"/>
        <v>3478262.3374001998</v>
      </c>
      <c r="J44" s="3">
        <f t="shared" si="6"/>
        <v>412.48818428392769</v>
      </c>
      <c r="K44" s="3">
        <f t="shared" si="7"/>
        <v>4216.3193952483316</v>
      </c>
    </row>
    <row r="45" spans="1:24" x14ac:dyDescent="0.35">
      <c r="A45" s="25">
        <f t="shared" si="8"/>
        <v>40</v>
      </c>
      <c r="B45" s="3">
        <v>1878.954956</v>
      </c>
      <c r="C45" s="3">
        <v>321.11000050000001</v>
      </c>
      <c r="D45" s="3">
        <f t="shared" si="0"/>
        <v>-289.16075188333343</v>
      </c>
      <c r="E45" s="3">
        <f t="shared" si="1"/>
        <v>-608.93024835416691</v>
      </c>
      <c r="F45" s="4">
        <f t="shared" si="2"/>
        <v>176078.72845859587</v>
      </c>
      <c r="G45" s="3">
        <f t="shared" si="3"/>
        <v>83613.940429734721</v>
      </c>
      <c r="H45" s="3">
        <f t="shared" si="4"/>
        <v>1878.954956</v>
      </c>
      <c r="I45" s="3">
        <f t="shared" si="5"/>
        <v>3530471.7266769619</v>
      </c>
      <c r="J45" s="3">
        <f t="shared" si="6"/>
        <v>423.08875758260092</v>
      </c>
      <c r="K45" s="3">
        <f t="shared" si="7"/>
        <v>10399.666896112125</v>
      </c>
    </row>
    <row r="46" spans="1:24" x14ac:dyDescent="0.35">
      <c r="A46" s="25">
        <f t="shared" si="8"/>
        <v>41</v>
      </c>
      <c r="B46" s="3">
        <v>1903.9799805</v>
      </c>
      <c r="C46" s="3">
        <v>308.33999649999998</v>
      </c>
      <c r="D46" s="3">
        <f t="shared" si="0"/>
        <v>-264.13572738333346</v>
      </c>
      <c r="E46" s="3">
        <f t="shared" si="1"/>
        <v>-621.70025235416688</v>
      </c>
      <c r="F46" s="4">
        <f t="shared" si="2"/>
        <v>164213.24836996984</v>
      </c>
      <c r="G46" s="3">
        <f t="shared" si="3"/>
        <v>69767.682480322648</v>
      </c>
      <c r="H46" s="3">
        <f t="shared" si="4"/>
        <v>1903.9799805</v>
      </c>
      <c r="I46" s="3">
        <f t="shared" si="5"/>
        <v>3625139.7661447804</v>
      </c>
      <c r="J46" s="3">
        <f t="shared" si="6"/>
        <v>442.69444131771525</v>
      </c>
      <c r="K46" s="3">
        <f t="shared" si="7"/>
        <v>18051.116842276497</v>
      </c>
    </row>
    <row r="47" spans="1:24" x14ac:dyDescent="0.35">
      <c r="A47" s="25">
        <f t="shared" si="8"/>
        <v>42</v>
      </c>
      <c r="B47" s="3">
        <v>1942.0499875</v>
      </c>
      <c r="C47" s="3">
        <v>318.68499750000001</v>
      </c>
      <c r="D47" s="3">
        <f t="shared" si="0"/>
        <v>-226.06572038333343</v>
      </c>
      <c r="E47" s="3">
        <f t="shared" si="1"/>
        <v>-611.35525135416685</v>
      </c>
      <c r="F47" s="4">
        <f t="shared" si="2"/>
        <v>138206.4653075136</v>
      </c>
      <c r="G47" s="3">
        <f t="shared" si="3"/>
        <v>51105.709932435493</v>
      </c>
      <c r="H47" s="3">
        <f t="shared" si="4"/>
        <v>1942.0499875</v>
      </c>
      <c r="I47" s="3">
        <f t="shared" si="5"/>
        <v>3771558.1539487503</v>
      </c>
      <c r="J47" s="3">
        <f t="shared" si="6"/>
        <v>473.95444200327393</v>
      </c>
      <c r="K47" s="3">
        <f t="shared" si="7"/>
        <v>24108.600396355258</v>
      </c>
    </row>
    <row r="48" spans="1:24" x14ac:dyDescent="0.35">
      <c r="A48" s="25">
        <f t="shared" si="8"/>
        <v>43</v>
      </c>
      <c r="B48" s="3">
        <v>1946.4800415</v>
      </c>
      <c r="C48" s="3">
        <v>319.42498749999999</v>
      </c>
      <c r="D48" s="3">
        <f t="shared" si="0"/>
        <v>-221.6356663833335</v>
      </c>
      <c r="E48" s="3">
        <f t="shared" si="1"/>
        <v>-610.61526135416693</v>
      </c>
      <c r="F48" s="4">
        <f t="shared" si="2"/>
        <v>135334.12035406413</v>
      </c>
      <c r="G48" s="3">
        <f t="shared" si="3"/>
        <v>49122.368613184306</v>
      </c>
      <c r="H48" s="3">
        <f t="shared" si="4"/>
        <v>1946.4800415</v>
      </c>
      <c r="I48" s="3">
        <f t="shared" si="5"/>
        <v>3788784.5519578415</v>
      </c>
      <c r="J48" s="3">
        <f t="shared" si="6"/>
        <v>477.70446842332694</v>
      </c>
      <c r="K48" s="3">
        <f t="shared" si="7"/>
        <v>25052.394081357823</v>
      </c>
    </row>
    <row r="49" spans="1:11" x14ac:dyDescent="0.35">
      <c r="A49" s="25">
        <f t="shared" si="8"/>
        <v>44</v>
      </c>
      <c r="B49" s="3">
        <v>1966.585022</v>
      </c>
      <c r="C49" s="3">
        <v>326.3650055</v>
      </c>
      <c r="D49" s="3">
        <f t="shared" si="0"/>
        <v>-201.53068588333349</v>
      </c>
      <c r="E49" s="3">
        <f t="shared" si="1"/>
        <v>-603.67524335416692</v>
      </c>
      <c r="F49" s="4">
        <f t="shared" si="2"/>
        <v>121659.08584395352</v>
      </c>
      <c r="G49" s="3">
        <f t="shared" si="3"/>
        <v>40614.617352606831</v>
      </c>
      <c r="H49" s="3">
        <f t="shared" si="4"/>
        <v>1966.585022</v>
      </c>
      <c r="I49" s="3">
        <f t="shared" si="5"/>
        <v>3867456.6487547406</v>
      </c>
      <c r="J49" s="3">
        <f t="shared" si="6"/>
        <v>495.01781799965966</v>
      </c>
      <c r="K49" s="3">
        <f t="shared" si="7"/>
        <v>28443.771164045356</v>
      </c>
    </row>
    <row r="50" spans="1:11" x14ac:dyDescent="0.35">
      <c r="A50" s="25">
        <f t="shared" si="8"/>
        <v>45</v>
      </c>
      <c r="B50" s="3">
        <v>1988.1799925</v>
      </c>
      <c r="C50" s="3">
        <v>331.21000650000002</v>
      </c>
      <c r="D50" s="3">
        <f t="shared" si="0"/>
        <v>-179.93571538333345</v>
      </c>
      <c r="E50" s="3">
        <f t="shared" si="1"/>
        <v>-598.83024235416678</v>
      </c>
      <c r="F50" s="4">
        <f t="shared" si="2"/>
        <v>107750.94805117194</v>
      </c>
      <c r="G50" s="3">
        <f t="shared" si="3"/>
        <v>32376.861670511978</v>
      </c>
      <c r="H50" s="3">
        <f t="shared" si="4"/>
        <v>1988.1799925</v>
      </c>
      <c r="I50" s="3">
        <f t="shared" si="5"/>
        <v>3952859.6825773004</v>
      </c>
      <c r="J50" s="3">
        <f t="shared" si="6"/>
        <v>514.15198641286815</v>
      </c>
      <c r="K50" s="3">
        <f t="shared" si="7"/>
        <v>33467.768014440247</v>
      </c>
    </row>
    <row r="51" spans="1:11" x14ac:dyDescent="0.35">
      <c r="A51" s="25">
        <f t="shared" si="8"/>
        <v>46</v>
      </c>
      <c r="B51" s="3">
        <v>1994.744995</v>
      </c>
      <c r="C51" s="3">
        <v>313.75</v>
      </c>
      <c r="D51" s="3">
        <f t="shared" si="0"/>
        <v>-173.37071288333345</v>
      </c>
      <c r="E51" s="3">
        <f t="shared" si="1"/>
        <v>-616.29024885416686</v>
      </c>
      <c r="F51" s="4">
        <f t="shared" si="2"/>
        <v>106846.67978689389</v>
      </c>
      <c r="G51" s="3">
        <f t="shared" si="3"/>
        <v>30057.404085675244</v>
      </c>
      <c r="H51" s="3">
        <f t="shared" si="4"/>
        <v>1994.744995</v>
      </c>
      <c r="I51" s="3">
        <f t="shared" si="5"/>
        <v>3979007.59507755</v>
      </c>
      <c r="J51" s="3">
        <f t="shared" si="6"/>
        <v>520.07928106177087</v>
      </c>
      <c r="K51" s="3">
        <f t="shared" si="7"/>
        <v>42571.77222346724</v>
      </c>
    </row>
    <row r="52" spans="1:11" x14ac:dyDescent="0.35">
      <c r="A52" s="25">
        <f t="shared" si="8"/>
        <v>47</v>
      </c>
      <c r="B52" s="3">
        <v>2042.88501</v>
      </c>
      <c r="C52" s="3">
        <v>322.44000249999999</v>
      </c>
      <c r="D52" s="3">
        <f t="shared" si="0"/>
        <v>-125.23069788333351</v>
      </c>
      <c r="E52" s="3">
        <f t="shared" si="1"/>
        <v>-607.60024635416687</v>
      </c>
      <c r="F52" s="4">
        <f t="shared" si="2"/>
        <v>76090.202885017687</v>
      </c>
      <c r="G52" s="3">
        <f t="shared" si="3"/>
        <v>15682.727692346751</v>
      </c>
      <c r="H52" s="3">
        <f t="shared" si="4"/>
        <v>2042.88501</v>
      </c>
      <c r="I52" s="3">
        <f t="shared" si="5"/>
        <v>4173379.1640826999</v>
      </c>
      <c r="J52" s="3">
        <f t="shared" si="6"/>
        <v>565.11562897983504</v>
      </c>
      <c r="K52" s="3">
        <f t="shared" si="7"/>
        <v>58891.459687380418</v>
      </c>
    </row>
    <row r="53" spans="1:11" x14ac:dyDescent="0.35">
      <c r="A53" s="25">
        <f t="shared" si="8"/>
        <v>48</v>
      </c>
      <c r="B53" s="3">
        <v>2062.3399654999998</v>
      </c>
      <c r="C53" s="3">
        <v>324.23500050000001</v>
      </c>
      <c r="D53" s="3">
        <f t="shared" si="0"/>
        <v>-105.77574238333364</v>
      </c>
      <c r="E53" s="3">
        <f t="shared" si="1"/>
        <v>-605.80524835416691</v>
      </c>
      <c r="F53" s="4">
        <f t="shared" si="2"/>
        <v>64079.49988438181</v>
      </c>
      <c r="G53" s="3">
        <f t="shared" si="3"/>
        <v>11188.507676745363</v>
      </c>
      <c r="H53" s="3">
        <f t="shared" si="4"/>
        <v>2062.3399654999998</v>
      </c>
      <c r="I53" s="3">
        <f t="shared" si="5"/>
        <v>4253246.1332985405</v>
      </c>
      <c r="J53" s="3">
        <f t="shared" si="6"/>
        <v>584.10154660466515</v>
      </c>
      <c r="K53" s="3">
        <f t="shared" si="7"/>
        <v>67530.62178436805</v>
      </c>
    </row>
    <row r="54" spans="1:11" x14ac:dyDescent="0.35">
      <c r="A54" s="25">
        <f t="shared" si="8"/>
        <v>49</v>
      </c>
      <c r="B54" s="3">
        <v>2026.9449460000001</v>
      </c>
      <c r="C54" s="3">
        <v>333.55499300000002</v>
      </c>
      <c r="D54" s="3">
        <f t="shared" si="0"/>
        <v>-141.1707618833334</v>
      </c>
      <c r="E54" s="3">
        <f t="shared" si="1"/>
        <v>-596.48525585416678</v>
      </c>
      <c r="F54" s="4">
        <f t="shared" si="2"/>
        <v>84206.278021107777</v>
      </c>
      <c r="G54" s="3">
        <f t="shared" si="3"/>
        <v>19929.184010720819</v>
      </c>
      <c r="H54" s="3">
        <f t="shared" si="4"/>
        <v>2026.9449460000001</v>
      </c>
      <c r="I54" s="3">
        <f t="shared" si="5"/>
        <v>4108505.8141149431</v>
      </c>
      <c r="J54" s="3">
        <f t="shared" si="6"/>
        <v>549.89676077418335</v>
      </c>
      <c r="K54" s="3">
        <f t="shared" si="7"/>
        <v>46803.760483658669</v>
      </c>
    </row>
    <row r="55" spans="1:11" x14ac:dyDescent="0.35">
      <c r="A55" s="25">
        <f t="shared" si="8"/>
        <v>50</v>
      </c>
      <c r="B55" s="3">
        <v>2050.5850220000002</v>
      </c>
      <c r="C55" s="3">
        <v>365.10499600000003</v>
      </c>
      <c r="D55" s="3">
        <f t="shared" si="0"/>
        <v>-117.53068588333326</v>
      </c>
      <c r="E55" s="3">
        <f t="shared" si="1"/>
        <v>-564.93525285416683</v>
      </c>
      <c r="F55" s="4">
        <f t="shared" si="2"/>
        <v>66397.227747624536</v>
      </c>
      <c r="G55" s="3">
        <f t="shared" si="3"/>
        <v>13813.462124206753</v>
      </c>
      <c r="H55" s="3">
        <f t="shared" si="4"/>
        <v>2050.5850220000002</v>
      </c>
      <c r="I55" s="3">
        <f t="shared" si="5"/>
        <v>4204898.9324507415</v>
      </c>
      <c r="J55" s="3">
        <f t="shared" si="6"/>
        <v>572.57595420195912</v>
      </c>
      <c r="K55" s="3">
        <f t="shared" si="7"/>
        <v>43044.198497239056</v>
      </c>
    </row>
    <row r="56" spans="1:11" x14ac:dyDescent="0.35">
      <c r="A56" s="25">
        <f t="shared" si="8"/>
        <v>51</v>
      </c>
      <c r="B56" s="3">
        <v>2086.5599364999998</v>
      </c>
      <c r="C56" s="3">
        <v>376.47500600000001</v>
      </c>
      <c r="D56" s="3">
        <f t="shared" si="0"/>
        <v>-81.555771383333649</v>
      </c>
      <c r="E56" s="3">
        <f t="shared" si="1"/>
        <v>-553.56524285416685</v>
      </c>
      <c r="F56" s="4">
        <f t="shared" si="2"/>
        <v>45146.440391974</v>
      </c>
      <c r="G56" s="3">
        <f t="shared" si="3"/>
        <v>6651.3438459305835</v>
      </c>
      <c r="H56" s="3">
        <f t="shared" si="4"/>
        <v>2086.5599364999998</v>
      </c>
      <c r="I56" s="3">
        <f t="shared" si="5"/>
        <v>4353732.3686068831</v>
      </c>
      <c r="J56" s="3">
        <f t="shared" si="6"/>
        <v>608.36924411829477</v>
      </c>
      <c r="K56" s="3">
        <f t="shared" si="7"/>
        <v>53774.937672464395</v>
      </c>
    </row>
    <row r="57" spans="1:11" x14ac:dyDescent="0.35">
      <c r="A57" s="25">
        <f t="shared" si="8"/>
        <v>52</v>
      </c>
      <c r="B57" s="3">
        <v>2076.5699464999998</v>
      </c>
      <c r="C57" s="3">
        <v>396.94000249999999</v>
      </c>
      <c r="D57" s="3">
        <f t="shared" si="0"/>
        <v>-91.545761383333684</v>
      </c>
      <c r="E57" s="3">
        <f t="shared" si="1"/>
        <v>-533.10024635416687</v>
      </c>
      <c r="F57" s="4">
        <f t="shared" si="2"/>
        <v>48803.067946134965</v>
      </c>
      <c r="G57" s="3">
        <f t="shared" si="3"/>
        <v>8380.6264272542685</v>
      </c>
      <c r="H57" s="3">
        <f t="shared" si="4"/>
        <v>2076.5699464999998</v>
      </c>
      <c r="I57" s="3">
        <f t="shared" si="5"/>
        <v>4312142.7427070122</v>
      </c>
      <c r="J57" s="3">
        <f t="shared" si="6"/>
        <v>598.27468246369654</v>
      </c>
      <c r="K57" s="3">
        <f t="shared" si="7"/>
        <v>40535.653356084113</v>
      </c>
    </row>
    <row r="58" spans="1:11" x14ac:dyDescent="0.35">
      <c r="A58" s="25">
        <f t="shared" si="8"/>
        <v>53</v>
      </c>
      <c r="B58" s="3">
        <v>2097.384888</v>
      </c>
      <c r="C58" s="3">
        <v>426.52500900000001</v>
      </c>
      <c r="D58" s="3">
        <f t="shared" si="0"/>
        <v>-70.730819883333425</v>
      </c>
      <c r="E58" s="3">
        <f t="shared" si="1"/>
        <v>-503.51523985416685</v>
      </c>
      <c r="F58" s="4">
        <f t="shared" si="2"/>
        <v>35614.045738638502</v>
      </c>
      <c r="G58" s="3">
        <f t="shared" si="3"/>
        <v>5002.8488813685553</v>
      </c>
      <c r="H58" s="3">
        <f t="shared" si="4"/>
        <v>2097.384888</v>
      </c>
      <c r="I58" s="3">
        <f t="shared" si="5"/>
        <v>4399023.3684107726</v>
      </c>
      <c r="J58" s="3">
        <f t="shared" si="6"/>
        <v>619.44205234868832</v>
      </c>
      <c r="K58" s="3">
        <f t="shared" si="7"/>
        <v>37216.985614399688</v>
      </c>
    </row>
    <row r="59" spans="1:11" x14ac:dyDescent="0.35">
      <c r="A59" s="25">
        <f t="shared" si="8"/>
        <v>54</v>
      </c>
      <c r="B59" s="3">
        <v>2085.875</v>
      </c>
      <c r="C59" s="3">
        <v>432.24499500000002</v>
      </c>
      <c r="D59" s="3">
        <f t="shared" si="0"/>
        <v>-82.240707883333471</v>
      </c>
      <c r="E59" s="3">
        <f t="shared" si="1"/>
        <v>-497.79525385416684</v>
      </c>
      <c r="F59" s="4">
        <f t="shared" si="2"/>
        <v>40939.034057930367</v>
      </c>
      <c r="G59" s="3">
        <f t="shared" si="3"/>
        <v>6763.5340331517882</v>
      </c>
      <c r="H59" s="3">
        <f t="shared" si="4"/>
        <v>2085.875</v>
      </c>
      <c r="I59" s="3">
        <f t="shared" si="5"/>
        <v>4350874.515625</v>
      </c>
      <c r="J59" s="3">
        <f t="shared" si="6"/>
        <v>607.67333223810056</v>
      </c>
      <c r="K59" s="3">
        <f t="shared" si="7"/>
        <v>30775.101506124731</v>
      </c>
    </row>
    <row r="60" spans="1:11" x14ac:dyDescent="0.35">
      <c r="A60" s="25">
        <f t="shared" si="8"/>
        <v>55</v>
      </c>
      <c r="B60" s="3">
        <v>2085.420044</v>
      </c>
      <c r="C60" s="3">
        <v>487.75001500000002</v>
      </c>
      <c r="D60" s="3">
        <f t="shared" si="0"/>
        <v>-82.695663883333509</v>
      </c>
      <c r="E60" s="3">
        <f t="shared" si="1"/>
        <v>-442.29023385416684</v>
      </c>
      <c r="F60" s="4">
        <f t="shared" si="2"/>
        <v>36575.48451768516</v>
      </c>
      <c r="G60" s="3">
        <f t="shared" si="3"/>
        <v>6838.5728251052706</v>
      </c>
      <c r="H60" s="3">
        <f t="shared" si="4"/>
        <v>2085.420044</v>
      </c>
      <c r="I60" s="3">
        <f t="shared" si="5"/>
        <v>4348976.7599169621</v>
      </c>
      <c r="J60" s="3">
        <f t="shared" si="6"/>
        <v>607.21139572163838</v>
      </c>
      <c r="K60" s="3">
        <f t="shared" si="7"/>
        <v>14271.021483920231</v>
      </c>
    </row>
    <row r="61" spans="1:11" x14ac:dyDescent="0.35">
      <c r="A61" s="25">
        <f t="shared" si="8"/>
        <v>56</v>
      </c>
      <c r="B61" s="3">
        <v>2038.335022</v>
      </c>
      <c r="C61" s="3">
        <v>525.17001349999998</v>
      </c>
      <c r="D61" s="3">
        <f t="shared" si="0"/>
        <v>-129.78068588333349</v>
      </c>
      <c r="E61" s="3">
        <f t="shared" si="1"/>
        <v>-404.87023535416688</v>
      </c>
      <c r="F61" s="4">
        <f t="shared" si="2"/>
        <v>52544.336838010437</v>
      </c>
      <c r="G61" s="3">
        <f t="shared" si="3"/>
        <v>16843.026428348476</v>
      </c>
      <c r="H61" s="3">
        <f t="shared" si="4"/>
        <v>2038.335022</v>
      </c>
      <c r="I61" s="3">
        <f t="shared" si="5"/>
        <v>4154809.6619117404</v>
      </c>
      <c r="J61" s="3">
        <f t="shared" si="6"/>
        <v>560.74055573611668</v>
      </c>
      <c r="K61" s="3">
        <f t="shared" si="7"/>
        <v>1265.2634749713616</v>
      </c>
    </row>
    <row r="62" spans="1:11" x14ac:dyDescent="0.35">
      <c r="A62" s="25">
        <f t="shared" si="8"/>
        <v>57</v>
      </c>
      <c r="B62" s="3">
        <v>1945.0599975</v>
      </c>
      <c r="C62" s="3">
        <v>505.51501500000001</v>
      </c>
      <c r="D62" s="3">
        <f t="shared" si="0"/>
        <v>-223.05571038333346</v>
      </c>
      <c r="E62" s="3">
        <f t="shared" si="1"/>
        <v>-424.52523385416686</v>
      </c>
      <c r="F62" s="4">
        <f t="shared" si="2"/>
        <v>94692.777612991951</v>
      </c>
      <c r="G62" s="3">
        <f t="shared" si="3"/>
        <v>49753.849934613536</v>
      </c>
      <c r="H62" s="3">
        <f t="shared" si="4"/>
        <v>1945.0599975</v>
      </c>
      <c r="I62" s="3">
        <f t="shared" si="5"/>
        <v>3783258.3938747002</v>
      </c>
      <c r="J62" s="3">
        <f t="shared" si="6"/>
        <v>476.49985343230173</v>
      </c>
      <c r="K62" s="3">
        <f t="shared" si="7"/>
        <v>841.87960079963477</v>
      </c>
    </row>
    <row r="63" spans="1:11" x14ac:dyDescent="0.35">
      <c r="A63" s="25">
        <f t="shared" si="8"/>
        <v>58</v>
      </c>
      <c r="B63" s="3">
        <v>1999.5050655</v>
      </c>
      <c r="C63" s="3">
        <v>568.45001200000002</v>
      </c>
      <c r="D63" s="3">
        <f t="shared" si="0"/>
        <v>-168.61064238333347</v>
      </c>
      <c r="E63" s="3">
        <f t="shared" si="1"/>
        <v>-361.59023685416685</v>
      </c>
      <c r="F63" s="4">
        <f t="shared" si="2"/>
        <v>60967.962115522772</v>
      </c>
      <c r="G63" s="3">
        <f t="shared" si="3"/>
        <v>28429.548724920369</v>
      </c>
      <c r="H63" s="3">
        <f t="shared" si="4"/>
        <v>1999.5050655</v>
      </c>
      <c r="I63" s="3">
        <f t="shared" si="5"/>
        <v>3998020.5069601592</v>
      </c>
      <c r="J63" s="3">
        <f t="shared" si="6"/>
        <v>524.40916025739671</v>
      </c>
      <c r="K63" s="3">
        <f t="shared" si="7"/>
        <v>1939.5966222139648</v>
      </c>
    </row>
    <row r="64" spans="1:11" x14ac:dyDescent="0.35">
      <c r="A64" s="25">
        <f t="shared" si="8"/>
        <v>59</v>
      </c>
      <c r="B64" s="3">
        <v>2080.584961</v>
      </c>
      <c r="C64" s="3">
        <v>645.96499649999998</v>
      </c>
      <c r="D64" s="3">
        <f t="shared" si="0"/>
        <v>-87.53074688333345</v>
      </c>
      <c r="E64" s="3">
        <f t="shared" si="1"/>
        <v>-284.07525235416688</v>
      </c>
      <c r="F64" s="4">
        <f t="shared" si="2"/>
        <v>24865.319009631654</v>
      </c>
      <c r="G64" s="3">
        <f t="shared" si="3"/>
        <v>7661.6316499541881</v>
      </c>
      <c r="H64" s="3">
        <f t="shared" si="4"/>
        <v>2080.584961</v>
      </c>
      <c r="I64" s="3">
        <f t="shared" si="5"/>
        <v>4328833.7799393712</v>
      </c>
      <c r="J64" s="3">
        <f t="shared" si="6"/>
        <v>602.31739986888078</v>
      </c>
      <c r="K64" s="3">
        <f t="shared" si="7"/>
        <v>1905.1126916728881</v>
      </c>
    </row>
    <row r="65" spans="1:11" x14ac:dyDescent="0.35">
      <c r="A65" s="25">
        <f t="shared" si="8"/>
        <v>60</v>
      </c>
      <c r="B65" s="3">
        <v>2063.4349364999998</v>
      </c>
      <c r="C65" s="3">
        <v>674.82000749999997</v>
      </c>
      <c r="D65" s="3">
        <f t="shared" si="0"/>
        <v>-104.68077138333365</v>
      </c>
      <c r="E65" s="3">
        <f t="shared" si="1"/>
        <v>-255.22024135416689</v>
      </c>
      <c r="F65" s="4">
        <f t="shared" si="2"/>
        <v>26716.651737594781</v>
      </c>
      <c r="G65" s="3">
        <f t="shared" si="3"/>
        <v>10958.063897409766</v>
      </c>
      <c r="H65" s="3">
        <f t="shared" si="4"/>
        <v>2063.4349364999998</v>
      </c>
      <c r="I65" s="3">
        <f t="shared" si="5"/>
        <v>4257763.7371687582</v>
      </c>
      <c r="J65" s="3">
        <f t="shared" si="6"/>
        <v>585.1835553290116</v>
      </c>
      <c r="K65" s="3">
        <f t="shared" si="7"/>
        <v>8034.6935578018874</v>
      </c>
    </row>
    <row r="66" spans="1:11" x14ac:dyDescent="0.35">
      <c r="A66" s="25">
        <f t="shared" si="8"/>
        <v>61</v>
      </c>
      <c r="B66" s="3">
        <v>1989.2199705</v>
      </c>
      <c r="C66" s="3">
        <v>621.64498900000001</v>
      </c>
      <c r="D66" s="3">
        <f t="shared" si="0"/>
        <v>-178.89573738333343</v>
      </c>
      <c r="E66" s="3">
        <f t="shared" si="1"/>
        <v>-308.39525985416685</v>
      </c>
      <c r="F66" s="4">
        <f t="shared" si="2"/>
        <v>55170.597417135905</v>
      </c>
      <c r="G66" s="3">
        <f t="shared" si="3"/>
        <v>32003.684853926599</v>
      </c>
      <c r="H66" s="3">
        <f t="shared" si="4"/>
        <v>1989.2199705</v>
      </c>
      <c r="I66" s="3">
        <f t="shared" si="5"/>
        <v>3956996.0910360212</v>
      </c>
      <c r="J66" s="3">
        <f t="shared" si="6"/>
        <v>515.08751253053015</v>
      </c>
      <c r="K66" s="3">
        <f t="shared" si="7"/>
        <v>11354.495791541623</v>
      </c>
    </row>
    <row r="67" spans="1:11" x14ac:dyDescent="0.35">
      <c r="A67" s="25">
        <f t="shared" si="8"/>
        <v>62</v>
      </c>
      <c r="B67" s="3">
        <v>1934.5849605000001</v>
      </c>
      <c r="C67" s="3">
        <v>565.33502199999998</v>
      </c>
      <c r="D67" s="3">
        <f t="shared" si="0"/>
        <v>-233.53074738333339</v>
      </c>
      <c r="E67" s="3">
        <f t="shared" si="1"/>
        <v>-364.70522685416688</v>
      </c>
      <c r="F67" s="4">
        <f t="shared" si="2"/>
        <v>85169.884201861743</v>
      </c>
      <c r="G67" s="3">
        <f t="shared" si="3"/>
        <v>54536.609973418279</v>
      </c>
      <c r="H67" s="3">
        <f t="shared" si="4"/>
        <v>1934.5849605000001</v>
      </c>
      <c r="I67" s="3">
        <f t="shared" si="5"/>
        <v>3742618.9693927867</v>
      </c>
      <c r="J67" s="3">
        <f t="shared" si="6"/>
        <v>467.6883438376849</v>
      </c>
      <c r="K67" s="3">
        <f t="shared" si="7"/>
        <v>9534.8737561347407</v>
      </c>
    </row>
    <row r="68" spans="1:11" x14ac:dyDescent="0.35">
      <c r="A68" s="25">
        <f t="shared" si="8"/>
        <v>63</v>
      </c>
      <c r="B68" s="3">
        <v>1998.414978</v>
      </c>
      <c r="C68" s="3">
        <v>574.96499649999998</v>
      </c>
      <c r="D68" s="3">
        <f t="shared" si="0"/>
        <v>-169.70072988333345</v>
      </c>
      <c r="E68" s="3">
        <f t="shared" si="1"/>
        <v>-355.07525235416688</v>
      </c>
      <c r="F68" s="4">
        <f t="shared" si="2"/>
        <v>60256.529488010936</v>
      </c>
      <c r="G68" s="3">
        <f t="shared" si="3"/>
        <v>28798.337722936103</v>
      </c>
      <c r="H68" s="3">
        <f t="shared" si="4"/>
        <v>1998.414978</v>
      </c>
      <c r="I68" s="3">
        <f t="shared" si="5"/>
        <v>3993662.4242947404</v>
      </c>
      <c r="J68" s="3">
        <f t="shared" si="6"/>
        <v>523.41520053373915</v>
      </c>
      <c r="K68" s="3">
        <f t="shared" si="7"/>
        <v>2657.3814641631216</v>
      </c>
    </row>
    <row r="69" spans="1:11" x14ac:dyDescent="0.35">
      <c r="A69" s="25">
        <f t="shared" si="8"/>
        <v>64</v>
      </c>
      <c r="B69" s="3">
        <v>2060.9600829999999</v>
      </c>
      <c r="C69" s="3">
        <v>625.0400085</v>
      </c>
      <c r="D69" s="3">
        <f t="shared" si="0"/>
        <v>-107.15562488333353</v>
      </c>
      <c r="E69" s="3">
        <f t="shared" si="1"/>
        <v>-305.00024035416686</v>
      </c>
      <c r="F69" s="4">
        <f t="shared" si="2"/>
        <v>32682.49134471767</v>
      </c>
      <c r="G69" s="3">
        <f t="shared" si="3"/>
        <v>11482.327944137687</v>
      </c>
      <c r="H69" s="3">
        <f t="shared" si="4"/>
        <v>2060.9600829999999</v>
      </c>
      <c r="I69" s="3">
        <f t="shared" si="5"/>
        <v>4247556.463719367</v>
      </c>
      <c r="J69" s="3">
        <f t="shared" si="6"/>
        <v>582.74003835643043</v>
      </c>
      <c r="K69" s="3">
        <f t="shared" si="7"/>
        <v>1789.2874741468768</v>
      </c>
    </row>
    <row r="70" spans="1:11" x14ac:dyDescent="0.35">
      <c r="A70" s="25">
        <f t="shared" si="8"/>
        <v>65</v>
      </c>
      <c r="B70" s="3">
        <v>2082.0599364999998</v>
      </c>
      <c r="C70" s="3">
        <v>693.35498050000001</v>
      </c>
      <c r="D70" s="3">
        <f t="shared" si="0"/>
        <v>-86.055771383333649</v>
      </c>
      <c r="E70" s="3">
        <f t="shared" si="1"/>
        <v>-236.68526835416685</v>
      </c>
      <c r="F70" s="4">
        <f t="shared" si="2"/>
        <v>20368.133343289159</v>
      </c>
      <c r="G70" s="3">
        <f t="shared" si="3"/>
        <v>7405.5957883805868</v>
      </c>
      <c r="H70" s="3">
        <f t="shared" si="4"/>
        <v>2082.0599364999998</v>
      </c>
      <c r="I70" s="3">
        <f t="shared" si="5"/>
        <v>4334973.5791783836</v>
      </c>
      <c r="J70" s="3">
        <f t="shared" si="6"/>
        <v>603.80738773713574</v>
      </c>
      <c r="K70" s="3">
        <f t="shared" si="7"/>
        <v>8018.7713696237815</v>
      </c>
    </row>
    <row r="71" spans="1:11" x14ac:dyDescent="0.35">
      <c r="A71" s="25">
        <f t="shared" si="8"/>
        <v>66</v>
      </c>
      <c r="B71" s="3">
        <v>2096.400024</v>
      </c>
      <c r="C71" s="3">
        <v>718.26000950000002</v>
      </c>
      <c r="D71" s="3">
        <f t="shared" ref="D71:D125" si="9">B71-$B$127</f>
        <v>-71.71568388333344</v>
      </c>
      <c r="E71" s="3">
        <f t="shared" ref="E71:E125" si="10">C71-$C$127</f>
        <v>-211.78023935416684</v>
      </c>
      <c r="F71" s="4">
        <f t="shared" ref="F71:F125" si="11">D71*E71</f>
        <v>15187.964698260121</v>
      </c>
      <c r="G71" s="3">
        <f t="shared" ref="G71:G125" si="12">D71^2</f>
        <v>5143.139314854212</v>
      </c>
      <c r="H71" s="3">
        <f t="shared" ref="H71:H125" si="13">B71</f>
        <v>2096.400024</v>
      </c>
      <c r="I71" s="3">
        <f t="shared" ref="I71:I125" si="14">H71^2</f>
        <v>4394893.0606272006</v>
      </c>
      <c r="J71" s="3">
        <f t="shared" ref="J71:J125" si="15">$P$7+$O$7*B71+$N$7*B71^2</f>
        <v>618.42885127444652</v>
      </c>
      <c r="K71" s="3">
        <f t="shared" ref="K71:K125" si="16">(J71-C71)^2</f>
        <v>9966.2601526555009</v>
      </c>
    </row>
    <row r="72" spans="1:11" x14ac:dyDescent="0.35">
      <c r="A72" s="25">
        <f t="shared" ref="A72:A125" si="17">A71+1</f>
        <v>67</v>
      </c>
      <c r="B72" s="3">
        <v>2136.4700929999999</v>
      </c>
      <c r="C72" s="3">
        <v>738.06500249999999</v>
      </c>
      <c r="D72" s="3">
        <f t="shared" si="9"/>
        <v>-31.645614883333565</v>
      </c>
      <c r="E72" s="3">
        <f t="shared" si="10"/>
        <v>-191.97524635416687</v>
      </c>
      <c r="F72" s="4">
        <f t="shared" si="11"/>
        <v>6075.1747132570508</v>
      </c>
      <c r="G72" s="3">
        <f t="shared" si="12"/>
        <v>1001.4449413442628</v>
      </c>
      <c r="H72" s="3">
        <f t="shared" si="13"/>
        <v>2136.4700929999999</v>
      </c>
      <c r="I72" s="3">
        <f t="shared" si="14"/>
        <v>4564504.4582834281</v>
      </c>
      <c r="J72" s="3">
        <f t="shared" si="15"/>
        <v>660.58702728454318</v>
      </c>
      <c r="K72" s="3">
        <f t="shared" si="16"/>
        <v>6002.8366434869395</v>
      </c>
    </row>
    <row r="73" spans="1:11" x14ac:dyDescent="0.35">
      <c r="A73" s="25">
        <f t="shared" si="17"/>
        <v>68</v>
      </c>
      <c r="B73" s="3">
        <v>2172.0499264999999</v>
      </c>
      <c r="C73" s="3">
        <v>764.51498400000003</v>
      </c>
      <c r="D73" s="3">
        <f t="shared" si="9"/>
        <v>3.9342186166663851</v>
      </c>
      <c r="E73" s="3">
        <f t="shared" si="10"/>
        <v>-165.52526485416683</v>
      </c>
      <c r="F73" s="4">
        <f t="shared" si="11"/>
        <v>-651.21257851789721</v>
      </c>
      <c r="G73" s="3">
        <f t="shared" si="12"/>
        <v>15.478076123724364</v>
      </c>
      <c r="H73" s="3">
        <f t="shared" si="13"/>
        <v>2172.0499264999999</v>
      </c>
      <c r="I73" s="3">
        <f t="shared" si="14"/>
        <v>4717800.8832086548</v>
      </c>
      <c r="J73" s="3">
        <f t="shared" si="15"/>
        <v>699.62820779019421</v>
      </c>
      <c r="K73" s="3">
        <f t="shared" si="16"/>
        <v>4210.2937269014219</v>
      </c>
    </row>
    <row r="74" spans="1:11" x14ac:dyDescent="0.35">
      <c r="A74" s="25">
        <f t="shared" si="17"/>
        <v>69</v>
      </c>
      <c r="B74" s="3">
        <v>2169.8000489999999</v>
      </c>
      <c r="C74" s="3">
        <v>804.10501099999999</v>
      </c>
      <c r="D74" s="3">
        <f t="shared" si="9"/>
        <v>1.6843411166664737</v>
      </c>
      <c r="E74" s="3">
        <f t="shared" si="10"/>
        <v>-125.93523785416687</v>
      </c>
      <c r="F74" s="4">
        <f t="shared" si="11"/>
        <v>-212.11789915494541</v>
      </c>
      <c r="G74" s="3">
        <f t="shared" si="12"/>
        <v>2.8370049972932634</v>
      </c>
      <c r="H74" s="3">
        <f t="shared" si="13"/>
        <v>2169.8000489999999</v>
      </c>
      <c r="I74" s="3">
        <f t="shared" si="14"/>
        <v>4708032.2526404019</v>
      </c>
      <c r="J74" s="3">
        <f t="shared" si="15"/>
        <v>697.11467578607107</v>
      </c>
      <c r="K74" s="3">
        <f t="shared" si="16"/>
        <v>11446.931829188878</v>
      </c>
    </row>
    <row r="75" spans="1:11" x14ac:dyDescent="0.35">
      <c r="A75" s="25">
        <f t="shared" si="17"/>
        <v>70</v>
      </c>
      <c r="B75" s="3">
        <v>2145.23999</v>
      </c>
      <c r="C75" s="3">
        <v>812.91000350000002</v>
      </c>
      <c r="D75" s="3">
        <f t="shared" si="9"/>
        <v>-22.875717883333436</v>
      </c>
      <c r="E75" s="3">
        <f t="shared" si="10"/>
        <v>-117.13024535416685</v>
      </c>
      <c r="F75" s="4">
        <f t="shared" si="11"/>
        <v>2679.4384483275476</v>
      </c>
      <c r="G75" s="3">
        <f t="shared" si="12"/>
        <v>523.29846867786125</v>
      </c>
      <c r="H75" s="3">
        <f t="shared" si="13"/>
        <v>2145.23999</v>
      </c>
      <c r="I75" s="3">
        <f t="shared" si="14"/>
        <v>4602054.6146952007</v>
      </c>
      <c r="J75" s="3">
        <f t="shared" si="15"/>
        <v>670.06969794297038</v>
      </c>
      <c r="K75" s="3">
        <f t="shared" si="16"/>
        <v>20403.352891625593</v>
      </c>
    </row>
    <row r="76" spans="1:11" x14ac:dyDescent="0.35">
      <c r="A76" s="25">
        <f t="shared" si="17"/>
        <v>71</v>
      </c>
      <c r="B76" s="3">
        <v>2163.7449955000002</v>
      </c>
      <c r="C76" s="3">
        <v>774.78500350000002</v>
      </c>
      <c r="D76" s="3">
        <f t="shared" si="9"/>
        <v>-4.3707123833332844</v>
      </c>
      <c r="E76" s="3">
        <f t="shared" si="10"/>
        <v>-155.25524535416685</v>
      </c>
      <c r="F76" s="4">
        <f t="shared" si="11"/>
        <v>678.5760234469044</v>
      </c>
      <c r="G76" s="3">
        <f t="shared" si="12"/>
        <v>19.103126737822919</v>
      </c>
      <c r="H76" s="3">
        <f t="shared" si="13"/>
        <v>2163.7449955000002</v>
      </c>
      <c r="I76" s="3">
        <f t="shared" si="14"/>
        <v>4681792.4055512957</v>
      </c>
      <c r="J76" s="3">
        <f t="shared" si="15"/>
        <v>690.38008140475813</v>
      </c>
      <c r="K76" s="3">
        <f t="shared" si="16"/>
        <v>7124.1908739038518</v>
      </c>
    </row>
    <row r="77" spans="1:11" x14ac:dyDescent="0.35">
      <c r="A77" s="25">
        <f t="shared" si="17"/>
        <v>72</v>
      </c>
      <c r="B77" s="3">
        <v>2219.5</v>
      </c>
      <c r="C77" s="3">
        <v>760.53497300000004</v>
      </c>
      <c r="D77" s="3">
        <f t="shared" si="9"/>
        <v>51.384292116666529</v>
      </c>
      <c r="E77" s="3">
        <f t="shared" si="10"/>
        <v>-169.50527585416683</v>
      </c>
      <c r="F77" s="4">
        <f t="shared" si="11"/>
        <v>-8709.9086098066491</v>
      </c>
      <c r="G77" s="3">
        <f t="shared" si="12"/>
        <v>2640.3454763309178</v>
      </c>
      <c r="H77" s="3">
        <f t="shared" si="13"/>
        <v>2219.5</v>
      </c>
      <c r="I77" s="3">
        <f t="shared" si="14"/>
        <v>4926180.25</v>
      </c>
      <c r="J77" s="3">
        <f t="shared" si="15"/>
        <v>754.0469566714446</v>
      </c>
      <c r="K77" s="3">
        <f t="shared" si="16"/>
        <v>42.094355879601906</v>
      </c>
    </row>
    <row r="78" spans="1:11" x14ac:dyDescent="0.35">
      <c r="A78" s="25">
        <f t="shared" si="17"/>
        <v>73</v>
      </c>
      <c r="B78" s="3">
        <v>2265.2200925000002</v>
      </c>
      <c r="C78" s="3">
        <v>790.69998150000004</v>
      </c>
      <c r="D78" s="3">
        <f t="shared" si="9"/>
        <v>97.104384616666721</v>
      </c>
      <c r="E78" s="3">
        <f t="shared" si="10"/>
        <v>-139.34026735416683</v>
      </c>
      <c r="F78" s="4">
        <f t="shared" si="11"/>
        <v>-13530.550913748186</v>
      </c>
      <c r="G78" s="3">
        <f t="shared" si="12"/>
        <v>9429.2615117815403</v>
      </c>
      <c r="H78" s="3">
        <f t="shared" si="13"/>
        <v>2265.2200925000002</v>
      </c>
      <c r="I78" s="3">
        <f t="shared" si="14"/>
        <v>5131222.0674657095</v>
      </c>
      <c r="J78" s="3">
        <f t="shared" si="15"/>
        <v>809.02526288112767</v>
      </c>
      <c r="K78" s="3">
        <f t="shared" si="16"/>
        <v>335.81593769750327</v>
      </c>
    </row>
    <row r="79" spans="1:11" x14ac:dyDescent="0.35">
      <c r="A79" s="25">
        <f t="shared" si="17"/>
        <v>74</v>
      </c>
      <c r="B79" s="3">
        <v>2324.6149905000002</v>
      </c>
      <c r="C79" s="3">
        <v>837.125</v>
      </c>
      <c r="D79" s="3">
        <f t="shared" si="9"/>
        <v>156.49928261666673</v>
      </c>
      <c r="E79" s="3">
        <f t="shared" si="10"/>
        <v>-92.915248854166862</v>
      </c>
      <c r="F79" s="4">
        <f t="shared" si="11"/>
        <v>-14541.169789826179</v>
      </c>
      <c r="G79" s="3">
        <f t="shared" si="12"/>
        <v>24492.025459531327</v>
      </c>
      <c r="H79" s="3">
        <f t="shared" si="13"/>
        <v>2324.6149905000002</v>
      </c>
      <c r="I79" s="3">
        <f t="shared" si="14"/>
        <v>5403834.8540573157</v>
      </c>
      <c r="J79" s="3">
        <f t="shared" si="15"/>
        <v>884.17552811973565</v>
      </c>
      <c r="K79" s="3">
        <f t="shared" si="16"/>
        <v>2213.7521963460345</v>
      </c>
    </row>
    <row r="80" spans="1:11" x14ac:dyDescent="0.35">
      <c r="A80" s="25">
        <f t="shared" si="17"/>
        <v>75</v>
      </c>
      <c r="B80" s="3">
        <v>2371.424927</v>
      </c>
      <c r="C80" s="3">
        <v>869.794983</v>
      </c>
      <c r="D80" s="3">
        <f t="shared" si="9"/>
        <v>203.30921911666655</v>
      </c>
      <c r="E80" s="3">
        <f t="shared" si="10"/>
        <v>-60.24526585416686</v>
      </c>
      <c r="F80" s="4">
        <f t="shared" si="11"/>
        <v>-12248.417956286639</v>
      </c>
      <c r="G80" s="3">
        <f t="shared" si="12"/>
        <v>41334.638577828729</v>
      </c>
      <c r="H80" s="3">
        <f t="shared" si="13"/>
        <v>2371.424927</v>
      </c>
      <c r="I80" s="3">
        <f t="shared" si="14"/>
        <v>5623656.1843969552</v>
      </c>
      <c r="J80" s="3">
        <f t="shared" si="15"/>
        <v>946.37106621992962</v>
      </c>
      <c r="K80" s="3">
        <f t="shared" si="16"/>
        <v>5863.8965213055862</v>
      </c>
    </row>
    <row r="81" spans="1:11" x14ac:dyDescent="0.35">
      <c r="A81" s="25">
        <f t="shared" si="17"/>
        <v>76</v>
      </c>
      <c r="B81" s="3">
        <v>2373.2700195000002</v>
      </c>
      <c r="C81" s="3">
        <v>906.49499500000002</v>
      </c>
      <c r="D81" s="3">
        <f t="shared" si="9"/>
        <v>205.15431161666675</v>
      </c>
      <c r="E81" s="3">
        <f t="shared" si="10"/>
        <v>-23.545253854166845</v>
      </c>
      <c r="F81" s="4">
        <f t="shared" si="11"/>
        <v>-4830.410346291269</v>
      </c>
      <c r="G81" s="3">
        <f t="shared" si="12"/>
        <v>42088.291574908406</v>
      </c>
      <c r="H81" s="3">
        <f t="shared" si="13"/>
        <v>2373.2700195000002</v>
      </c>
      <c r="I81" s="3">
        <f t="shared" si="14"/>
        <v>5632410.5854575317</v>
      </c>
      <c r="J81" s="3">
        <f t="shared" si="15"/>
        <v>948.87621398566398</v>
      </c>
      <c r="K81" s="3">
        <f t="shared" si="16"/>
        <v>1796.1677227108037</v>
      </c>
    </row>
    <row r="82" spans="1:11" x14ac:dyDescent="0.35">
      <c r="A82" s="25">
        <f t="shared" si="17"/>
        <v>77</v>
      </c>
      <c r="B82" s="3">
        <v>2400.1500245000002</v>
      </c>
      <c r="C82" s="3">
        <v>961.2099915</v>
      </c>
      <c r="D82" s="3">
        <f t="shared" si="9"/>
        <v>232.03431661666673</v>
      </c>
      <c r="E82" s="3">
        <f t="shared" si="10"/>
        <v>31.169742645833139</v>
      </c>
      <c r="F82" s="4">
        <f t="shared" si="11"/>
        <v>7232.4499339432659</v>
      </c>
      <c r="G82" s="3">
        <f t="shared" si="12"/>
        <v>53839.924087763538</v>
      </c>
      <c r="H82" s="3">
        <f t="shared" si="13"/>
        <v>2400.1500245000002</v>
      </c>
      <c r="I82" s="3">
        <f t="shared" si="14"/>
        <v>5760720.1401073514</v>
      </c>
      <c r="J82" s="3">
        <f t="shared" si="15"/>
        <v>985.83321339959821</v>
      </c>
      <c r="K82" s="3">
        <f t="shared" si="16"/>
        <v>606.30305671685267</v>
      </c>
    </row>
    <row r="83" spans="1:11" x14ac:dyDescent="0.35">
      <c r="A83" s="25">
        <f t="shared" si="17"/>
        <v>78</v>
      </c>
      <c r="B83" s="3">
        <v>2419.5299070000001</v>
      </c>
      <c r="C83" s="3">
        <v>983.29501349999998</v>
      </c>
      <c r="D83" s="3">
        <f t="shared" si="9"/>
        <v>251.41419911666662</v>
      </c>
      <c r="E83" s="3">
        <f t="shared" si="10"/>
        <v>53.25476464583312</v>
      </c>
      <c r="F83" s="4">
        <f t="shared" si="11"/>
        <v>13389.004002578706</v>
      </c>
      <c r="G83" s="3">
        <f t="shared" si="12"/>
        <v>63209.09951747489</v>
      </c>
      <c r="H83" s="3">
        <f t="shared" si="13"/>
        <v>2419.5299070000001</v>
      </c>
      <c r="I83" s="3">
        <f t="shared" si="14"/>
        <v>5854124.9708674289</v>
      </c>
      <c r="J83" s="3">
        <f t="shared" si="15"/>
        <v>1013.0137141750756</v>
      </c>
      <c r="K83" s="3">
        <f t="shared" si="16"/>
        <v>883.20116981474121</v>
      </c>
    </row>
    <row r="84" spans="1:11" x14ac:dyDescent="0.35">
      <c r="A84" s="25">
        <f t="shared" si="17"/>
        <v>79</v>
      </c>
      <c r="B84" s="3">
        <v>2450.844971</v>
      </c>
      <c r="C84" s="3">
        <v>980.28500350000002</v>
      </c>
      <c r="D84" s="3">
        <f t="shared" si="9"/>
        <v>282.72926311666652</v>
      </c>
      <c r="E84" s="3">
        <f t="shared" si="10"/>
        <v>50.244754645833154</v>
      </c>
      <c r="F84" s="4">
        <f t="shared" si="11"/>
        <v>14205.662456494114</v>
      </c>
      <c r="G84" s="3">
        <f t="shared" si="12"/>
        <v>79935.83622249325</v>
      </c>
      <c r="H84" s="3">
        <f t="shared" si="13"/>
        <v>2450.844971</v>
      </c>
      <c r="I84" s="3">
        <f t="shared" si="14"/>
        <v>6006641.0718759904</v>
      </c>
      <c r="J84" s="3">
        <f t="shared" si="15"/>
        <v>1057.8813874484481</v>
      </c>
      <c r="K84" s="3">
        <f t="shared" si="16"/>
        <v>6021.1988018749707</v>
      </c>
    </row>
    <row r="85" spans="1:11" x14ac:dyDescent="0.35">
      <c r="A85" s="25">
        <f t="shared" si="17"/>
        <v>80</v>
      </c>
      <c r="B85" s="3">
        <v>2474.375</v>
      </c>
      <c r="C85" s="3">
        <v>988.35498050000001</v>
      </c>
      <c r="D85" s="3">
        <f t="shared" si="9"/>
        <v>306.25929211666653</v>
      </c>
      <c r="E85" s="3">
        <f t="shared" si="10"/>
        <v>58.314731645833149</v>
      </c>
      <c r="F85" s="4">
        <f t="shared" si="11"/>
        <v>17859.428433826233</v>
      </c>
      <c r="G85" s="3">
        <f t="shared" si="12"/>
        <v>93794.754007801675</v>
      </c>
      <c r="H85" s="3">
        <f t="shared" si="13"/>
        <v>2474.375</v>
      </c>
      <c r="I85" s="3">
        <f t="shared" si="14"/>
        <v>6122531.640625</v>
      </c>
      <c r="J85" s="3">
        <f t="shared" si="15"/>
        <v>1092.3653952109594</v>
      </c>
      <c r="K85" s="3">
        <f t="shared" si="16"/>
        <v>10818.166368345752</v>
      </c>
    </row>
    <row r="86" spans="1:11" x14ac:dyDescent="0.35">
      <c r="A86" s="25">
        <f t="shared" si="17"/>
        <v>81</v>
      </c>
      <c r="B86" s="3">
        <v>2496.8900144999998</v>
      </c>
      <c r="C86" s="3">
        <v>972.77499399999999</v>
      </c>
      <c r="D86" s="3">
        <f t="shared" si="9"/>
        <v>328.77430661666631</v>
      </c>
      <c r="E86" s="3">
        <f t="shared" si="10"/>
        <v>42.734745145833131</v>
      </c>
      <c r="F86" s="4">
        <f t="shared" si="11"/>
        <v>14050.086203761233</v>
      </c>
      <c r="G86" s="3">
        <f t="shared" si="12"/>
        <v>108092.54469126971</v>
      </c>
      <c r="H86" s="3">
        <f t="shared" si="13"/>
        <v>2496.8900144999998</v>
      </c>
      <c r="I86" s="3">
        <f t="shared" si="14"/>
        <v>6234459.7445098087</v>
      </c>
      <c r="J86" s="3">
        <f t="shared" si="15"/>
        <v>1125.9809108561617</v>
      </c>
      <c r="K86" s="3">
        <f t="shared" si="16"/>
        <v>23472.052959737135</v>
      </c>
    </row>
    <row r="87" spans="1:11" x14ac:dyDescent="0.35">
      <c r="A87" s="25">
        <f t="shared" si="17"/>
        <v>82</v>
      </c>
      <c r="B87" s="3">
        <v>2548.2299804999998</v>
      </c>
      <c r="C87" s="3">
        <v>1034.6400145</v>
      </c>
      <c r="D87" s="3">
        <f t="shared" si="9"/>
        <v>380.11427261666631</v>
      </c>
      <c r="E87" s="3">
        <f t="shared" si="10"/>
        <v>104.59976564583314</v>
      </c>
      <c r="F87" s="4">
        <f t="shared" si="11"/>
        <v>39759.863834339631</v>
      </c>
      <c r="G87" s="3">
        <f t="shared" si="12"/>
        <v>144486.86024689733</v>
      </c>
      <c r="H87" s="3">
        <f t="shared" si="13"/>
        <v>2548.2299804999998</v>
      </c>
      <c r="I87" s="3">
        <f t="shared" si="14"/>
        <v>6493476.0335190296</v>
      </c>
      <c r="J87" s="3">
        <f t="shared" si="15"/>
        <v>1204.8969780597185</v>
      </c>
      <c r="K87" s="3">
        <f t="shared" si="16"/>
        <v>28987.433640575327</v>
      </c>
    </row>
    <row r="88" spans="1:11" x14ac:dyDescent="0.35">
      <c r="A88" s="25">
        <f t="shared" si="17"/>
        <v>83</v>
      </c>
      <c r="B88" s="3">
        <v>2584.0250245000002</v>
      </c>
      <c r="C88" s="3">
        <v>1141.075012</v>
      </c>
      <c r="D88" s="3">
        <f t="shared" si="9"/>
        <v>415.90931661666673</v>
      </c>
      <c r="E88" s="3">
        <f t="shared" si="10"/>
        <v>211.03476314583315</v>
      </c>
      <c r="F88" s="4">
        <f t="shared" si="11"/>
        <v>87771.324122343591</v>
      </c>
      <c r="G88" s="3">
        <f t="shared" si="12"/>
        <v>172980.55964854272</v>
      </c>
      <c r="H88" s="3">
        <f t="shared" si="13"/>
        <v>2584.0250245000002</v>
      </c>
      <c r="I88" s="3">
        <f t="shared" si="14"/>
        <v>6677185.3272422263</v>
      </c>
      <c r="J88" s="3">
        <f t="shared" si="15"/>
        <v>1261.7809587884385</v>
      </c>
      <c r="K88" s="3">
        <f t="shared" si="16"/>
        <v>14569.925590093346</v>
      </c>
    </row>
    <row r="89" spans="1:11" x14ac:dyDescent="0.35">
      <c r="A89" s="25">
        <f t="shared" si="17"/>
        <v>84</v>
      </c>
      <c r="B89" s="3">
        <v>2659.3551025000002</v>
      </c>
      <c r="C89" s="3">
        <v>1170.76001</v>
      </c>
      <c r="D89" s="3">
        <f t="shared" si="9"/>
        <v>491.23939461666669</v>
      </c>
      <c r="E89" s="3">
        <f t="shared" si="10"/>
        <v>240.7197611458331</v>
      </c>
      <c r="F89" s="4">
        <f t="shared" si="11"/>
        <v>118251.02973754765</v>
      </c>
      <c r="G89" s="3">
        <f t="shared" si="12"/>
        <v>241316.14282334916</v>
      </c>
      <c r="H89" s="3">
        <f t="shared" si="13"/>
        <v>2659.3551025000002</v>
      </c>
      <c r="I89" s="3">
        <f t="shared" si="14"/>
        <v>7072169.5611927863</v>
      </c>
      <c r="J89" s="3">
        <f t="shared" si="15"/>
        <v>1386.4909401092136</v>
      </c>
      <c r="K89" s="3">
        <f t="shared" si="16"/>
        <v>46539.834205786428</v>
      </c>
    </row>
    <row r="90" spans="1:11" x14ac:dyDescent="0.35">
      <c r="A90" s="25">
        <f t="shared" si="17"/>
        <v>85</v>
      </c>
      <c r="B90" s="3">
        <v>2753.7700195000002</v>
      </c>
      <c r="C90" s="3">
        <v>1311.4450075</v>
      </c>
      <c r="D90" s="3">
        <f t="shared" si="9"/>
        <v>585.65431161666675</v>
      </c>
      <c r="E90" s="3">
        <f t="shared" si="10"/>
        <v>381.40475864583311</v>
      </c>
      <c r="F90" s="4">
        <f t="shared" si="11"/>
        <v>223371.34137204633</v>
      </c>
      <c r="G90" s="3">
        <f t="shared" si="12"/>
        <v>342990.97271519178</v>
      </c>
      <c r="H90" s="3">
        <f t="shared" si="13"/>
        <v>2753.7700195000002</v>
      </c>
      <c r="I90" s="3">
        <f t="shared" si="14"/>
        <v>7583249.3202970317</v>
      </c>
      <c r="J90" s="3">
        <f t="shared" si="15"/>
        <v>1552.365960056507</v>
      </c>
      <c r="K90" s="3">
        <f t="shared" si="16"/>
        <v>58042.905380734708</v>
      </c>
    </row>
    <row r="91" spans="1:11" x14ac:dyDescent="0.35">
      <c r="A91" s="25">
        <f t="shared" si="17"/>
        <v>86</v>
      </c>
      <c r="B91" s="3">
        <v>2765.1400144999998</v>
      </c>
      <c r="C91" s="3">
        <v>1478.7249755</v>
      </c>
      <c r="D91" s="3">
        <f t="shared" si="9"/>
        <v>597.02430661666631</v>
      </c>
      <c r="E91" s="3">
        <f t="shared" si="10"/>
        <v>548.68472664583317</v>
      </c>
      <c r="F91" s="4">
        <f t="shared" si="11"/>
        <v>327578.11847688362</v>
      </c>
      <c r="G91" s="3">
        <f t="shared" si="12"/>
        <v>356438.0226911112</v>
      </c>
      <c r="H91" s="3">
        <f t="shared" si="13"/>
        <v>2765.1400144999998</v>
      </c>
      <c r="I91" s="3">
        <f t="shared" si="14"/>
        <v>7645999.299789059</v>
      </c>
      <c r="J91" s="3">
        <f t="shared" si="15"/>
        <v>1573.059805727496</v>
      </c>
      <c r="K91" s="3">
        <f t="shared" si="16"/>
        <v>8899.0601940504948</v>
      </c>
    </row>
    <row r="92" spans="1:11" x14ac:dyDescent="0.35">
      <c r="A92" s="25">
        <f t="shared" si="17"/>
        <v>87</v>
      </c>
      <c r="B92" s="3">
        <v>2678.045044</v>
      </c>
      <c r="C92" s="3">
        <v>1480.469971</v>
      </c>
      <c r="D92" s="3">
        <f t="shared" si="9"/>
        <v>509.92933611666649</v>
      </c>
      <c r="E92" s="3">
        <f t="shared" si="10"/>
        <v>550.42972214583313</v>
      </c>
      <c r="F92" s="4">
        <f t="shared" si="11"/>
        <v>280680.26279270591</v>
      </c>
      <c r="G92" s="3">
        <f t="shared" si="12"/>
        <v>260027.92783238422</v>
      </c>
      <c r="H92" s="3">
        <f t="shared" si="13"/>
        <v>2678.045044</v>
      </c>
      <c r="I92" s="3">
        <f t="shared" si="14"/>
        <v>7171925.257692962</v>
      </c>
      <c r="J92" s="3">
        <f t="shared" si="15"/>
        <v>1418.4816835257539</v>
      </c>
      <c r="K92" s="3">
        <f t="shared" si="16"/>
        <v>3842.5477839897803</v>
      </c>
    </row>
    <row r="93" spans="1:11" x14ac:dyDescent="0.35">
      <c r="A93" s="25">
        <f t="shared" si="17"/>
        <v>88</v>
      </c>
      <c r="B93" s="3">
        <v>2640.75</v>
      </c>
      <c r="C93" s="3">
        <v>1491.875</v>
      </c>
      <c r="D93" s="3">
        <f t="shared" si="9"/>
        <v>472.63429211666653</v>
      </c>
      <c r="E93" s="3">
        <f t="shared" si="10"/>
        <v>561.83475114583314</v>
      </c>
      <c r="F93" s="4">
        <f t="shared" si="11"/>
        <v>265542.36989435437</v>
      </c>
      <c r="G93" s="3">
        <f t="shared" si="12"/>
        <v>223383.17408462247</v>
      </c>
      <c r="H93" s="3">
        <f t="shared" si="13"/>
        <v>2640.75</v>
      </c>
      <c r="I93" s="3">
        <f t="shared" si="14"/>
        <v>6973560.5625</v>
      </c>
      <c r="J93" s="3">
        <f t="shared" si="15"/>
        <v>1355.0597449048464</v>
      </c>
      <c r="K93" s="3">
        <f t="shared" si="16"/>
        <v>18718.414026751951</v>
      </c>
    </row>
    <row r="94" spans="1:11" x14ac:dyDescent="0.35">
      <c r="A94" s="25">
        <f t="shared" si="17"/>
        <v>89</v>
      </c>
      <c r="B94" s="3">
        <v>2674.1149905000002</v>
      </c>
      <c r="C94" s="3">
        <v>1596.419983</v>
      </c>
      <c r="D94" s="3">
        <f t="shared" si="9"/>
        <v>505.99928261666673</v>
      </c>
      <c r="E94" s="3">
        <f t="shared" si="10"/>
        <v>666.37973414583314</v>
      </c>
      <c r="F94" s="4">
        <f t="shared" si="11"/>
        <v>337187.66742807667</v>
      </c>
      <c r="G94" s="3">
        <f t="shared" si="12"/>
        <v>256035.27400858139</v>
      </c>
      <c r="H94" s="3">
        <f t="shared" si="13"/>
        <v>2674.1149905000002</v>
      </c>
      <c r="I94" s="3">
        <f t="shared" si="14"/>
        <v>7150890.9824168161</v>
      </c>
      <c r="J94" s="3">
        <f t="shared" si="15"/>
        <v>1411.7201477530234</v>
      </c>
      <c r="K94" s="3">
        <f t="shared" si="16"/>
        <v>34114.029140260296</v>
      </c>
    </row>
    <row r="95" spans="1:11" x14ac:dyDescent="0.35">
      <c r="A95" s="25">
        <f t="shared" si="17"/>
        <v>90</v>
      </c>
      <c r="B95" s="3">
        <v>2718.535034</v>
      </c>
      <c r="C95" s="3">
        <v>1668.415039</v>
      </c>
      <c r="D95" s="3">
        <f t="shared" si="9"/>
        <v>550.41932611666653</v>
      </c>
      <c r="E95" s="3">
        <f t="shared" si="10"/>
        <v>738.37479014583312</v>
      </c>
      <c r="F95" s="4">
        <f t="shared" si="11"/>
        <v>406415.7544136045</v>
      </c>
      <c r="G95" s="3">
        <f t="shared" si="12"/>
        <v>302961.43456272531</v>
      </c>
      <c r="H95" s="3">
        <f t="shared" si="13"/>
        <v>2718.535034</v>
      </c>
      <c r="I95" s="3">
        <f t="shared" si="14"/>
        <v>7390432.7310853815</v>
      </c>
      <c r="J95" s="3">
        <f t="shared" si="15"/>
        <v>1489.217434093297</v>
      </c>
      <c r="K95" s="3">
        <f t="shared" si="16"/>
        <v>32111.781604298812</v>
      </c>
    </row>
    <row r="96" spans="1:11" x14ac:dyDescent="0.35">
      <c r="A96" s="25">
        <f t="shared" si="17"/>
        <v>91</v>
      </c>
      <c r="B96" s="3">
        <v>2760.619995</v>
      </c>
      <c r="C96" s="3">
        <v>1730.0699460000001</v>
      </c>
      <c r="D96" s="3">
        <f t="shared" si="9"/>
        <v>592.50428711666655</v>
      </c>
      <c r="E96" s="3">
        <f t="shared" si="10"/>
        <v>800.02969714583321</v>
      </c>
      <c r="F96" s="4">
        <f t="shared" si="11"/>
        <v>474021.02537955454</v>
      </c>
      <c r="G96" s="3">
        <f t="shared" si="12"/>
        <v>351061.33025162923</v>
      </c>
      <c r="H96" s="3">
        <f t="shared" si="13"/>
        <v>2760.619995</v>
      </c>
      <c r="I96" s="3">
        <f t="shared" si="14"/>
        <v>7621022.7567937998</v>
      </c>
      <c r="J96" s="3">
        <f t="shared" si="15"/>
        <v>1564.8147012016138</v>
      </c>
      <c r="K96" s="3">
        <f t="shared" si="16"/>
        <v>27309.29593337456</v>
      </c>
    </row>
    <row r="97" spans="1:11" x14ac:dyDescent="0.35">
      <c r="A97" s="25">
        <f t="shared" si="17"/>
        <v>92</v>
      </c>
      <c r="B97" s="3">
        <v>2861.344971</v>
      </c>
      <c r="C97" s="3">
        <v>1898.3549805</v>
      </c>
      <c r="D97" s="3">
        <f t="shared" si="9"/>
        <v>693.22926311666652</v>
      </c>
      <c r="E97" s="3">
        <f t="shared" si="10"/>
        <v>968.31473164583315</v>
      </c>
      <c r="F97" s="4">
        <f t="shared" si="11"/>
        <v>671264.10788385361</v>
      </c>
      <c r="G97" s="3">
        <f t="shared" si="12"/>
        <v>480566.81124127645</v>
      </c>
      <c r="H97" s="3">
        <f t="shared" si="13"/>
        <v>2861.344971</v>
      </c>
      <c r="I97" s="3">
        <f t="shared" si="14"/>
        <v>8187295.0430669906</v>
      </c>
      <c r="J97" s="3">
        <f t="shared" si="15"/>
        <v>1754.3364828231433</v>
      </c>
      <c r="K97" s="3">
        <f t="shared" si="16"/>
        <v>20741.327673098771</v>
      </c>
    </row>
    <row r="98" spans="1:11" x14ac:dyDescent="0.35">
      <c r="A98" s="25">
        <f t="shared" si="17"/>
        <v>93</v>
      </c>
      <c r="B98" s="3">
        <v>2905.4699704999998</v>
      </c>
      <c r="C98" s="3">
        <v>2014.75</v>
      </c>
      <c r="D98" s="3">
        <f t="shared" si="9"/>
        <v>737.35426261666635</v>
      </c>
      <c r="E98" s="3">
        <f t="shared" si="10"/>
        <v>1084.7097511458333</v>
      </c>
      <c r="F98" s="4">
        <f t="shared" si="11"/>
        <v>799815.35870924348</v>
      </c>
      <c r="G98" s="3">
        <f t="shared" si="12"/>
        <v>543691.30859896773</v>
      </c>
      <c r="H98" s="3">
        <f t="shared" si="13"/>
        <v>2905.4699704999998</v>
      </c>
      <c r="I98" s="3">
        <f t="shared" si="14"/>
        <v>8441755.7494772691</v>
      </c>
      <c r="J98" s="3">
        <f t="shared" si="15"/>
        <v>1841.1775972870773</v>
      </c>
      <c r="K98" s="3">
        <f t="shared" si="16"/>
        <v>30127.378983537004</v>
      </c>
    </row>
    <row r="99" spans="1:11" x14ac:dyDescent="0.35">
      <c r="A99" s="25">
        <f t="shared" si="17"/>
        <v>94</v>
      </c>
      <c r="B99" s="3">
        <v>2819.0150144999998</v>
      </c>
      <c r="C99" s="3">
        <v>1810</v>
      </c>
      <c r="D99" s="3">
        <f t="shared" si="9"/>
        <v>650.89930661666631</v>
      </c>
      <c r="E99" s="3">
        <f t="shared" si="10"/>
        <v>879.95975114583314</v>
      </c>
      <c r="F99" s="4">
        <f t="shared" si="11"/>
        <v>572765.19187139708</v>
      </c>
      <c r="G99" s="3">
        <f t="shared" si="12"/>
        <v>423669.90735405701</v>
      </c>
      <c r="H99" s="3">
        <f t="shared" si="13"/>
        <v>2819.0150144999998</v>
      </c>
      <c r="I99" s="3">
        <f t="shared" si="14"/>
        <v>7946845.6519764336</v>
      </c>
      <c r="J99" s="3">
        <f t="shared" si="15"/>
        <v>1673.213404741854</v>
      </c>
      <c r="K99" s="3">
        <f t="shared" si="16"/>
        <v>18710.572642315852</v>
      </c>
    </row>
    <row r="100" spans="1:11" x14ac:dyDescent="0.35">
      <c r="A100" s="25">
        <f t="shared" si="17"/>
        <v>95</v>
      </c>
      <c r="B100" s="3">
        <v>2738.875</v>
      </c>
      <c r="C100" s="3">
        <v>1656.8500365</v>
      </c>
      <c r="D100" s="3">
        <f t="shared" si="9"/>
        <v>570.75929211666653</v>
      </c>
      <c r="E100" s="3">
        <f t="shared" si="10"/>
        <v>726.80978764583313</v>
      </c>
      <c r="F100" s="4">
        <f t="shared" si="11"/>
        <v>414833.43990020046</v>
      </c>
      <c r="G100" s="3">
        <f t="shared" si="12"/>
        <v>325766.16953751829</v>
      </c>
      <c r="H100" s="3">
        <f t="shared" si="13"/>
        <v>2738.875</v>
      </c>
      <c r="I100" s="3">
        <f t="shared" si="14"/>
        <v>7501436.265625</v>
      </c>
      <c r="J100" s="3">
        <f t="shared" si="15"/>
        <v>1525.4900354088627</v>
      </c>
      <c r="K100" s="3">
        <f t="shared" si="16"/>
        <v>17255.449886663591</v>
      </c>
    </row>
    <row r="101" spans="1:11" x14ac:dyDescent="0.35">
      <c r="A101" s="25">
        <f t="shared" si="17"/>
        <v>96</v>
      </c>
      <c r="B101" s="3">
        <v>2648.6750489999999</v>
      </c>
      <c r="C101" s="3">
        <v>1635.714966</v>
      </c>
      <c r="D101" s="3">
        <f t="shared" si="9"/>
        <v>480.55934111666647</v>
      </c>
      <c r="E101" s="3">
        <f t="shared" si="10"/>
        <v>705.67471714583314</v>
      </c>
      <c r="F101" s="4">
        <f t="shared" si="11"/>
        <v>339118.57711429155</v>
      </c>
      <c r="G101" s="3">
        <f t="shared" si="12"/>
        <v>230937.28033448462</v>
      </c>
      <c r="H101" s="3">
        <f t="shared" si="13"/>
        <v>2648.6750489999999</v>
      </c>
      <c r="I101" s="3">
        <f t="shared" si="14"/>
        <v>7015479.5151951518</v>
      </c>
      <c r="J101" s="3">
        <f t="shared" si="15"/>
        <v>1368.3976690615868</v>
      </c>
      <c r="K101" s="3">
        <f t="shared" si="16"/>
        <v>71458.537242459759</v>
      </c>
    </row>
    <row r="102" spans="1:11" x14ac:dyDescent="0.35">
      <c r="A102" s="25">
        <f t="shared" si="17"/>
        <v>97</v>
      </c>
      <c r="B102" s="3">
        <v>2590.5300295000002</v>
      </c>
      <c r="C102" s="3">
        <v>1591.9649655000001</v>
      </c>
      <c r="D102" s="3">
        <f t="shared" si="9"/>
        <v>422.41432161666671</v>
      </c>
      <c r="E102" s="3">
        <f t="shared" si="10"/>
        <v>661.9247166458332</v>
      </c>
      <c r="F102" s="4">
        <f t="shared" si="11"/>
        <v>279606.48014325398</v>
      </c>
      <c r="G102" s="3">
        <f t="shared" si="12"/>
        <v>178433.85910686874</v>
      </c>
      <c r="H102" s="3">
        <f t="shared" si="13"/>
        <v>2590.5300295000002</v>
      </c>
      <c r="I102" s="3">
        <f t="shared" si="14"/>
        <v>6710845.8337412719</v>
      </c>
      <c r="J102" s="3">
        <f t="shared" si="15"/>
        <v>1272.2827461196589</v>
      </c>
      <c r="K102" s="3">
        <f t="shared" si="16"/>
        <v>102196.72138794058</v>
      </c>
    </row>
    <row r="103" spans="1:11" x14ac:dyDescent="0.35">
      <c r="A103" s="25">
        <f t="shared" si="17"/>
        <v>98</v>
      </c>
      <c r="B103" s="3">
        <v>2743.405029</v>
      </c>
      <c r="C103" s="3">
        <v>1639.3549805</v>
      </c>
      <c r="D103" s="3">
        <f t="shared" si="9"/>
        <v>575.28932111666654</v>
      </c>
      <c r="E103" s="3">
        <f t="shared" si="10"/>
        <v>709.31473164583315</v>
      </c>
      <c r="F103" s="4">
        <f t="shared" si="11"/>
        <v>408061.19042658189</v>
      </c>
      <c r="G103" s="3">
        <f t="shared" si="12"/>
        <v>330957.80299087509</v>
      </c>
      <c r="H103" s="3">
        <f t="shared" si="13"/>
        <v>2743.405029</v>
      </c>
      <c r="I103" s="3">
        <f t="shared" si="14"/>
        <v>7526271.1531424914</v>
      </c>
      <c r="J103" s="3">
        <f t="shared" si="15"/>
        <v>1533.635785189831</v>
      </c>
      <c r="K103" s="3">
        <f t="shared" si="16"/>
        <v>11176.548257029654</v>
      </c>
    </row>
    <row r="104" spans="1:11" x14ac:dyDescent="0.35">
      <c r="A104" s="25">
        <f t="shared" si="17"/>
        <v>99</v>
      </c>
      <c r="B104" s="3">
        <v>2816.3099364999998</v>
      </c>
      <c r="C104" s="3">
        <v>1717.9400025</v>
      </c>
      <c r="D104" s="3">
        <f t="shared" si="9"/>
        <v>648.19422861666635</v>
      </c>
      <c r="E104" s="3">
        <f t="shared" si="10"/>
        <v>787.89975364583313</v>
      </c>
      <c r="F104" s="4">
        <f t="shared" si="11"/>
        <v>510712.07304172224</v>
      </c>
      <c r="G104" s="3">
        <f t="shared" si="12"/>
        <v>420155.75801195513</v>
      </c>
      <c r="H104" s="3">
        <f t="shared" si="13"/>
        <v>2816.3099364999998</v>
      </c>
      <c r="I104" s="3">
        <f t="shared" si="14"/>
        <v>7931601.6584286327</v>
      </c>
      <c r="J104" s="3">
        <f t="shared" si="15"/>
        <v>1668.1020126024168</v>
      </c>
      <c r="K104" s="3">
        <f t="shared" si="16"/>
        <v>2483.8252370316009</v>
      </c>
    </row>
    <row r="105" spans="1:11" x14ac:dyDescent="0.35">
      <c r="A105" s="25">
        <f t="shared" si="17"/>
        <v>100</v>
      </c>
      <c r="B105" s="3">
        <v>2897.2299804999998</v>
      </c>
      <c r="C105" s="3">
        <v>1863.3150025</v>
      </c>
      <c r="D105" s="3">
        <f t="shared" si="9"/>
        <v>729.11427261666631</v>
      </c>
      <c r="E105" s="3">
        <f t="shared" si="10"/>
        <v>933.27475364583313</v>
      </c>
      <c r="F105" s="4">
        <f t="shared" si="11"/>
        <v>680463.94315598009</v>
      </c>
      <c r="G105" s="3">
        <f t="shared" si="12"/>
        <v>531607.62253333046</v>
      </c>
      <c r="H105" s="3">
        <f t="shared" si="13"/>
        <v>2897.2299804999998</v>
      </c>
      <c r="I105" s="3">
        <f t="shared" si="14"/>
        <v>8393941.5599080287</v>
      </c>
      <c r="J105" s="3">
        <f t="shared" si="15"/>
        <v>1824.7841495605153</v>
      </c>
      <c r="K105" s="3">
        <f t="shared" si="16"/>
        <v>1484.626628244197</v>
      </c>
    </row>
    <row r="106" spans="1:11" x14ac:dyDescent="0.35">
      <c r="A106" s="25">
        <f t="shared" si="17"/>
        <v>101</v>
      </c>
      <c r="B106" s="3">
        <v>2852.1950685000002</v>
      </c>
      <c r="C106" s="3">
        <v>1854.079956</v>
      </c>
      <c r="D106" s="3">
        <f t="shared" si="9"/>
        <v>684.07936061666669</v>
      </c>
      <c r="E106" s="3">
        <f t="shared" si="10"/>
        <v>924.03970714583318</v>
      </c>
      <c r="F106" s="4">
        <f t="shared" si="11"/>
        <v>632116.49204873352</v>
      </c>
      <c r="G106" s="3">
        <f t="shared" si="12"/>
        <v>467964.57162170752</v>
      </c>
      <c r="H106" s="3">
        <f t="shared" si="13"/>
        <v>2852.1950685000002</v>
      </c>
      <c r="I106" s="3">
        <f t="shared" si="14"/>
        <v>8135016.7087757206</v>
      </c>
      <c r="J106" s="3">
        <f t="shared" si="15"/>
        <v>1736.619904087499</v>
      </c>
      <c r="K106" s="3">
        <f t="shared" si="16"/>
        <v>13796.863795287443</v>
      </c>
    </row>
    <row r="107" spans="1:11" x14ac:dyDescent="0.35">
      <c r="A107" s="25">
        <f t="shared" si="17"/>
        <v>102</v>
      </c>
      <c r="B107" s="3">
        <v>2846.6450195000002</v>
      </c>
      <c r="C107" s="3">
        <v>1826.8200075</v>
      </c>
      <c r="D107" s="3">
        <f t="shared" si="9"/>
        <v>678.52931161666675</v>
      </c>
      <c r="E107" s="3">
        <f t="shared" si="10"/>
        <v>896.77975864583311</v>
      </c>
      <c r="F107" s="4">
        <f t="shared" si="11"/>
        <v>608491.35230571765</v>
      </c>
      <c r="G107" s="3">
        <f t="shared" si="12"/>
        <v>460402.02672298765</v>
      </c>
      <c r="H107" s="3">
        <f t="shared" si="13"/>
        <v>2846.6450195000002</v>
      </c>
      <c r="I107" s="3">
        <f t="shared" si="14"/>
        <v>8103387.8670441564</v>
      </c>
      <c r="J107" s="3">
        <f t="shared" si="15"/>
        <v>1725.9222900143213</v>
      </c>
      <c r="K107" s="3">
        <f t="shared" si="16"/>
        <v>10180.349393819821</v>
      </c>
    </row>
    <row r="108" spans="1:11" x14ac:dyDescent="0.35">
      <c r="A108" s="25">
        <f t="shared" si="17"/>
        <v>103</v>
      </c>
      <c r="B108" s="3">
        <v>2975.8948974999998</v>
      </c>
      <c r="C108" s="3">
        <v>1894.8800045</v>
      </c>
      <c r="D108" s="3">
        <f t="shared" si="9"/>
        <v>807.77918961666637</v>
      </c>
      <c r="E108" s="3">
        <f t="shared" si="10"/>
        <v>964.83975564583318</v>
      </c>
      <c r="F108" s="4">
        <f t="shared" si="11"/>
        <v>779377.47592553357</v>
      </c>
      <c r="G108" s="3">
        <f t="shared" si="12"/>
        <v>652507.2191777582</v>
      </c>
      <c r="H108" s="3">
        <f t="shared" si="13"/>
        <v>2975.8948974999998</v>
      </c>
      <c r="I108" s="3">
        <f t="shared" si="14"/>
        <v>8855950.4409665354</v>
      </c>
      <c r="J108" s="3">
        <f t="shared" si="15"/>
        <v>1984.5959476726557</v>
      </c>
      <c r="K108" s="3">
        <f t="shared" si="16"/>
        <v>8048.9504593591819</v>
      </c>
    </row>
    <row r="109" spans="1:11" x14ac:dyDescent="0.35">
      <c r="A109" s="25">
        <f t="shared" si="17"/>
        <v>104</v>
      </c>
      <c r="B109" s="3">
        <v>2953.3900144999998</v>
      </c>
      <c r="C109" s="3">
        <v>1824.005005</v>
      </c>
      <c r="D109" s="3">
        <f t="shared" si="9"/>
        <v>785.27430661666631</v>
      </c>
      <c r="E109" s="3">
        <f t="shared" si="10"/>
        <v>893.96475614583312</v>
      </c>
      <c r="F109" s="4">
        <f t="shared" si="11"/>
        <v>702007.55402215628</v>
      </c>
      <c r="G109" s="3">
        <f t="shared" si="12"/>
        <v>616655.73663228611</v>
      </c>
      <c r="H109" s="3">
        <f t="shared" si="13"/>
        <v>2953.3900144999998</v>
      </c>
      <c r="I109" s="3">
        <f t="shared" si="14"/>
        <v>8722512.5777483098</v>
      </c>
      <c r="J109" s="3">
        <f t="shared" si="15"/>
        <v>1938.1214346733414</v>
      </c>
      <c r="K109" s="3">
        <f t="shared" si="16"/>
        <v>13022.559521390667</v>
      </c>
    </row>
    <row r="110" spans="1:11" x14ac:dyDescent="0.35">
      <c r="A110" s="25">
        <f t="shared" si="17"/>
        <v>105</v>
      </c>
      <c r="B110" s="3">
        <v>2942.875</v>
      </c>
      <c r="C110" s="3">
        <v>1752.955017</v>
      </c>
      <c r="D110" s="3">
        <f t="shared" si="9"/>
        <v>774.75929211666653</v>
      </c>
      <c r="E110" s="3">
        <f t="shared" si="10"/>
        <v>822.91476814583314</v>
      </c>
      <c r="F110" s="4">
        <f t="shared" si="11"/>
        <v>637560.8632410164</v>
      </c>
      <c r="G110" s="3">
        <f t="shared" si="12"/>
        <v>600251.96072111826</v>
      </c>
      <c r="H110" s="3">
        <f t="shared" si="13"/>
        <v>2942.875</v>
      </c>
      <c r="I110" s="3">
        <f t="shared" si="14"/>
        <v>8660513.265625</v>
      </c>
      <c r="J110" s="3">
        <f t="shared" si="15"/>
        <v>1916.6143533097202</v>
      </c>
      <c r="K110" s="3">
        <f t="shared" si="16"/>
        <v>26784.378361338091</v>
      </c>
    </row>
    <row r="111" spans="1:11" x14ac:dyDescent="0.35">
      <c r="A111" s="25">
        <f t="shared" si="17"/>
        <v>106</v>
      </c>
      <c r="B111" s="3">
        <v>3010.625</v>
      </c>
      <c r="C111" s="3">
        <v>1761.330017</v>
      </c>
      <c r="D111" s="3">
        <f t="shared" si="9"/>
        <v>842.50929211666653</v>
      </c>
      <c r="E111" s="3">
        <f t="shared" si="10"/>
        <v>831.28976814583314</v>
      </c>
      <c r="F111" s="4">
        <f t="shared" si="11"/>
        <v>700369.35410437372</v>
      </c>
      <c r="G111" s="3">
        <f t="shared" si="12"/>
        <v>709821.90730292653</v>
      </c>
      <c r="H111" s="3">
        <f t="shared" si="13"/>
        <v>3010.625</v>
      </c>
      <c r="I111" s="3">
        <f t="shared" si="14"/>
        <v>9063862.890625</v>
      </c>
      <c r="J111" s="3">
        <f t="shared" si="15"/>
        <v>2057.50354156303</v>
      </c>
      <c r="K111" s="3">
        <f t="shared" si="16"/>
        <v>87718.756652087744</v>
      </c>
    </row>
    <row r="112" spans="1:11" x14ac:dyDescent="0.35">
      <c r="A112" s="25">
        <f t="shared" si="17"/>
        <v>107</v>
      </c>
      <c r="B112" s="3">
        <v>3095.8499754999998</v>
      </c>
      <c r="C112" s="3">
        <v>1794.4050295</v>
      </c>
      <c r="D112" s="3">
        <f t="shared" si="9"/>
        <v>927.73426761666633</v>
      </c>
      <c r="E112" s="3">
        <f t="shared" si="10"/>
        <v>864.36478064583309</v>
      </c>
      <c r="F112" s="4">
        <f t="shared" si="11"/>
        <v>801900.82672610239</v>
      </c>
      <c r="G112" s="3">
        <f t="shared" si="12"/>
        <v>860690.87131023221</v>
      </c>
      <c r="H112" s="3">
        <f t="shared" si="13"/>
        <v>3095.8499754999998</v>
      </c>
      <c r="I112" s="3">
        <f t="shared" si="14"/>
        <v>9584287.0708033498</v>
      </c>
      <c r="J112" s="3">
        <f t="shared" si="15"/>
        <v>2242.5176428963514</v>
      </c>
      <c r="K112" s="3">
        <f t="shared" si="16"/>
        <v>200804.91428490792</v>
      </c>
    </row>
    <row r="113" spans="1:11" x14ac:dyDescent="0.35">
      <c r="A113" s="25">
        <f t="shared" si="17"/>
        <v>108</v>
      </c>
      <c r="B113" s="3">
        <v>3187.3150635000002</v>
      </c>
      <c r="C113" s="3">
        <v>1826.119995</v>
      </c>
      <c r="D113" s="3">
        <f t="shared" si="9"/>
        <v>1019.1993556166667</v>
      </c>
      <c r="E113" s="3">
        <f t="shared" si="10"/>
        <v>896.07974614583316</v>
      </c>
      <c r="F113" s="4">
        <f t="shared" si="11"/>
        <v>913283.89985297946</v>
      </c>
      <c r="G113" s="3">
        <f t="shared" si="12"/>
        <v>1038767.3264894286</v>
      </c>
      <c r="H113" s="3">
        <f t="shared" si="13"/>
        <v>3187.3150635000002</v>
      </c>
      <c r="I113" s="3">
        <f t="shared" si="14"/>
        <v>10158977.31401401</v>
      </c>
      <c r="J113" s="3">
        <f t="shared" si="15"/>
        <v>2450.7284919617423</v>
      </c>
      <c r="K113" s="3">
        <f t="shared" si="16"/>
        <v>390135.77447680681</v>
      </c>
    </row>
    <row r="114" spans="1:11" x14ac:dyDescent="0.35">
      <c r="A114" s="25">
        <f t="shared" si="17"/>
        <v>109</v>
      </c>
      <c r="B114" s="3">
        <v>3235.094971</v>
      </c>
      <c r="C114" s="3">
        <v>1941.8599855</v>
      </c>
      <c r="D114" s="3">
        <f t="shared" si="9"/>
        <v>1066.9792631166665</v>
      </c>
      <c r="E114" s="3">
        <f t="shared" si="10"/>
        <v>1011.8197366458331</v>
      </c>
      <c r="F114" s="4">
        <f t="shared" si="11"/>
        <v>1079590.6770132706</v>
      </c>
      <c r="G114" s="3">
        <f t="shared" si="12"/>
        <v>1138444.7479209846</v>
      </c>
      <c r="H114" s="3">
        <f t="shared" si="13"/>
        <v>3235.094971</v>
      </c>
      <c r="I114" s="3">
        <f t="shared" si="14"/>
        <v>10465839.471389491</v>
      </c>
      <c r="J114" s="3">
        <f t="shared" si="15"/>
        <v>2563.4672791210933</v>
      </c>
      <c r="K114" s="3">
        <f t="shared" si="16"/>
        <v>386395.62748294009</v>
      </c>
    </row>
    <row r="115" spans="1:11" x14ac:dyDescent="0.35">
      <c r="A115" s="25">
        <f t="shared" si="17"/>
        <v>110</v>
      </c>
      <c r="B115" s="3">
        <v>3094.9399414999998</v>
      </c>
      <c r="C115" s="3">
        <v>1947.174988</v>
      </c>
      <c r="D115" s="3">
        <f t="shared" si="9"/>
        <v>926.82423361666633</v>
      </c>
      <c r="E115" s="3">
        <f t="shared" si="10"/>
        <v>1017.1347391458331</v>
      </c>
      <c r="F115" s="4">
        <f t="shared" si="11"/>
        <v>942705.12509372458</v>
      </c>
      <c r="G115" s="3">
        <f t="shared" si="12"/>
        <v>859003.1600191209</v>
      </c>
      <c r="H115" s="3">
        <f t="shared" si="13"/>
        <v>3094.9399414999998</v>
      </c>
      <c r="I115" s="3">
        <f t="shared" si="14"/>
        <v>9578653.2414920218</v>
      </c>
      <c r="J115" s="3">
        <f t="shared" si="15"/>
        <v>2240.4962414051015</v>
      </c>
      <c r="K115" s="3">
        <f t="shared" si="16"/>
        <v>86037.357699139771</v>
      </c>
    </row>
    <row r="116" spans="1:11" x14ac:dyDescent="0.35">
      <c r="A116" s="25">
        <f t="shared" si="17"/>
        <v>111</v>
      </c>
      <c r="B116" s="3">
        <v>2779.4350585000002</v>
      </c>
      <c r="C116" s="3">
        <v>1928.1049805</v>
      </c>
      <c r="D116" s="3">
        <f t="shared" si="9"/>
        <v>611.31935061666672</v>
      </c>
      <c r="E116" s="3">
        <f t="shared" si="10"/>
        <v>998.06473164583315</v>
      </c>
      <c r="F116" s="4">
        <f t="shared" si="11"/>
        <v>610136.28362312843</v>
      </c>
      <c r="G116" s="3">
        <f t="shared" si="12"/>
        <v>373711.34843838308</v>
      </c>
      <c r="H116" s="3">
        <f t="shared" si="13"/>
        <v>2779.4350585000002</v>
      </c>
      <c r="I116" s="3">
        <f t="shared" si="14"/>
        <v>7725259.2444188995</v>
      </c>
      <c r="J116" s="3">
        <f t="shared" si="15"/>
        <v>1599.2964330785926</v>
      </c>
      <c r="K116" s="3">
        <f t="shared" si="16"/>
        <v>108115.06085737592</v>
      </c>
    </row>
    <row r="117" spans="1:11" x14ac:dyDescent="0.35">
      <c r="A117" s="25">
        <f t="shared" si="17"/>
        <v>112</v>
      </c>
      <c r="B117" s="3">
        <v>2705.255005</v>
      </c>
      <c r="C117" s="3">
        <v>2203.4849855000002</v>
      </c>
      <c r="D117" s="3">
        <f t="shared" si="9"/>
        <v>537.13929711666651</v>
      </c>
      <c r="E117" s="3">
        <f t="shared" si="10"/>
        <v>1273.4447366458335</v>
      </c>
      <c r="F117" s="4">
        <f t="shared" si="11"/>
        <v>684017.2107588615</v>
      </c>
      <c r="G117" s="3">
        <f t="shared" si="12"/>
        <v>288518.62450698653</v>
      </c>
      <c r="H117" s="3">
        <f t="shared" si="13"/>
        <v>2705.255005</v>
      </c>
      <c r="I117" s="3">
        <f t="shared" si="14"/>
        <v>7318404.6420775503</v>
      </c>
      <c r="J117" s="3">
        <f t="shared" si="15"/>
        <v>1465.8015382173862</v>
      </c>
      <c r="K117" s="3">
        <f t="shared" si="16"/>
        <v>544176.86839476111</v>
      </c>
    </row>
    <row r="118" spans="1:11" x14ac:dyDescent="0.35">
      <c r="A118" s="25">
        <f t="shared" si="17"/>
        <v>113</v>
      </c>
      <c r="B118" s="3">
        <v>2956.7000735000001</v>
      </c>
      <c r="C118" s="3">
        <v>2389.5850829999999</v>
      </c>
      <c r="D118" s="3">
        <f t="shared" si="9"/>
        <v>788.58436561666667</v>
      </c>
      <c r="E118" s="3">
        <f t="shared" si="10"/>
        <v>1459.5448341458332</v>
      </c>
      <c r="F118" s="4">
        <f t="shared" si="11"/>
        <v>1150974.2371239748</v>
      </c>
      <c r="G118" s="3">
        <f t="shared" si="12"/>
        <v>621865.30169504066</v>
      </c>
      <c r="H118" s="3">
        <f t="shared" si="13"/>
        <v>2956.7000735000001</v>
      </c>
      <c r="I118" s="3">
        <f t="shared" si="14"/>
        <v>8742075.3246349059</v>
      </c>
      <c r="J118" s="3">
        <f t="shared" si="15"/>
        <v>1944.919051284206</v>
      </c>
      <c r="K118" s="3">
        <f t="shared" si="16"/>
        <v>197727.87976187145</v>
      </c>
    </row>
    <row r="119" spans="1:11" x14ac:dyDescent="0.35">
      <c r="A119" s="25">
        <f t="shared" si="17"/>
        <v>114</v>
      </c>
      <c r="B119" s="3">
        <v>3069.535034</v>
      </c>
      <c r="C119" s="3">
        <v>2603.410034</v>
      </c>
      <c r="D119" s="3">
        <f t="shared" si="9"/>
        <v>901.41932611666653</v>
      </c>
      <c r="E119" s="3">
        <f t="shared" si="10"/>
        <v>1673.3697851458332</v>
      </c>
      <c r="F119" s="4">
        <f t="shared" si="11"/>
        <v>1508407.864070148</v>
      </c>
      <c r="G119" s="3">
        <f t="shared" si="12"/>
        <v>812556.80149662518</v>
      </c>
      <c r="H119" s="3">
        <f t="shared" si="13"/>
        <v>3069.535034</v>
      </c>
      <c r="I119" s="3">
        <f t="shared" si="14"/>
        <v>9422045.324953381</v>
      </c>
      <c r="J119" s="3">
        <f t="shared" si="15"/>
        <v>2184.4651087559914</v>
      </c>
      <c r="K119" s="3">
        <f t="shared" si="16"/>
        <v>175514.85038770793</v>
      </c>
    </row>
    <row r="120" spans="1:11" x14ac:dyDescent="0.35">
      <c r="A120" s="25">
        <f t="shared" si="17"/>
        <v>115</v>
      </c>
      <c r="B120" s="3">
        <v>3188.5200195000002</v>
      </c>
      <c r="C120" s="3">
        <v>2961.334961</v>
      </c>
      <c r="D120" s="3">
        <f t="shared" si="9"/>
        <v>1020.4043116166667</v>
      </c>
      <c r="E120" s="3">
        <f t="shared" si="10"/>
        <v>2031.2947121458333</v>
      </c>
      <c r="F120" s="4">
        <f t="shared" si="11"/>
        <v>2072741.8824377442</v>
      </c>
      <c r="G120" s="3">
        <f t="shared" si="12"/>
        <v>1041224.9591658835</v>
      </c>
      <c r="H120" s="3">
        <f t="shared" si="13"/>
        <v>3188.5200195000002</v>
      </c>
      <c r="I120" s="3">
        <f t="shared" si="14"/>
        <v>10166659.914752282</v>
      </c>
      <c r="J120" s="3">
        <f t="shared" si="15"/>
        <v>2453.538127286356</v>
      </c>
      <c r="K120" s="3">
        <f t="shared" si="16"/>
        <v>257857.6243296022</v>
      </c>
    </row>
    <row r="121" spans="1:11" x14ac:dyDescent="0.35">
      <c r="A121" s="25">
        <f t="shared" si="17"/>
        <v>116</v>
      </c>
      <c r="B121" s="3">
        <v>3394.2850345000002</v>
      </c>
      <c r="C121" s="3">
        <v>3315.7349855000002</v>
      </c>
      <c r="D121" s="3">
        <f t="shared" si="9"/>
        <v>1226.1693266166667</v>
      </c>
      <c r="E121" s="3">
        <f t="shared" si="10"/>
        <v>2385.6947366458335</v>
      </c>
      <c r="F121" s="4">
        <f t="shared" si="11"/>
        <v>2925265.7087459476</v>
      </c>
      <c r="G121" s="3">
        <f t="shared" si="12"/>
        <v>1503491.2175355698</v>
      </c>
      <c r="H121" s="3">
        <f t="shared" si="13"/>
        <v>3394.2850345000002</v>
      </c>
      <c r="I121" s="3">
        <f t="shared" si="14"/>
        <v>11521170.895430667</v>
      </c>
      <c r="J121" s="3">
        <f t="shared" si="15"/>
        <v>2958.7570805584319</v>
      </c>
      <c r="K121" s="3">
        <f t="shared" si="16"/>
        <v>127433.2246164714</v>
      </c>
    </row>
    <row r="122" spans="1:11" x14ac:dyDescent="0.35">
      <c r="A122" s="25">
        <f t="shared" si="17"/>
        <v>117</v>
      </c>
      <c r="B122" s="3">
        <v>3435.2199704999998</v>
      </c>
      <c r="C122" s="3">
        <v>3319.155029</v>
      </c>
      <c r="D122" s="3">
        <f t="shared" si="9"/>
        <v>1267.1042626166663</v>
      </c>
      <c r="E122" s="3">
        <f t="shared" si="10"/>
        <v>2389.1147801458333</v>
      </c>
      <c r="F122" s="4">
        <f t="shared" si="11"/>
        <v>3027257.521803265</v>
      </c>
      <c r="G122" s="3">
        <f t="shared" si="12"/>
        <v>1605553.2123413258</v>
      </c>
      <c r="H122" s="3">
        <f t="shared" si="13"/>
        <v>3435.2199704999998</v>
      </c>
      <c r="I122" s="3">
        <f t="shared" si="14"/>
        <v>11800736.24572202</v>
      </c>
      <c r="J122" s="3">
        <f t="shared" si="15"/>
        <v>3065.2956172385666</v>
      </c>
      <c r="K122" s="3">
        <f t="shared" si="16"/>
        <v>64444.600939861004</v>
      </c>
    </row>
    <row r="123" spans="1:11" x14ac:dyDescent="0.35">
      <c r="A123" s="25">
        <f t="shared" si="17"/>
        <v>118</v>
      </c>
      <c r="B123" s="3">
        <v>3327.915039</v>
      </c>
      <c r="C123" s="3">
        <v>3122.0749510000001</v>
      </c>
      <c r="D123" s="3">
        <f t="shared" si="9"/>
        <v>1159.7993311166665</v>
      </c>
      <c r="E123" s="3">
        <f t="shared" si="10"/>
        <v>2192.0347021458333</v>
      </c>
      <c r="F123" s="4">
        <f t="shared" si="11"/>
        <v>2542320.3813332589</v>
      </c>
      <c r="G123" s="3">
        <f t="shared" si="12"/>
        <v>1345134.488458667</v>
      </c>
      <c r="H123" s="3">
        <f t="shared" si="13"/>
        <v>3327.915039</v>
      </c>
      <c r="I123" s="3">
        <f t="shared" si="14"/>
        <v>11075018.506802371</v>
      </c>
      <c r="J123" s="3">
        <f t="shared" si="15"/>
        <v>2790.2731001416505</v>
      </c>
      <c r="K123" s="3">
        <f t="shared" si="16"/>
        <v>110092.46823302643</v>
      </c>
    </row>
    <row r="124" spans="1:11" x14ac:dyDescent="0.35">
      <c r="A124" s="25">
        <f t="shared" si="17"/>
        <v>119</v>
      </c>
      <c r="B124" s="3">
        <v>3458.9149170000001</v>
      </c>
      <c r="C124" s="3">
        <v>3114.8900144999998</v>
      </c>
      <c r="D124" s="3">
        <f t="shared" si="9"/>
        <v>1290.7992091166666</v>
      </c>
      <c r="E124" s="3">
        <f t="shared" si="10"/>
        <v>2184.849765645833</v>
      </c>
      <c r="F124" s="4">
        <f t="shared" si="11"/>
        <v>2820202.3495343756</v>
      </c>
      <c r="G124" s="3">
        <f t="shared" si="12"/>
        <v>1666162.598256212</v>
      </c>
      <c r="H124" s="3">
        <f t="shared" si="13"/>
        <v>3458.9149170000001</v>
      </c>
      <c r="I124" s="3">
        <f t="shared" si="14"/>
        <v>11964092.403045118</v>
      </c>
      <c r="J124" s="3">
        <f t="shared" si="15"/>
        <v>3127.8792620244367</v>
      </c>
      <c r="K124" s="3">
        <f t="shared" si="16"/>
        <v>168.72055125109028</v>
      </c>
    </row>
    <row r="125" spans="1:11" x14ac:dyDescent="0.35">
      <c r="A125" s="25">
        <f t="shared" si="17"/>
        <v>120</v>
      </c>
      <c r="B125" s="33">
        <v>3700.9700925000002</v>
      </c>
      <c r="C125" s="33">
        <v>3222.714966</v>
      </c>
      <c r="D125" s="33">
        <f t="shared" si="9"/>
        <v>1532.8543846166667</v>
      </c>
      <c r="E125" s="33">
        <f t="shared" si="10"/>
        <v>2292.6747171458333</v>
      </c>
      <c r="F125" s="34">
        <f t="shared" si="11"/>
        <v>3514336.4926767666</v>
      </c>
      <c r="G125" s="33">
        <f t="shared" si="12"/>
        <v>2349642.56443854</v>
      </c>
      <c r="H125" s="3">
        <f t="shared" si="13"/>
        <v>3700.9700925000002</v>
      </c>
      <c r="I125" s="3">
        <f t="shared" si="14"/>
        <v>13697179.62557946</v>
      </c>
      <c r="J125" s="3">
        <f t="shared" si="15"/>
        <v>3805.6119101850791</v>
      </c>
      <c r="K125" s="3">
        <f t="shared" si="16"/>
        <v>339768.84754030319</v>
      </c>
    </row>
    <row r="126" spans="1:11" x14ac:dyDescent="0.35">
      <c r="A126" s="23" t="s">
        <v>11</v>
      </c>
      <c r="B126" s="32">
        <f t="shared" ref="B126:G126" si="18">SUM(B6:B125)</f>
        <v>260173.88494600003</v>
      </c>
      <c r="C126" s="32">
        <f t="shared" si="18"/>
        <v>111604.82986250002</v>
      </c>
      <c r="D126" s="32">
        <f t="shared" si="18"/>
        <v>-1.4097167877480388E-11</v>
      </c>
      <c r="E126" s="32">
        <f t="shared" si="18"/>
        <v>1.7735146684572101E-11</v>
      </c>
      <c r="F126" s="32">
        <f t="shared" si="18"/>
        <v>57052261.961449564</v>
      </c>
      <c r="G126" s="32">
        <f t="shared" si="18"/>
        <v>47186646.807557657</v>
      </c>
      <c r="H126" s="32"/>
      <c r="I126" s="32"/>
      <c r="J126" s="30"/>
      <c r="K126" s="30">
        <f>SUM(K6:K125)</f>
        <v>4469080.5465402883</v>
      </c>
    </row>
    <row r="127" spans="1:11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>
        <f t="shared" ref="D127:G127" si="19">AVERAGE(D6:D125)</f>
        <v>-1.1747639897900324E-13</v>
      </c>
      <c r="E127" s="32">
        <f t="shared" si="19"/>
        <v>1.4779288903810084E-13</v>
      </c>
      <c r="F127" s="32">
        <f t="shared" si="19"/>
        <v>475435.51634541305</v>
      </c>
      <c r="G127" s="32">
        <f t="shared" si="19"/>
        <v>393222.05672964716</v>
      </c>
      <c r="H127" s="32"/>
      <c r="I127" s="32"/>
      <c r="J127" s="30"/>
      <c r="K127" s="35" t="s">
        <v>60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6E33D-152D-4652-9ABC-8E1920714256}">
  <dimension ref="A1:V127"/>
  <sheetViews>
    <sheetView topLeftCell="A6" zoomScale="60" zoomScaleNormal="100" workbookViewId="0">
      <selection activeCell="I126" sqref="I126"/>
    </sheetView>
  </sheetViews>
  <sheetFormatPr defaultRowHeight="14.5" x14ac:dyDescent="0.35"/>
  <cols>
    <col min="1" max="1" width="9" bestFit="1" customWidth="1"/>
    <col min="2" max="3" width="11.6328125" customWidth="1"/>
    <col min="4" max="4" width="13.81640625" bestFit="1" customWidth="1"/>
    <col min="5" max="5" width="13.1796875" bestFit="1" customWidth="1"/>
    <col min="6" max="6" width="18.7265625" bestFit="1" customWidth="1"/>
    <col min="7" max="7" width="14.1796875" bestFit="1" customWidth="1"/>
    <col min="8" max="8" width="9.6328125" bestFit="1" customWidth="1"/>
    <col min="9" max="9" width="12.453125" bestFit="1" customWidth="1"/>
    <col min="10" max="10" width="12.6328125" customWidth="1"/>
    <col min="11" max="11" width="12.1796875" bestFit="1" customWidth="1"/>
    <col min="12" max="12" width="12.54296875" bestFit="1" customWidth="1"/>
    <col min="13" max="14" width="11.90625" bestFit="1" customWidth="1"/>
    <col min="18" max="18" width="12.08984375" bestFit="1" customWidth="1"/>
    <col min="19" max="19" width="14.26953125" bestFit="1" customWidth="1"/>
    <col min="20" max="20" width="13.54296875" bestFit="1" customWidth="1"/>
  </cols>
  <sheetData>
    <row r="1" spans="1:19" ht="14.5" customHeight="1" x14ac:dyDescent="0.35">
      <c r="A1" s="1" t="s">
        <v>0</v>
      </c>
      <c r="E1" s="2" t="s">
        <v>1</v>
      </c>
      <c r="F1" s="2"/>
    </row>
    <row r="4" spans="1:19" ht="58" x14ac:dyDescent="0.35">
      <c r="B4" s="27" t="s">
        <v>2</v>
      </c>
      <c r="C4" s="27" t="s">
        <v>3</v>
      </c>
    </row>
    <row r="5" spans="1:19" ht="18.5" x14ac:dyDescent="0.45">
      <c r="A5" s="24"/>
      <c r="B5" s="28" t="s">
        <v>4</v>
      </c>
      <c r="C5" s="28" t="s">
        <v>5</v>
      </c>
      <c r="D5" s="28" t="s">
        <v>6</v>
      </c>
      <c r="E5" s="28" t="s">
        <v>7</v>
      </c>
      <c r="F5" s="28" t="s">
        <v>8</v>
      </c>
      <c r="G5" s="28" t="s">
        <v>9</v>
      </c>
      <c r="H5" s="28" t="s">
        <v>82</v>
      </c>
      <c r="I5" s="28" t="s">
        <v>34</v>
      </c>
      <c r="K5" s="49" t="s">
        <v>92</v>
      </c>
    </row>
    <row r="6" spans="1:19" x14ac:dyDescent="0.35">
      <c r="A6" s="25">
        <v>1</v>
      </c>
      <c r="B6" s="3">
        <v>1271.869995</v>
      </c>
      <c r="C6" s="3">
        <v>175.504997</v>
      </c>
      <c r="D6" s="3">
        <f>B6-$B$127</f>
        <v>-896.24571288333345</v>
      </c>
      <c r="E6" s="3">
        <f>C6-$C$127</f>
        <v>-754.53525185416686</v>
      </c>
      <c r="F6" s="4">
        <f>D6*E6</f>
        <v>676248.98469364329</v>
      </c>
      <c r="G6" s="3">
        <f>D6^2</f>
        <v>803256.37786175462</v>
      </c>
      <c r="H6" s="3">
        <f>$L$16*$L$15^B6+$L$17</f>
        <v>216.53134323855548</v>
      </c>
      <c r="I6" s="3">
        <f t="shared" ref="I6:I37" si="0">(H6-C6)^2</f>
        <v>1683.1610856858351</v>
      </c>
      <c r="R6" s="28" t="s">
        <v>36</v>
      </c>
      <c r="S6" s="25">
        <v>120</v>
      </c>
    </row>
    <row r="7" spans="1:19" x14ac:dyDescent="0.35">
      <c r="A7" s="25">
        <f>A6+1</f>
        <v>2</v>
      </c>
      <c r="B7">
        <v>1308.179993</v>
      </c>
      <c r="C7" s="3">
        <v>171.9049985</v>
      </c>
      <c r="D7" s="3">
        <f t="shared" ref="D7:D70" si="1">B7-$B$127</f>
        <v>-859.9357148833335</v>
      </c>
      <c r="E7" s="3">
        <f t="shared" ref="E7:E70" si="2">C7-$C$127</f>
        <v>-758.13525035416683</v>
      </c>
      <c r="F7" s="4">
        <f t="shared" ref="F7:F70" si="3">D7*E7</f>
        <v>651947.57849156542</v>
      </c>
      <c r="G7" s="3">
        <f t="shared" ref="G7:G70" si="4">D7^2</f>
        <v>739489.43373190984</v>
      </c>
      <c r="H7" s="3">
        <f t="shared" ref="H7:H70" si="5">$L$16*$L$15^B7+$L$17</f>
        <v>222.72351499408202</v>
      </c>
      <c r="I7" s="3">
        <f t="shared" si="0"/>
        <v>2582.5216186592861</v>
      </c>
    </row>
    <row r="8" spans="1:19" x14ac:dyDescent="0.35">
      <c r="A8" s="25">
        <f t="shared" ref="A8:A71" si="6">A7+1</f>
        <v>3</v>
      </c>
      <c r="B8" s="3">
        <v>1327.2349855</v>
      </c>
      <c r="C8" s="3">
        <v>176.83000200000001</v>
      </c>
      <c r="D8" s="3">
        <f t="shared" si="1"/>
        <v>-840.88072238333348</v>
      </c>
      <c r="E8" s="3">
        <f t="shared" si="2"/>
        <v>-753.21024685416683</v>
      </c>
      <c r="F8" s="4">
        <f t="shared" si="3"/>
        <v>633359.97648126073</v>
      </c>
      <c r="G8" s="3">
        <f t="shared" si="4"/>
        <v>707080.38927591674</v>
      </c>
      <c r="H8" s="3">
        <f t="shared" si="5"/>
        <v>226.14139207898472</v>
      </c>
      <c r="I8" s="3">
        <f t="shared" si="0"/>
        <v>2431.613191521792</v>
      </c>
      <c r="K8" s="28" t="s">
        <v>89</v>
      </c>
      <c r="L8" s="4">
        <f>MEDIAN(B6:B45)</f>
        <v>1408.6900025</v>
      </c>
      <c r="M8" s="28" t="s">
        <v>83</v>
      </c>
      <c r="N8" s="4">
        <f>MEDIAN(C6:C45)</f>
        <v>242.17250050000001</v>
      </c>
    </row>
    <row r="9" spans="1:19" x14ac:dyDescent="0.35">
      <c r="A9" s="25">
        <f t="shared" si="6"/>
        <v>4</v>
      </c>
      <c r="B9" s="3">
        <v>1346.5449825000001</v>
      </c>
      <c r="C9" s="3">
        <v>188.69499999999999</v>
      </c>
      <c r="D9" s="3">
        <f t="shared" si="1"/>
        <v>-821.57072538333341</v>
      </c>
      <c r="E9" s="3">
        <f t="shared" si="2"/>
        <v>-741.34524885416681</v>
      </c>
      <c r="F9" s="4">
        <f t="shared" si="3"/>
        <v>609067.55386060569</v>
      </c>
      <c r="G9" s="3">
        <f t="shared" si="4"/>
        <v>674978.4568068966</v>
      </c>
      <c r="H9" s="3">
        <f t="shared" si="5"/>
        <v>229.72869015957804</v>
      </c>
      <c r="I9" s="3">
        <f t="shared" si="0"/>
        <v>1683.763728112252</v>
      </c>
      <c r="K9" s="28" t="s">
        <v>90</v>
      </c>
      <c r="L9" s="4">
        <f>MEDIAN(B46:B85)</f>
        <v>2081.3224487500001</v>
      </c>
      <c r="M9" s="28" t="s">
        <v>84</v>
      </c>
      <c r="N9" s="4">
        <f>MEDIAN(C46:C85)</f>
        <v>598.30499275</v>
      </c>
    </row>
    <row r="10" spans="1:19" x14ac:dyDescent="0.35">
      <c r="A10" s="25">
        <f t="shared" si="6"/>
        <v>5</v>
      </c>
      <c r="B10" s="3">
        <v>1355.204956</v>
      </c>
      <c r="C10" s="3">
        <v>196.63000450000001</v>
      </c>
      <c r="D10" s="3">
        <f t="shared" si="1"/>
        <v>-812.91075188333343</v>
      </c>
      <c r="E10" s="3">
        <f t="shared" si="2"/>
        <v>-733.41024435416682</v>
      </c>
      <c r="F10" s="4">
        <f t="shared" si="3"/>
        <v>596197.07317688502</v>
      </c>
      <c r="G10" s="3">
        <f t="shared" si="4"/>
        <v>660823.8905275265</v>
      </c>
      <c r="H10" s="3">
        <f t="shared" si="5"/>
        <v>231.37910196493772</v>
      </c>
      <c r="I10" s="3">
        <f t="shared" si="0"/>
        <v>1207.49977462774</v>
      </c>
      <c r="J10" s="21"/>
      <c r="K10" s="28" t="s">
        <v>91</v>
      </c>
      <c r="L10" s="4">
        <f>MEDIAN(B86:B125)</f>
        <v>2849.4200440000004</v>
      </c>
      <c r="M10" s="28" t="s">
        <v>85</v>
      </c>
      <c r="N10" s="4">
        <f>MEDIAN(C86:C125)</f>
        <v>1817.0025025</v>
      </c>
    </row>
    <row r="11" spans="1:19" x14ac:dyDescent="0.35">
      <c r="A11" s="25">
        <f t="shared" si="6"/>
        <v>6</v>
      </c>
      <c r="B11" s="3">
        <v>1332.919983</v>
      </c>
      <c r="C11" s="3">
        <v>200.2750015</v>
      </c>
      <c r="D11" s="3">
        <f t="shared" si="1"/>
        <v>-835.19572488333347</v>
      </c>
      <c r="E11" s="3">
        <f t="shared" si="2"/>
        <v>-729.76524735416683</v>
      </c>
      <c r="F11" s="4">
        <f t="shared" si="3"/>
        <v>609496.81475862849</v>
      </c>
      <c r="G11" s="3">
        <f t="shared" si="4"/>
        <v>697551.89886339684</v>
      </c>
      <c r="H11" s="3">
        <f t="shared" si="5"/>
        <v>227.1843904455111</v>
      </c>
      <c r="I11" s="3">
        <f t="shared" si="0"/>
        <v>724.11521342079482</v>
      </c>
    </row>
    <row r="12" spans="1:19" x14ac:dyDescent="0.35">
      <c r="A12" s="25">
        <f t="shared" si="6"/>
        <v>7</v>
      </c>
      <c r="B12" s="3">
        <v>1306.460022</v>
      </c>
      <c r="C12" s="3">
        <v>214.03500349999999</v>
      </c>
      <c r="D12" s="3">
        <f t="shared" si="1"/>
        <v>-861.65568588333349</v>
      </c>
      <c r="E12" s="3">
        <f t="shared" si="2"/>
        <v>-716.00524535416685</v>
      </c>
      <c r="F12" s="4">
        <f t="shared" si="3"/>
        <v>616949.99078170909</v>
      </c>
      <c r="G12" s="3">
        <f t="shared" si="4"/>
        <v>742450.52101507783</v>
      </c>
      <c r="H12" s="3">
        <f t="shared" si="5"/>
        <v>222.42082642872205</v>
      </c>
      <c r="I12" s="3">
        <f t="shared" si="0"/>
        <v>70.322026191880695</v>
      </c>
    </row>
    <row r="13" spans="1:19" x14ac:dyDescent="0.35">
      <c r="A13" s="25">
        <f t="shared" si="6"/>
        <v>8</v>
      </c>
      <c r="B13" s="3">
        <v>1255.7399905</v>
      </c>
      <c r="C13" s="3">
        <v>220.11499800000001</v>
      </c>
      <c r="D13" s="3">
        <f t="shared" si="1"/>
        <v>-912.37571738333349</v>
      </c>
      <c r="E13" s="3">
        <f t="shared" si="2"/>
        <v>-709.92525085416685</v>
      </c>
      <c r="F13" s="4">
        <f t="shared" si="3"/>
        <v>647718.56003661349</v>
      </c>
      <c r="G13" s="3">
        <f t="shared" si="4"/>
        <v>832429.44967075239</v>
      </c>
      <c r="H13" s="3">
        <f t="shared" si="5"/>
        <v>213.90978100109979</v>
      </c>
      <c r="I13" s="3">
        <f t="shared" si="0"/>
        <v>38.504718003440338</v>
      </c>
      <c r="K13" s="28" t="s">
        <v>86</v>
      </c>
      <c r="L13" s="4">
        <f>L9-L8</f>
        <v>672.63244625000016</v>
      </c>
    </row>
    <row r="14" spans="1:19" x14ac:dyDescent="0.35">
      <c r="A14" s="25">
        <f t="shared" si="6"/>
        <v>9</v>
      </c>
      <c r="B14" s="3">
        <v>1175.2700195</v>
      </c>
      <c r="C14" s="3">
        <v>215.7549975</v>
      </c>
      <c r="D14" s="3">
        <f t="shared" si="1"/>
        <v>-992.84568838333348</v>
      </c>
      <c r="E14" s="3">
        <f t="shared" si="2"/>
        <v>-714.2852513541668</v>
      </c>
      <c r="F14" s="4">
        <f t="shared" si="3"/>
        <v>709175.03208279016</v>
      </c>
      <c r="G14" s="3">
        <f t="shared" si="4"/>
        <v>985742.56094137533</v>
      </c>
      <c r="H14" s="3">
        <f t="shared" si="5"/>
        <v>201.92665522136457</v>
      </c>
      <c r="I14" s="3">
        <f t="shared" si="0"/>
        <v>191.22305017509618</v>
      </c>
      <c r="K14" s="28" t="s">
        <v>88</v>
      </c>
      <c r="L14" s="4">
        <f>1/L13*LN((N10-N9)/(N9-N8))</f>
        <v>1.8289856941400518E-3</v>
      </c>
    </row>
    <row r="15" spans="1:19" x14ac:dyDescent="0.35">
      <c r="A15" s="25">
        <f t="shared" si="6"/>
        <v>10</v>
      </c>
      <c r="B15" s="3">
        <v>1192.255005</v>
      </c>
      <c r="C15" s="3">
        <v>215.259995</v>
      </c>
      <c r="D15" s="3">
        <f t="shared" si="1"/>
        <v>-975.86070288333349</v>
      </c>
      <c r="E15" s="3">
        <f t="shared" si="2"/>
        <v>-714.78025385416686</v>
      </c>
      <c r="F15" s="4">
        <f t="shared" si="3"/>
        <v>697525.9609332548</v>
      </c>
      <c r="G15" s="3">
        <f t="shared" si="4"/>
        <v>952304.11143195373</v>
      </c>
      <c r="H15" s="3">
        <f t="shared" si="5"/>
        <v>204.31124327407869</v>
      </c>
      <c r="I15" s="3">
        <f t="shared" si="0"/>
        <v>119.87516435586491</v>
      </c>
      <c r="K15" s="28" t="s">
        <v>13</v>
      </c>
      <c r="L15" s="4">
        <f>EXP(L14)</f>
        <v>1.0018306593086581</v>
      </c>
    </row>
    <row r="16" spans="1:19" x14ac:dyDescent="0.35">
      <c r="A16" s="25">
        <f t="shared" si="6"/>
        <v>11</v>
      </c>
      <c r="B16" s="3">
        <v>1248.9799805</v>
      </c>
      <c r="C16" s="3">
        <v>200.199997</v>
      </c>
      <c r="D16" s="3">
        <f t="shared" si="1"/>
        <v>-919.13572738333346</v>
      </c>
      <c r="E16" s="3">
        <f t="shared" si="2"/>
        <v>-729.84025185416681</v>
      </c>
      <c r="F16" s="4">
        <f t="shared" si="3"/>
        <v>670822.25076161488</v>
      </c>
      <c r="G16" s="3">
        <f t="shared" si="4"/>
        <v>844810.48535248952</v>
      </c>
      <c r="H16" s="3">
        <f t="shared" si="5"/>
        <v>212.83388805628931</v>
      </c>
      <c r="I16" s="3">
        <f t="shared" si="0"/>
        <v>159.61520322218715</v>
      </c>
      <c r="K16" s="28" t="s">
        <v>14</v>
      </c>
      <c r="L16" s="4">
        <f>(N10-N9)/(L15^L10-L15^L9)</f>
        <v>8.8071637974066022</v>
      </c>
    </row>
    <row r="17" spans="1:12" x14ac:dyDescent="0.35">
      <c r="A17" s="25">
        <f t="shared" si="6"/>
        <v>12</v>
      </c>
      <c r="B17" s="3">
        <v>1252.255005</v>
      </c>
      <c r="C17" s="3">
        <v>182.47500600000001</v>
      </c>
      <c r="D17" s="3">
        <f t="shared" si="1"/>
        <v>-915.86070288333349</v>
      </c>
      <c r="E17" s="3">
        <f t="shared" si="2"/>
        <v>-747.56524285416685</v>
      </c>
      <c r="F17" s="4">
        <f t="shared" si="3"/>
        <v>684665.62877156714</v>
      </c>
      <c r="G17" s="3">
        <f t="shared" si="4"/>
        <v>838800.82708595367</v>
      </c>
      <c r="H17" s="3">
        <f t="shared" si="5"/>
        <v>213.35346523031677</v>
      </c>
      <c r="I17" s="3">
        <f t="shared" si="0"/>
        <v>953.4792444383346</v>
      </c>
      <c r="J17" s="21"/>
      <c r="K17" s="28" t="s">
        <v>87</v>
      </c>
      <c r="L17" s="4">
        <f>N8-L16*L15^L8</f>
        <v>126.35226209000969</v>
      </c>
    </row>
    <row r="18" spans="1:12" x14ac:dyDescent="0.35">
      <c r="A18" s="25">
        <f t="shared" si="6"/>
        <v>13</v>
      </c>
      <c r="B18" s="3">
        <v>1285.6350095</v>
      </c>
      <c r="C18" s="3">
        <v>185.16500049999999</v>
      </c>
      <c r="D18" s="3">
        <f t="shared" si="1"/>
        <v>-882.48069838333345</v>
      </c>
      <c r="E18" s="3">
        <f t="shared" si="2"/>
        <v>-744.87524835416684</v>
      </c>
      <c r="F18" s="4">
        <f t="shared" si="3"/>
        <v>657338.02937604405</v>
      </c>
      <c r="G18" s="3">
        <f t="shared" si="4"/>
        <v>778772.18301913596</v>
      </c>
      <c r="H18" s="3">
        <f t="shared" si="5"/>
        <v>218.83051363662298</v>
      </c>
      <c r="I18" s="3">
        <f t="shared" si="0"/>
        <v>1133.3667747521351</v>
      </c>
    </row>
    <row r="19" spans="1:12" x14ac:dyDescent="0.35">
      <c r="A19" s="25">
        <f t="shared" si="6"/>
        <v>14</v>
      </c>
      <c r="B19" s="3">
        <v>1339.0650025</v>
      </c>
      <c r="C19" s="3">
        <v>176.75</v>
      </c>
      <c r="D19" s="3">
        <f t="shared" si="1"/>
        <v>-829.05070538333348</v>
      </c>
      <c r="E19" s="3">
        <f t="shared" si="2"/>
        <v>-753.29024885416686</v>
      </c>
      <c r="F19" s="4">
        <f t="shared" si="3"/>
        <v>624515.81217093382</v>
      </c>
      <c r="G19" s="3">
        <f t="shared" si="4"/>
        <v>687325.07209660276</v>
      </c>
      <c r="H19" s="3">
        <f t="shared" si="5"/>
        <v>228.32405054911953</v>
      </c>
      <c r="I19" s="3">
        <f t="shared" si="0"/>
        <v>2659.8826900431368</v>
      </c>
    </row>
    <row r="20" spans="1:12" x14ac:dyDescent="0.35">
      <c r="A20" s="25">
        <f t="shared" si="6"/>
        <v>15</v>
      </c>
      <c r="B20" s="3">
        <v>1387.1849975</v>
      </c>
      <c r="C20" s="3">
        <v>191.199997</v>
      </c>
      <c r="D20" s="3">
        <f t="shared" si="1"/>
        <v>-780.93071038333346</v>
      </c>
      <c r="E20" s="3">
        <f t="shared" si="2"/>
        <v>-738.84025185416681</v>
      </c>
      <c r="F20" s="4">
        <f t="shared" si="3"/>
        <v>576983.0427402755</v>
      </c>
      <c r="G20" s="3">
        <f t="shared" si="4"/>
        <v>609852.77441981784</v>
      </c>
      <c r="H20" s="3">
        <f t="shared" si="5"/>
        <v>237.70544452376771</v>
      </c>
      <c r="I20" s="3">
        <f t="shared" si="0"/>
        <v>2162.7566493859126</v>
      </c>
    </row>
    <row r="21" spans="1:12" x14ac:dyDescent="0.35">
      <c r="A21" s="25">
        <f t="shared" si="6"/>
        <v>16</v>
      </c>
      <c r="B21" s="3">
        <v>1403.1900025</v>
      </c>
      <c r="C21" s="3">
        <v>214.95999900000001</v>
      </c>
      <c r="D21" s="3">
        <f t="shared" si="1"/>
        <v>-764.92570538333348</v>
      </c>
      <c r="E21" s="3">
        <f t="shared" si="2"/>
        <v>-715.08024985416682</v>
      </c>
      <c r="F21" s="4">
        <f t="shared" si="3"/>
        <v>546983.26452538895</v>
      </c>
      <c r="G21" s="3">
        <f t="shared" si="4"/>
        <v>585111.33475619031</v>
      </c>
      <c r="H21" s="3">
        <f t="shared" si="5"/>
        <v>241.01325636280131</v>
      </c>
      <c r="I21" s="3">
        <f t="shared" si="0"/>
        <v>678.77221921236037</v>
      </c>
    </row>
    <row r="22" spans="1:12" x14ac:dyDescent="0.35">
      <c r="A22" s="25">
        <f t="shared" si="6"/>
        <v>17</v>
      </c>
      <c r="B22" s="3">
        <v>1354.0949705</v>
      </c>
      <c r="C22" s="3">
        <v>221.154999</v>
      </c>
      <c r="D22" s="3">
        <f t="shared" si="1"/>
        <v>-814.02073738333343</v>
      </c>
      <c r="E22" s="3">
        <f t="shared" si="2"/>
        <v>-708.88524985416689</v>
      </c>
      <c r="F22" s="4">
        <f t="shared" si="3"/>
        <v>577047.29380645743</v>
      </c>
      <c r="G22" s="3">
        <f t="shared" si="4"/>
        <v>662629.76089010586</v>
      </c>
      <c r="H22" s="3">
        <f t="shared" si="5"/>
        <v>231.1660982656411</v>
      </c>
      <c r="I22" s="3">
        <f t="shared" si="0"/>
        <v>100.22210850651963</v>
      </c>
    </row>
    <row r="23" spans="1:12" x14ac:dyDescent="0.35">
      <c r="A23" s="25">
        <f t="shared" si="6"/>
        <v>18</v>
      </c>
      <c r="B23" s="3">
        <v>1336.0150145</v>
      </c>
      <c r="C23" s="3">
        <v>218.395004</v>
      </c>
      <c r="D23" s="3">
        <f t="shared" si="1"/>
        <v>-832.10069338333346</v>
      </c>
      <c r="E23" s="3">
        <f t="shared" si="2"/>
        <v>-711.64524485416689</v>
      </c>
      <c r="F23" s="4">
        <f t="shared" si="3"/>
        <v>592160.50168610434</v>
      </c>
      <c r="G23" s="3">
        <f t="shared" si="4"/>
        <v>692391.56392902439</v>
      </c>
      <c r="H23" s="3">
        <f t="shared" si="5"/>
        <v>227.75679636512365</v>
      </c>
      <c r="I23" s="3">
        <f t="shared" si="0"/>
        <v>87.643156287687432</v>
      </c>
    </row>
    <row r="24" spans="1:12" x14ac:dyDescent="0.35">
      <c r="A24" s="25">
        <f t="shared" si="6"/>
        <v>19</v>
      </c>
      <c r="B24" s="3">
        <v>1370.8249510000001</v>
      </c>
      <c r="C24" s="3">
        <v>231.300003</v>
      </c>
      <c r="D24" s="3">
        <f t="shared" si="1"/>
        <v>-797.29075688333342</v>
      </c>
      <c r="E24" s="3">
        <f t="shared" si="2"/>
        <v>-698.74024585416691</v>
      </c>
      <c r="F24" s="4">
        <f t="shared" si="3"/>
        <v>557099.13948191516</v>
      </c>
      <c r="G24" s="3">
        <f t="shared" si="4"/>
        <v>635672.55101159867</v>
      </c>
      <c r="H24" s="3">
        <f t="shared" si="5"/>
        <v>234.42285836050561</v>
      </c>
      <c r="I24" s="3">
        <f t="shared" si="0"/>
        <v>9.752225602638628</v>
      </c>
    </row>
    <row r="25" spans="1:12" x14ac:dyDescent="0.35">
      <c r="A25" s="25">
        <f t="shared" si="6"/>
        <v>20</v>
      </c>
      <c r="B25" s="3">
        <v>1392.9499510000001</v>
      </c>
      <c r="C25" s="3">
        <v>241.20500150000001</v>
      </c>
      <c r="D25" s="3">
        <f t="shared" si="1"/>
        <v>-775.16575688333342</v>
      </c>
      <c r="E25" s="3">
        <f t="shared" si="2"/>
        <v>-688.83524735416688</v>
      </c>
      <c r="F25" s="4">
        <f t="shared" si="3"/>
        <v>533961.49588321091</v>
      </c>
      <c r="G25" s="3">
        <f t="shared" si="4"/>
        <v>600881.95064451115</v>
      </c>
      <c r="H25" s="3">
        <f t="shared" si="5"/>
        <v>238.88576615634452</v>
      </c>
      <c r="I25" s="3">
        <f t="shared" si="0"/>
        <v>5.3788525792608102</v>
      </c>
    </row>
    <row r="26" spans="1:12" x14ac:dyDescent="0.35">
      <c r="A26" s="25">
        <f t="shared" si="6"/>
        <v>21</v>
      </c>
      <c r="B26" s="3">
        <v>1423.6050415</v>
      </c>
      <c r="C26" s="3">
        <v>251.2950055</v>
      </c>
      <c r="D26" s="3">
        <f t="shared" si="1"/>
        <v>-744.5106663833335</v>
      </c>
      <c r="E26" s="3">
        <f t="shared" si="2"/>
        <v>-678.74524335416686</v>
      </c>
      <c r="F26" s="4">
        <f t="shared" si="3"/>
        <v>505333.07343412866</v>
      </c>
      <c r="G26" s="3">
        <f t="shared" si="4"/>
        <v>554296.13235855533</v>
      </c>
      <c r="H26" s="3">
        <f t="shared" si="5"/>
        <v>245.37549554908651</v>
      </c>
      <c r="I26" s="3">
        <f t="shared" si="0"/>
        <v>35.040598058963866</v>
      </c>
    </row>
    <row r="27" spans="1:12" x14ac:dyDescent="0.35">
      <c r="A27" s="25">
        <f t="shared" si="6"/>
        <v>22</v>
      </c>
      <c r="B27" s="3">
        <v>1426.530029</v>
      </c>
      <c r="C27" s="3">
        <v>244.14499649999999</v>
      </c>
      <c r="D27" s="3">
        <f t="shared" si="1"/>
        <v>-741.58567888333346</v>
      </c>
      <c r="E27" s="3">
        <f t="shared" si="2"/>
        <v>-685.89525235416681</v>
      </c>
      <c r="F27" s="4">
        <f t="shared" si="3"/>
        <v>508650.09635992011</v>
      </c>
      <c r="G27" s="3">
        <f t="shared" si="4"/>
        <v>549949.31912485452</v>
      </c>
      <c r="H27" s="3">
        <f t="shared" si="5"/>
        <v>246.0139475773459</v>
      </c>
      <c r="I27" s="3">
        <f t="shared" si="0"/>
        <v>3.4929781295124447</v>
      </c>
    </row>
    <row r="28" spans="1:12" x14ac:dyDescent="0.35">
      <c r="A28" s="25">
        <f t="shared" si="6"/>
        <v>23</v>
      </c>
      <c r="B28" s="3">
        <v>1414.1900025</v>
      </c>
      <c r="C28" s="3">
        <v>243.13999949999999</v>
      </c>
      <c r="D28" s="3">
        <f t="shared" si="1"/>
        <v>-753.92570538333348</v>
      </c>
      <c r="E28" s="3">
        <f t="shared" si="2"/>
        <v>-686.90024935416682</v>
      </c>
      <c r="F28" s="4">
        <f t="shared" si="3"/>
        <v>517871.75502232788</v>
      </c>
      <c r="G28" s="3">
        <f t="shared" si="4"/>
        <v>568403.96923775692</v>
      </c>
      <c r="H28" s="3">
        <f t="shared" si="5"/>
        <v>243.34346481264419</v>
      </c>
      <c r="I28" s="3">
        <f t="shared" si="0"/>
        <v>4.1398133449401277E-2</v>
      </c>
    </row>
    <row r="29" spans="1:12" x14ac:dyDescent="0.35">
      <c r="A29" s="25">
        <f t="shared" si="6"/>
        <v>24</v>
      </c>
      <c r="B29" s="3">
        <v>1421.2649535</v>
      </c>
      <c r="C29" s="3">
        <v>251.704994</v>
      </c>
      <c r="D29" s="3">
        <f t="shared" si="1"/>
        <v>-746.85075438333342</v>
      </c>
      <c r="E29" s="3">
        <f t="shared" si="2"/>
        <v>-678.33525485416681</v>
      </c>
      <c r="F29" s="4">
        <f t="shared" si="3"/>
        <v>506615.19681264524</v>
      </c>
      <c r="G29" s="3">
        <f t="shared" si="4"/>
        <v>557786.04932295426</v>
      </c>
      <c r="H29" s="3">
        <f t="shared" si="5"/>
        <v>244.86716619824858</v>
      </c>
      <c r="I29" s="3">
        <f t="shared" si="0"/>
        <v>46.755889046404604</v>
      </c>
    </row>
    <row r="30" spans="1:12" x14ac:dyDescent="0.35">
      <c r="A30" s="25">
        <f t="shared" si="6"/>
        <v>25</v>
      </c>
      <c r="B30" s="3">
        <v>1462.1499630000001</v>
      </c>
      <c r="C30" s="3">
        <v>260.78999349999998</v>
      </c>
      <c r="D30" s="3">
        <f t="shared" si="1"/>
        <v>-705.9657448833334</v>
      </c>
      <c r="E30" s="3">
        <f t="shared" si="2"/>
        <v>-669.25025535416694</v>
      </c>
      <c r="F30" s="4">
        <f t="shared" si="3"/>
        <v>472467.75503446558</v>
      </c>
      <c r="G30" s="3">
        <f t="shared" si="4"/>
        <v>498387.63294867979</v>
      </c>
      <c r="H30" s="3">
        <f t="shared" si="5"/>
        <v>254.06925500468151</v>
      </c>
      <c r="I30" s="3">
        <f t="shared" si="0"/>
        <v>45.168325922455594</v>
      </c>
    </row>
    <row r="31" spans="1:12" x14ac:dyDescent="0.35">
      <c r="A31" s="25">
        <f t="shared" si="6"/>
        <v>26</v>
      </c>
      <c r="B31" s="3">
        <v>1506.3950195</v>
      </c>
      <c r="C31" s="3">
        <v>266.59999099999999</v>
      </c>
      <c r="D31" s="3">
        <f t="shared" si="1"/>
        <v>-661.72068838333348</v>
      </c>
      <c r="E31" s="3">
        <f t="shared" si="2"/>
        <v>-663.44025785416693</v>
      </c>
      <c r="F31" s="4">
        <f t="shared" si="3"/>
        <v>439012.14412847563</v>
      </c>
      <c r="G31" s="3">
        <f t="shared" si="4"/>
        <v>437874.26943451271</v>
      </c>
      <c r="H31" s="3">
        <f t="shared" si="5"/>
        <v>264.83426836386451</v>
      </c>
      <c r="I31" s="3">
        <f t="shared" si="0"/>
        <v>3.1177764277612243</v>
      </c>
    </row>
    <row r="32" spans="1:12" x14ac:dyDescent="0.35">
      <c r="A32" s="25">
        <f t="shared" si="6"/>
        <v>27</v>
      </c>
      <c r="B32" s="3">
        <v>1541.9349975</v>
      </c>
      <c r="C32" s="3">
        <v>264.87998950000002</v>
      </c>
      <c r="D32" s="3">
        <f t="shared" si="1"/>
        <v>-626.18071038333346</v>
      </c>
      <c r="E32" s="3">
        <f t="shared" si="2"/>
        <v>-665.16025935416678</v>
      </c>
      <c r="F32" s="4">
        <f t="shared" si="3"/>
        <v>416510.52372115449</v>
      </c>
      <c r="G32" s="3">
        <f t="shared" si="4"/>
        <v>392102.28205617616</v>
      </c>
      <c r="H32" s="3">
        <f t="shared" si="5"/>
        <v>274.13489681786581</v>
      </c>
      <c r="I32" s="3">
        <f t="shared" si="0"/>
        <v>85.653309462285677</v>
      </c>
    </row>
    <row r="33" spans="1:22" x14ac:dyDescent="0.35">
      <c r="A33" s="25">
        <f t="shared" si="6"/>
        <v>28</v>
      </c>
      <c r="B33" s="3">
        <v>1583.375</v>
      </c>
      <c r="C33" s="3">
        <v>260.39500450000003</v>
      </c>
      <c r="D33" s="3">
        <f t="shared" si="1"/>
        <v>-584.74070788333347</v>
      </c>
      <c r="E33" s="3">
        <f t="shared" si="2"/>
        <v>-669.64524435416683</v>
      </c>
      <c r="F33" s="4">
        <f t="shared" si="3"/>
        <v>391568.83421436331</v>
      </c>
      <c r="G33" s="3">
        <f t="shared" si="4"/>
        <v>341921.69545590191</v>
      </c>
      <c r="H33" s="3">
        <f t="shared" si="5"/>
        <v>285.77121831597537</v>
      </c>
      <c r="I33" s="3">
        <f t="shared" si="0"/>
        <v>643.95222763409811</v>
      </c>
    </row>
    <row r="34" spans="1:22" x14ac:dyDescent="0.35">
      <c r="A34" s="25">
        <f t="shared" si="6"/>
        <v>29</v>
      </c>
      <c r="B34" s="3">
        <v>1614.1450195</v>
      </c>
      <c r="C34" s="3">
        <v>261.550003</v>
      </c>
      <c r="D34" s="3">
        <f t="shared" si="1"/>
        <v>-553.97068838333348</v>
      </c>
      <c r="E34" s="3">
        <f t="shared" si="2"/>
        <v>-668.49024585416691</v>
      </c>
      <c r="F34" s="4">
        <f t="shared" si="3"/>
        <v>370324.00167337671</v>
      </c>
      <c r="G34" s="3">
        <f t="shared" si="4"/>
        <v>306883.52358790435</v>
      </c>
      <c r="H34" s="3">
        <f t="shared" si="5"/>
        <v>295.00024599635151</v>
      </c>
      <c r="I34" s="3">
        <f t="shared" si="0"/>
        <v>1118.918756514963</v>
      </c>
    </row>
    <row r="35" spans="1:22" x14ac:dyDescent="0.35">
      <c r="A35" s="25">
        <f t="shared" si="6"/>
        <v>30</v>
      </c>
      <c r="B35" s="3">
        <v>1618.994995</v>
      </c>
      <c r="C35" s="3">
        <v>273.3249965</v>
      </c>
      <c r="D35" s="3">
        <f t="shared" si="1"/>
        <v>-549.12071288333345</v>
      </c>
      <c r="E35" s="3">
        <f t="shared" si="2"/>
        <v>-656.71525235416686</v>
      </c>
      <c r="F35" s="4">
        <f t="shared" si="3"/>
        <v>360615.94753407832</v>
      </c>
      <c r="G35" s="3">
        <f t="shared" si="4"/>
        <v>301533.55731750035</v>
      </c>
      <c r="H35" s="3">
        <f t="shared" si="5"/>
        <v>296.50289879080105</v>
      </c>
      <c r="I35" s="3">
        <f t="shared" si="0"/>
        <v>537.21515460192086</v>
      </c>
    </row>
    <row r="36" spans="1:22" x14ac:dyDescent="0.35">
      <c r="A36" s="25">
        <f t="shared" si="6"/>
        <v>31</v>
      </c>
      <c r="B36" s="3">
        <v>1647.7550045</v>
      </c>
      <c r="C36" s="3">
        <v>290.11000050000001</v>
      </c>
      <c r="D36" s="3">
        <f t="shared" si="1"/>
        <v>-520.36070338333343</v>
      </c>
      <c r="E36" s="3">
        <f t="shared" si="2"/>
        <v>-639.93024835416691</v>
      </c>
      <c r="F36" s="4">
        <f t="shared" si="3"/>
        <v>332994.55414984556</v>
      </c>
      <c r="G36" s="3">
        <f t="shared" si="4"/>
        <v>270775.26162559749</v>
      </c>
      <c r="H36" s="3">
        <f t="shared" si="5"/>
        <v>305.69268234722324</v>
      </c>
      <c r="I36" s="3">
        <f t="shared" si="0"/>
        <v>242.81997355178029</v>
      </c>
    </row>
    <row r="37" spans="1:22" x14ac:dyDescent="0.35">
      <c r="A37" s="25">
        <f t="shared" si="6"/>
        <v>32</v>
      </c>
      <c r="B37" s="3">
        <v>1661.1950075</v>
      </c>
      <c r="C37" s="3">
        <v>292.02999899999998</v>
      </c>
      <c r="D37" s="3">
        <f t="shared" si="1"/>
        <v>-506.9207003833335</v>
      </c>
      <c r="E37" s="3">
        <f t="shared" si="2"/>
        <v>-638.01024985416689</v>
      </c>
      <c r="F37" s="4">
        <f t="shared" si="3"/>
        <v>323420.6027078199</v>
      </c>
      <c r="G37" s="3">
        <f t="shared" si="4"/>
        <v>256968.59647712938</v>
      </c>
      <c r="H37" s="3">
        <f t="shared" si="5"/>
        <v>310.15578229263241</v>
      </c>
      <c r="I37" s="3">
        <f t="shared" si="0"/>
        <v>328.54401997147306</v>
      </c>
    </row>
    <row r="38" spans="1:22" x14ac:dyDescent="0.35">
      <c r="A38" s="25">
        <f t="shared" si="6"/>
        <v>33</v>
      </c>
      <c r="B38" s="3">
        <v>1658.75</v>
      </c>
      <c r="C38" s="3">
        <v>298.68501300000003</v>
      </c>
      <c r="D38" s="3">
        <f t="shared" si="1"/>
        <v>-509.36570788333347</v>
      </c>
      <c r="E38" s="3">
        <f t="shared" si="2"/>
        <v>-631.35523585416684</v>
      </c>
      <c r="F38" s="4">
        <f t="shared" si="3"/>
        <v>321590.70663670666</v>
      </c>
      <c r="G38" s="3">
        <f t="shared" si="4"/>
        <v>259453.42436748941</v>
      </c>
      <c r="H38" s="3">
        <f t="shared" si="5"/>
        <v>309.33566941079414</v>
      </c>
      <c r="I38" s="3">
        <f t="shared" ref="I38:I69" si="7">(H38-C38)^2</f>
        <v>113.43648198078974</v>
      </c>
      <c r="V38" s="5"/>
    </row>
    <row r="39" spans="1:22" x14ac:dyDescent="0.35">
      <c r="A39" s="25">
        <f t="shared" si="6"/>
        <v>34</v>
      </c>
      <c r="B39" s="3">
        <v>1719.4750365</v>
      </c>
      <c r="C39" s="3">
        <v>339.125</v>
      </c>
      <c r="D39" s="3">
        <f t="shared" si="1"/>
        <v>-448.64067138333348</v>
      </c>
      <c r="E39" s="3">
        <f t="shared" si="2"/>
        <v>-590.91524885416686</v>
      </c>
      <c r="F39" s="4">
        <f t="shared" si="3"/>
        <v>265108.613976583</v>
      </c>
      <c r="G39" s="3">
        <f t="shared" si="4"/>
        <v>201278.45201928823</v>
      </c>
      <c r="H39" s="3">
        <f t="shared" si="5"/>
        <v>330.83032571403328</v>
      </c>
      <c r="I39" s="3">
        <f t="shared" si="7"/>
        <v>68.801621510277528</v>
      </c>
    </row>
    <row r="40" spans="1:22" x14ac:dyDescent="0.35">
      <c r="A40" s="25">
        <f t="shared" si="6"/>
        <v>35</v>
      </c>
      <c r="B40" s="3">
        <v>1782.255005</v>
      </c>
      <c r="C40" s="3">
        <v>379.625</v>
      </c>
      <c r="D40" s="3">
        <f t="shared" si="1"/>
        <v>-385.86070288333349</v>
      </c>
      <c r="E40" s="3">
        <f t="shared" si="2"/>
        <v>-550.41524885416686</v>
      </c>
      <c r="F40" s="4">
        <f t="shared" si="3"/>
        <v>212383.61480057373</v>
      </c>
      <c r="G40" s="3">
        <f t="shared" si="4"/>
        <v>148888.48202962015</v>
      </c>
      <c r="H40" s="3">
        <f t="shared" si="5"/>
        <v>355.71032264770025</v>
      </c>
      <c r="I40" s="3">
        <f t="shared" si="7"/>
        <v>571.91179286459851</v>
      </c>
    </row>
    <row r="41" spans="1:22" x14ac:dyDescent="0.35">
      <c r="A41" s="25">
        <f t="shared" si="6"/>
        <v>36</v>
      </c>
      <c r="B41" s="3">
        <v>1827.455017</v>
      </c>
      <c r="C41" s="3">
        <v>398.89500450000003</v>
      </c>
      <c r="D41" s="3">
        <f t="shared" si="1"/>
        <v>-340.66069088333347</v>
      </c>
      <c r="E41" s="3">
        <f t="shared" si="2"/>
        <v>-531.14524435416683</v>
      </c>
      <c r="F41" s="4">
        <f t="shared" si="3"/>
        <v>180940.30590108744</v>
      </c>
      <c r="G41" s="3">
        <f t="shared" si="4"/>
        <v>116049.70631311009</v>
      </c>
      <c r="H41" s="3">
        <f t="shared" si="5"/>
        <v>375.47720290839652</v>
      </c>
      <c r="I41" s="3">
        <f t="shared" si="7"/>
        <v>548.39343138370771</v>
      </c>
    </row>
    <row r="42" spans="1:22" x14ac:dyDescent="0.35">
      <c r="A42" s="25">
        <f t="shared" si="6"/>
        <v>37</v>
      </c>
      <c r="B42" s="3">
        <v>1814.2249755</v>
      </c>
      <c r="C42" s="3">
        <v>378.74499500000002</v>
      </c>
      <c r="D42" s="3">
        <f t="shared" si="1"/>
        <v>-353.89073238333344</v>
      </c>
      <c r="E42" s="3">
        <f t="shared" si="2"/>
        <v>-551.29525385416684</v>
      </c>
      <c r="F42" s="4">
        <f t="shared" si="3"/>
        <v>195098.28114590683</v>
      </c>
      <c r="G42" s="3">
        <f t="shared" si="4"/>
        <v>125238.65046681213</v>
      </c>
      <c r="H42" s="3">
        <f t="shared" si="5"/>
        <v>369.52133734511733</v>
      </c>
      <c r="I42" s="3">
        <f t="shared" si="7"/>
        <v>85.075860534475979</v>
      </c>
    </row>
    <row r="43" spans="1:22" x14ac:dyDescent="0.35">
      <c r="A43" s="25">
        <f t="shared" si="6"/>
        <v>38</v>
      </c>
      <c r="B43" s="3">
        <v>1821.0650025</v>
      </c>
      <c r="C43" s="3">
        <v>360.5400085</v>
      </c>
      <c r="D43" s="3">
        <f t="shared" si="1"/>
        <v>-347.05070538333348</v>
      </c>
      <c r="E43" s="3">
        <f t="shared" si="2"/>
        <v>-569.50024035416686</v>
      </c>
      <c r="F43" s="4">
        <f t="shared" si="3"/>
        <v>197645.46013089156</v>
      </c>
      <c r="G43" s="3">
        <f t="shared" si="4"/>
        <v>120444.19210706934</v>
      </c>
      <c r="H43" s="3">
        <f t="shared" si="5"/>
        <v>372.58256677260846</v>
      </c>
      <c r="I43" s="3">
        <f t="shared" si="7"/>
        <v>145.02320974917046</v>
      </c>
    </row>
    <row r="44" spans="1:22" x14ac:dyDescent="0.35">
      <c r="A44" s="25">
        <f t="shared" si="6"/>
        <v>39</v>
      </c>
      <c r="B44" s="3">
        <v>1865.01001</v>
      </c>
      <c r="C44" s="3">
        <v>347.55499250000003</v>
      </c>
      <c r="D44" s="3">
        <f t="shared" si="1"/>
        <v>-303.10569788333351</v>
      </c>
      <c r="E44" s="3">
        <f t="shared" si="2"/>
        <v>-582.48525635416684</v>
      </c>
      <c r="F44" s="4">
        <f t="shared" si="3"/>
        <v>176554.60013398217</v>
      </c>
      <c r="G44" s="3">
        <f t="shared" si="4"/>
        <v>91873.064089342646</v>
      </c>
      <c r="H44" s="3">
        <f t="shared" si="5"/>
        <v>393.19035634534436</v>
      </c>
      <c r="I44" s="3">
        <f t="shared" si="7"/>
        <v>2082.5864332969604</v>
      </c>
    </row>
    <row r="45" spans="1:22" ht="15" thickBot="1" x14ac:dyDescent="0.4">
      <c r="A45" s="46">
        <f t="shared" si="6"/>
        <v>40</v>
      </c>
      <c r="B45" s="47">
        <v>1878.954956</v>
      </c>
      <c r="C45" s="47">
        <v>321.11000050000001</v>
      </c>
      <c r="D45" s="47">
        <f t="shared" si="1"/>
        <v>-289.16075188333343</v>
      </c>
      <c r="E45" s="47">
        <f t="shared" si="2"/>
        <v>-608.93024835416691</v>
      </c>
      <c r="F45" s="48">
        <f t="shared" si="3"/>
        <v>176078.72845859587</v>
      </c>
      <c r="G45" s="47">
        <f t="shared" si="4"/>
        <v>83613.940429734721</v>
      </c>
      <c r="H45" s="3">
        <f t="shared" si="5"/>
        <v>400.08362350435652</v>
      </c>
      <c r="I45" s="47">
        <f t="shared" si="7"/>
        <v>6236.8331304342282</v>
      </c>
    </row>
    <row r="46" spans="1:22" x14ac:dyDescent="0.35">
      <c r="A46" s="43">
        <f t="shared" si="6"/>
        <v>41</v>
      </c>
      <c r="B46" s="44">
        <v>1903.9799805</v>
      </c>
      <c r="C46" s="44">
        <v>308.33999649999998</v>
      </c>
      <c r="D46" s="44">
        <f t="shared" si="1"/>
        <v>-264.13572738333346</v>
      </c>
      <c r="E46" s="44">
        <f t="shared" si="2"/>
        <v>-621.70025235416688</v>
      </c>
      <c r="F46" s="45">
        <f t="shared" si="3"/>
        <v>164213.24836996984</v>
      </c>
      <c r="G46" s="44">
        <f t="shared" si="4"/>
        <v>69767.682480322648</v>
      </c>
      <c r="H46" s="3">
        <f t="shared" si="5"/>
        <v>412.90356975341956</v>
      </c>
      <c r="I46" s="44">
        <f t="shared" si="7"/>
        <v>10933.540851523241</v>
      </c>
    </row>
    <row r="47" spans="1:22" x14ac:dyDescent="0.35">
      <c r="A47" s="25">
        <f t="shared" si="6"/>
        <v>42</v>
      </c>
      <c r="B47" s="3">
        <v>1942.0499875</v>
      </c>
      <c r="C47" s="3">
        <v>318.68499750000001</v>
      </c>
      <c r="D47" s="3">
        <f t="shared" si="1"/>
        <v>-226.06572038333343</v>
      </c>
      <c r="E47" s="3">
        <f t="shared" si="2"/>
        <v>-611.35525135416685</v>
      </c>
      <c r="F47" s="4">
        <f t="shared" si="3"/>
        <v>138206.4653075136</v>
      </c>
      <c r="G47" s="3">
        <f t="shared" si="4"/>
        <v>51105.709932435493</v>
      </c>
      <c r="H47" s="3">
        <f t="shared" si="5"/>
        <v>433.56703918516365</v>
      </c>
      <c r="I47" s="3">
        <f t="shared" si="7"/>
        <v>13197.883501751678</v>
      </c>
    </row>
    <row r="48" spans="1:22" x14ac:dyDescent="0.35">
      <c r="A48" s="25">
        <f t="shared" si="6"/>
        <v>43</v>
      </c>
      <c r="B48" s="3">
        <v>1946.4800415</v>
      </c>
      <c r="C48" s="3">
        <v>319.42498749999999</v>
      </c>
      <c r="D48" s="3">
        <f t="shared" si="1"/>
        <v>-221.6356663833335</v>
      </c>
      <c r="E48" s="3">
        <f t="shared" si="2"/>
        <v>-610.61526135416693</v>
      </c>
      <c r="F48" s="4">
        <f t="shared" si="3"/>
        <v>135334.12035406413</v>
      </c>
      <c r="G48" s="3">
        <f t="shared" si="4"/>
        <v>49122.368613184306</v>
      </c>
      <c r="H48" s="3">
        <f t="shared" si="5"/>
        <v>436.06636028039219</v>
      </c>
      <c r="I48" s="3">
        <f t="shared" si="7"/>
        <v>13605.209844094419</v>
      </c>
    </row>
    <row r="49" spans="1:9" x14ac:dyDescent="0.35">
      <c r="A49" s="25">
        <f t="shared" si="6"/>
        <v>44</v>
      </c>
      <c r="B49" s="3">
        <v>1966.585022</v>
      </c>
      <c r="C49" s="3">
        <v>326.3650055</v>
      </c>
      <c r="D49" s="3">
        <f t="shared" si="1"/>
        <v>-201.53068588333349</v>
      </c>
      <c r="E49" s="3">
        <f t="shared" si="2"/>
        <v>-603.67524335416692</v>
      </c>
      <c r="F49" s="4">
        <f t="shared" si="3"/>
        <v>121659.08584395352</v>
      </c>
      <c r="G49" s="3">
        <f t="shared" si="4"/>
        <v>40614.617352606831</v>
      </c>
      <c r="H49" s="3">
        <f t="shared" si="5"/>
        <v>447.66706267322888</v>
      </c>
      <c r="I49" s="3">
        <f t="shared" si="7"/>
        <v>14714.18907445729</v>
      </c>
    </row>
    <row r="50" spans="1:9" x14ac:dyDescent="0.35">
      <c r="A50" s="25">
        <f t="shared" si="6"/>
        <v>45</v>
      </c>
      <c r="B50" s="3">
        <v>1988.1799925</v>
      </c>
      <c r="C50" s="3">
        <v>331.21000650000002</v>
      </c>
      <c r="D50" s="3">
        <f t="shared" si="1"/>
        <v>-179.93571538333345</v>
      </c>
      <c r="E50" s="3">
        <f t="shared" si="2"/>
        <v>-598.83024235416678</v>
      </c>
      <c r="F50" s="4">
        <f t="shared" si="3"/>
        <v>107750.94805117194</v>
      </c>
      <c r="G50" s="3">
        <f t="shared" si="4"/>
        <v>32376.861670511978</v>
      </c>
      <c r="H50" s="3">
        <f t="shared" si="5"/>
        <v>460.61195744382678</v>
      </c>
      <c r="I50" s="3">
        <f t="shared" si="7"/>
        <v>16744.864908068546</v>
      </c>
    </row>
    <row r="51" spans="1:9" x14ac:dyDescent="0.35">
      <c r="A51" s="25">
        <f t="shared" si="6"/>
        <v>46</v>
      </c>
      <c r="B51" s="3">
        <v>1994.744995</v>
      </c>
      <c r="C51" s="3">
        <v>313.75</v>
      </c>
      <c r="D51" s="3">
        <f t="shared" si="1"/>
        <v>-173.37071288333345</v>
      </c>
      <c r="E51" s="3">
        <f t="shared" si="2"/>
        <v>-616.29024885416686</v>
      </c>
      <c r="F51" s="4">
        <f t="shared" si="3"/>
        <v>106846.67978689389</v>
      </c>
      <c r="G51" s="3">
        <f t="shared" si="4"/>
        <v>30057.404085675244</v>
      </c>
      <c r="H51" s="3">
        <f t="shared" si="5"/>
        <v>464.64970513468228</v>
      </c>
      <c r="I51" s="3">
        <f t="shared" si="7"/>
        <v>22770.721009734058</v>
      </c>
    </row>
    <row r="52" spans="1:9" x14ac:dyDescent="0.35">
      <c r="A52" s="25">
        <f t="shared" si="6"/>
        <v>47</v>
      </c>
      <c r="B52" s="3">
        <v>2042.88501</v>
      </c>
      <c r="C52" s="3">
        <v>322.44000249999999</v>
      </c>
      <c r="D52" s="3">
        <f t="shared" si="1"/>
        <v>-125.23069788333351</v>
      </c>
      <c r="E52" s="3">
        <f t="shared" si="2"/>
        <v>-607.60024635416687</v>
      </c>
      <c r="F52" s="4">
        <f t="shared" si="3"/>
        <v>76090.202885017687</v>
      </c>
      <c r="G52" s="3">
        <f t="shared" si="4"/>
        <v>15682.727692346751</v>
      </c>
      <c r="H52" s="3">
        <f t="shared" si="5"/>
        <v>495.78656191658723</v>
      </c>
      <c r="I52" s="3">
        <f t="shared" si="7"/>
        <v>30049.029661568409</v>
      </c>
    </row>
    <row r="53" spans="1:9" x14ac:dyDescent="0.35">
      <c r="A53" s="25">
        <f t="shared" si="6"/>
        <v>48</v>
      </c>
      <c r="B53" s="3">
        <v>2062.3399654999998</v>
      </c>
      <c r="C53" s="3">
        <v>324.23500050000001</v>
      </c>
      <c r="D53" s="3">
        <f t="shared" si="1"/>
        <v>-105.77574238333364</v>
      </c>
      <c r="E53" s="3">
        <f t="shared" si="2"/>
        <v>-605.80524835416691</v>
      </c>
      <c r="F53" s="4">
        <f t="shared" si="3"/>
        <v>64079.49988438181</v>
      </c>
      <c r="G53" s="3">
        <f t="shared" si="4"/>
        <v>11188.507676745363</v>
      </c>
      <c r="H53" s="3">
        <f t="shared" si="5"/>
        <v>509.16875805212914</v>
      </c>
      <c r="I53" s="3">
        <f t="shared" si="7"/>
        <v>34200.494682349672</v>
      </c>
    </row>
    <row r="54" spans="1:9" x14ac:dyDescent="0.35">
      <c r="A54" s="25">
        <f t="shared" si="6"/>
        <v>49</v>
      </c>
      <c r="B54" s="3">
        <v>2026.9449460000001</v>
      </c>
      <c r="C54" s="3">
        <v>333.55499300000002</v>
      </c>
      <c r="D54" s="3">
        <f t="shared" si="1"/>
        <v>-141.1707618833334</v>
      </c>
      <c r="E54" s="3">
        <f t="shared" si="2"/>
        <v>-596.48525585416678</v>
      </c>
      <c r="F54" s="4">
        <f t="shared" si="3"/>
        <v>84206.278021107777</v>
      </c>
      <c r="G54" s="3">
        <f t="shared" si="4"/>
        <v>19929.184010720819</v>
      </c>
      <c r="H54" s="3">
        <f t="shared" si="5"/>
        <v>485.17150758197005</v>
      </c>
      <c r="I54" s="3">
        <f t="shared" si="7"/>
        <v>22987.56749398473</v>
      </c>
    </row>
    <row r="55" spans="1:9" x14ac:dyDescent="0.35">
      <c r="A55" s="25">
        <f t="shared" si="6"/>
        <v>50</v>
      </c>
      <c r="B55" s="3">
        <v>2050.5850220000002</v>
      </c>
      <c r="C55" s="3">
        <v>365.10499600000003</v>
      </c>
      <c r="D55" s="3">
        <f t="shared" si="1"/>
        <v>-117.53068588333326</v>
      </c>
      <c r="E55" s="3">
        <f t="shared" si="2"/>
        <v>-564.93525285416683</v>
      </c>
      <c r="F55" s="4">
        <f t="shared" si="3"/>
        <v>66397.227747624536</v>
      </c>
      <c r="G55" s="3">
        <f t="shared" si="4"/>
        <v>13813.462124206753</v>
      </c>
      <c r="H55" s="3">
        <f t="shared" si="5"/>
        <v>501.02619221544609</v>
      </c>
      <c r="I55" s="3">
        <f t="shared" si="7"/>
        <v>18474.571580637788</v>
      </c>
    </row>
    <row r="56" spans="1:9" x14ac:dyDescent="0.35">
      <c r="A56" s="25">
        <f t="shared" si="6"/>
        <v>51</v>
      </c>
      <c r="B56" s="3">
        <v>2086.5599364999998</v>
      </c>
      <c r="C56" s="3">
        <v>376.47500600000001</v>
      </c>
      <c r="D56" s="3">
        <f t="shared" si="1"/>
        <v>-81.555771383333649</v>
      </c>
      <c r="E56" s="3">
        <f t="shared" si="2"/>
        <v>-553.56524285416685</v>
      </c>
      <c r="F56" s="4">
        <f t="shared" si="3"/>
        <v>45146.440391974</v>
      </c>
      <c r="G56" s="3">
        <f t="shared" si="4"/>
        <v>6651.3438459305835</v>
      </c>
      <c r="H56" s="3">
        <f t="shared" si="5"/>
        <v>526.50796635245058</v>
      </c>
      <c r="I56" s="3">
        <f t="shared" si="7"/>
        <v>22509.889192120005</v>
      </c>
    </row>
    <row r="57" spans="1:9" x14ac:dyDescent="0.35">
      <c r="A57" s="25">
        <f t="shared" si="6"/>
        <v>52</v>
      </c>
      <c r="B57" s="3">
        <v>2076.5699464999998</v>
      </c>
      <c r="C57" s="3">
        <v>396.94000249999999</v>
      </c>
      <c r="D57" s="3">
        <f t="shared" si="1"/>
        <v>-91.545761383333684</v>
      </c>
      <c r="E57" s="3">
        <f t="shared" si="2"/>
        <v>-533.10024635416687</v>
      </c>
      <c r="F57" s="4">
        <f t="shared" si="3"/>
        <v>48803.067946134965</v>
      </c>
      <c r="G57" s="3">
        <f t="shared" si="4"/>
        <v>8380.6264272542685</v>
      </c>
      <c r="H57" s="3">
        <f t="shared" si="5"/>
        <v>519.26289279663683</v>
      </c>
      <c r="I57" s="3">
        <f t="shared" si="7"/>
        <v>14962.889490523052</v>
      </c>
    </row>
    <row r="58" spans="1:9" x14ac:dyDescent="0.35">
      <c r="A58" s="25">
        <f t="shared" si="6"/>
        <v>53</v>
      </c>
      <c r="B58" s="3">
        <v>2097.384888</v>
      </c>
      <c r="C58" s="3">
        <v>426.52500900000001</v>
      </c>
      <c r="D58" s="3">
        <f t="shared" si="1"/>
        <v>-70.730819883333425</v>
      </c>
      <c r="E58" s="3">
        <f t="shared" si="2"/>
        <v>-503.51523985416685</v>
      </c>
      <c r="F58" s="4">
        <f t="shared" si="3"/>
        <v>35614.045738638502</v>
      </c>
      <c r="G58" s="3">
        <f t="shared" si="4"/>
        <v>5002.8488813685553</v>
      </c>
      <c r="H58" s="3">
        <f t="shared" si="5"/>
        <v>534.50946990212992</v>
      </c>
      <c r="I58" s="3">
        <f t="shared" si="7"/>
        <v>11660.643796323624</v>
      </c>
    </row>
    <row r="59" spans="1:9" x14ac:dyDescent="0.35">
      <c r="A59" s="25">
        <f t="shared" si="6"/>
        <v>54</v>
      </c>
      <c r="B59" s="3">
        <v>2085.875</v>
      </c>
      <c r="C59" s="3">
        <v>432.24499500000002</v>
      </c>
      <c r="D59" s="3">
        <f t="shared" si="1"/>
        <v>-82.240707883333471</v>
      </c>
      <c r="E59" s="3">
        <f t="shared" si="2"/>
        <v>-497.79525385416684</v>
      </c>
      <c r="F59" s="4">
        <f t="shared" si="3"/>
        <v>40939.034057930367</v>
      </c>
      <c r="G59" s="3">
        <f t="shared" si="4"/>
        <v>6763.5340331517882</v>
      </c>
      <c r="H59" s="3">
        <f t="shared" si="5"/>
        <v>526.00698953381368</v>
      </c>
      <c r="I59" s="3">
        <f t="shared" si="7"/>
        <v>8791.3116189589036</v>
      </c>
    </row>
    <row r="60" spans="1:9" x14ac:dyDescent="0.35">
      <c r="A60" s="25">
        <f t="shared" si="6"/>
        <v>55</v>
      </c>
      <c r="B60" s="3">
        <v>2085.420044</v>
      </c>
      <c r="C60" s="3">
        <v>487.75001500000002</v>
      </c>
      <c r="D60" s="3">
        <f t="shared" si="1"/>
        <v>-82.695663883333509</v>
      </c>
      <c r="E60" s="3">
        <f t="shared" si="2"/>
        <v>-442.29023385416684</v>
      </c>
      <c r="F60" s="4">
        <f t="shared" si="3"/>
        <v>36575.48451768516</v>
      </c>
      <c r="G60" s="3">
        <f t="shared" si="4"/>
        <v>6838.5728251052706</v>
      </c>
      <c r="H60" s="3">
        <f t="shared" si="5"/>
        <v>525.67457195453665</v>
      </c>
      <c r="I60" s="3">
        <f t="shared" si="7"/>
        <v>1438.2720201978925</v>
      </c>
    </row>
    <row r="61" spans="1:9" x14ac:dyDescent="0.35">
      <c r="A61" s="25">
        <f t="shared" si="6"/>
        <v>56</v>
      </c>
      <c r="B61" s="3">
        <v>2038.335022</v>
      </c>
      <c r="C61" s="3">
        <v>525.17001349999998</v>
      </c>
      <c r="D61" s="3">
        <f t="shared" si="1"/>
        <v>-129.78068588333349</v>
      </c>
      <c r="E61" s="3">
        <f t="shared" si="2"/>
        <v>-404.87023535416688</v>
      </c>
      <c r="F61" s="4">
        <f t="shared" si="3"/>
        <v>52544.336838010437</v>
      </c>
      <c r="G61" s="3">
        <f t="shared" si="4"/>
        <v>16843.026428348476</v>
      </c>
      <c r="H61" s="3">
        <f t="shared" si="5"/>
        <v>492.72493718023924</v>
      </c>
      <c r="I61" s="3">
        <f t="shared" si="7"/>
        <v>1052.6829773950994</v>
      </c>
    </row>
    <row r="62" spans="1:9" x14ac:dyDescent="0.35">
      <c r="A62" s="25">
        <f t="shared" si="6"/>
        <v>57</v>
      </c>
      <c r="B62" s="3">
        <v>1945.0599975</v>
      </c>
      <c r="C62" s="3">
        <v>505.51501500000001</v>
      </c>
      <c r="D62" s="3">
        <f t="shared" si="1"/>
        <v>-223.05571038333346</v>
      </c>
      <c r="E62" s="3">
        <f t="shared" si="2"/>
        <v>-424.52523385416686</v>
      </c>
      <c r="F62" s="4">
        <f t="shared" si="3"/>
        <v>94692.777612991951</v>
      </c>
      <c r="G62" s="3">
        <f t="shared" si="4"/>
        <v>49753.849934613536</v>
      </c>
      <c r="H62" s="3">
        <f t="shared" si="5"/>
        <v>435.26300209479888</v>
      </c>
      <c r="I62" s="3">
        <f t="shared" si="7"/>
        <v>4935.3453172325453</v>
      </c>
    </row>
    <row r="63" spans="1:9" x14ac:dyDescent="0.35">
      <c r="A63" s="25">
        <f t="shared" si="6"/>
        <v>58</v>
      </c>
      <c r="B63" s="3">
        <v>1999.5050655</v>
      </c>
      <c r="C63" s="3">
        <v>568.45001200000002</v>
      </c>
      <c r="D63" s="3">
        <f t="shared" si="1"/>
        <v>-168.61064238333347</v>
      </c>
      <c r="E63" s="3">
        <f t="shared" si="2"/>
        <v>-361.59023685416685</v>
      </c>
      <c r="F63" s="4">
        <f t="shared" si="3"/>
        <v>60967.962115522772</v>
      </c>
      <c r="G63" s="3">
        <f t="shared" si="4"/>
        <v>28429.548724920369</v>
      </c>
      <c r="H63" s="3">
        <f t="shared" si="5"/>
        <v>467.60781490688004</v>
      </c>
      <c r="I63" s="3">
        <f t="shared" si="7"/>
        <v>10169.148714567655</v>
      </c>
    </row>
    <row r="64" spans="1:9" x14ac:dyDescent="0.35">
      <c r="A64" s="25">
        <f t="shared" si="6"/>
        <v>59</v>
      </c>
      <c r="B64" s="3">
        <v>2080.584961</v>
      </c>
      <c r="C64" s="3">
        <v>645.96499649999998</v>
      </c>
      <c r="D64" s="3">
        <f t="shared" si="1"/>
        <v>-87.53074688333345</v>
      </c>
      <c r="E64" s="3">
        <f t="shared" si="2"/>
        <v>-284.07525235416688</v>
      </c>
      <c r="F64" s="4">
        <f t="shared" si="3"/>
        <v>24865.319009631654</v>
      </c>
      <c r="G64" s="3">
        <f t="shared" si="4"/>
        <v>7661.6316499541881</v>
      </c>
      <c r="H64" s="3">
        <f t="shared" si="5"/>
        <v>522.1588142732536</v>
      </c>
      <c r="I64" s="3">
        <f t="shared" si="7"/>
        <v>15327.970757562332</v>
      </c>
    </row>
    <row r="65" spans="1:9" x14ac:dyDescent="0.35">
      <c r="A65" s="25">
        <f t="shared" si="6"/>
        <v>60</v>
      </c>
      <c r="B65" s="3">
        <v>2063.4349364999998</v>
      </c>
      <c r="C65" s="3">
        <v>674.82000749999997</v>
      </c>
      <c r="D65" s="3">
        <f t="shared" si="1"/>
        <v>-104.68077138333365</v>
      </c>
      <c r="E65" s="3">
        <f t="shared" si="2"/>
        <v>-255.22024135416689</v>
      </c>
      <c r="F65" s="4">
        <f t="shared" si="3"/>
        <v>26716.651737594781</v>
      </c>
      <c r="G65" s="3">
        <f t="shared" si="4"/>
        <v>10958.063897409766</v>
      </c>
      <c r="H65" s="3">
        <f t="shared" si="5"/>
        <v>509.93618760572724</v>
      </c>
      <c r="I65" s="3">
        <f t="shared" si="7"/>
        <v>27186.67406292697</v>
      </c>
    </row>
    <row r="66" spans="1:9" x14ac:dyDescent="0.35">
      <c r="A66" s="25">
        <f t="shared" si="6"/>
        <v>61</v>
      </c>
      <c r="B66" s="3">
        <v>1989.2199705</v>
      </c>
      <c r="C66" s="3">
        <v>621.64498900000001</v>
      </c>
      <c r="D66" s="3">
        <f t="shared" si="1"/>
        <v>-178.89573738333343</v>
      </c>
      <c r="E66" s="3">
        <f t="shared" si="2"/>
        <v>-308.39525985416685</v>
      </c>
      <c r="F66" s="4">
        <f t="shared" si="3"/>
        <v>55170.597417135905</v>
      </c>
      <c r="G66" s="3">
        <f t="shared" si="4"/>
        <v>32003.684853926599</v>
      </c>
      <c r="H66" s="3">
        <f t="shared" si="5"/>
        <v>461.2483595028142</v>
      </c>
      <c r="I66" s="3">
        <f t="shared" si="7"/>
        <v>25727.078754057497</v>
      </c>
    </row>
    <row r="67" spans="1:9" x14ac:dyDescent="0.35">
      <c r="A67" s="25">
        <f t="shared" si="6"/>
        <v>62</v>
      </c>
      <c r="B67" s="3">
        <v>1934.5849605000001</v>
      </c>
      <c r="C67" s="3">
        <v>565.33502199999998</v>
      </c>
      <c r="D67" s="3">
        <f t="shared" si="1"/>
        <v>-233.53074738333339</v>
      </c>
      <c r="E67" s="3">
        <f t="shared" si="2"/>
        <v>-364.70522685416688</v>
      </c>
      <c r="F67" s="4">
        <f t="shared" si="3"/>
        <v>85169.884201861743</v>
      </c>
      <c r="G67" s="3">
        <f t="shared" si="4"/>
        <v>54536.609973418279</v>
      </c>
      <c r="H67" s="3">
        <f t="shared" si="5"/>
        <v>429.40100948186677</v>
      </c>
      <c r="I67" s="3">
        <f t="shared" si="7"/>
        <v>18478.055759279996</v>
      </c>
    </row>
    <row r="68" spans="1:9" x14ac:dyDescent="0.35">
      <c r="A68" s="25">
        <f t="shared" si="6"/>
        <v>63</v>
      </c>
      <c r="B68" s="3">
        <v>1998.414978</v>
      </c>
      <c r="C68" s="3">
        <v>574.96499649999998</v>
      </c>
      <c r="D68" s="3">
        <f t="shared" si="1"/>
        <v>-169.70072988333345</v>
      </c>
      <c r="E68" s="3">
        <f t="shared" si="2"/>
        <v>-355.07525235416688</v>
      </c>
      <c r="F68" s="4">
        <f t="shared" si="3"/>
        <v>60256.529488010936</v>
      </c>
      <c r="G68" s="3">
        <f t="shared" si="4"/>
        <v>28798.337722936103</v>
      </c>
      <c r="H68" s="3">
        <f t="shared" si="5"/>
        <v>466.92811293686628</v>
      </c>
      <c r="I68" s="3">
        <f t="shared" si="7"/>
        <v>11671.968210034109</v>
      </c>
    </row>
    <row r="69" spans="1:9" x14ac:dyDescent="0.35">
      <c r="A69" s="25">
        <f t="shared" si="6"/>
        <v>64</v>
      </c>
      <c r="B69" s="3">
        <v>2060.9600829999999</v>
      </c>
      <c r="C69" s="3">
        <v>625.0400085</v>
      </c>
      <c r="D69" s="3">
        <f t="shared" si="1"/>
        <v>-107.15562488333353</v>
      </c>
      <c r="E69" s="3">
        <f t="shared" si="2"/>
        <v>-305.00024035416686</v>
      </c>
      <c r="F69" s="4">
        <f t="shared" si="3"/>
        <v>32682.49134471767</v>
      </c>
      <c r="G69" s="3">
        <f t="shared" si="4"/>
        <v>11482.327944137687</v>
      </c>
      <c r="H69" s="3">
        <f t="shared" si="5"/>
        <v>508.20382953548352</v>
      </c>
      <c r="I69" s="3">
        <f t="shared" si="7"/>
        <v>13650.692715028523</v>
      </c>
    </row>
    <row r="70" spans="1:9" x14ac:dyDescent="0.35">
      <c r="A70" s="25">
        <f t="shared" si="6"/>
        <v>65</v>
      </c>
      <c r="B70" s="3">
        <v>2082.0599364999998</v>
      </c>
      <c r="C70" s="3">
        <v>693.35498050000001</v>
      </c>
      <c r="D70" s="3">
        <f t="shared" si="1"/>
        <v>-86.055771383333649</v>
      </c>
      <c r="E70" s="3">
        <f t="shared" si="2"/>
        <v>-236.68526835416685</v>
      </c>
      <c r="F70" s="4">
        <f t="shared" si="3"/>
        <v>20368.133343289159</v>
      </c>
      <c r="G70" s="3">
        <f t="shared" si="4"/>
        <v>7405.5957883805868</v>
      </c>
      <c r="H70" s="3">
        <f t="shared" si="5"/>
        <v>523.22802677013851</v>
      </c>
      <c r="I70" s="3">
        <f t="shared" ref="I70:I101" si="8">(H70-C70)^2</f>
        <v>28943.180385402437</v>
      </c>
    </row>
    <row r="71" spans="1:9" x14ac:dyDescent="0.35">
      <c r="A71" s="25">
        <f t="shared" si="6"/>
        <v>66</v>
      </c>
      <c r="B71" s="3">
        <v>2096.400024</v>
      </c>
      <c r="C71" s="3">
        <v>718.26000950000002</v>
      </c>
      <c r="D71" s="3">
        <f t="shared" ref="D71:D125" si="9">B71-$B$127</f>
        <v>-71.71568388333344</v>
      </c>
      <c r="E71" s="3">
        <f t="shared" ref="E71:E125" si="10">C71-$C$127</f>
        <v>-211.78023935416684</v>
      </c>
      <c r="F71" s="4">
        <f t="shared" ref="F71:F125" si="11">D71*E71</f>
        <v>15187.964698260121</v>
      </c>
      <c r="G71" s="3">
        <f t="shared" ref="G71:G125" si="12">D71^2</f>
        <v>5143.139314854212</v>
      </c>
      <c r="H71" s="3">
        <f t="shared" ref="H71:H125" si="13">$L$16*$L$15^B71+$L$17</f>
        <v>533.77491721364561</v>
      </c>
      <c r="I71" s="3">
        <f t="shared" si="8"/>
        <v>34034.749275904709</v>
      </c>
    </row>
    <row r="72" spans="1:9" x14ac:dyDescent="0.35">
      <c r="A72" s="25">
        <f t="shared" ref="A72:A125" si="14">A71+1</f>
        <v>67</v>
      </c>
      <c r="B72" s="3">
        <v>2136.4700929999999</v>
      </c>
      <c r="C72" s="3">
        <v>738.06500249999999</v>
      </c>
      <c r="D72" s="3">
        <f t="shared" si="9"/>
        <v>-31.645614883333565</v>
      </c>
      <c r="E72" s="3">
        <f t="shared" si="10"/>
        <v>-191.97524635416687</v>
      </c>
      <c r="F72" s="4">
        <f t="shared" si="11"/>
        <v>6075.1747132570508</v>
      </c>
      <c r="G72" s="3">
        <f t="shared" si="12"/>
        <v>1001.4449413442628</v>
      </c>
      <c r="H72" s="3">
        <f t="shared" si="13"/>
        <v>564.7553127591018</v>
      </c>
      <c r="I72" s="3">
        <f t="shared" si="8"/>
        <v>30036.248558086394</v>
      </c>
    </row>
    <row r="73" spans="1:9" x14ac:dyDescent="0.35">
      <c r="A73" s="25">
        <f t="shared" si="14"/>
        <v>68</v>
      </c>
      <c r="B73" s="3">
        <v>2172.0499264999999</v>
      </c>
      <c r="C73" s="3">
        <v>764.51498400000003</v>
      </c>
      <c r="D73" s="3">
        <f t="shared" si="9"/>
        <v>3.9342186166663851</v>
      </c>
      <c r="E73" s="3">
        <f t="shared" si="10"/>
        <v>-165.52526485416683</v>
      </c>
      <c r="F73" s="4">
        <f t="shared" si="11"/>
        <v>-651.21257851789721</v>
      </c>
      <c r="G73" s="3">
        <f t="shared" si="12"/>
        <v>15.478076123724364</v>
      </c>
      <c r="H73" s="3">
        <f t="shared" si="13"/>
        <v>594.23312670566463</v>
      </c>
      <c r="I73" s="3">
        <f t="shared" si="8"/>
        <v>28995.910923608404</v>
      </c>
    </row>
    <row r="74" spans="1:9" x14ac:dyDescent="0.35">
      <c r="A74" s="25">
        <f t="shared" si="14"/>
        <v>69</v>
      </c>
      <c r="B74" s="3">
        <v>2169.8000489999999</v>
      </c>
      <c r="C74" s="3">
        <v>804.10501099999999</v>
      </c>
      <c r="D74" s="3">
        <f t="shared" si="9"/>
        <v>1.6843411166664737</v>
      </c>
      <c r="E74" s="3">
        <f t="shared" si="10"/>
        <v>-125.93523785416687</v>
      </c>
      <c r="F74" s="4">
        <f t="shared" si="11"/>
        <v>-212.11789915494541</v>
      </c>
      <c r="G74" s="3">
        <f t="shared" si="12"/>
        <v>2.8370049972932634</v>
      </c>
      <c r="H74" s="3">
        <f t="shared" si="13"/>
        <v>592.31175579274964</v>
      </c>
      <c r="I74" s="3">
        <f t="shared" si="8"/>
        <v>44856.382951283478</v>
      </c>
    </row>
    <row r="75" spans="1:9" x14ac:dyDescent="0.35">
      <c r="A75" s="25">
        <f t="shared" si="14"/>
        <v>70</v>
      </c>
      <c r="B75" s="3">
        <v>2145.23999</v>
      </c>
      <c r="C75" s="3">
        <v>812.91000350000002</v>
      </c>
      <c r="D75" s="3">
        <f t="shared" si="9"/>
        <v>-22.875717883333436</v>
      </c>
      <c r="E75" s="3">
        <f t="shared" si="10"/>
        <v>-117.13024535416685</v>
      </c>
      <c r="F75" s="4">
        <f t="shared" si="11"/>
        <v>2679.4384483275476</v>
      </c>
      <c r="G75" s="3">
        <f t="shared" si="12"/>
        <v>523.29846867786125</v>
      </c>
      <c r="H75" s="3">
        <f t="shared" si="13"/>
        <v>571.84400415304071</v>
      </c>
      <c r="I75" s="3">
        <f t="shared" si="8"/>
        <v>58112.81604114818</v>
      </c>
    </row>
    <row r="76" spans="1:9" x14ac:dyDescent="0.35">
      <c r="A76" s="25">
        <f t="shared" si="14"/>
        <v>71</v>
      </c>
      <c r="B76" s="3">
        <v>2163.7449955000002</v>
      </c>
      <c r="C76" s="3">
        <v>774.78500350000002</v>
      </c>
      <c r="D76" s="3">
        <f t="shared" si="9"/>
        <v>-4.3707123833332844</v>
      </c>
      <c r="E76" s="3">
        <f t="shared" si="10"/>
        <v>-155.25524535416685</v>
      </c>
      <c r="F76" s="4">
        <f t="shared" si="11"/>
        <v>678.5760234469044</v>
      </c>
      <c r="G76" s="3">
        <f t="shared" si="12"/>
        <v>19.103126737822919</v>
      </c>
      <c r="H76" s="3">
        <f t="shared" si="13"/>
        <v>587.17990693444904</v>
      </c>
      <c r="I76" s="3">
        <f t="shared" si="8"/>
        <v>35195.672257369712</v>
      </c>
    </row>
    <row r="77" spans="1:9" x14ac:dyDescent="0.35">
      <c r="A77" s="25">
        <f t="shared" si="14"/>
        <v>72</v>
      </c>
      <c r="B77" s="3">
        <v>2219.5</v>
      </c>
      <c r="C77" s="3">
        <v>760.53497300000004</v>
      </c>
      <c r="D77" s="3">
        <f t="shared" si="9"/>
        <v>51.384292116666529</v>
      </c>
      <c r="E77" s="3">
        <f t="shared" si="10"/>
        <v>-169.50527585416683</v>
      </c>
      <c r="F77" s="4">
        <f t="shared" si="11"/>
        <v>-8709.9086098066491</v>
      </c>
      <c r="G77" s="3">
        <f t="shared" si="12"/>
        <v>2640.3454763309178</v>
      </c>
      <c r="H77" s="3">
        <f t="shared" si="13"/>
        <v>636.65247553397137</v>
      </c>
      <c r="I77" s="3">
        <f t="shared" si="8"/>
        <v>15346.873178420599</v>
      </c>
    </row>
    <row r="78" spans="1:9" x14ac:dyDescent="0.35">
      <c r="A78" s="25">
        <f t="shared" si="14"/>
        <v>73</v>
      </c>
      <c r="B78" s="3">
        <v>2265.2200925000002</v>
      </c>
      <c r="C78" s="3">
        <v>790.69998150000004</v>
      </c>
      <c r="D78" s="3">
        <f t="shared" si="9"/>
        <v>97.104384616666721</v>
      </c>
      <c r="E78" s="3">
        <f t="shared" si="10"/>
        <v>-139.34026735416683</v>
      </c>
      <c r="F78" s="4">
        <f t="shared" si="11"/>
        <v>-13530.550913748186</v>
      </c>
      <c r="G78" s="3">
        <f t="shared" si="12"/>
        <v>9429.2615117815403</v>
      </c>
      <c r="H78" s="3">
        <f t="shared" si="13"/>
        <v>681.15942627862273</v>
      </c>
      <c r="I78" s="3">
        <f t="shared" si="8"/>
        <v>11999.133238207611</v>
      </c>
    </row>
    <row r="79" spans="1:9" x14ac:dyDescent="0.35">
      <c r="A79" s="25">
        <f t="shared" si="14"/>
        <v>74</v>
      </c>
      <c r="B79" s="3">
        <v>2324.6149905000002</v>
      </c>
      <c r="C79" s="3">
        <v>837.125</v>
      </c>
      <c r="D79" s="3">
        <f t="shared" si="9"/>
        <v>156.49928261666673</v>
      </c>
      <c r="E79" s="3">
        <f t="shared" si="10"/>
        <v>-92.915248854166862</v>
      </c>
      <c r="F79" s="4">
        <f t="shared" si="11"/>
        <v>-14541.169789826179</v>
      </c>
      <c r="G79" s="3">
        <f t="shared" si="12"/>
        <v>24492.025459531327</v>
      </c>
      <c r="H79" s="3">
        <f t="shared" si="13"/>
        <v>744.82494254207904</v>
      </c>
      <c r="I79" s="3">
        <f t="shared" si="8"/>
        <v>8519.3006067355109</v>
      </c>
    </row>
    <row r="80" spans="1:9" x14ac:dyDescent="0.35">
      <c r="A80" s="25">
        <f t="shared" si="14"/>
        <v>75</v>
      </c>
      <c r="B80" s="3">
        <v>2371.424927</v>
      </c>
      <c r="C80" s="3">
        <v>869.794983</v>
      </c>
      <c r="D80" s="3">
        <f t="shared" si="9"/>
        <v>203.30921911666655</v>
      </c>
      <c r="E80" s="3">
        <f t="shared" si="10"/>
        <v>-60.24526585416686</v>
      </c>
      <c r="F80" s="4">
        <f t="shared" si="11"/>
        <v>-12248.417956286639</v>
      </c>
      <c r="G80" s="3">
        <f t="shared" si="12"/>
        <v>41334.638577828729</v>
      </c>
      <c r="H80" s="3">
        <f t="shared" si="13"/>
        <v>800.10805783668968</v>
      </c>
      <c r="I80" s="3">
        <f t="shared" si="8"/>
        <v>4856.2675387168129</v>
      </c>
    </row>
    <row r="81" spans="1:9" x14ac:dyDescent="0.35">
      <c r="A81" s="25">
        <f t="shared" si="14"/>
        <v>76</v>
      </c>
      <c r="B81" s="3">
        <v>2373.2700195000002</v>
      </c>
      <c r="C81" s="3">
        <v>906.49499500000002</v>
      </c>
      <c r="D81" s="3">
        <f t="shared" si="9"/>
        <v>205.15431161666675</v>
      </c>
      <c r="E81" s="3">
        <f t="shared" si="10"/>
        <v>-23.545253854166845</v>
      </c>
      <c r="F81" s="4">
        <f t="shared" si="11"/>
        <v>-4830.410346291269</v>
      </c>
      <c r="G81" s="3">
        <f t="shared" si="12"/>
        <v>42088.291574908406</v>
      </c>
      <c r="H81" s="3">
        <f t="shared" si="13"/>
        <v>802.38558710983295</v>
      </c>
      <c r="I81" s="3">
        <f t="shared" si="8"/>
        <v>10838.76881124118</v>
      </c>
    </row>
    <row r="82" spans="1:9" x14ac:dyDescent="0.35">
      <c r="A82" s="25">
        <f t="shared" si="14"/>
        <v>77</v>
      </c>
      <c r="B82" s="3">
        <v>2400.1500245000002</v>
      </c>
      <c r="C82" s="3">
        <v>961.2099915</v>
      </c>
      <c r="D82" s="3">
        <f t="shared" si="9"/>
        <v>232.03431661666673</v>
      </c>
      <c r="E82" s="3">
        <f t="shared" si="10"/>
        <v>31.169742645833139</v>
      </c>
      <c r="F82" s="4">
        <f t="shared" si="11"/>
        <v>7232.4499339432659</v>
      </c>
      <c r="G82" s="3">
        <f t="shared" si="12"/>
        <v>53839.924087763538</v>
      </c>
      <c r="H82" s="3">
        <f t="shared" si="13"/>
        <v>836.45205730419627</v>
      </c>
      <c r="I82" s="3">
        <f t="shared" si="8"/>
        <v>15564.542144804493</v>
      </c>
    </row>
    <row r="83" spans="1:9" x14ac:dyDescent="0.35">
      <c r="A83" s="25">
        <f t="shared" si="14"/>
        <v>78</v>
      </c>
      <c r="B83" s="3">
        <v>2419.5299070000001</v>
      </c>
      <c r="C83" s="3">
        <v>983.29501349999998</v>
      </c>
      <c r="D83" s="3">
        <f t="shared" si="9"/>
        <v>251.41419911666662</v>
      </c>
      <c r="E83" s="3">
        <f t="shared" si="10"/>
        <v>53.25476464583312</v>
      </c>
      <c r="F83" s="4">
        <f t="shared" si="11"/>
        <v>13389.004002578706</v>
      </c>
      <c r="G83" s="3">
        <f t="shared" si="12"/>
        <v>63209.09951747489</v>
      </c>
      <c r="H83" s="3">
        <f t="shared" si="13"/>
        <v>862.07331643779355</v>
      </c>
      <c r="I83" s="3">
        <f t="shared" si="8"/>
        <v>14694.699838641347</v>
      </c>
    </row>
    <row r="84" spans="1:9" x14ac:dyDescent="0.35">
      <c r="A84" s="25">
        <f t="shared" si="14"/>
        <v>79</v>
      </c>
      <c r="B84" s="3">
        <v>2450.844971</v>
      </c>
      <c r="C84" s="3">
        <v>980.28500350000002</v>
      </c>
      <c r="D84" s="3">
        <f t="shared" si="9"/>
        <v>282.72926311666652</v>
      </c>
      <c r="E84" s="3">
        <f t="shared" si="10"/>
        <v>50.244754645833154</v>
      </c>
      <c r="F84" s="4">
        <f t="shared" si="11"/>
        <v>14205.662456494114</v>
      </c>
      <c r="G84" s="3">
        <f t="shared" si="12"/>
        <v>79935.83622249325</v>
      </c>
      <c r="H84" s="3">
        <f t="shared" si="13"/>
        <v>905.44169863671334</v>
      </c>
      <c r="I84" s="3">
        <f t="shared" si="8"/>
        <v>5601.5202828588708</v>
      </c>
    </row>
    <row r="85" spans="1:9" ht="15" thickBot="1" x14ac:dyDescent="0.4">
      <c r="A85" s="46">
        <f t="shared" si="14"/>
        <v>80</v>
      </c>
      <c r="B85" s="47">
        <v>2474.375</v>
      </c>
      <c r="C85" s="47">
        <v>988.35498050000001</v>
      </c>
      <c r="D85" s="47">
        <f t="shared" si="9"/>
        <v>306.25929211666653</v>
      </c>
      <c r="E85" s="47">
        <f t="shared" si="10"/>
        <v>58.314731645833149</v>
      </c>
      <c r="F85" s="48">
        <f t="shared" si="11"/>
        <v>17859.428433826233</v>
      </c>
      <c r="G85" s="47">
        <f t="shared" si="12"/>
        <v>93794.754007801675</v>
      </c>
      <c r="H85" s="3">
        <f t="shared" si="13"/>
        <v>939.70259875421118</v>
      </c>
      <c r="I85" s="47">
        <f t="shared" si="8"/>
        <v>2367.0542495379664</v>
      </c>
    </row>
    <row r="86" spans="1:9" x14ac:dyDescent="0.35">
      <c r="A86" s="43">
        <f t="shared" si="14"/>
        <v>81</v>
      </c>
      <c r="B86" s="44">
        <v>2496.8900144999998</v>
      </c>
      <c r="C86" s="44">
        <v>972.77499399999999</v>
      </c>
      <c r="D86" s="44">
        <f t="shared" si="9"/>
        <v>328.77430661666631</v>
      </c>
      <c r="E86" s="44">
        <f t="shared" si="10"/>
        <v>42.734745145833131</v>
      </c>
      <c r="F86" s="45">
        <f t="shared" si="11"/>
        <v>14050.086203761233</v>
      </c>
      <c r="G86" s="44">
        <f t="shared" si="12"/>
        <v>108092.54469126971</v>
      </c>
      <c r="H86" s="3">
        <f t="shared" si="13"/>
        <v>973.89526135138658</v>
      </c>
      <c r="I86" s="44">
        <f t="shared" si="8"/>
        <v>1.2549989385827198</v>
      </c>
    </row>
    <row r="87" spans="1:9" x14ac:dyDescent="0.35">
      <c r="A87" s="25">
        <f t="shared" si="14"/>
        <v>82</v>
      </c>
      <c r="B87" s="3">
        <v>2548.2299804999998</v>
      </c>
      <c r="C87" s="3">
        <v>1034.6400145</v>
      </c>
      <c r="D87" s="3">
        <f t="shared" si="9"/>
        <v>380.11427261666631</v>
      </c>
      <c r="E87" s="3">
        <f t="shared" si="10"/>
        <v>104.59976564583314</v>
      </c>
      <c r="F87" s="4">
        <f t="shared" si="11"/>
        <v>39759.863834339631</v>
      </c>
      <c r="G87" s="3">
        <f t="shared" si="12"/>
        <v>144486.86024689733</v>
      </c>
      <c r="H87" s="3">
        <f t="shared" si="13"/>
        <v>1057.33583998483</v>
      </c>
      <c r="I87" s="3">
        <f t="shared" si="8"/>
        <v>515.10049443786068</v>
      </c>
    </row>
    <row r="88" spans="1:9" x14ac:dyDescent="0.35">
      <c r="A88" s="25">
        <f t="shared" si="14"/>
        <v>83</v>
      </c>
      <c r="B88" s="3">
        <v>2584.0250245000002</v>
      </c>
      <c r="C88" s="3">
        <v>1141.075012</v>
      </c>
      <c r="D88" s="3">
        <f t="shared" si="9"/>
        <v>415.90931661666673</v>
      </c>
      <c r="E88" s="3">
        <f t="shared" si="10"/>
        <v>211.03476314583315</v>
      </c>
      <c r="F88" s="4">
        <f t="shared" si="11"/>
        <v>87771.324122343591</v>
      </c>
      <c r="G88" s="3">
        <f t="shared" si="12"/>
        <v>172980.55964854272</v>
      </c>
      <c r="H88" s="3">
        <f t="shared" si="13"/>
        <v>1120.3254787742583</v>
      </c>
      <c r="I88" s="3">
        <f t="shared" si="8"/>
        <v>430.54312908616055</v>
      </c>
    </row>
    <row r="89" spans="1:9" x14ac:dyDescent="0.35">
      <c r="A89" s="25">
        <f t="shared" si="14"/>
        <v>84</v>
      </c>
      <c r="B89" s="3">
        <v>2659.3551025000002</v>
      </c>
      <c r="C89" s="3">
        <v>1170.76001</v>
      </c>
      <c r="D89" s="3">
        <f t="shared" si="9"/>
        <v>491.23939461666669</v>
      </c>
      <c r="E89" s="3">
        <f t="shared" si="10"/>
        <v>240.7197611458331</v>
      </c>
      <c r="F89" s="4">
        <f t="shared" si="11"/>
        <v>118251.02973754765</v>
      </c>
      <c r="G89" s="3">
        <f t="shared" si="12"/>
        <v>241316.14282334916</v>
      </c>
      <c r="H89" s="3">
        <f t="shared" si="13"/>
        <v>1267.1555095510148</v>
      </c>
      <c r="I89" s="3">
        <f t="shared" si="8"/>
        <v>9292.0923336897013</v>
      </c>
    </row>
    <row r="90" spans="1:9" x14ac:dyDescent="0.35">
      <c r="A90" s="25">
        <f t="shared" si="14"/>
        <v>85</v>
      </c>
      <c r="B90" s="3">
        <v>2753.7700195000002</v>
      </c>
      <c r="C90" s="3">
        <v>1311.4450075</v>
      </c>
      <c r="D90" s="3">
        <f t="shared" si="9"/>
        <v>585.65431161666675</v>
      </c>
      <c r="E90" s="3">
        <f t="shared" si="10"/>
        <v>381.40475864583311</v>
      </c>
      <c r="F90" s="4">
        <f t="shared" si="11"/>
        <v>223371.34137204633</v>
      </c>
      <c r="G90" s="3">
        <f t="shared" si="12"/>
        <v>342990.97271519178</v>
      </c>
      <c r="H90" s="3">
        <f t="shared" si="13"/>
        <v>1482.1854305400029</v>
      </c>
      <c r="I90" s="3">
        <f t="shared" si="8"/>
        <v>29152.292059879172</v>
      </c>
    </row>
    <row r="91" spans="1:9" x14ac:dyDescent="0.35">
      <c r="A91" s="25">
        <f t="shared" si="14"/>
        <v>86</v>
      </c>
      <c r="B91" s="3">
        <v>2765.1400144999998</v>
      </c>
      <c r="C91" s="3">
        <v>1478.7249755</v>
      </c>
      <c r="D91" s="3">
        <f t="shared" si="9"/>
        <v>597.02430661666631</v>
      </c>
      <c r="E91" s="3">
        <f t="shared" si="10"/>
        <v>548.68472664583317</v>
      </c>
      <c r="F91" s="4">
        <f t="shared" si="11"/>
        <v>327578.11847688362</v>
      </c>
      <c r="G91" s="3">
        <f t="shared" si="12"/>
        <v>356438.0226911112</v>
      </c>
      <c r="H91" s="3">
        <f t="shared" si="13"/>
        <v>1510.6759494908663</v>
      </c>
      <c r="I91" s="3">
        <f t="shared" si="8"/>
        <v>1020.8647389650122</v>
      </c>
    </row>
    <row r="92" spans="1:9" x14ac:dyDescent="0.35">
      <c r="A92" s="25">
        <f t="shared" si="14"/>
        <v>87</v>
      </c>
      <c r="B92" s="3">
        <v>2678.045044</v>
      </c>
      <c r="C92" s="3">
        <v>1480.469971</v>
      </c>
      <c r="D92" s="3">
        <f t="shared" si="9"/>
        <v>509.92933611666649</v>
      </c>
      <c r="E92" s="3">
        <f t="shared" si="10"/>
        <v>550.42972214583313</v>
      </c>
      <c r="F92" s="4">
        <f t="shared" si="11"/>
        <v>280680.26279270591</v>
      </c>
      <c r="G92" s="3">
        <f t="shared" si="12"/>
        <v>260027.92783238422</v>
      </c>
      <c r="H92" s="3">
        <f t="shared" si="13"/>
        <v>1306.8264984433388</v>
      </c>
      <c r="I92" s="3">
        <f t="shared" si="8"/>
        <v>30152.055561535955</v>
      </c>
    </row>
    <row r="93" spans="1:9" x14ac:dyDescent="0.35">
      <c r="A93" s="25">
        <f t="shared" si="14"/>
        <v>88</v>
      </c>
      <c r="B93" s="3">
        <v>2640.75</v>
      </c>
      <c r="C93" s="3">
        <v>1491.875</v>
      </c>
      <c r="D93" s="3">
        <f t="shared" si="9"/>
        <v>472.63429211666653</v>
      </c>
      <c r="E93" s="3">
        <f t="shared" si="10"/>
        <v>561.83475114583314</v>
      </c>
      <c r="F93" s="4">
        <f t="shared" si="11"/>
        <v>265542.36989435437</v>
      </c>
      <c r="G93" s="3">
        <f t="shared" si="12"/>
        <v>223383.17408462247</v>
      </c>
      <c r="H93" s="3">
        <f t="shared" si="13"/>
        <v>1228.9887850433524</v>
      </c>
      <c r="I93" s="3">
        <f t="shared" si="8"/>
        <v>69109.162014232716</v>
      </c>
    </row>
    <row r="94" spans="1:9" x14ac:dyDescent="0.35">
      <c r="A94" s="25">
        <f t="shared" si="14"/>
        <v>89</v>
      </c>
      <c r="B94" s="3">
        <v>2674.1149905000002</v>
      </c>
      <c r="C94" s="3">
        <v>1596.419983</v>
      </c>
      <c r="D94" s="3">
        <f t="shared" si="9"/>
        <v>505.99928261666673</v>
      </c>
      <c r="E94" s="3">
        <f t="shared" si="10"/>
        <v>666.37973414583314</v>
      </c>
      <c r="F94" s="4">
        <f t="shared" si="11"/>
        <v>337187.66742807667</v>
      </c>
      <c r="G94" s="3">
        <f t="shared" si="12"/>
        <v>256035.27400858139</v>
      </c>
      <c r="H94" s="3">
        <f t="shared" si="13"/>
        <v>1298.3716590503273</v>
      </c>
      <c r="I94" s="3">
        <f t="shared" si="8"/>
        <v>88832.803409209067</v>
      </c>
    </row>
    <row r="95" spans="1:9" x14ac:dyDescent="0.35">
      <c r="A95" s="25">
        <f t="shared" si="14"/>
        <v>90</v>
      </c>
      <c r="B95" s="3">
        <v>2718.535034</v>
      </c>
      <c r="C95" s="3">
        <v>1668.415039</v>
      </c>
      <c r="D95" s="3">
        <f t="shared" si="9"/>
        <v>550.41932611666653</v>
      </c>
      <c r="E95" s="3">
        <f t="shared" si="10"/>
        <v>738.37479014583312</v>
      </c>
      <c r="F95" s="4">
        <f t="shared" si="11"/>
        <v>406415.7544136045</v>
      </c>
      <c r="G95" s="3">
        <f t="shared" si="12"/>
        <v>302961.43456272531</v>
      </c>
      <c r="H95" s="3">
        <f t="shared" si="13"/>
        <v>1397.5656468534667</v>
      </c>
      <c r="I95" s="3">
        <f t="shared" si="8"/>
        <v>73359.393226146582</v>
      </c>
    </row>
    <row r="96" spans="1:9" x14ac:dyDescent="0.35">
      <c r="A96" s="25">
        <f t="shared" si="14"/>
        <v>91</v>
      </c>
      <c r="B96" s="3">
        <v>2760.619995</v>
      </c>
      <c r="C96" s="3">
        <v>1730.0699460000001</v>
      </c>
      <c r="D96" s="3">
        <f t="shared" si="9"/>
        <v>592.50428711666655</v>
      </c>
      <c r="E96" s="3">
        <f t="shared" si="10"/>
        <v>800.02969714583321</v>
      </c>
      <c r="F96" s="4">
        <f t="shared" si="11"/>
        <v>474021.02537955454</v>
      </c>
      <c r="G96" s="3">
        <f t="shared" si="12"/>
        <v>351061.33025162923</v>
      </c>
      <c r="H96" s="3">
        <f t="shared" si="13"/>
        <v>1499.2788500742436</v>
      </c>
      <c r="I96" s="3">
        <f t="shared" si="8"/>
        <v>53264.52995861174</v>
      </c>
    </row>
    <row r="97" spans="1:9" x14ac:dyDescent="0.35">
      <c r="A97" s="25">
        <f t="shared" si="14"/>
        <v>92</v>
      </c>
      <c r="B97" s="3">
        <v>2861.344971</v>
      </c>
      <c r="C97" s="3">
        <v>1898.3549805</v>
      </c>
      <c r="D97" s="3">
        <f t="shared" si="9"/>
        <v>693.22926311666652</v>
      </c>
      <c r="E97" s="3">
        <f t="shared" si="10"/>
        <v>968.31473164583315</v>
      </c>
      <c r="F97" s="4">
        <f t="shared" si="11"/>
        <v>671264.10788385361</v>
      </c>
      <c r="G97" s="3">
        <f t="shared" si="12"/>
        <v>480566.81124127645</v>
      </c>
      <c r="H97" s="3">
        <f t="shared" si="13"/>
        <v>1777.0023403988766</v>
      </c>
      <c r="I97" s="3">
        <f t="shared" si="8"/>
        <v>14726.463259512775</v>
      </c>
    </row>
    <row r="98" spans="1:9" x14ac:dyDescent="0.35">
      <c r="A98" s="25">
        <f t="shared" si="14"/>
        <v>93</v>
      </c>
      <c r="B98" s="3">
        <v>2905.4699704999998</v>
      </c>
      <c r="C98" s="3">
        <v>2014.75</v>
      </c>
      <c r="D98" s="3">
        <f t="shared" si="9"/>
        <v>737.35426261666635</v>
      </c>
      <c r="E98" s="3">
        <f t="shared" si="10"/>
        <v>1084.7097511458333</v>
      </c>
      <c r="F98" s="4">
        <f t="shared" si="11"/>
        <v>799815.35870924348</v>
      </c>
      <c r="G98" s="3">
        <f t="shared" si="12"/>
        <v>543691.30859896773</v>
      </c>
      <c r="H98" s="3">
        <f t="shared" si="13"/>
        <v>1915.7394176117264</v>
      </c>
      <c r="I98" s="3">
        <f t="shared" si="8"/>
        <v>9803.0954248651215</v>
      </c>
    </row>
    <row r="99" spans="1:9" x14ac:dyDescent="0.35">
      <c r="A99" s="25">
        <f t="shared" si="14"/>
        <v>94</v>
      </c>
      <c r="B99" s="3">
        <v>2819.0150144999998</v>
      </c>
      <c r="C99" s="3">
        <v>1810</v>
      </c>
      <c r="D99" s="3">
        <f t="shared" si="9"/>
        <v>650.89930661666631</v>
      </c>
      <c r="E99" s="3">
        <f t="shared" si="10"/>
        <v>879.95975114583314</v>
      </c>
      <c r="F99" s="4">
        <f t="shared" si="11"/>
        <v>572765.19187139708</v>
      </c>
      <c r="G99" s="3">
        <f t="shared" si="12"/>
        <v>423669.90735405701</v>
      </c>
      <c r="H99" s="3">
        <f t="shared" si="13"/>
        <v>1654.0293099636478</v>
      </c>
      <c r="I99" s="3">
        <f t="shared" si="8"/>
        <v>24326.856150415842</v>
      </c>
    </row>
    <row r="100" spans="1:9" x14ac:dyDescent="0.35">
      <c r="A100" s="25">
        <f t="shared" si="14"/>
        <v>95</v>
      </c>
      <c r="B100" s="3">
        <v>2738.875</v>
      </c>
      <c r="C100" s="3">
        <v>1656.8500365</v>
      </c>
      <c r="D100" s="3">
        <f t="shared" si="9"/>
        <v>570.75929211666653</v>
      </c>
      <c r="E100" s="3">
        <f t="shared" si="10"/>
        <v>726.80978764583313</v>
      </c>
      <c r="F100" s="4">
        <f t="shared" si="11"/>
        <v>414833.43990020046</v>
      </c>
      <c r="G100" s="3">
        <f t="shared" si="12"/>
        <v>325766.16953751829</v>
      </c>
      <c r="H100" s="3">
        <f t="shared" si="13"/>
        <v>1445.7473597978792</v>
      </c>
      <c r="I100" s="3">
        <f t="shared" si="8"/>
        <v>44564.340110800134</v>
      </c>
    </row>
    <row r="101" spans="1:9" x14ac:dyDescent="0.35">
      <c r="A101" s="25">
        <f t="shared" si="14"/>
        <v>96</v>
      </c>
      <c r="B101" s="3">
        <v>2648.6750489999999</v>
      </c>
      <c r="C101" s="3">
        <v>1635.714966</v>
      </c>
      <c r="D101" s="3">
        <f t="shared" si="9"/>
        <v>480.55934111666647</v>
      </c>
      <c r="E101" s="3">
        <f t="shared" si="10"/>
        <v>705.67471714583314</v>
      </c>
      <c r="F101" s="4">
        <f t="shared" si="11"/>
        <v>339118.57711429155</v>
      </c>
      <c r="G101" s="3">
        <f t="shared" si="12"/>
        <v>230937.28033448462</v>
      </c>
      <c r="H101" s="3">
        <f t="shared" si="13"/>
        <v>1245.0876755367653</v>
      </c>
      <c r="I101" s="3">
        <f t="shared" si="8"/>
        <v>152589.68005464828</v>
      </c>
    </row>
    <row r="102" spans="1:9" x14ac:dyDescent="0.35">
      <c r="A102" s="25">
        <f t="shared" si="14"/>
        <v>97</v>
      </c>
      <c r="B102" s="3">
        <v>2590.5300295000002</v>
      </c>
      <c r="C102" s="3">
        <v>1591.9649655000001</v>
      </c>
      <c r="D102" s="3">
        <f t="shared" si="9"/>
        <v>422.41432161666671</v>
      </c>
      <c r="E102" s="3">
        <f t="shared" si="10"/>
        <v>661.9247166458332</v>
      </c>
      <c r="F102" s="4">
        <f t="shared" si="11"/>
        <v>279606.48014325398</v>
      </c>
      <c r="G102" s="3">
        <f t="shared" si="12"/>
        <v>178433.85910686874</v>
      </c>
      <c r="H102" s="3">
        <f t="shared" si="13"/>
        <v>1132.2219650926756</v>
      </c>
      <c r="I102" s="3">
        <f t="shared" ref="I102:I133" si="15">(H102-C102)^2</f>
        <v>211363.62642352909</v>
      </c>
    </row>
    <row r="103" spans="1:9" x14ac:dyDescent="0.35">
      <c r="A103" s="25">
        <f t="shared" si="14"/>
        <v>98</v>
      </c>
      <c r="B103" s="3">
        <v>2743.405029</v>
      </c>
      <c r="C103" s="3">
        <v>1639.3549805</v>
      </c>
      <c r="D103" s="3">
        <f t="shared" si="9"/>
        <v>575.28932111666654</v>
      </c>
      <c r="E103" s="3">
        <f t="shared" si="10"/>
        <v>709.31473164583315</v>
      </c>
      <c r="F103" s="4">
        <f t="shared" si="11"/>
        <v>408061.19042658189</v>
      </c>
      <c r="G103" s="3">
        <f t="shared" si="12"/>
        <v>330957.80299087509</v>
      </c>
      <c r="H103" s="3">
        <f t="shared" si="13"/>
        <v>1456.7244325305905</v>
      </c>
      <c r="I103" s="3">
        <f t="shared" si="15"/>
        <v>33353.917051606768</v>
      </c>
    </row>
    <row r="104" spans="1:9" x14ac:dyDescent="0.35">
      <c r="A104" s="25">
        <f t="shared" si="14"/>
        <v>99</v>
      </c>
      <c r="B104" s="3">
        <v>2816.3099364999998</v>
      </c>
      <c r="C104" s="3">
        <v>1717.9400025</v>
      </c>
      <c r="D104" s="3">
        <f t="shared" si="9"/>
        <v>648.19422861666635</v>
      </c>
      <c r="E104" s="3">
        <f t="shared" si="10"/>
        <v>787.89975364583313</v>
      </c>
      <c r="F104" s="4">
        <f t="shared" si="11"/>
        <v>510712.07304172224</v>
      </c>
      <c r="G104" s="3">
        <f t="shared" si="12"/>
        <v>420155.75801195513</v>
      </c>
      <c r="H104" s="3">
        <f t="shared" si="13"/>
        <v>1646.4897195947381</v>
      </c>
      <c r="I104" s="3">
        <f t="shared" si="15"/>
        <v>5105.1429272419655</v>
      </c>
    </row>
    <row r="105" spans="1:9" x14ac:dyDescent="0.35">
      <c r="A105" s="25">
        <f t="shared" si="14"/>
        <v>100</v>
      </c>
      <c r="B105" s="3">
        <v>2897.2299804999998</v>
      </c>
      <c r="C105" s="3">
        <v>1863.3150025</v>
      </c>
      <c r="D105" s="3">
        <f t="shared" si="9"/>
        <v>729.11427261666631</v>
      </c>
      <c r="E105" s="3">
        <f t="shared" si="10"/>
        <v>933.27475364583313</v>
      </c>
      <c r="F105" s="4">
        <f t="shared" si="11"/>
        <v>680463.94315598009</v>
      </c>
      <c r="G105" s="3">
        <f t="shared" si="12"/>
        <v>531607.62253333046</v>
      </c>
      <c r="H105" s="3">
        <f t="shared" si="13"/>
        <v>1888.9740735187684</v>
      </c>
      <c r="I105" s="3">
        <f t="shared" si="15"/>
        <v>658.38792554619897</v>
      </c>
    </row>
    <row r="106" spans="1:9" x14ac:dyDescent="0.35">
      <c r="A106" s="25">
        <f t="shared" si="14"/>
        <v>101</v>
      </c>
      <c r="B106" s="3">
        <v>2852.1950685000002</v>
      </c>
      <c r="C106" s="3">
        <v>1854.079956</v>
      </c>
      <c r="D106" s="3">
        <f t="shared" si="9"/>
        <v>684.07936061666669</v>
      </c>
      <c r="E106" s="3">
        <f t="shared" si="10"/>
        <v>924.03970714583318</v>
      </c>
      <c r="F106" s="4">
        <f t="shared" si="11"/>
        <v>632116.49204873352</v>
      </c>
      <c r="G106" s="3">
        <f t="shared" si="12"/>
        <v>467964.57162170752</v>
      </c>
      <c r="H106" s="3">
        <f t="shared" si="13"/>
        <v>1749.6085018622969</v>
      </c>
      <c r="I106" s="3">
        <f t="shared" si="15"/>
        <v>10914.284729646219</v>
      </c>
    </row>
    <row r="107" spans="1:9" x14ac:dyDescent="0.35">
      <c r="A107" s="25">
        <f t="shared" si="14"/>
        <v>102</v>
      </c>
      <c r="B107" s="3">
        <v>2846.6450195000002</v>
      </c>
      <c r="C107" s="3">
        <v>1826.8200075</v>
      </c>
      <c r="D107" s="3">
        <f t="shared" si="9"/>
        <v>678.52931161666675</v>
      </c>
      <c r="E107" s="3">
        <f t="shared" si="10"/>
        <v>896.77975864583311</v>
      </c>
      <c r="F107" s="4">
        <f t="shared" si="11"/>
        <v>608491.35230571765</v>
      </c>
      <c r="G107" s="3">
        <f t="shared" si="12"/>
        <v>460402.02672298765</v>
      </c>
      <c r="H107" s="3">
        <f t="shared" si="13"/>
        <v>1733.2142418561261</v>
      </c>
      <c r="I107" s="3">
        <f t="shared" si="15"/>
        <v>8762.0393617758309</v>
      </c>
    </row>
    <row r="108" spans="1:9" x14ac:dyDescent="0.35">
      <c r="A108" s="25">
        <f t="shared" si="14"/>
        <v>103</v>
      </c>
      <c r="B108" s="3">
        <v>2975.8948974999998</v>
      </c>
      <c r="C108" s="3">
        <v>1894.8800045</v>
      </c>
      <c r="D108" s="3">
        <f t="shared" si="9"/>
        <v>807.77918961666637</v>
      </c>
      <c r="E108" s="3">
        <f t="shared" si="10"/>
        <v>964.83975564583318</v>
      </c>
      <c r="F108" s="4">
        <f t="shared" si="11"/>
        <v>779377.47592553357</v>
      </c>
      <c r="G108" s="3">
        <f t="shared" si="12"/>
        <v>652507.2191777582</v>
      </c>
      <c r="H108" s="3">
        <f t="shared" si="13"/>
        <v>2161.7258310284105</v>
      </c>
      <c r="I108" s="3">
        <f t="shared" si="15"/>
        <v>71206.695135630551</v>
      </c>
    </row>
    <row r="109" spans="1:9" x14ac:dyDescent="0.35">
      <c r="A109" s="25">
        <f t="shared" si="14"/>
        <v>104</v>
      </c>
      <c r="B109" s="3">
        <v>2953.3900144999998</v>
      </c>
      <c r="C109" s="3">
        <v>1824.005005</v>
      </c>
      <c r="D109" s="3">
        <f t="shared" si="9"/>
        <v>785.27430661666631</v>
      </c>
      <c r="E109" s="3">
        <f t="shared" si="10"/>
        <v>893.96475614583312</v>
      </c>
      <c r="F109" s="4">
        <f t="shared" si="11"/>
        <v>702007.55402215628</v>
      </c>
      <c r="G109" s="3">
        <f t="shared" si="12"/>
        <v>616655.73663228611</v>
      </c>
      <c r="H109" s="3">
        <f t="shared" si="13"/>
        <v>2079.6483848384937</v>
      </c>
      <c r="I109" s="3">
        <f t="shared" si="15"/>
        <v>65353.537655248379</v>
      </c>
    </row>
    <row r="110" spans="1:9" x14ac:dyDescent="0.35">
      <c r="A110" s="25">
        <f t="shared" si="14"/>
        <v>105</v>
      </c>
      <c r="B110" s="3">
        <v>2942.875</v>
      </c>
      <c r="C110" s="3">
        <v>1752.955017</v>
      </c>
      <c r="D110" s="3">
        <f t="shared" si="9"/>
        <v>774.75929211666653</v>
      </c>
      <c r="E110" s="3">
        <f t="shared" si="10"/>
        <v>822.91476814583314</v>
      </c>
      <c r="F110" s="4">
        <f t="shared" si="11"/>
        <v>637560.8632410164</v>
      </c>
      <c r="G110" s="3">
        <f t="shared" si="12"/>
        <v>600251.96072111826</v>
      </c>
      <c r="H110" s="3">
        <f t="shared" si="13"/>
        <v>2042.441883762137</v>
      </c>
      <c r="I110" s="3">
        <f t="shared" si="15"/>
        <v>83802.646027759241</v>
      </c>
    </row>
    <row r="111" spans="1:9" x14ac:dyDescent="0.35">
      <c r="A111" s="25">
        <f t="shared" si="14"/>
        <v>106</v>
      </c>
      <c r="B111" s="3">
        <v>3010.625</v>
      </c>
      <c r="C111" s="3">
        <v>1761.330017</v>
      </c>
      <c r="D111" s="3">
        <f t="shared" si="9"/>
        <v>842.50929211666653</v>
      </c>
      <c r="E111" s="3">
        <f t="shared" si="10"/>
        <v>831.28976814583314</v>
      </c>
      <c r="F111" s="4">
        <f t="shared" si="11"/>
        <v>700369.35410437372</v>
      </c>
      <c r="G111" s="3">
        <f t="shared" si="12"/>
        <v>709821.90730292653</v>
      </c>
      <c r="H111" s="3">
        <f t="shared" si="13"/>
        <v>2295.2091188671966</v>
      </c>
      <c r="I111" s="3">
        <f t="shared" si="15"/>
        <v>285026.89541052451</v>
      </c>
    </row>
    <row r="112" spans="1:9" x14ac:dyDescent="0.35">
      <c r="A112" s="25">
        <f t="shared" si="14"/>
        <v>107</v>
      </c>
      <c r="B112" s="3">
        <v>3095.8499754999998</v>
      </c>
      <c r="C112" s="3">
        <v>1794.4050295</v>
      </c>
      <c r="D112" s="3">
        <f t="shared" si="9"/>
        <v>927.73426761666633</v>
      </c>
      <c r="E112" s="3">
        <f t="shared" si="10"/>
        <v>864.36478064583309</v>
      </c>
      <c r="F112" s="4">
        <f t="shared" si="11"/>
        <v>801900.82672610239</v>
      </c>
      <c r="G112" s="3">
        <f t="shared" si="12"/>
        <v>860690.87131023221</v>
      </c>
      <c r="H112" s="3">
        <f t="shared" si="13"/>
        <v>2661.0527912438251</v>
      </c>
      <c r="I112" s="3">
        <f t="shared" si="15"/>
        <v>751078.34293558204</v>
      </c>
    </row>
    <row r="113" spans="1:9" x14ac:dyDescent="0.35">
      <c r="A113" s="25">
        <f t="shared" si="14"/>
        <v>108</v>
      </c>
      <c r="B113" s="3">
        <v>3187.3150635000002</v>
      </c>
      <c r="C113" s="3">
        <v>1826.119995</v>
      </c>
      <c r="D113" s="3">
        <f t="shared" si="9"/>
        <v>1019.1993556166667</v>
      </c>
      <c r="E113" s="3">
        <f t="shared" si="10"/>
        <v>896.07974614583316</v>
      </c>
      <c r="F113" s="4">
        <f t="shared" si="11"/>
        <v>913283.89985297946</v>
      </c>
      <c r="G113" s="3">
        <f t="shared" si="12"/>
        <v>1038767.3264894286</v>
      </c>
      <c r="H113" s="3">
        <f t="shared" si="13"/>
        <v>3122.6092322967529</v>
      </c>
      <c r="I113" s="3">
        <f t="shared" si="15"/>
        <v>1680884.3424263161</v>
      </c>
    </row>
    <row r="114" spans="1:9" x14ac:dyDescent="0.35">
      <c r="A114" s="25">
        <f t="shared" si="14"/>
        <v>109</v>
      </c>
      <c r="B114" s="3">
        <v>3235.094971</v>
      </c>
      <c r="C114" s="3">
        <v>1941.8599855</v>
      </c>
      <c r="D114" s="3">
        <f t="shared" si="9"/>
        <v>1066.9792631166665</v>
      </c>
      <c r="E114" s="3">
        <f t="shared" si="10"/>
        <v>1011.8197366458331</v>
      </c>
      <c r="F114" s="4">
        <f t="shared" si="11"/>
        <v>1079590.6770132706</v>
      </c>
      <c r="G114" s="3">
        <f t="shared" si="12"/>
        <v>1138444.7479209846</v>
      </c>
      <c r="H114" s="3">
        <f t="shared" si="13"/>
        <v>3396.2300168951087</v>
      </c>
      <c r="I114" s="3">
        <f t="shared" si="15"/>
        <v>2115192.1882202094</v>
      </c>
    </row>
    <row r="115" spans="1:9" x14ac:dyDescent="0.35">
      <c r="A115" s="25">
        <f t="shared" si="14"/>
        <v>110</v>
      </c>
      <c r="B115" s="3">
        <v>3094.9399414999998</v>
      </c>
      <c r="C115" s="3">
        <v>1947.174988</v>
      </c>
      <c r="D115" s="3">
        <f t="shared" si="9"/>
        <v>926.82423361666633</v>
      </c>
      <c r="E115" s="3">
        <f t="shared" si="10"/>
        <v>1017.1347391458331</v>
      </c>
      <c r="F115" s="4">
        <f t="shared" si="11"/>
        <v>942705.12509372458</v>
      </c>
      <c r="G115" s="3">
        <f t="shared" si="12"/>
        <v>859003.1600191209</v>
      </c>
      <c r="H115" s="3">
        <f t="shared" si="13"/>
        <v>2656.8374454724958</v>
      </c>
      <c r="I115" s="3">
        <f t="shared" si="15"/>
        <v>503620.80354590196</v>
      </c>
    </row>
    <row r="116" spans="1:9" x14ac:dyDescent="0.35">
      <c r="A116" s="25">
        <f t="shared" si="14"/>
        <v>111</v>
      </c>
      <c r="B116" s="3">
        <v>2779.4350585000002</v>
      </c>
      <c r="C116" s="3">
        <v>1928.1049805</v>
      </c>
      <c r="D116" s="3">
        <f t="shared" si="9"/>
        <v>611.31935061666672</v>
      </c>
      <c r="E116" s="3">
        <f t="shared" si="10"/>
        <v>998.06473164583315</v>
      </c>
      <c r="F116" s="4">
        <f t="shared" si="11"/>
        <v>610136.28362312843</v>
      </c>
      <c r="G116" s="3">
        <f t="shared" si="12"/>
        <v>373711.34843838308</v>
      </c>
      <c r="H116" s="3">
        <f t="shared" si="13"/>
        <v>1547.3469900309053</v>
      </c>
      <c r="I116" s="3">
        <f t="shared" si="15"/>
        <v>144976.64730606321</v>
      </c>
    </row>
    <row r="117" spans="1:9" x14ac:dyDescent="0.35">
      <c r="A117" s="25">
        <f t="shared" si="14"/>
        <v>112</v>
      </c>
      <c r="B117" s="3">
        <v>2705.255005</v>
      </c>
      <c r="C117" s="3">
        <v>2203.4849855000002</v>
      </c>
      <c r="D117" s="3">
        <f t="shared" si="9"/>
        <v>537.13929711666651</v>
      </c>
      <c r="E117" s="3">
        <f t="shared" si="10"/>
        <v>1273.4447366458335</v>
      </c>
      <c r="F117" s="4">
        <f t="shared" si="11"/>
        <v>684017.2107588615</v>
      </c>
      <c r="G117" s="3">
        <f t="shared" si="12"/>
        <v>288518.62450698653</v>
      </c>
      <c r="H117" s="3">
        <f t="shared" si="13"/>
        <v>1367.0611280329015</v>
      </c>
      <c r="I117" s="3">
        <f t="shared" si="15"/>
        <v>699604.86934014154</v>
      </c>
    </row>
    <row r="118" spans="1:9" x14ac:dyDescent="0.35">
      <c r="A118" s="25">
        <f t="shared" si="14"/>
        <v>113</v>
      </c>
      <c r="B118" s="3">
        <v>2956.7000735000001</v>
      </c>
      <c r="C118" s="3">
        <v>2389.5850829999999</v>
      </c>
      <c r="D118" s="3">
        <f t="shared" si="9"/>
        <v>788.58436561666667</v>
      </c>
      <c r="E118" s="3">
        <f t="shared" si="10"/>
        <v>1459.5448341458332</v>
      </c>
      <c r="F118" s="4">
        <f t="shared" si="11"/>
        <v>1150974.2371239748</v>
      </c>
      <c r="G118" s="3">
        <f t="shared" si="12"/>
        <v>621865.30169504066</v>
      </c>
      <c r="H118" s="3">
        <f t="shared" si="13"/>
        <v>2091.5096063094861</v>
      </c>
      <c r="I118" s="3">
        <f t="shared" si="15"/>
        <v>88848.989804277051</v>
      </c>
    </row>
    <row r="119" spans="1:9" x14ac:dyDescent="0.35">
      <c r="A119" s="25">
        <f t="shared" si="14"/>
        <v>114</v>
      </c>
      <c r="B119" s="3">
        <v>3069.535034</v>
      </c>
      <c r="C119" s="3">
        <v>2603.410034</v>
      </c>
      <c r="D119" s="3">
        <f t="shared" si="9"/>
        <v>901.41932611666653</v>
      </c>
      <c r="E119" s="3">
        <f t="shared" si="10"/>
        <v>1673.3697851458332</v>
      </c>
      <c r="F119" s="4">
        <f t="shared" si="11"/>
        <v>1508407.864070148</v>
      </c>
      <c r="G119" s="3">
        <f t="shared" si="12"/>
        <v>812556.80149662518</v>
      </c>
      <c r="H119" s="3">
        <f t="shared" si="13"/>
        <v>2541.9477705550694</v>
      </c>
      <c r="I119" s="3">
        <f t="shared" si="15"/>
        <v>3777.6098277740539</v>
      </c>
    </row>
    <row r="120" spans="1:9" x14ac:dyDescent="0.35">
      <c r="A120" s="25">
        <f t="shared" si="14"/>
        <v>115</v>
      </c>
      <c r="B120" s="3">
        <v>3188.5200195000002</v>
      </c>
      <c r="C120" s="3">
        <v>2961.334961</v>
      </c>
      <c r="D120" s="3">
        <f t="shared" si="9"/>
        <v>1020.4043116166667</v>
      </c>
      <c r="E120" s="3">
        <f t="shared" si="10"/>
        <v>2031.2947121458333</v>
      </c>
      <c r="F120" s="4">
        <f t="shared" si="11"/>
        <v>2072741.8824377442</v>
      </c>
      <c r="G120" s="3">
        <f t="shared" si="12"/>
        <v>1041224.9591658835</v>
      </c>
      <c r="H120" s="3">
        <f t="shared" si="13"/>
        <v>3129.2198067616032</v>
      </c>
      <c r="I120" s="3">
        <f t="shared" si="15"/>
        <v>28185.321436397287</v>
      </c>
    </row>
    <row r="121" spans="1:9" x14ac:dyDescent="0.35">
      <c r="A121" s="25">
        <f t="shared" si="14"/>
        <v>116</v>
      </c>
      <c r="B121" s="3">
        <v>3394.2850345000002</v>
      </c>
      <c r="C121" s="3">
        <v>3315.7349855000002</v>
      </c>
      <c r="D121" s="3">
        <f t="shared" si="9"/>
        <v>1226.1693266166667</v>
      </c>
      <c r="E121" s="3">
        <f t="shared" si="10"/>
        <v>2385.6947366458335</v>
      </c>
      <c r="F121" s="4">
        <f t="shared" si="11"/>
        <v>2925265.7087459476</v>
      </c>
      <c r="G121" s="3">
        <f t="shared" si="12"/>
        <v>1503491.2175355698</v>
      </c>
      <c r="H121" s="3">
        <f t="shared" si="13"/>
        <v>4501.3628904648522</v>
      </c>
      <c r="I121" s="3">
        <f t="shared" si="15"/>
        <v>1405713.529031344</v>
      </c>
    </row>
    <row r="122" spans="1:9" x14ac:dyDescent="0.35">
      <c r="A122" s="25">
        <f t="shared" si="14"/>
        <v>117</v>
      </c>
      <c r="B122" s="3">
        <v>3435.2199704999998</v>
      </c>
      <c r="C122" s="3">
        <v>3319.155029</v>
      </c>
      <c r="D122" s="3">
        <f t="shared" si="9"/>
        <v>1267.1042626166663</v>
      </c>
      <c r="E122" s="3">
        <f t="shared" si="10"/>
        <v>2389.1147801458333</v>
      </c>
      <c r="F122" s="4">
        <f t="shared" si="11"/>
        <v>3027257.521803265</v>
      </c>
      <c r="G122" s="3">
        <f t="shared" si="12"/>
        <v>1605553.2123413258</v>
      </c>
      <c r="H122" s="3">
        <f t="shared" si="13"/>
        <v>4841.4910991882734</v>
      </c>
      <c r="I122" s="3">
        <f t="shared" si="15"/>
        <v>2317507.1105962759</v>
      </c>
    </row>
    <row r="123" spans="1:9" x14ac:dyDescent="0.35">
      <c r="A123" s="25">
        <f t="shared" si="14"/>
        <v>118</v>
      </c>
      <c r="B123" s="3">
        <v>3327.915039</v>
      </c>
      <c r="C123" s="3">
        <v>3122.0749510000001</v>
      </c>
      <c r="D123" s="3">
        <f t="shared" si="9"/>
        <v>1159.7993311166665</v>
      </c>
      <c r="E123" s="3">
        <f t="shared" si="10"/>
        <v>2192.0347021458333</v>
      </c>
      <c r="F123" s="4">
        <f t="shared" si="11"/>
        <v>2542320.3813332589</v>
      </c>
      <c r="G123" s="3">
        <f t="shared" si="12"/>
        <v>1345134.488458667</v>
      </c>
      <c r="H123" s="3">
        <f t="shared" si="13"/>
        <v>4001.249630410367</v>
      </c>
      <c r="I123" s="3">
        <f t="shared" si="15"/>
        <v>772948.11691632145</v>
      </c>
    </row>
    <row r="124" spans="1:9" x14ac:dyDescent="0.35">
      <c r="A124" s="25">
        <f t="shared" si="14"/>
        <v>119</v>
      </c>
      <c r="B124" s="3">
        <v>3458.9149170000001</v>
      </c>
      <c r="C124" s="3">
        <v>3114.8900144999998</v>
      </c>
      <c r="D124" s="3">
        <f t="shared" si="9"/>
        <v>1290.7992091166666</v>
      </c>
      <c r="E124" s="3">
        <f t="shared" si="10"/>
        <v>2184.849765645833</v>
      </c>
      <c r="F124" s="4">
        <f t="shared" si="11"/>
        <v>2820202.3495343756</v>
      </c>
      <c r="G124" s="3">
        <f t="shared" si="12"/>
        <v>1666162.598256212</v>
      </c>
      <c r="H124" s="3">
        <f t="shared" si="13"/>
        <v>5050.3270086018456</v>
      </c>
      <c r="I124" s="3">
        <f t="shared" si="15"/>
        <v>3745916.3581379885</v>
      </c>
    </row>
    <row r="125" spans="1:9" x14ac:dyDescent="0.35">
      <c r="A125" s="25">
        <f t="shared" si="14"/>
        <v>120</v>
      </c>
      <c r="B125" s="33">
        <v>3700.9700925000002</v>
      </c>
      <c r="C125" s="33">
        <v>3222.714966</v>
      </c>
      <c r="D125" s="33">
        <f t="shared" si="9"/>
        <v>1532.8543846166667</v>
      </c>
      <c r="E125" s="33">
        <f t="shared" si="10"/>
        <v>2292.6747171458333</v>
      </c>
      <c r="F125" s="34">
        <f t="shared" si="11"/>
        <v>3514336.4926767666</v>
      </c>
      <c r="G125" s="33">
        <f t="shared" si="12"/>
        <v>2349642.56443854</v>
      </c>
      <c r="H125" s="3">
        <f t="shared" si="13"/>
        <v>7792.6325812478026</v>
      </c>
      <c r="I125" s="3">
        <f t="shared" si="15"/>
        <v>20884147.010152169</v>
      </c>
    </row>
    <row r="126" spans="1:9" x14ac:dyDescent="0.35">
      <c r="A126" s="23" t="s">
        <v>11</v>
      </c>
      <c r="B126" s="32">
        <f t="shared" ref="B126:G126" si="16">SUM(B6:B125)</f>
        <v>260173.88494600003</v>
      </c>
      <c r="C126" s="32">
        <f t="shared" si="16"/>
        <v>111604.82986250002</v>
      </c>
      <c r="D126" s="32">
        <f t="shared" si="16"/>
        <v>-1.4097167877480388E-11</v>
      </c>
      <c r="E126" s="32">
        <f t="shared" si="16"/>
        <v>1.7735146684572101E-11</v>
      </c>
      <c r="F126" s="32">
        <f t="shared" si="16"/>
        <v>57052261.961449564</v>
      </c>
      <c r="G126" s="32">
        <f t="shared" si="16"/>
        <v>47186646.807557657</v>
      </c>
      <c r="H126" s="30"/>
      <c r="I126" s="31">
        <f>SUM(I6:I125)</f>
        <v>37285919.006590582</v>
      </c>
    </row>
    <row r="127" spans="1:9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>
        <f t="shared" ref="D127:G127" si="17">AVERAGE(D6:D125)</f>
        <v>-1.1747639897900324E-13</v>
      </c>
      <c r="E127" s="32">
        <f t="shared" si="17"/>
        <v>1.4779288903810084E-13</v>
      </c>
      <c r="F127" s="32">
        <f t="shared" si="17"/>
        <v>475435.51634541305</v>
      </c>
      <c r="G127" s="32">
        <f t="shared" si="17"/>
        <v>393222.05672964716</v>
      </c>
      <c r="H127" s="30"/>
      <c r="I127" s="35" t="s">
        <v>60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EDF2-B1D9-4E72-BBE2-E205452877FB}">
  <dimension ref="A1:W127"/>
  <sheetViews>
    <sheetView topLeftCell="A8" zoomScale="49" zoomScaleNormal="71" workbookViewId="0">
      <selection activeCell="J126" sqref="J126"/>
    </sheetView>
  </sheetViews>
  <sheetFormatPr defaultRowHeight="14.5" x14ac:dyDescent="0.35"/>
  <cols>
    <col min="1" max="1" width="9" bestFit="1" customWidth="1"/>
    <col min="2" max="4" width="11.6328125" customWidth="1"/>
    <col min="5" max="5" width="13.81640625" bestFit="1" customWidth="1"/>
    <col min="6" max="6" width="13.1796875" bestFit="1" customWidth="1"/>
    <col min="7" max="7" width="18.7265625" bestFit="1" customWidth="1"/>
    <col min="8" max="8" width="14.1796875" bestFit="1" customWidth="1"/>
    <col min="9" max="9" width="12.08984375" bestFit="1" customWidth="1"/>
    <col min="10" max="10" width="12.453125" bestFit="1" customWidth="1"/>
    <col min="11" max="11" width="12.6328125" customWidth="1"/>
    <col min="12" max="12" width="12.1796875" bestFit="1" customWidth="1"/>
    <col min="13" max="13" width="12.54296875" bestFit="1" customWidth="1"/>
    <col min="14" max="15" width="11.90625" bestFit="1" customWidth="1"/>
    <col min="19" max="19" width="12.08984375" bestFit="1" customWidth="1"/>
    <col min="20" max="20" width="14.26953125" bestFit="1" customWidth="1"/>
    <col min="21" max="21" width="13.54296875" bestFit="1" customWidth="1"/>
  </cols>
  <sheetData>
    <row r="1" spans="1:20" ht="14.5" customHeight="1" x14ac:dyDescent="0.35">
      <c r="A1" s="1" t="s">
        <v>0</v>
      </c>
      <c r="F1" s="2" t="s">
        <v>1</v>
      </c>
      <c r="G1" s="2"/>
    </row>
    <row r="4" spans="1:20" ht="58" x14ac:dyDescent="0.35">
      <c r="B4" s="27" t="s">
        <v>2</v>
      </c>
      <c r="C4" s="27" t="s">
        <v>3</v>
      </c>
      <c r="D4" s="50"/>
    </row>
    <row r="5" spans="1:20" ht="18.5" x14ac:dyDescent="0.45">
      <c r="A5" s="24"/>
      <c r="B5" s="28" t="s">
        <v>4</v>
      </c>
      <c r="C5" s="28" t="s">
        <v>5</v>
      </c>
      <c r="D5" s="28" t="s">
        <v>93</v>
      </c>
      <c r="E5" s="28" t="s">
        <v>6</v>
      </c>
      <c r="F5" s="28" t="s">
        <v>7</v>
      </c>
      <c r="G5" s="28" t="s">
        <v>8</v>
      </c>
      <c r="H5" s="28" t="s">
        <v>9</v>
      </c>
      <c r="I5" s="28" t="s">
        <v>82</v>
      </c>
      <c r="J5" s="28" t="s">
        <v>34</v>
      </c>
      <c r="L5" s="49" t="s">
        <v>92</v>
      </c>
    </row>
    <row r="6" spans="1:20" x14ac:dyDescent="0.35">
      <c r="A6" s="25">
        <v>1</v>
      </c>
      <c r="B6" s="3">
        <v>1271.869995</v>
      </c>
      <c r="C6" s="3">
        <v>175.504997</v>
      </c>
      <c r="D6" s="3">
        <f>LN(C6)</f>
        <v>5.1676675154350473</v>
      </c>
      <c r="E6" s="3">
        <f>B6-$B$127</f>
        <v>-896.24571288333345</v>
      </c>
      <c r="F6" s="3">
        <f>C6-$C$127</f>
        <v>-754.53525185416686</v>
      </c>
      <c r="G6" s="4">
        <f>E6*F6</f>
        <v>676248.98469364329</v>
      </c>
      <c r="H6" s="3">
        <f>E6^2</f>
        <v>803256.37786175462</v>
      </c>
      <c r="I6" s="3">
        <f>EXP(1)^($M$16*$M$15^B6+$M$17)</f>
        <v>210.58997795976126</v>
      </c>
      <c r="J6" s="3">
        <f t="shared" ref="J6:J37" si="0">(I6-C6)^2</f>
        <v>1230.9558889468096</v>
      </c>
      <c r="S6" s="28" t="s">
        <v>36</v>
      </c>
      <c r="T6" s="25">
        <v>120</v>
      </c>
    </row>
    <row r="7" spans="1:20" x14ac:dyDescent="0.35">
      <c r="A7" s="25">
        <f>A6+1</f>
        <v>2</v>
      </c>
      <c r="B7">
        <v>1308.179993</v>
      </c>
      <c r="C7" s="3">
        <v>171.9049985</v>
      </c>
      <c r="D7" s="3">
        <f t="shared" ref="D7:D70" si="1">LN(C7)</f>
        <v>5.1469419899183464</v>
      </c>
      <c r="E7" s="3">
        <f t="shared" ref="E7:E70" si="2">B7-$B$127</f>
        <v>-859.9357148833335</v>
      </c>
      <c r="F7" s="3">
        <f t="shared" ref="F7:F70" si="3">C7-$C$127</f>
        <v>-758.13525035416683</v>
      </c>
      <c r="G7" s="4">
        <f t="shared" ref="G7:G70" si="4">E7*F7</f>
        <v>651947.57849156542</v>
      </c>
      <c r="H7" s="3">
        <f t="shared" ref="H7:H70" si="5">E7^2</f>
        <v>739489.43373190984</v>
      </c>
      <c r="I7" s="3">
        <f t="shared" ref="I7:I70" si="6">EXP(1)^($M$16*$M$15^B7+$M$17)</f>
        <v>218.4207676459188</v>
      </c>
      <c r="J7" s="3">
        <f t="shared" si="0"/>
        <v>2163.7167792364112</v>
      </c>
    </row>
    <row r="8" spans="1:20" x14ac:dyDescent="0.35">
      <c r="A8" s="25">
        <f t="shared" ref="A8:A71" si="7">A7+1</f>
        <v>3</v>
      </c>
      <c r="B8" s="3">
        <v>1327.2349855</v>
      </c>
      <c r="C8" s="3">
        <v>176.83000200000001</v>
      </c>
      <c r="D8" s="3">
        <f t="shared" si="1"/>
        <v>5.1751888303771842</v>
      </c>
      <c r="E8" s="3">
        <f t="shared" si="2"/>
        <v>-840.88072238333348</v>
      </c>
      <c r="F8" s="3">
        <f t="shared" si="3"/>
        <v>-753.21024685416683</v>
      </c>
      <c r="G8" s="4">
        <f t="shared" si="4"/>
        <v>633359.97648126073</v>
      </c>
      <c r="H8" s="3">
        <f t="shared" si="5"/>
        <v>707080.38927591674</v>
      </c>
      <c r="I8" s="3">
        <f t="shared" si="6"/>
        <v>222.68257949432322</v>
      </c>
      <c r="J8" s="3">
        <f t="shared" si="0"/>
        <v>2102.4588628729157</v>
      </c>
      <c r="L8" s="28" t="s">
        <v>89</v>
      </c>
      <c r="M8" s="4">
        <f>MEDIAN(B6:B45)</f>
        <v>1408.6900025</v>
      </c>
      <c r="N8" s="28" t="s">
        <v>83</v>
      </c>
      <c r="O8" s="4">
        <f>MEDIAN(D6:D45)</f>
        <v>5.4896423038065389</v>
      </c>
    </row>
    <row r="9" spans="1:20" x14ac:dyDescent="0.35">
      <c r="A9" s="25">
        <f t="shared" si="7"/>
        <v>4</v>
      </c>
      <c r="B9" s="3">
        <v>1346.5449825000001</v>
      </c>
      <c r="C9" s="3">
        <v>188.69499999999999</v>
      </c>
      <c r="D9" s="3">
        <f t="shared" si="1"/>
        <v>5.2401319549381302</v>
      </c>
      <c r="E9" s="3">
        <f t="shared" si="2"/>
        <v>-821.57072538333341</v>
      </c>
      <c r="F9" s="3">
        <f t="shared" si="3"/>
        <v>-741.34524885416681</v>
      </c>
      <c r="G9" s="4">
        <f t="shared" si="4"/>
        <v>609067.55386060569</v>
      </c>
      <c r="H9" s="3">
        <f t="shared" si="5"/>
        <v>674978.4568068966</v>
      </c>
      <c r="I9" s="3">
        <f t="shared" si="6"/>
        <v>227.1126041997982</v>
      </c>
      <c r="J9" s="3">
        <f t="shared" si="0"/>
        <v>1475.9123124523528</v>
      </c>
      <c r="L9" s="28" t="s">
        <v>90</v>
      </c>
      <c r="M9" s="4">
        <f>MEDIAN(B46:B85)</f>
        <v>2081.3224487500001</v>
      </c>
      <c r="N9" s="28" t="s">
        <v>84</v>
      </c>
      <c r="O9" s="4">
        <f>MEDIAN(D46:D85)</f>
        <v>6.3933391679263583</v>
      </c>
    </row>
    <row r="10" spans="1:20" x14ac:dyDescent="0.35">
      <c r="A10" s="25">
        <f t="shared" si="7"/>
        <v>5</v>
      </c>
      <c r="B10" s="3">
        <v>1355.204956</v>
      </c>
      <c r="C10" s="3">
        <v>196.63000450000001</v>
      </c>
      <c r="D10" s="3">
        <f t="shared" si="1"/>
        <v>5.2813238130570879</v>
      </c>
      <c r="E10" s="3">
        <f t="shared" si="2"/>
        <v>-812.91075188333343</v>
      </c>
      <c r="F10" s="3">
        <f t="shared" si="3"/>
        <v>-733.41024435416682</v>
      </c>
      <c r="G10" s="4">
        <f t="shared" si="4"/>
        <v>596197.07317688502</v>
      </c>
      <c r="H10" s="3">
        <f t="shared" si="5"/>
        <v>660823.8905275265</v>
      </c>
      <c r="I10" s="3">
        <f t="shared" si="6"/>
        <v>229.13659325666362</v>
      </c>
      <c r="J10" s="3">
        <f t="shared" si="0"/>
        <v>1056.6783125948486</v>
      </c>
      <c r="K10" s="21"/>
      <c r="L10" s="28" t="s">
        <v>91</v>
      </c>
      <c r="M10" s="4">
        <f>MEDIAN(B86:B125)</f>
        <v>2849.4200440000004</v>
      </c>
      <c r="N10" s="28" t="s">
        <v>85</v>
      </c>
      <c r="O10" s="4">
        <f>MEDIAN(D86:D125)</f>
        <v>7.5049360194298407</v>
      </c>
    </row>
    <row r="11" spans="1:20" x14ac:dyDescent="0.35">
      <c r="A11" s="25">
        <f t="shared" si="7"/>
        <v>6</v>
      </c>
      <c r="B11" s="3">
        <v>1332.919983</v>
      </c>
      <c r="C11" s="3">
        <v>200.2750015</v>
      </c>
      <c r="D11" s="3">
        <f t="shared" si="1"/>
        <v>5.2996914295908821</v>
      </c>
      <c r="E11" s="3">
        <f t="shared" si="2"/>
        <v>-835.19572488333347</v>
      </c>
      <c r="F11" s="3">
        <f t="shared" si="3"/>
        <v>-729.76524735416683</v>
      </c>
      <c r="G11" s="4">
        <f t="shared" si="4"/>
        <v>609496.81475862849</v>
      </c>
      <c r="H11" s="3">
        <f t="shared" si="5"/>
        <v>697551.89886339684</v>
      </c>
      <c r="I11" s="3">
        <f t="shared" si="6"/>
        <v>223.97503512310925</v>
      </c>
      <c r="J11" s="3">
        <f t="shared" si="0"/>
        <v>561.69159373650893</v>
      </c>
    </row>
    <row r="12" spans="1:20" x14ac:dyDescent="0.35">
      <c r="A12" s="25">
        <f t="shared" si="7"/>
        <v>7</v>
      </c>
      <c r="B12" s="3">
        <v>1306.460022</v>
      </c>
      <c r="C12" s="3">
        <v>214.03500349999999</v>
      </c>
      <c r="D12" s="3">
        <f t="shared" si="1"/>
        <v>5.3661395694031135</v>
      </c>
      <c r="E12" s="3">
        <f t="shared" si="2"/>
        <v>-861.65568588333349</v>
      </c>
      <c r="F12" s="3">
        <f t="shared" si="3"/>
        <v>-716.00524535416685</v>
      </c>
      <c r="G12" s="4">
        <f t="shared" si="4"/>
        <v>616949.99078170909</v>
      </c>
      <c r="H12" s="3">
        <f t="shared" si="5"/>
        <v>742450.52101507783</v>
      </c>
      <c r="I12" s="3">
        <f t="shared" si="6"/>
        <v>218.04133309025042</v>
      </c>
      <c r="J12" s="3">
        <f t="shared" si="0"/>
        <v>16.050676785716185</v>
      </c>
    </row>
    <row r="13" spans="1:20" x14ac:dyDescent="0.35">
      <c r="A13" s="25">
        <f t="shared" si="7"/>
        <v>8</v>
      </c>
      <c r="B13" s="3">
        <v>1255.7399905</v>
      </c>
      <c r="C13" s="3">
        <v>220.11499800000001</v>
      </c>
      <c r="D13" s="3">
        <f t="shared" si="1"/>
        <v>5.3941501279646209</v>
      </c>
      <c r="E13" s="3">
        <f t="shared" si="2"/>
        <v>-912.37571738333349</v>
      </c>
      <c r="F13" s="3">
        <f t="shared" si="3"/>
        <v>-709.92525085416685</v>
      </c>
      <c r="G13" s="4">
        <f t="shared" si="4"/>
        <v>647718.56003661349</v>
      </c>
      <c r="H13" s="3">
        <f t="shared" si="5"/>
        <v>832429.44967075239</v>
      </c>
      <c r="I13" s="3">
        <f t="shared" si="6"/>
        <v>207.22900119302045</v>
      </c>
      <c r="J13" s="3">
        <f t="shared" si="0"/>
        <v>166.04891370948749</v>
      </c>
      <c r="L13" s="28" t="s">
        <v>86</v>
      </c>
      <c r="M13" s="4">
        <f>M9-M8</f>
        <v>672.63244625000016</v>
      </c>
    </row>
    <row r="14" spans="1:20" x14ac:dyDescent="0.35">
      <c r="A14" s="25">
        <f t="shared" si="7"/>
        <v>9</v>
      </c>
      <c r="B14" s="3">
        <v>1175.2700195</v>
      </c>
      <c r="C14" s="3">
        <v>215.7549975</v>
      </c>
      <c r="D14" s="3">
        <f t="shared" si="1"/>
        <v>5.3741434930788161</v>
      </c>
      <c r="E14" s="3">
        <f t="shared" si="2"/>
        <v>-992.84568838333348</v>
      </c>
      <c r="F14" s="3">
        <f t="shared" si="3"/>
        <v>-714.2852513541668</v>
      </c>
      <c r="G14" s="4">
        <f t="shared" si="4"/>
        <v>709175.03208279016</v>
      </c>
      <c r="H14" s="3">
        <f t="shared" si="5"/>
        <v>985742.56094137533</v>
      </c>
      <c r="I14" s="3">
        <f t="shared" si="6"/>
        <v>191.47245399803691</v>
      </c>
      <c r="J14" s="3">
        <f t="shared" si="0"/>
        <v>589.64191892472991</v>
      </c>
      <c r="L14" s="28" t="s">
        <v>88</v>
      </c>
      <c r="M14" s="4">
        <f>1/M13*LN((O10-O9)/(O9-O8))</f>
        <v>3.0783363152013174E-4</v>
      </c>
    </row>
    <row r="15" spans="1:20" x14ac:dyDescent="0.35">
      <c r="A15" s="25">
        <f t="shared" si="7"/>
        <v>10</v>
      </c>
      <c r="B15" s="3">
        <v>1192.255005</v>
      </c>
      <c r="C15" s="3">
        <v>215.259995</v>
      </c>
      <c r="D15" s="3">
        <f t="shared" si="1"/>
        <v>5.3718465766084273</v>
      </c>
      <c r="E15" s="3">
        <f t="shared" si="2"/>
        <v>-975.86070288333349</v>
      </c>
      <c r="F15" s="3">
        <f t="shared" si="3"/>
        <v>-714.78025385416686</v>
      </c>
      <c r="G15" s="4">
        <f t="shared" si="4"/>
        <v>697525.9609332548</v>
      </c>
      <c r="H15" s="3">
        <f t="shared" si="5"/>
        <v>952304.11143195373</v>
      </c>
      <c r="I15" s="3">
        <f t="shared" si="6"/>
        <v>194.66360245800502</v>
      </c>
      <c r="J15" s="3">
        <f t="shared" si="0"/>
        <v>424.21138574394672</v>
      </c>
      <c r="L15" s="28" t="s">
        <v>13</v>
      </c>
      <c r="M15" s="4">
        <f>EXP(M14)</f>
        <v>1.0003078810171546</v>
      </c>
    </row>
    <row r="16" spans="1:20" x14ac:dyDescent="0.35">
      <c r="A16" s="25">
        <f t="shared" si="7"/>
        <v>11</v>
      </c>
      <c r="B16" s="3">
        <v>1248.9799805</v>
      </c>
      <c r="C16" s="3">
        <v>200.199997</v>
      </c>
      <c r="D16" s="3">
        <f t="shared" si="1"/>
        <v>5.2993168518961049</v>
      </c>
      <c r="E16" s="3">
        <f t="shared" si="2"/>
        <v>-919.13572738333346</v>
      </c>
      <c r="F16" s="3">
        <f t="shared" si="3"/>
        <v>-729.84025185416681</v>
      </c>
      <c r="G16" s="4">
        <f t="shared" si="4"/>
        <v>670822.25076161488</v>
      </c>
      <c r="H16" s="3">
        <f t="shared" si="5"/>
        <v>844810.48535248952</v>
      </c>
      <c r="I16" s="3">
        <f t="shared" si="6"/>
        <v>205.84131438117183</v>
      </c>
      <c r="J16" s="3">
        <f t="shared" si="0"/>
        <v>31.824461795111404</v>
      </c>
      <c r="L16" s="28" t="s">
        <v>14</v>
      </c>
      <c r="M16" s="4">
        <f>(O10-O9)/(M15^M10-M15^M9)</f>
        <v>2.19587216969146</v>
      </c>
    </row>
    <row r="17" spans="1:13" x14ac:dyDescent="0.35">
      <c r="A17" s="25">
        <f t="shared" si="7"/>
        <v>12</v>
      </c>
      <c r="B17" s="3">
        <v>1252.255005</v>
      </c>
      <c r="C17" s="3">
        <v>182.47500600000001</v>
      </c>
      <c r="D17" s="3">
        <f t="shared" si="1"/>
        <v>5.2066132102189124</v>
      </c>
      <c r="E17" s="3">
        <f t="shared" si="2"/>
        <v>-915.86070288333349</v>
      </c>
      <c r="F17" s="3">
        <f t="shared" si="3"/>
        <v>-747.56524285416685</v>
      </c>
      <c r="G17" s="4">
        <f t="shared" si="4"/>
        <v>684665.62877156714</v>
      </c>
      <c r="H17" s="3">
        <f t="shared" si="5"/>
        <v>838800.82708595367</v>
      </c>
      <c r="I17" s="3">
        <f t="shared" si="6"/>
        <v>206.51208263815045</v>
      </c>
      <c r="J17" s="3">
        <f t="shared" si="0"/>
        <v>577.78105330831761</v>
      </c>
      <c r="K17" s="21"/>
      <c r="L17" s="28" t="s">
        <v>87</v>
      </c>
      <c r="M17" s="4">
        <f>O8-M16*M15^M8</f>
        <v>2.1017043246586886</v>
      </c>
    </row>
    <row r="18" spans="1:13" x14ac:dyDescent="0.35">
      <c r="A18" s="25">
        <f t="shared" si="7"/>
        <v>13</v>
      </c>
      <c r="B18" s="3">
        <v>1285.6350095</v>
      </c>
      <c r="C18" s="3">
        <v>185.16500049999999</v>
      </c>
      <c r="D18" s="3">
        <f t="shared" si="1"/>
        <v>5.221247322171271</v>
      </c>
      <c r="E18" s="3">
        <f t="shared" si="2"/>
        <v>-882.48069838333345</v>
      </c>
      <c r="F18" s="3">
        <f t="shared" si="3"/>
        <v>-744.87524835416684</v>
      </c>
      <c r="G18" s="4">
        <f t="shared" si="4"/>
        <v>657338.02937604405</v>
      </c>
      <c r="H18" s="3">
        <f t="shared" si="5"/>
        <v>778772.18301913596</v>
      </c>
      <c r="I18" s="3">
        <f t="shared" si="6"/>
        <v>213.5147589753885</v>
      </c>
      <c r="J18" s="3">
        <f t="shared" si="0"/>
        <v>803.70880561286276</v>
      </c>
    </row>
    <row r="19" spans="1:13" x14ac:dyDescent="0.35">
      <c r="A19" s="25">
        <f t="shared" si="7"/>
        <v>14</v>
      </c>
      <c r="B19" s="3">
        <v>1339.0650025</v>
      </c>
      <c r="C19" s="3">
        <v>176.75</v>
      </c>
      <c r="D19" s="3">
        <f t="shared" si="1"/>
        <v>5.1747363047766823</v>
      </c>
      <c r="E19" s="3">
        <f t="shared" si="2"/>
        <v>-829.05070538333348</v>
      </c>
      <c r="F19" s="3">
        <f t="shared" si="3"/>
        <v>-753.29024885416686</v>
      </c>
      <c r="G19" s="4">
        <f t="shared" si="4"/>
        <v>624515.81217093382</v>
      </c>
      <c r="H19" s="3">
        <f t="shared" si="5"/>
        <v>687325.07209660276</v>
      </c>
      <c r="I19" s="3">
        <f t="shared" si="6"/>
        <v>225.38308182127827</v>
      </c>
      <c r="J19" s="3">
        <f t="shared" si="0"/>
        <v>2365.1766474351466</v>
      </c>
    </row>
    <row r="20" spans="1:13" x14ac:dyDescent="0.35">
      <c r="A20" s="25">
        <f t="shared" si="7"/>
        <v>15</v>
      </c>
      <c r="B20" s="3">
        <v>1387.1849975</v>
      </c>
      <c r="C20" s="3">
        <v>191.199997</v>
      </c>
      <c r="D20" s="3">
        <f t="shared" si="1"/>
        <v>5.2533199849269243</v>
      </c>
      <c r="E20" s="3">
        <f t="shared" si="2"/>
        <v>-780.93071038333346</v>
      </c>
      <c r="F20" s="3">
        <f t="shared" si="3"/>
        <v>-738.84025185416681</v>
      </c>
      <c r="G20" s="4">
        <f t="shared" si="4"/>
        <v>576983.0427402755</v>
      </c>
      <c r="H20" s="3">
        <f t="shared" si="5"/>
        <v>609852.77441981784</v>
      </c>
      <c r="I20" s="3">
        <f t="shared" si="6"/>
        <v>236.81715604451529</v>
      </c>
      <c r="J20" s="3">
        <f t="shared" si="0"/>
        <v>2080.9251992926033</v>
      </c>
    </row>
    <row r="21" spans="1:13" x14ac:dyDescent="0.35">
      <c r="A21" s="25">
        <f t="shared" si="7"/>
        <v>16</v>
      </c>
      <c r="B21" s="3">
        <v>1403.1900025</v>
      </c>
      <c r="C21" s="3">
        <v>214.95999900000001</v>
      </c>
      <c r="D21" s="3">
        <f t="shared" si="1"/>
        <v>5.3704519596552078</v>
      </c>
      <c r="E21" s="3">
        <f t="shared" si="2"/>
        <v>-764.92570538333348</v>
      </c>
      <c r="F21" s="3">
        <f t="shared" si="3"/>
        <v>-715.08024985416682</v>
      </c>
      <c r="G21" s="4">
        <f t="shared" si="4"/>
        <v>546983.26452538895</v>
      </c>
      <c r="H21" s="3">
        <f t="shared" si="5"/>
        <v>585111.33475619031</v>
      </c>
      <c r="I21" s="3">
        <f t="shared" si="6"/>
        <v>240.78660625146335</v>
      </c>
      <c r="J21" s="3">
        <f t="shared" si="0"/>
        <v>667.01364212133899</v>
      </c>
    </row>
    <row r="22" spans="1:13" x14ac:dyDescent="0.35">
      <c r="A22" s="25">
        <f t="shared" si="7"/>
        <v>17</v>
      </c>
      <c r="B22" s="3">
        <v>1354.0949705</v>
      </c>
      <c r="C22" s="3">
        <v>221.154999</v>
      </c>
      <c r="D22" s="3">
        <f t="shared" si="1"/>
        <v>5.398863808625892</v>
      </c>
      <c r="E22" s="3">
        <f t="shared" si="2"/>
        <v>-814.02073738333343</v>
      </c>
      <c r="F22" s="3">
        <f t="shared" si="3"/>
        <v>-708.88524985416689</v>
      </c>
      <c r="G22" s="4">
        <f t="shared" si="4"/>
        <v>577047.29380645743</v>
      </c>
      <c r="H22" s="3">
        <f t="shared" si="5"/>
        <v>662629.76089010586</v>
      </c>
      <c r="I22" s="3">
        <f t="shared" si="6"/>
        <v>228.8758629985777</v>
      </c>
      <c r="J22" s="3">
        <f t="shared" si="0"/>
        <v>59.611740884533205</v>
      </c>
    </row>
    <row r="23" spans="1:13" x14ac:dyDescent="0.35">
      <c r="A23" s="25">
        <f t="shared" si="7"/>
        <v>18</v>
      </c>
      <c r="B23" s="3">
        <v>1336.0150145</v>
      </c>
      <c r="C23" s="3">
        <v>218.395004</v>
      </c>
      <c r="D23" s="3">
        <f t="shared" si="1"/>
        <v>5.386305368151227</v>
      </c>
      <c r="E23" s="3">
        <f t="shared" si="2"/>
        <v>-832.10069338333346</v>
      </c>
      <c r="F23" s="3">
        <f t="shared" si="3"/>
        <v>-711.64524485416689</v>
      </c>
      <c r="G23" s="4">
        <f t="shared" si="4"/>
        <v>592160.50168610434</v>
      </c>
      <c r="H23" s="3">
        <f t="shared" si="5"/>
        <v>692391.56392902439</v>
      </c>
      <c r="I23" s="3">
        <f t="shared" si="6"/>
        <v>224.68278312421532</v>
      </c>
      <c r="J23" s="3">
        <f t="shared" si="0"/>
        <v>39.536166314917971</v>
      </c>
    </row>
    <row r="24" spans="1:13" x14ac:dyDescent="0.35">
      <c r="A24" s="25">
        <f t="shared" si="7"/>
        <v>19</v>
      </c>
      <c r="B24" s="3">
        <v>1370.8249510000001</v>
      </c>
      <c r="C24" s="3">
        <v>231.300003</v>
      </c>
      <c r="D24" s="3">
        <f t="shared" si="1"/>
        <v>5.4437155822075622</v>
      </c>
      <c r="E24" s="3">
        <f t="shared" si="2"/>
        <v>-797.29075688333342</v>
      </c>
      <c r="F24" s="3">
        <f t="shared" si="3"/>
        <v>-698.74024585416691</v>
      </c>
      <c r="G24" s="4">
        <f t="shared" si="4"/>
        <v>557099.13948191516</v>
      </c>
      <c r="H24" s="3">
        <f t="shared" si="5"/>
        <v>635672.55101159867</v>
      </c>
      <c r="I24" s="3">
        <f t="shared" si="6"/>
        <v>232.84693287793183</v>
      </c>
      <c r="J24" s="3">
        <f t="shared" si="0"/>
        <v>2.3929920472381889</v>
      </c>
    </row>
    <row r="25" spans="1:13" x14ac:dyDescent="0.35">
      <c r="A25" s="25">
        <f t="shared" si="7"/>
        <v>20</v>
      </c>
      <c r="B25" s="3">
        <v>1392.9499510000001</v>
      </c>
      <c r="C25" s="3">
        <v>241.20500150000001</v>
      </c>
      <c r="D25" s="3">
        <f t="shared" si="1"/>
        <v>5.4856472005418588</v>
      </c>
      <c r="E25" s="3">
        <f t="shared" si="2"/>
        <v>-775.16575688333342</v>
      </c>
      <c r="F25" s="3">
        <f t="shared" si="3"/>
        <v>-688.83524735416688</v>
      </c>
      <c r="G25" s="4">
        <f t="shared" si="4"/>
        <v>533961.49588321091</v>
      </c>
      <c r="H25" s="3">
        <f t="shared" si="5"/>
        <v>600881.95064451115</v>
      </c>
      <c r="I25" s="3">
        <f t="shared" si="6"/>
        <v>238.2370949156568</v>
      </c>
      <c r="J25" s="3">
        <f t="shared" si="0"/>
        <v>8.8084694933877881</v>
      </c>
    </row>
    <row r="26" spans="1:13" x14ac:dyDescent="0.35">
      <c r="A26" s="25">
        <f t="shared" si="7"/>
        <v>21</v>
      </c>
      <c r="B26" s="3">
        <v>1423.6050415</v>
      </c>
      <c r="C26" s="3">
        <v>251.2950055</v>
      </c>
      <c r="D26" s="3">
        <f t="shared" si="1"/>
        <v>5.5266275697002323</v>
      </c>
      <c r="E26" s="3">
        <f t="shared" si="2"/>
        <v>-744.5106663833335</v>
      </c>
      <c r="F26" s="3">
        <f t="shared" si="3"/>
        <v>-678.74524335416686</v>
      </c>
      <c r="G26" s="4">
        <f t="shared" si="4"/>
        <v>505333.07343412866</v>
      </c>
      <c r="H26" s="3">
        <f t="shared" si="5"/>
        <v>554296.13235855533</v>
      </c>
      <c r="I26" s="3">
        <f t="shared" si="6"/>
        <v>245.97583007439951</v>
      </c>
      <c r="J26" s="3">
        <f t="shared" si="0"/>
        <v>28.293627208312166</v>
      </c>
    </row>
    <row r="27" spans="1:13" x14ac:dyDescent="0.35">
      <c r="A27" s="25">
        <f t="shared" si="7"/>
        <v>22</v>
      </c>
      <c r="B27" s="3">
        <v>1426.530029</v>
      </c>
      <c r="C27" s="3">
        <v>244.14499649999999</v>
      </c>
      <c r="D27" s="3">
        <f t="shared" si="1"/>
        <v>5.4977622967486255</v>
      </c>
      <c r="E27" s="3">
        <f t="shared" si="2"/>
        <v>-741.58567888333346</v>
      </c>
      <c r="F27" s="3">
        <f t="shared" si="3"/>
        <v>-685.89525235416681</v>
      </c>
      <c r="G27" s="4">
        <f t="shared" si="4"/>
        <v>508650.09635992011</v>
      </c>
      <c r="H27" s="3">
        <f t="shared" si="5"/>
        <v>549949.31912485452</v>
      </c>
      <c r="I27" s="3">
        <f t="shared" si="6"/>
        <v>246.73113694183525</v>
      </c>
      <c r="J27" s="3">
        <f t="shared" si="0"/>
        <v>6.6881223848958475</v>
      </c>
    </row>
    <row r="28" spans="1:13" x14ac:dyDescent="0.35">
      <c r="A28" s="25">
        <f t="shared" si="7"/>
        <v>23</v>
      </c>
      <c r="B28" s="3">
        <v>1414.1900025</v>
      </c>
      <c r="C28" s="3">
        <v>243.13999949999999</v>
      </c>
      <c r="D28" s="3">
        <f t="shared" si="1"/>
        <v>5.4936374070712191</v>
      </c>
      <c r="E28" s="3">
        <f t="shared" si="2"/>
        <v>-753.92570538333348</v>
      </c>
      <c r="F28" s="3">
        <f t="shared" si="3"/>
        <v>-686.90024935416682</v>
      </c>
      <c r="G28" s="4">
        <f t="shared" si="4"/>
        <v>517871.75502232788</v>
      </c>
      <c r="H28" s="3">
        <f t="shared" si="5"/>
        <v>568403.96923775692</v>
      </c>
      <c r="I28" s="3">
        <f t="shared" si="6"/>
        <v>243.56484945337459</v>
      </c>
      <c r="J28" s="3">
        <f t="shared" si="0"/>
        <v>0.18049748288240336</v>
      </c>
    </row>
    <row r="29" spans="1:13" x14ac:dyDescent="0.35">
      <c r="A29" s="25">
        <f t="shared" si="7"/>
        <v>24</v>
      </c>
      <c r="B29" s="3">
        <v>1421.2649535</v>
      </c>
      <c r="C29" s="3">
        <v>251.704994</v>
      </c>
      <c r="D29" s="3">
        <f t="shared" si="1"/>
        <v>5.5282577430250903</v>
      </c>
      <c r="E29" s="3">
        <f t="shared" si="2"/>
        <v>-746.85075438333342</v>
      </c>
      <c r="F29" s="3">
        <f t="shared" si="3"/>
        <v>-678.33525485416681</v>
      </c>
      <c r="G29" s="4">
        <f t="shared" si="4"/>
        <v>506615.19681264524</v>
      </c>
      <c r="H29" s="3">
        <f t="shared" si="5"/>
        <v>557786.04932295426</v>
      </c>
      <c r="I29" s="3">
        <f t="shared" si="6"/>
        <v>245.37371204279421</v>
      </c>
      <c r="J29" s="3">
        <f t="shared" si="0"/>
        <v>40.085131221639564</v>
      </c>
    </row>
    <row r="30" spans="1:13" x14ac:dyDescent="0.35">
      <c r="A30" s="25">
        <f t="shared" si="7"/>
        <v>25</v>
      </c>
      <c r="B30" s="3">
        <v>1462.1499630000001</v>
      </c>
      <c r="C30" s="3">
        <v>260.78999349999998</v>
      </c>
      <c r="D30" s="3">
        <f t="shared" si="1"/>
        <v>5.5637154608348141</v>
      </c>
      <c r="E30" s="3">
        <f t="shared" si="2"/>
        <v>-705.9657448833334</v>
      </c>
      <c r="F30" s="3">
        <f t="shared" si="3"/>
        <v>-669.25025535416694</v>
      </c>
      <c r="G30" s="4">
        <f t="shared" si="4"/>
        <v>472467.75503446558</v>
      </c>
      <c r="H30" s="3">
        <f t="shared" si="5"/>
        <v>498387.63294867979</v>
      </c>
      <c r="I30" s="3">
        <f t="shared" si="6"/>
        <v>256.17431470113632</v>
      </c>
      <c r="J30" s="3">
        <f t="shared" si="0"/>
        <v>21.304490774279433</v>
      </c>
    </row>
    <row r="31" spans="1:13" x14ac:dyDescent="0.35">
      <c r="A31" s="25">
        <f t="shared" si="7"/>
        <v>26</v>
      </c>
      <c r="B31" s="3">
        <v>1506.3950195</v>
      </c>
      <c r="C31" s="3">
        <v>266.59999099999999</v>
      </c>
      <c r="D31" s="3">
        <f t="shared" si="1"/>
        <v>5.5857493739861681</v>
      </c>
      <c r="E31" s="3">
        <f t="shared" si="2"/>
        <v>-661.72068838333348</v>
      </c>
      <c r="F31" s="3">
        <f t="shared" si="3"/>
        <v>-663.44025785416693</v>
      </c>
      <c r="G31" s="4">
        <f t="shared" si="4"/>
        <v>439012.14412847563</v>
      </c>
      <c r="H31" s="3">
        <f t="shared" si="5"/>
        <v>437874.26943451271</v>
      </c>
      <c r="I31" s="3">
        <f t="shared" si="6"/>
        <v>268.56388509431707</v>
      </c>
      <c r="J31" s="3">
        <f t="shared" si="0"/>
        <v>3.8568800136935186</v>
      </c>
    </row>
    <row r="32" spans="1:13" x14ac:dyDescent="0.35">
      <c r="A32" s="25">
        <f t="shared" si="7"/>
        <v>27</v>
      </c>
      <c r="B32" s="3">
        <v>1541.9349975</v>
      </c>
      <c r="C32" s="3">
        <v>264.87998950000002</v>
      </c>
      <c r="D32" s="3">
        <f t="shared" si="1"/>
        <v>5.5792768535983983</v>
      </c>
      <c r="E32" s="3">
        <f t="shared" si="2"/>
        <v>-626.18071038333346</v>
      </c>
      <c r="F32" s="3">
        <f t="shared" si="3"/>
        <v>-665.16025935416678</v>
      </c>
      <c r="G32" s="4">
        <f t="shared" si="4"/>
        <v>416510.52372115449</v>
      </c>
      <c r="H32" s="3">
        <f t="shared" si="5"/>
        <v>392102.28205617616</v>
      </c>
      <c r="I32" s="3">
        <f t="shared" si="6"/>
        <v>279.07921707852279</v>
      </c>
      <c r="J32" s="3">
        <f t="shared" si="0"/>
        <v>201.61806382668149</v>
      </c>
    </row>
    <row r="33" spans="1:23" x14ac:dyDescent="0.35">
      <c r="A33" s="25">
        <f t="shared" si="7"/>
        <v>28</v>
      </c>
      <c r="B33" s="3">
        <v>1583.375</v>
      </c>
      <c r="C33" s="3">
        <v>260.39500450000003</v>
      </c>
      <c r="D33" s="3">
        <f t="shared" si="1"/>
        <v>5.5621997262026275</v>
      </c>
      <c r="E33" s="3">
        <f t="shared" si="2"/>
        <v>-584.74070788333347</v>
      </c>
      <c r="F33" s="3">
        <f t="shared" si="3"/>
        <v>-669.64524435416683</v>
      </c>
      <c r="G33" s="4">
        <f t="shared" si="4"/>
        <v>391568.83421436331</v>
      </c>
      <c r="H33" s="3">
        <f t="shared" si="5"/>
        <v>341921.69545590191</v>
      </c>
      <c r="I33" s="3">
        <f t="shared" si="6"/>
        <v>292.0170913956224</v>
      </c>
      <c r="J33" s="3">
        <f t="shared" si="0"/>
        <v>999.95637963429226</v>
      </c>
    </row>
    <row r="34" spans="1:23" x14ac:dyDescent="0.35">
      <c r="A34" s="25">
        <f t="shared" si="7"/>
        <v>29</v>
      </c>
      <c r="B34" s="3">
        <v>1614.1450195</v>
      </c>
      <c r="C34" s="3">
        <v>261.550003</v>
      </c>
      <c r="D34" s="3">
        <f t="shared" si="1"/>
        <v>5.5666254812867022</v>
      </c>
      <c r="E34" s="3">
        <f t="shared" si="2"/>
        <v>-553.97068838333348</v>
      </c>
      <c r="F34" s="3">
        <f t="shared" si="3"/>
        <v>-668.49024585416691</v>
      </c>
      <c r="G34" s="4">
        <f t="shared" si="4"/>
        <v>370324.00167337671</v>
      </c>
      <c r="H34" s="3">
        <f t="shared" si="5"/>
        <v>306883.52358790435</v>
      </c>
      <c r="I34" s="3">
        <f t="shared" si="6"/>
        <v>302.12378260986708</v>
      </c>
      <c r="J34" s="3">
        <f t="shared" si="0"/>
        <v>1646.2315918300651</v>
      </c>
    </row>
    <row r="35" spans="1:23" x14ac:dyDescent="0.35">
      <c r="A35" s="25">
        <f t="shared" si="7"/>
        <v>30</v>
      </c>
      <c r="B35" s="3">
        <v>1618.994995</v>
      </c>
      <c r="C35" s="3">
        <v>273.3249965</v>
      </c>
      <c r="D35" s="3">
        <f t="shared" si="1"/>
        <v>5.6106615505152799</v>
      </c>
      <c r="E35" s="3">
        <f t="shared" si="2"/>
        <v>-549.12071288333345</v>
      </c>
      <c r="F35" s="3">
        <f t="shared" si="3"/>
        <v>-656.71525235416686</v>
      </c>
      <c r="G35" s="4">
        <f t="shared" si="4"/>
        <v>360615.94753407832</v>
      </c>
      <c r="H35" s="3">
        <f t="shared" si="5"/>
        <v>301533.55731750035</v>
      </c>
      <c r="I35" s="3">
        <f t="shared" si="6"/>
        <v>303.75735753692641</v>
      </c>
      <c r="J35" s="3">
        <f t="shared" si="0"/>
        <v>926.12859828183662</v>
      </c>
    </row>
    <row r="36" spans="1:23" x14ac:dyDescent="0.35">
      <c r="A36" s="25">
        <f t="shared" si="7"/>
        <v>31</v>
      </c>
      <c r="B36" s="3">
        <v>1647.7550045</v>
      </c>
      <c r="C36" s="3">
        <v>290.11000050000001</v>
      </c>
      <c r="D36" s="3">
        <f t="shared" si="1"/>
        <v>5.670260163128849</v>
      </c>
      <c r="E36" s="3">
        <f t="shared" si="2"/>
        <v>-520.36070338333343</v>
      </c>
      <c r="F36" s="3">
        <f t="shared" si="3"/>
        <v>-639.93024835416691</v>
      </c>
      <c r="G36" s="4">
        <f t="shared" si="4"/>
        <v>332994.55414984556</v>
      </c>
      <c r="H36" s="3">
        <f t="shared" si="5"/>
        <v>270775.26162559749</v>
      </c>
      <c r="I36" s="3">
        <f t="shared" si="6"/>
        <v>313.67949783723105</v>
      </c>
      <c r="J36" s="3">
        <f t="shared" si="0"/>
        <v>555.52120472974116</v>
      </c>
    </row>
    <row r="37" spans="1:23" x14ac:dyDescent="0.35">
      <c r="A37" s="25">
        <f t="shared" si="7"/>
        <v>32</v>
      </c>
      <c r="B37" s="3">
        <v>1661.1950075</v>
      </c>
      <c r="C37" s="3">
        <v>292.02999899999998</v>
      </c>
      <c r="D37" s="3">
        <f t="shared" si="1"/>
        <v>5.6768565332926393</v>
      </c>
      <c r="E37" s="3">
        <f t="shared" si="2"/>
        <v>-506.9207003833335</v>
      </c>
      <c r="F37" s="3">
        <f t="shared" si="3"/>
        <v>-638.01024985416689</v>
      </c>
      <c r="G37" s="4">
        <f t="shared" si="4"/>
        <v>323420.6027078199</v>
      </c>
      <c r="H37" s="3">
        <f t="shared" si="5"/>
        <v>256968.59647712938</v>
      </c>
      <c r="I37" s="3">
        <f t="shared" si="6"/>
        <v>318.45790906734464</v>
      </c>
      <c r="J37" s="3">
        <f t="shared" si="0"/>
        <v>698.4344305276577</v>
      </c>
    </row>
    <row r="38" spans="1:23" x14ac:dyDescent="0.35">
      <c r="A38" s="25">
        <f t="shared" si="7"/>
        <v>33</v>
      </c>
      <c r="B38" s="3">
        <v>1658.75</v>
      </c>
      <c r="C38" s="3">
        <v>298.68501300000003</v>
      </c>
      <c r="D38" s="3">
        <f t="shared" si="1"/>
        <v>5.6993895498755895</v>
      </c>
      <c r="E38" s="3">
        <f t="shared" si="2"/>
        <v>-509.36570788333347</v>
      </c>
      <c r="F38" s="3">
        <f t="shared" si="3"/>
        <v>-631.35523585416684</v>
      </c>
      <c r="G38" s="4">
        <f t="shared" si="4"/>
        <v>321590.70663670666</v>
      </c>
      <c r="H38" s="3">
        <f t="shared" si="5"/>
        <v>259453.42436748941</v>
      </c>
      <c r="I38" s="3">
        <f t="shared" si="6"/>
        <v>317.58175652948233</v>
      </c>
      <c r="J38" s="3">
        <f t="shared" ref="J38:J69" si="8">(I38-C38)^2</f>
        <v>357.08691601903143</v>
      </c>
      <c r="W38" s="5"/>
    </row>
    <row r="39" spans="1:23" x14ac:dyDescent="0.35">
      <c r="A39" s="25">
        <f t="shared" si="7"/>
        <v>34</v>
      </c>
      <c r="B39" s="3">
        <v>1719.4750365</v>
      </c>
      <c r="C39" s="3">
        <v>339.125</v>
      </c>
      <c r="D39" s="3">
        <f t="shared" si="1"/>
        <v>5.8263687709790961</v>
      </c>
      <c r="E39" s="3">
        <f t="shared" si="2"/>
        <v>-448.64067138333348</v>
      </c>
      <c r="F39" s="3">
        <f t="shared" si="3"/>
        <v>-590.91524885416686</v>
      </c>
      <c r="G39" s="4">
        <f t="shared" si="4"/>
        <v>265108.613976583</v>
      </c>
      <c r="H39" s="3">
        <f t="shared" si="5"/>
        <v>201278.45201928823</v>
      </c>
      <c r="I39" s="3">
        <f t="shared" si="6"/>
        <v>340.28299703501227</v>
      </c>
      <c r="J39" s="3">
        <f t="shared" si="8"/>
        <v>1.3409571330972134</v>
      </c>
    </row>
    <row r="40" spans="1:23" x14ac:dyDescent="0.35">
      <c r="A40" s="25">
        <f t="shared" si="7"/>
        <v>35</v>
      </c>
      <c r="B40" s="3">
        <v>1782.255005</v>
      </c>
      <c r="C40" s="3">
        <v>379.625</v>
      </c>
      <c r="D40" s="3">
        <f t="shared" si="1"/>
        <v>5.9391839233659125</v>
      </c>
      <c r="E40" s="3">
        <f t="shared" si="2"/>
        <v>-385.86070288333349</v>
      </c>
      <c r="F40" s="3">
        <f t="shared" si="3"/>
        <v>-550.41524885416686</v>
      </c>
      <c r="G40" s="4">
        <f t="shared" si="4"/>
        <v>212383.61480057373</v>
      </c>
      <c r="H40" s="3">
        <f t="shared" si="5"/>
        <v>148888.48202962015</v>
      </c>
      <c r="I40" s="3">
        <f t="shared" si="6"/>
        <v>365.96081295047463</v>
      </c>
      <c r="J40" s="3">
        <f t="shared" si="8"/>
        <v>186.71000772441676</v>
      </c>
    </row>
    <row r="41" spans="1:23" x14ac:dyDescent="0.35">
      <c r="A41" s="25">
        <f t="shared" si="7"/>
        <v>36</v>
      </c>
      <c r="B41" s="3">
        <v>1827.455017</v>
      </c>
      <c r="C41" s="3">
        <v>398.89500450000003</v>
      </c>
      <c r="D41" s="3">
        <f t="shared" si="1"/>
        <v>5.9886982356441765</v>
      </c>
      <c r="E41" s="3">
        <f t="shared" si="2"/>
        <v>-340.66069088333347</v>
      </c>
      <c r="F41" s="3">
        <f t="shared" si="3"/>
        <v>-531.14524435416683</v>
      </c>
      <c r="G41" s="4">
        <f t="shared" si="4"/>
        <v>180940.30590108744</v>
      </c>
      <c r="H41" s="3">
        <f t="shared" si="5"/>
        <v>116049.70631311009</v>
      </c>
      <c r="I41" s="3">
        <f t="shared" si="6"/>
        <v>385.97818391763576</v>
      </c>
      <c r="J41" s="3">
        <f t="shared" si="8"/>
        <v>166.84425395698915</v>
      </c>
    </row>
    <row r="42" spans="1:23" x14ac:dyDescent="0.35">
      <c r="A42" s="25">
        <f t="shared" si="7"/>
        <v>37</v>
      </c>
      <c r="B42" s="3">
        <v>1814.2249755</v>
      </c>
      <c r="C42" s="3">
        <v>378.74499500000002</v>
      </c>
      <c r="D42" s="3">
        <f t="shared" si="1"/>
        <v>5.9368631422148139</v>
      </c>
      <c r="E42" s="3">
        <f t="shared" si="2"/>
        <v>-353.89073238333344</v>
      </c>
      <c r="F42" s="3">
        <f t="shared" si="3"/>
        <v>-551.29525385416684</v>
      </c>
      <c r="G42" s="4">
        <f t="shared" si="4"/>
        <v>195098.28114590683</v>
      </c>
      <c r="H42" s="3">
        <f t="shared" si="5"/>
        <v>125238.65046681213</v>
      </c>
      <c r="I42" s="3">
        <f t="shared" si="6"/>
        <v>379.97917842049355</v>
      </c>
      <c r="J42" s="3">
        <f t="shared" si="8"/>
        <v>1.523208715421126</v>
      </c>
    </row>
    <row r="43" spans="1:23" x14ac:dyDescent="0.35">
      <c r="A43" s="25">
        <f t="shared" si="7"/>
        <v>38</v>
      </c>
      <c r="B43" s="3">
        <v>1821.0650025</v>
      </c>
      <c r="C43" s="3">
        <v>360.5400085</v>
      </c>
      <c r="D43" s="3">
        <f t="shared" si="1"/>
        <v>5.8876029311496385</v>
      </c>
      <c r="E43" s="3">
        <f t="shared" si="2"/>
        <v>-347.05070538333348</v>
      </c>
      <c r="F43" s="3">
        <f t="shared" si="3"/>
        <v>-569.50024035416686</v>
      </c>
      <c r="G43" s="4">
        <f t="shared" si="4"/>
        <v>197645.46013089156</v>
      </c>
      <c r="H43" s="3">
        <f t="shared" si="5"/>
        <v>120444.19210706934</v>
      </c>
      <c r="I43" s="3">
        <f t="shared" si="6"/>
        <v>383.06592255978507</v>
      </c>
      <c r="J43" s="3">
        <f t="shared" si="8"/>
        <v>507.41680422882251</v>
      </c>
    </row>
    <row r="44" spans="1:23" x14ac:dyDescent="0.35">
      <c r="A44" s="25">
        <f t="shared" si="7"/>
        <v>39</v>
      </c>
      <c r="B44" s="3">
        <v>1865.01001</v>
      </c>
      <c r="C44" s="3">
        <v>347.55499250000003</v>
      </c>
      <c r="D44" s="3">
        <f t="shared" si="1"/>
        <v>5.8509229042829132</v>
      </c>
      <c r="E44" s="3">
        <f t="shared" si="2"/>
        <v>-303.10569788333351</v>
      </c>
      <c r="F44" s="3">
        <f t="shared" si="3"/>
        <v>-582.48525635416684</v>
      </c>
      <c r="G44" s="4">
        <f t="shared" si="4"/>
        <v>176554.60013398217</v>
      </c>
      <c r="H44" s="3">
        <f t="shared" si="5"/>
        <v>91873.064089342646</v>
      </c>
      <c r="I44" s="3">
        <f t="shared" si="6"/>
        <v>403.66897615100606</v>
      </c>
      <c r="J44" s="3">
        <f t="shared" si="8"/>
        <v>3148.7791611853727</v>
      </c>
    </row>
    <row r="45" spans="1:23" ht="15" thickBot="1" x14ac:dyDescent="0.4">
      <c r="A45" s="46">
        <f t="shared" si="7"/>
        <v>40</v>
      </c>
      <c r="B45" s="47">
        <v>1878.954956</v>
      </c>
      <c r="C45" s="47">
        <v>321.11000050000001</v>
      </c>
      <c r="D45" s="3">
        <f t="shared" si="1"/>
        <v>5.7717837451137584</v>
      </c>
      <c r="E45" s="47">
        <f t="shared" si="2"/>
        <v>-289.16075188333343</v>
      </c>
      <c r="F45" s="47">
        <f t="shared" si="3"/>
        <v>-608.93024835416691</v>
      </c>
      <c r="G45" s="48">
        <f t="shared" si="4"/>
        <v>176078.72845859587</v>
      </c>
      <c r="H45" s="47">
        <f t="shared" si="5"/>
        <v>83613.940429734721</v>
      </c>
      <c r="I45" s="3">
        <f t="shared" si="6"/>
        <v>410.49674964287055</v>
      </c>
      <c r="J45" s="47">
        <f t="shared" si="8"/>
        <v>7989.9909223304676</v>
      </c>
    </row>
    <row r="46" spans="1:23" x14ac:dyDescent="0.35">
      <c r="A46" s="43">
        <f t="shared" si="7"/>
        <v>41</v>
      </c>
      <c r="B46" s="44">
        <v>1903.9799805</v>
      </c>
      <c r="C46" s="44">
        <v>308.33999649999998</v>
      </c>
      <c r="D46" s="3">
        <f t="shared" si="1"/>
        <v>5.7312030588810874</v>
      </c>
      <c r="E46" s="44">
        <f t="shared" si="2"/>
        <v>-264.13572738333346</v>
      </c>
      <c r="F46" s="44">
        <f t="shared" si="3"/>
        <v>-621.70025235416688</v>
      </c>
      <c r="G46" s="45">
        <f t="shared" si="4"/>
        <v>164213.24836996984</v>
      </c>
      <c r="H46" s="44">
        <f t="shared" si="5"/>
        <v>69767.682480322648</v>
      </c>
      <c r="I46" s="3">
        <f t="shared" si="6"/>
        <v>423.11710497296167</v>
      </c>
      <c r="J46" s="44">
        <f t="shared" si="8"/>
        <v>13173.784629414013</v>
      </c>
    </row>
    <row r="47" spans="1:23" x14ac:dyDescent="0.35">
      <c r="A47" s="25">
        <f t="shared" si="7"/>
        <v>42</v>
      </c>
      <c r="B47" s="3">
        <v>1942.0499875</v>
      </c>
      <c r="C47" s="3">
        <v>318.68499750000001</v>
      </c>
      <c r="D47" s="3">
        <f t="shared" si="1"/>
        <v>5.7642031462644416</v>
      </c>
      <c r="E47" s="3">
        <f t="shared" si="2"/>
        <v>-226.06572038333343</v>
      </c>
      <c r="F47" s="3">
        <f t="shared" si="3"/>
        <v>-611.35525135416685</v>
      </c>
      <c r="G47" s="4">
        <f t="shared" si="4"/>
        <v>138206.4653075136</v>
      </c>
      <c r="H47" s="3">
        <f t="shared" si="5"/>
        <v>51105.709932435493</v>
      </c>
      <c r="I47" s="3">
        <f t="shared" si="6"/>
        <v>443.26351804518981</v>
      </c>
      <c r="J47" s="3">
        <f t="shared" si="8"/>
        <v>15519.807781228277</v>
      </c>
    </row>
    <row r="48" spans="1:23" x14ac:dyDescent="0.35">
      <c r="A48" s="25">
        <f t="shared" si="7"/>
        <v>43</v>
      </c>
      <c r="B48" s="3">
        <v>1946.4800415</v>
      </c>
      <c r="C48" s="3">
        <v>319.42498749999999</v>
      </c>
      <c r="D48" s="3">
        <f t="shared" si="1"/>
        <v>5.7665224653445692</v>
      </c>
      <c r="E48" s="3">
        <f t="shared" si="2"/>
        <v>-221.6356663833335</v>
      </c>
      <c r="F48" s="3">
        <f t="shared" si="3"/>
        <v>-610.61526135416693</v>
      </c>
      <c r="G48" s="4">
        <f t="shared" si="4"/>
        <v>135334.12035406413</v>
      </c>
      <c r="H48" s="3">
        <f t="shared" si="5"/>
        <v>49122.368613184306</v>
      </c>
      <c r="I48" s="3">
        <f t="shared" si="6"/>
        <v>445.6851461348254</v>
      </c>
      <c r="J48" s="3">
        <f t="shared" si="8"/>
        <v>15941.627658491279</v>
      </c>
    </row>
    <row r="49" spans="1:10" x14ac:dyDescent="0.35">
      <c r="A49" s="25">
        <f t="shared" si="7"/>
        <v>44</v>
      </c>
      <c r="B49" s="3">
        <v>1966.585022</v>
      </c>
      <c r="C49" s="3">
        <v>326.3650055</v>
      </c>
      <c r="D49" s="3">
        <f t="shared" si="1"/>
        <v>5.7880164038005031</v>
      </c>
      <c r="E49" s="3">
        <f t="shared" si="2"/>
        <v>-201.53068588333349</v>
      </c>
      <c r="F49" s="3">
        <f t="shared" si="3"/>
        <v>-603.67524335416692</v>
      </c>
      <c r="G49" s="4">
        <f t="shared" si="4"/>
        <v>121659.08584395352</v>
      </c>
      <c r="H49" s="3">
        <f t="shared" si="5"/>
        <v>40614.617352606831</v>
      </c>
      <c r="I49" s="3">
        <f t="shared" si="6"/>
        <v>456.88535248514688</v>
      </c>
      <c r="J49" s="3">
        <f t="shared" si="8"/>
        <v>17035.560977123143</v>
      </c>
    </row>
    <row r="50" spans="1:10" x14ac:dyDescent="0.35">
      <c r="A50" s="25">
        <f t="shared" si="7"/>
        <v>45</v>
      </c>
      <c r="B50" s="3">
        <v>1988.1799925</v>
      </c>
      <c r="C50" s="3">
        <v>331.21000650000002</v>
      </c>
      <c r="D50" s="3">
        <f t="shared" si="1"/>
        <v>5.8027526349170238</v>
      </c>
      <c r="E50" s="3">
        <f t="shared" si="2"/>
        <v>-179.93571538333345</v>
      </c>
      <c r="F50" s="3">
        <f t="shared" si="3"/>
        <v>-598.83024235416678</v>
      </c>
      <c r="G50" s="4">
        <f t="shared" si="4"/>
        <v>107750.94805117194</v>
      </c>
      <c r="H50" s="3">
        <f t="shared" si="5"/>
        <v>32376.861670511978</v>
      </c>
      <c r="I50" s="3">
        <f t="shared" si="6"/>
        <v>469.30988864140653</v>
      </c>
      <c r="J50" s="3">
        <f t="shared" si="8"/>
        <v>19071.577447470368</v>
      </c>
    </row>
    <row r="51" spans="1:10" x14ac:dyDescent="0.35">
      <c r="A51" s="25">
        <f t="shared" si="7"/>
        <v>46</v>
      </c>
      <c r="B51" s="3">
        <v>1994.744995</v>
      </c>
      <c r="C51" s="3">
        <v>313.75</v>
      </c>
      <c r="D51" s="3">
        <f t="shared" si="1"/>
        <v>5.7485964904459941</v>
      </c>
      <c r="E51" s="3">
        <f t="shared" si="2"/>
        <v>-173.37071288333345</v>
      </c>
      <c r="F51" s="3">
        <f t="shared" si="3"/>
        <v>-616.29024885416686</v>
      </c>
      <c r="G51" s="4">
        <f t="shared" si="4"/>
        <v>106846.67978689389</v>
      </c>
      <c r="H51" s="3">
        <f t="shared" si="5"/>
        <v>30057.404085675244</v>
      </c>
      <c r="I51" s="3">
        <f t="shared" si="6"/>
        <v>473.17033411881988</v>
      </c>
      <c r="J51" s="3">
        <f t="shared" si="8"/>
        <v>25414.842930556166</v>
      </c>
    </row>
    <row r="52" spans="1:10" x14ac:dyDescent="0.35">
      <c r="A52" s="25">
        <f t="shared" si="7"/>
        <v>47</v>
      </c>
      <c r="B52" s="3">
        <v>2042.88501</v>
      </c>
      <c r="C52" s="3">
        <v>322.44000249999999</v>
      </c>
      <c r="D52" s="3">
        <f t="shared" si="1"/>
        <v>5.7759170801687807</v>
      </c>
      <c r="E52" s="3">
        <f t="shared" si="2"/>
        <v>-125.23069788333351</v>
      </c>
      <c r="F52" s="3">
        <f t="shared" si="3"/>
        <v>-607.60024635416687</v>
      </c>
      <c r="G52" s="4">
        <f t="shared" si="4"/>
        <v>76090.202885017687</v>
      </c>
      <c r="H52" s="3">
        <f t="shared" si="5"/>
        <v>15682.727692346751</v>
      </c>
      <c r="I52" s="3">
        <f t="shared" si="6"/>
        <v>502.72107014523959</v>
      </c>
      <c r="J52" s="3">
        <f t="shared" si="8"/>
        <v>32501.263351307458</v>
      </c>
    </row>
    <row r="53" spans="1:10" x14ac:dyDescent="0.35">
      <c r="A53" s="25">
        <f t="shared" si="7"/>
        <v>48</v>
      </c>
      <c r="B53" s="3">
        <v>2062.3399654999998</v>
      </c>
      <c r="C53" s="3">
        <v>324.23500050000001</v>
      </c>
      <c r="D53" s="3">
        <f t="shared" si="1"/>
        <v>5.781468563067202</v>
      </c>
      <c r="E53" s="3">
        <f t="shared" si="2"/>
        <v>-105.77574238333364</v>
      </c>
      <c r="F53" s="3">
        <f t="shared" si="3"/>
        <v>-605.80524835416691</v>
      </c>
      <c r="G53" s="4">
        <f t="shared" si="4"/>
        <v>64079.49988438181</v>
      </c>
      <c r="H53" s="3">
        <f t="shared" si="5"/>
        <v>11188.507676745363</v>
      </c>
      <c r="I53" s="3">
        <f t="shared" si="6"/>
        <v>515.31260564757304</v>
      </c>
      <c r="J53" s="3">
        <f t="shared" si="8"/>
        <v>36510.651188931828</v>
      </c>
    </row>
    <row r="54" spans="1:10" x14ac:dyDescent="0.35">
      <c r="A54" s="25">
        <f t="shared" si="7"/>
        <v>49</v>
      </c>
      <c r="B54" s="3">
        <v>2026.9449460000001</v>
      </c>
      <c r="C54" s="3">
        <v>333.55499300000002</v>
      </c>
      <c r="D54" s="3">
        <f t="shared" si="1"/>
        <v>5.8098077483134603</v>
      </c>
      <c r="E54" s="3">
        <f t="shared" si="2"/>
        <v>-141.1707618833334</v>
      </c>
      <c r="F54" s="3">
        <f t="shared" si="3"/>
        <v>-596.48525585416678</v>
      </c>
      <c r="G54" s="4">
        <f t="shared" si="4"/>
        <v>84206.278021107777</v>
      </c>
      <c r="H54" s="3">
        <f t="shared" si="5"/>
        <v>19929.184010720819</v>
      </c>
      <c r="I54" s="3">
        <f t="shared" si="6"/>
        <v>492.68833498160609</v>
      </c>
      <c r="J54" s="3">
        <f t="shared" si="8"/>
        <v>25323.420530234787</v>
      </c>
    </row>
    <row r="55" spans="1:10" x14ac:dyDescent="0.35">
      <c r="A55" s="25">
        <f t="shared" si="7"/>
        <v>50</v>
      </c>
      <c r="B55" s="3">
        <v>2050.5850220000002</v>
      </c>
      <c r="C55" s="3">
        <v>365.10499600000003</v>
      </c>
      <c r="D55" s="3">
        <f t="shared" si="1"/>
        <v>5.9001849724901803</v>
      </c>
      <c r="E55" s="3">
        <f t="shared" si="2"/>
        <v>-117.53068588333326</v>
      </c>
      <c r="F55" s="3">
        <f t="shared" si="3"/>
        <v>-564.93525285416683</v>
      </c>
      <c r="G55" s="4">
        <f t="shared" si="4"/>
        <v>66397.227747624536</v>
      </c>
      <c r="H55" s="3">
        <f t="shared" si="5"/>
        <v>13813.462124206753</v>
      </c>
      <c r="I55" s="3">
        <f t="shared" si="6"/>
        <v>507.65842812874774</v>
      </c>
      <c r="J55" s="3">
        <f t="shared" si="8"/>
        <v>20321.481011685482</v>
      </c>
    </row>
    <row r="56" spans="1:10" x14ac:dyDescent="0.35">
      <c r="A56" s="25">
        <f t="shared" si="7"/>
        <v>51</v>
      </c>
      <c r="B56" s="3">
        <v>2086.5599364999998</v>
      </c>
      <c r="C56" s="3">
        <v>376.47500600000001</v>
      </c>
      <c r="D56" s="3">
        <f t="shared" si="1"/>
        <v>5.9308516599101964</v>
      </c>
      <c r="E56" s="3">
        <f t="shared" si="2"/>
        <v>-81.555771383333649</v>
      </c>
      <c r="F56" s="3">
        <f t="shared" si="3"/>
        <v>-553.56524285416685</v>
      </c>
      <c r="G56" s="4">
        <f t="shared" si="4"/>
        <v>45146.440391974</v>
      </c>
      <c r="H56" s="3">
        <f t="shared" si="5"/>
        <v>6651.3438459305835</v>
      </c>
      <c r="I56" s="3">
        <f t="shared" si="6"/>
        <v>531.54014614161281</v>
      </c>
      <c r="J56" s="3">
        <f t="shared" si="8"/>
        <v>24045.197687138017</v>
      </c>
    </row>
    <row r="57" spans="1:10" x14ac:dyDescent="0.35">
      <c r="A57" s="25">
        <f t="shared" si="7"/>
        <v>52</v>
      </c>
      <c r="B57" s="3">
        <v>2076.5699464999998</v>
      </c>
      <c r="C57" s="3">
        <v>396.94000249999999</v>
      </c>
      <c r="D57" s="3">
        <f t="shared" si="1"/>
        <v>5.9837851420622936</v>
      </c>
      <c r="E57" s="3">
        <f t="shared" si="2"/>
        <v>-91.545761383333684</v>
      </c>
      <c r="F57" s="3">
        <f t="shared" si="3"/>
        <v>-533.10024635416687</v>
      </c>
      <c r="G57" s="4">
        <f t="shared" si="4"/>
        <v>48803.067946134965</v>
      </c>
      <c r="H57" s="3">
        <f t="shared" si="5"/>
        <v>8380.6264272542685</v>
      </c>
      <c r="I57" s="3">
        <f t="shared" si="6"/>
        <v>524.77106620786003</v>
      </c>
      <c r="J57" s="3">
        <f t="shared" si="8"/>
        <v>16340.780848682973</v>
      </c>
    </row>
    <row r="58" spans="1:10" x14ac:dyDescent="0.35">
      <c r="A58" s="25">
        <f t="shared" si="7"/>
        <v>53</v>
      </c>
      <c r="B58" s="3">
        <v>2097.384888</v>
      </c>
      <c r="C58" s="3">
        <v>426.52500900000001</v>
      </c>
      <c r="D58" s="3">
        <f t="shared" si="1"/>
        <v>6.0556710029617289</v>
      </c>
      <c r="E58" s="3">
        <f t="shared" si="2"/>
        <v>-70.730819883333425</v>
      </c>
      <c r="F58" s="3">
        <f t="shared" si="3"/>
        <v>-503.51523985416685</v>
      </c>
      <c r="G58" s="4">
        <f t="shared" si="4"/>
        <v>35614.045738638502</v>
      </c>
      <c r="H58" s="3">
        <f t="shared" si="5"/>
        <v>5002.8488813685553</v>
      </c>
      <c r="I58" s="3">
        <f t="shared" si="6"/>
        <v>538.99760687299886</v>
      </c>
      <c r="J58" s="3">
        <f t="shared" si="8"/>
        <v>12650.085272301305</v>
      </c>
    </row>
    <row r="59" spans="1:10" x14ac:dyDescent="0.35">
      <c r="A59" s="25">
        <f t="shared" si="7"/>
        <v>54</v>
      </c>
      <c r="B59" s="3">
        <v>2085.875</v>
      </c>
      <c r="C59" s="3">
        <v>432.24499500000002</v>
      </c>
      <c r="D59" s="3">
        <f t="shared" si="1"/>
        <v>6.068992545548995</v>
      </c>
      <c r="E59" s="3">
        <f t="shared" si="2"/>
        <v>-82.240707883333471</v>
      </c>
      <c r="F59" s="3">
        <f t="shared" si="3"/>
        <v>-497.79525385416684</v>
      </c>
      <c r="G59" s="4">
        <f t="shared" si="4"/>
        <v>40939.034057930367</v>
      </c>
      <c r="H59" s="3">
        <f t="shared" si="5"/>
        <v>6763.5340331517882</v>
      </c>
      <c r="I59" s="3">
        <f t="shared" si="6"/>
        <v>531.07259860303486</v>
      </c>
      <c r="J59" s="3">
        <f t="shared" si="8"/>
        <v>9766.8952339185853</v>
      </c>
    </row>
    <row r="60" spans="1:10" x14ac:dyDescent="0.35">
      <c r="A60" s="25">
        <f t="shared" si="7"/>
        <v>55</v>
      </c>
      <c r="B60" s="3">
        <v>2085.420044</v>
      </c>
      <c r="C60" s="3">
        <v>487.75001500000002</v>
      </c>
      <c r="D60" s="3">
        <f t="shared" si="1"/>
        <v>6.1898030102566803</v>
      </c>
      <c r="E60" s="3">
        <f t="shared" si="2"/>
        <v>-82.695663883333509</v>
      </c>
      <c r="F60" s="3">
        <f t="shared" si="3"/>
        <v>-442.29023385416684</v>
      </c>
      <c r="G60" s="4">
        <f t="shared" si="4"/>
        <v>36575.48451768516</v>
      </c>
      <c r="H60" s="3">
        <f t="shared" si="5"/>
        <v>6838.5728251052706</v>
      </c>
      <c r="I60" s="3">
        <f t="shared" si="6"/>
        <v>530.7623208315681</v>
      </c>
      <c r="J60" s="3">
        <f t="shared" si="8"/>
        <v>1850.0584529483458</v>
      </c>
    </row>
    <row r="61" spans="1:10" x14ac:dyDescent="0.35">
      <c r="A61" s="25">
        <f t="shared" si="7"/>
        <v>56</v>
      </c>
      <c r="B61" s="3">
        <v>2038.335022</v>
      </c>
      <c r="C61" s="3">
        <v>525.17001349999998</v>
      </c>
      <c r="D61" s="3">
        <f t="shared" si="1"/>
        <v>6.2637220454064053</v>
      </c>
      <c r="E61" s="3">
        <f t="shared" si="2"/>
        <v>-129.78068588333349</v>
      </c>
      <c r="F61" s="3">
        <f t="shared" si="3"/>
        <v>-404.87023535416688</v>
      </c>
      <c r="G61" s="4">
        <f t="shared" si="4"/>
        <v>52544.336838010437</v>
      </c>
      <c r="H61" s="3">
        <f t="shared" si="5"/>
        <v>16843.026428348476</v>
      </c>
      <c r="I61" s="3">
        <f t="shared" si="6"/>
        <v>499.83159163087493</v>
      </c>
      <c r="J61" s="3">
        <f t="shared" si="8"/>
        <v>642.03562281775498</v>
      </c>
    </row>
    <row r="62" spans="1:10" x14ac:dyDescent="0.35">
      <c r="A62" s="25">
        <f t="shared" si="7"/>
        <v>57</v>
      </c>
      <c r="B62" s="3">
        <v>1945.0599975</v>
      </c>
      <c r="C62" s="3">
        <v>505.51501500000001</v>
      </c>
      <c r="D62" s="3">
        <f t="shared" si="1"/>
        <v>6.2255777412834883</v>
      </c>
      <c r="E62" s="3">
        <f t="shared" si="2"/>
        <v>-223.05571038333346</v>
      </c>
      <c r="F62" s="3">
        <f t="shared" si="3"/>
        <v>-424.52523385416686</v>
      </c>
      <c r="G62" s="4">
        <f t="shared" si="4"/>
        <v>94692.777612991951</v>
      </c>
      <c r="H62" s="3">
        <f t="shared" si="5"/>
        <v>49753.849934613536</v>
      </c>
      <c r="I62" s="3">
        <f t="shared" si="6"/>
        <v>444.90710135404748</v>
      </c>
      <c r="J62" s="3">
        <f t="shared" si="8"/>
        <v>3673.3191965152378</v>
      </c>
    </row>
    <row r="63" spans="1:10" x14ac:dyDescent="0.35">
      <c r="A63" s="25">
        <f t="shared" si="7"/>
        <v>58</v>
      </c>
      <c r="B63" s="3">
        <v>1999.5050655</v>
      </c>
      <c r="C63" s="3">
        <v>568.45001200000002</v>
      </c>
      <c r="D63" s="3">
        <f t="shared" si="1"/>
        <v>6.3429133796851511</v>
      </c>
      <c r="E63" s="3">
        <f t="shared" si="2"/>
        <v>-168.61064238333347</v>
      </c>
      <c r="F63" s="3">
        <f t="shared" si="3"/>
        <v>-361.59023685416685</v>
      </c>
      <c r="G63" s="4">
        <f t="shared" si="4"/>
        <v>60967.962115522772</v>
      </c>
      <c r="H63" s="3">
        <f t="shared" si="5"/>
        <v>28429.548724920369</v>
      </c>
      <c r="I63" s="3">
        <f t="shared" si="6"/>
        <v>475.99419505819588</v>
      </c>
      <c r="J63" s="3">
        <f t="shared" si="8"/>
        <v>8548.0780863763957</v>
      </c>
    </row>
    <row r="64" spans="1:10" x14ac:dyDescent="0.35">
      <c r="A64" s="25">
        <f t="shared" si="7"/>
        <v>59</v>
      </c>
      <c r="B64" s="3">
        <v>2080.584961</v>
      </c>
      <c r="C64" s="3">
        <v>645.96499649999998</v>
      </c>
      <c r="D64" s="3">
        <f t="shared" si="1"/>
        <v>6.4707453173300227</v>
      </c>
      <c r="E64" s="3">
        <f t="shared" si="2"/>
        <v>-87.53074688333345</v>
      </c>
      <c r="F64" s="3">
        <f t="shared" si="3"/>
        <v>-284.07525235416688</v>
      </c>
      <c r="G64" s="4">
        <f t="shared" si="4"/>
        <v>24865.319009631654</v>
      </c>
      <c r="H64" s="3">
        <f t="shared" si="5"/>
        <v>7661.6316499541881</v>
      </c>
      <c r="I64" s="3">
        <f t="shared" si="6"/>
        <v>527.4786635847081</v>
      </c>
      <c r="J64" s="3">
        <f t="shared" si="8"/>
        <v>14039.011087713381</v>
      </c>
    </row>
    <row r="65" spans="1:10" x14ac:dyDescent="0.35">
      <c r="A65" s="25">
        <f t="shared" si="7"/>
        <v>60</v>
      </c>
      <c r="B65" s="3">
        <v>2063.4349364999998</v>
      </c>
      <c r="C65" s="3">
        <v>674.82000749999997</v>
      </c>
      <c r="D65" s="3">
        <f t="shared" si="1"/>
        <v>6.5144459997580597</v>
      </c>
      <c r="E65" s="3">
        <f t="shared" si="2"/>
        <v>-104.68077138333365</v>
      </c>
      <c r="F65" s="3">
        <f t="shared" si="3"/>
        <v>-255.22024135416689</v>
      </c>
      <c r="G65" s="4">
        <f t="shared" si="4"/>
        <v>26716.651737594781</v>
      </c>
      <c r="H65" s="3">
        <f t="shared" si="5"/>
        <v>10958.063897409766</v>
      </c>
      <c r="I65" s="3">
        <f t="shared" si="6"/>
        <v>516.03286380364261</v>
      </c>
      <c r="J65" s="3">
        <f t="shared" si="8"/>
        <v>25213.357003247642</v>
      </c>
    </row>
    <row r="66" spans="1:10" x14ac:dyDescent="0.35">
      <c r="A66" s="25">
        <f t="shared" si="7"/>
        <v>61</v>
      </c>
      <c r="B66" s="3">
        <v>1989.2199705</v>
      </c>
      <c r="C66" s="3">
        <v>621.64498900000001</v>
      </c>
      <c r="D66" s="3">
        <f t="shared" si="1"/>
        <v>6.4323691725605388</v>
      </c>
      <c r="E66" s="3">
        <f t="shared" si="2"/>
        <v>-178.89573738333343</v>
      </c>
      <c r="F66" s="3">
        <f t="shared" si="3"/>
        <v>-308.39525985416685</v>
      </c>
      <c r="G66" s="4">
        <f t="shared" si="4"/>
        <v>55170.597417135905</v>
      </c>
      <c r="H66" s="3">
        <f t="shared" si="5"/>
        <v>32003.684853926599</v>
      </c>
      <c r="I66" s="3">
        <f t="shared" si="6"/>
        <v>469.91880656944858</v>
      </c>
      <c r="J66" s="3">
        <f t="shared" si="8"/>
        <v>23020.834434948974</v>
      </c>
    </row>
    <row r="67" spans="1:10" x14ac:dyDescent="0.35">
      <c r="A67" s="25">
        <f t="shared" si="7"/>
        <v>62</v>
      </c>
      <c r="B67" s="3">
        <v>1934.5849605000001</v>
      </c>
      <c r="C67" s="3">
        <v>565.33502199999998</v>
      </c>
      <c r="D67" s="3">
        <f t="shared" si="1"/>
        <v>6.3374185147075792</v>
      </c>
      <c r="E67" s="3">
        <f t="shared" si="2"/>
        <v>-233.53074738333339</v>
      </c>
      <c r="F67" s="3">
        <f t="shared" si="3"/>
        <v>-364.70522685416688</v>
      </c>
      <c r="G67" s="4">
        <f t="shared" si="4"/>
        <v>85169.884201861743</v>
      </c>
      <c r="H67" s="3">
        <f t="shared" si="5"/>
        <v>54536.609973418279</v>
      </c>
      <c r="I67" s="3">
        <f t="shared" si="6"/>
        <v>439.21996930850497</v>
      </c>
      <c r="J67" s="3">
        <f t="shared" si="8"/>
        <v>15905.006515378562</v>
      </c>
    </row>
    <row r="68" spans="1:10" x14ac:dyDescent="0.35">
      <c r="A68" s="25">
        <f t="shared" si="7"/>
        <v>63</v>
      </c>
      <c r="B68" s="3">
        <v>1998.414978</v>
      </c>
      <c r="C68" s="3">
        <v>574.96499649999998</v>
      </c>
      <c r="D68" s="3">
        <f t="shared" si="1"/>
        <v>6.3543091632921787</v>
      </c>
      <c r="E68" s="3">
        <f t="shared" si="2"/>
        <v>-169.70072988333345</v>
      </c>
      <c r="F68" s="3">
        <f t="shared" si="3"/>
        <v>-355.07525235416688</v>
      </c>
      <c r="G68" s="4">
        <f t="shared" si="4"/>
        <v>60256.529488010936</v>
      </c>
      <c r="H68" s="3">
        <f t="shared" si="5"/>
        <v>28798.337722936103</v>
      </c>
      <c r="I68" s="3">
        <f t="shared" si="6"/>
        <v>475.34566222018549</v>
      </c>
      <c r="J68" s="3">
        <f t="shared" si="8"/>
        <v>9924.0117623534243</v>
      </c>
    </row>
    <row r="69" spans="1:10" x14ac:dyDescent="0.35">
      <c r="A69" s="25">
        <f t="shared" si="7"/>
        <v>64</v>
      </c>
      <c r="B69" s="3">
        <v>2060.9600829999999</v>
      </c>
      <c r="C69" s="3">
        <v>625.0400085</v>
      </c>
      <c r="D69" s="3">
        <f t="shared" si="1"/>
        <v>6.4378156612876181</v>
      </c>
      <c r="E69" s="3">
        <f t="shared" si="2"/>
        <v>-107.15562488333353</v>
      </c>
      <c r="F69" s="3">
        <f t="shared" si="3"/>
        <v>-305.00024035416686</v>
      </c>
      <c r="G69" s="4">
        <f t="shared" si="4"/>
        <v>32682.49134471767</v>
      </c>
      <c r="H69" s="3">
        <f t="shared" si="5"/>
        <v>11482.327944137687</v>
      </c>
      <c r="I69" s="3">
        <f t="shared" si="6"/>
        <v>514.40671266059417</v>
      </c>
      <c r="J69" s="3">
        <f t="shared" si="8"/>
        <v>12239.726148289492</v>
      </c>
    </row>
    <row r="70" spans="1:10" x14ac:dyDescent="0.35">
      <c r="A70" s="25">
        <f t="shared" si="7"/>
        <v>65</v>
      </c>
      <c r="B70" s="3">
        <v>2082.0599364999998</v>
      </c>
      <c r="C70" s="3">
        <v>693.35498050000001</v>
      </c>
      <c r="D70" s="3">
        <f t="shared" si="1"/>
        <v>6.5415421054148615</v>
      </c>
      <c r="E70" s="3">
        <f t="shared" si="2"/>
        <v>-86.055771383333649</v>
      </c>
      <c r="F70" s="3">
        <f t="shared" si="3"/>
        <v>-236.68526835416685</v>
      </c>
      <c r="G70" s="4">
        <f t="shared" si="4"/>
        <v>20368.133343289159</v>
      </c>
      <c r="H70" s="3">
        <f t="shared" si="5"/>
        <v>7405.5957883805868</v>
      </c>
      <c r="I70" s="3">
        <f t="shared" si="6"/>
        <v>528.47768938056265</v>
      </c>
      <c r="J70" s="3">
        <f t="shared" ref="J70:J101" si="9">(I70-C70)^2</f>
        <v>27184.521126883697</v>
      </c>
    </row>
    <row r="71" spans="1:10" x14ac:dyDescent="0.35">
      <c r="A71" s="25">
        <f t="shared" si="7"/>
        <v>66</v>
      </c>
      <c r="B71" s="3">
        <v>2096.400024</v>
      </c>
      <c r="C71" s="3">
        <v>718.26000950000002</v>
      </c>
      <c r="D71" s="3">
        <f t="shared" ref="D71:D125" si="10">LN(C71)</f>
        <v>6.5768316337177417</v>
      </c>
      <c r="E71" s="3">
        <f t="shared" ref="E71:E125" si="11">B71-$B$127</f>
        <v>-71.71568388333344</v>
      </c>
      <c r="F71" s="3">
        <f t="shared" ref="F71:F125" si="12">C71-$C$127</f>
        <v>-211.78023935416684</v>
      </c>
      <c r="G71" s="4">
        <f t="shared" ref="G71:G125" si="13">E71*F71</f>
        <v>15187.964698260121</v>
      </c>
      <c r="H71" s="3">
        <f t="shared" ref="H71:H125" si="14">E71^2</f>
        <v>5143.139314854212</v>
      </c>
      <c r="I71" s="3">
        <f t="shared" ref="I71:I125" si="15">EXP(1)^($M$16*$M$15^B71+$M$17)</f>
        <v>538.31378171803942</v>
      </c>
      <c r="J71" s="3">
        <f t="shared" si="9"/>
        <v>32380.644892957251</v>
      </c>
    </row>
    <row r="72" spans="1:10" x14ac:dyDescent="0.35">
      <c r="A72" s="25">
        <f t="shared" ref="A72:A125" si="16">A71+1</f>
        <v>67</v>
      </c>
      <c r="B72" s="3">
        <v>2136.4700929999999</v>
      </c>
      <c r="C72" s="3">
        <v>738.06500249999999</v>
      </c>
      <c r="D72" s="3">
        <f t="shared" si="10"/>
        <v>6.6040318999900141</v>
      </c>
      <c r="E72" s="3">
        <f t="shared" si="11"/>
        <v>-31.645614883333565</v>
      </c>
      <c r="F72" s="3">
        <f t="shared" si="12"/>
        <v>-191.97524635416687</v>
      </c>
      <c r="G72" s="4">
        <f t="shared" si="13"/>
        <v>6075.1747132570508</v>
      </c>
      <c r="H72" s="3">
        <f t="shared" si="14"/>
        <v>1001.4449413442628</v>
      </c>
      <c r="I72" s="3">
        <f t="shared" si="15"/>
        <v>567.02562438451389</v>
      </c>
      <c r="J72" s="3">
        <f t="shared" si="9"/>
        <v>29254.468866132225</v>
      </c>
    </row>
    <row r="73" spans="1:10" x14ac:dyDescent="0.35">
      <c r="A73" s="25">
        <f t="shared" si="16"/>
        <v>68</v>
      </c>
      <c r="B73" s="3">
        <v>2172.0499264999999</v>
      </c>
      <c r="C73" s="3">
        <v>764.51498400000003</v>
      </c>
      <c r="D73" s="3">
        <f t="shared" si="10"/>
        <v>6.639241624915436</v>
      </c>
      <c r="E73" s="3">
        <f t="shared" si="11"/>
        <v>3.9342186166663851</v>
      </c>
      <c r="F73" s="3">
        <f t="shared" si="12"/>
        <v>-165.52526485416683</v>
      </c>
      <c r="G73" s="4">
        <f t="shared" si="13"/>
        <v>-651.21257851789721</v>
      </c>
      <c r="H73" s="3">
        <f t="shared" si="14"/>
        <v>15.478076123724364</v>
      </c>
      <c r="I73" s="3">
        <f t="shared" si="15"/>
        <v>594.12203662422974</v>
      </c>
      <c r="J73" s="3">
        <f t="shared" si="9"/>
        <v>29033.756515402023</v>
      </c>
    </row>
    <row r="74" spans="1:10" x14ac:dyDescent="0.35">
      <c r="A74" s="25">
        <f t="shared" si="16"/>
        <v>69</v>
      </c>
      <c r="B74" s="3">
        <v>2169.8000489999999</v>
      </c>
      <c r="C74" s="3">
        <v>804.10501099999999</v>
      </c>
      <c r="D74" s="3">
        <f t="shared" si="10"/>
        <v>6.6897298713466498</v>
      </c>
      <c r="E74" s="3">
        <f t="shared" si="11"/>
        <v>1.6843411166664737</v>
      </c>
      <c r="F74" s="3">
        <f t="shared" si="12"/>
        <v>-125.93523785416687</v>
      </c>
      <c r="G74" s="4">
        <f t="shared" si="13"/>
        <v>-212.11789915494541</v>
      </c>
      <c r="H74" s="3">
        <f t="shared" si="14"/>
        <v>2.8370049972932634</v>
      </c>
      <c r="I74" s="3">
        <f t="shared" si="15"/>
        <v>592.36190362777597</v>
      </c>
      <c r="J74" s="3">
        <f t="shared" si="9"/>
        <v>44835.143519645186</v>
      </c>
    </row>
    <row r="75" spans="1:10" x14ac:dyDescent="0.35">
      <c r="A75" s="25">
        <f t="shared" si="16"/>
        <v>70</v>
      </c>
      <c r="B75" s="3">
        <v>2145.23999</v>
      </c>
      <c r="C75" s="3">
        <v>812.91000350000002</v>
      </c>
      <c r="D75" s="3">
        <f t="shared" si="10"/>
        <v>6.7006204066184996</v>
      </c>
      <c r="E75" s="3">
        <f t="shared" si="11"/>
        <v>-22.875717883333436</v>
      </c>
      <c r="F75" s="3">
        <f t="shared" si="12"/>
        <v>-117.13024535416685</v>
      </c>
      <c r="G75" s="4">
        <f t="shared" si="13"/>
        <v>2679.4384483275476</v>
      </c>
      <c r="H75" s="3">
        <f t="shared" si="14"/>
        <v>523.29846867786125</v>
      </c>
      <c r="I75" s="3">
        <f t="shared" si="15"/>
        <v>573.56028244387983</v>
      </c>
      <c r="J75" s="3">
        <f t="shared" si="9"/>
        <v>57288.288969642541</v>
      </c>
    </row>
    <row r="76" spans="1:10" x14ac:dyDescent="0.35">
      <c r="A76" s="25">
        <f t="shared" si="16"/>
        <v>71</v>
      </c>
      <c r="B76" s="3">
        <v>2163.7449955000002</v>
      </c>
      <c r="C76" s="3">
        <v>774.78500350000002</v>
      </c>
      <c r="D76" s="3">
        <f t="shared" si="10"/>
        <v>6.6525855760280228</v>
      </c>
      <c r="E76" s="3">
        <f t="shared" si="11"/>
        <v>-4.3707123833332844</v>
      </c>
      <c r="F76" s="3">
        <f t="shared" si="12"/>
        <v>-155.25524535416685</v>
      </c>
      <c r="G76" s="4">
        <f t="shared" si="13"/>
        <v>678.5760234469044</v>
      </c>
      <c r="H76" s="3">
        <f t="shared" si="14"/>
        <v>19.103126737822919</v>
      </c>
      <c r="I76" s="3">
        <f t="shared" si="15"/>
        <v>587.65674219521372</v>
      </c>
      <c r="J76" s="3">
        <f t="shared" si="9"/>
        <v>35016.986178952378</v>
      </c>
    </row>
    <row r="77" spans="1:10" x14ac:dyDescent="0.35">
      <c r="A77" s="25">
        <f t="shared" si="16"/>
        <v>72</v>
      </c>
      <c r="B77" s="3">
        <v>2219.5</v>
      </c>
      <c r="C77" s="3">
        <v>760.53497300000004</v>
      </c>
      <c r="D77" s="3">
        <f t="shared" si="10"/>
        <v>6.6340220974927409</v>
      </c>
      <c r="E77" s="3">
        <f t="shared" si="11"/>
        <v>51.384292116666529</v>
      </c>
      <c r="F77" s="3">
        <f t="shared" si="12"/>
        <v>-169.50527585416683</v>
      </c>
      <c r="G77" s="4">
        <f t="shared" si="13"/>
        <v>-8709.9086098066491</v>
      </c>
      <c r="H77" s="3">
        <f t="shared" si="14"/>
        <v>2640.3454763309178</v>
      </c>
      <c r="I77" s="3">
        <f t="shared" si="15"/>
        <v>632.79057748466926</v>
      </c>
      <c r="J77" s="3">
        <f t="shared" si="9"/>
        <v>16318.630585577263</v>
      </c>
    </row>
    <row r="78" spans="1:10" x14ac:dyDescent="0.35">
      <c r="A78" s="25">
        <f t="shared" si="16"/>
        <v>73</v>
      </c>
      <c r="B78" s="3">
        <v>2265.2200925000002</v>
      </c>
      <c r="C78" s="3">
        <v>790.69998150000004</v>
      </c>
      <c r="D78" s="3">
        <f t="shared" si="10"/>
        <v>6.6729186056798913</v>
      </c>
      <c r="E78" s="3">
        <f t="shared" si="11"/>
        <v>97.104384616666721</v>
      </c>
      <c r="F78" s="3">
        <f t="shared" si="12"/>
        <v>-139.34026735416683</v>
      </c>
      <c r="G78" s="4">
        <f t="shared" si="13"/>
        <v>-13530.550913748186</v>
      </c>
      <c r="H78" s="3">
        <f t="shared" si="14"/>
        <v>9429.2615117815403</v>
      </c>
      <c r="I78" s="3">
        <f t="shared" si="15"/>
        <v>673.01855330823923</v>
      </c>
      <c r="J78" s="3">
        <f t="shared" si="9"/>
        <v>13848.918541252553</v>
      </c>
    </row>
    <row r="79" spans="1:10" x14ac:dyDescent="0.35">
      <c r="A79" s="25">
        <f t="shared" si="16"/>
        <v>74</v>
      </c>
      <c r="B79" s="3">
        <v>2324.6149905000002</v>
      </c>
      <c r="C79" s="3">
        <v>837.125</v>
      </c>
      <c r="D79" s="3">
        <f t="shared" si="10"/>
        <v>6.7299734022302147</v>
      </c>
      <c r="E79" s="3">
        <f t="shared" si="11"/>
        <v>156.49928261666673</v>
      </c>
      <c r="F79" s="3">
        <f t="shared" si="12"/>
        <v>-92.915248854166862</v>
      </c>
      <c r="G79" s="4">
        <f t="shared" si="13"/>
        <v>-14541.169789826179</v>
      </c>
      <c r="H79" s="3">
        <f t="shared" si="14"/>
        <v>24492.025459531327</v>
      </c>
      <c r="I79" s="3">
        <f t="shared" si="15"/>
        <v>730.07489295780545</v>
      </c>
      <c r="J79" s="3">
        <f t="shared" si="9"/>
        <v>11459.725417745312</v>
      </c>
    </row>
    <row r="80" spans="1:10" x14ac:dyDescent="0.35">
      <c r="A80" s="25">
        <f t="shared" si="16"/>
        <v>75</v>
      </c>
      <c r="B80" s="3">
        <v>2371.424927</v>
      </c>
      <c r="C80" s="3">
        <v>869.794983</v>
      </c>
      <c r="D80" s="3">
        <f t="shared" si="10"/>
        <v>6.7682575321542613</v>
      </c>
      <c r="E80" s="3">
        <f t="shared" si="11"/>
        <v>203.30921911666655</v>
      </c>
      <c r="F80" s="3">
        <f t="shared" si="12"/>
        <v>-60.24526585416686</v>
      </c>
      <c r="G80" s="4">
        <f t="shared" si="13"/>
        <v>-12248.417956286639</v>
      </c>
      <c r="H80" s="3">
        <f t="shared" si="14"/>
        <v>41334.638577828729</v>
      </c>
      <c r="I80" s="3">
        <f t="shared" si="15"/>
        <v>779.25309410641387</v>
      </c>
      <c r="J80" s="3">
        <f t="shared" si="9"/>
        <v>8197.8336444184952</v>
      </c>
    </row>
    <row r="81" spans="1:10" x14ac:dyDescent="0.35">
      <c r="A81" s="25">
        <f t="shared" si="16"/>
        <v>76</v>
      </c>
      <c r="B81" s="3">
        <v>2373.2700195000002</v>
      </c>
      <c r="C81" s="3">
        <v>906.49499500000002</v>
      </c>
      <c r="D81" s="3">
        <f t="shared" si="10"/>
        <v>6.8095855089441422</v>
      </c>
      <c r="E81" s="3">
        <f t="shared" si="11"/>
        <v>205.15431161666675</v>
      </c>
      <c r="F81" s="3">
        <f t="shared" si="12"/>
        <v>-23.545253854166845</v>
      </c>
      <c r="G81" s="4">
        <f t="shared" si="13"/>
        <v>-4830.410346291269</v>
      </c>
      <c r="H81" s="3">
        <f t="shared" si="14"/>
        <v>42088.291574908406</v>
      </c>
      <c r="I81" s="3">
        <f t="shared" si="15"/>
        <v>781.27305181235965</v>
      </c>
      <c r="J81" s="3">
        <f t="shared" si="9"/>
        <v>15680.535055688631</v>
      </c>
    </row>
    <row r="82" spans="1:10" x14ac:dyDescent="0.35">
      <c r="A82" s="25">
        <f t="shared" si="16"/>
        <v>77</v>
      </c>
      <c r="B82" s="3">
        <v>2400.1500245000002</v>
      </c>
      <c r="C82" s="3">
        <v>961.2099915</v>
      </c>
      <c r="D82" s="3">
        <f t="shared" si="10"/>
        <v>6.8681928986272647</v>
      </c>
      <c r="E82" s="3">
        <f t="shared" si="11"/>
        <v>232.03431661666673</v>
      </c>
      <c r="F82" s="3">
        <f t="shared" si="12"/>
        <v>31.169742645833139</v>
      </c>
      <c r="G82" s="4">
        <f t="shared" si="13"/>
        <v>7232.4499339432659</v>
      </c>
      <c r="H82" s="3">
        <f t="shared" si="14"/>
        <v>53839.924087763538</v>
      </c>
      <c r="I82" s="3">
        <f t="shared" si="15"/>
        <v>811.43704548927849</v>
      </c>
      <c r="J82" s="3">
        <f t="shared" si="9"/>
        <v>22431.935356730501</v>
      </c>
    </row>
    <row r="83" spans="1:10" x14ac:dyDescent="0.35">
      <c r="A83" s="25">
        <f t="shared" si="16"/>
        <v>78</v>
      </c>
      <c r="B83" s="3">
        <v>2419.5299070000001</v>
      </c>
      <c r="C83" s="3">
        <v>983.29501349999998</v>
      </c>
      <c r="D83" s="3">
        <f t="shared" si="10"/>
        <v>6.8909091905843978</v>
      </c>
      <c r="E83" s="3">
        <f t="shared" si="11"/>
        <v>251.41419911666662</v>
      </c>
      <c r="F83" s="3">
        <f t="shared" si="12"/>
        <v>53.25476464583312</v>
      </c>
      <c r="G83" s="4">
        <f t="shared" si="13"/>
        <v>13389.004002578706</v>
      </c>
      <c r="H83" s="3">
        <f t="shared" si="14"/>
        <v>63209.09951747489</v>
      </c>
      <c r="I83" s="3">
        <f t="shared" si="15"/>
        <v>834.06728436603612</v>
      </c>
      <c r="J83" s="3">
        <f t="shared" si="9"/>
        <v>22268.915142479687</v>
      </c>
    </row>
    <row r="84" spans="1:10" x14ac:dyDescent="0.35">
      <c r="A84" s="25">
        <f t="shared" si="16"/>
        <v>79</v>
      </c>
      <c r="B84" s="3">
        <v>2450.844971</v>
      </c>
      <c r="C84" s="3">
        <v>980.28500350000002</v>
      </c>
      <c r="D84" s="3">
        <f t="shared" si="10"/>
        <v>6.8878433492826669</v>
      </c>
      <c r="E84" s="3">
        <f t="shared" si="11"/>
        <v>282.72926311666652</v>
      </c>
      <c r="F84" s="3">
        <f t="shared" si="12"/>
        <v>50.244754645833154</v>
      </c>
      <c r="G84" s="4">
        <f t="shared" si="13"/>
        <v>14205.662456494114</v>
      </c>
      <c r="H84" s="3">
        <f t="shared" si="14"/>
        <v>79935.83622249325</v>
      </c>
      <c r="I84" s="3">
        <f t="shared" si="15"/>
        <v>872.27966839813803</v>
      </c>
      <c r="J84" s="3">
        <f t="shared" si="9"/>
        <v>11665.152410465502</v>
      </c>
    </row>
    <row r="85" spans="1:10" ht="15" thickBot="1" x14ac:dyDescent="0.4">
      <c r="A85" s="46">
        <f t="shared" si="16"/>
        <v>80</v>
      </c>
      <c r="B85" s="47">
        <v>2474.375</v>
      </c>
      <c r="C85" s="47">
        <v>988.35498050000001</v>
      </c>
      <c r="D85" s="3">
        <f t="shared" si="10"/>
        <v>6.8960419252220007</v>
      </c>
      <c r="E85" s="47">
        <f t="shared" si="11"/>
        <v>306.25929211666653</v>
      </c>
      <c r="F85" s="47">
        <f t="shared" si="12"/>
        <v>58.314731645833149</v>
      </c>
      <c r="G85" s="48">
        <f t="shared" si="13"/>
        <v>17859.428433826233</v>
      </c>
      <c r="H85" s="47">
        <f t="shared" si="14"/>
        <v>93794.754007801675</v>
      </c>
      <c r="I85" s="3">
        <f t="shared" si="15"/>
        <v>902.39735398286791</v>
      </c>
      <c r="J85" s="47">
        <f t="shared" si="9"/>
        <v>7388.7135564587716</v>
      </c>
    </row>
    <row r="86" spans="1:10" x14ac:dyDescent="0.35">
      <c r="A86" s="43">
        <f t="shared" si="16"/>
        <v>81</v>
      </c>
      <c r="B86" s="44">
        <v>2496.8900144999998</v>
      </c>
      <c r="C86" s="44">
        <v>972.77499399999999</v>
      </c>
      <c r="D86" s="3">
        <f t="shared" si="10"/>
        <v>6.8801528057005976</v>
      </c>
      <c r="E86" s="44">
        <f t="shared" si="11"/>
        <v>328.77430661666631</v>
      </c>
      <c r="F86" s="44">
        <f t="shared" si="12"/>
        <v>42.734745145833131</v>
      </c>
      <c r="G86" s="45">
        <f t="shared" si="13"/>
        <v>14050.086203761233</v>
      </c>
      <c r="H86" s="44">
        <f t="shared" si="14"/>
        <v>108092.54469126971</v>
      </c>
      <c r="I86" s="3">
        <f t="shared" si="15"/>
        <v>932.40431047952495</v>
      </c>
      <c r="J86" s="44">
        <f t="shared" si="9"/>
        <v>1629.7920879103551</v>
      </c>
    </row>
    <row r="87" spans="1:10" x14ac:dyDescent="0.35">
      <c r="A87" s="25">
        <f t="shared" si="16"/>
        <v>82</v>
      </c>
      <c r="B87" s="3">
        <v>2548.2299804999998</v>
      </c>
      <c r="C87" s="3">
        <v>1034.6400145</v>
      </c>
      <c r="D87" s="3">
        <f t="shared" si="10"/>
        <v>6.9418088331215255</v>
      </c>
      <c r="E87" s="3">
        <f t="shared" si="11"/>
        <v>380.11427261666631</v>
      </c>
      <c r="F87" s="3">
        <f t="shared" si="12"/>
        <v>104.59976564583314</v>
      </c>
      <c r="G87" s="4">
        <f t="shared" si="13"/>
        <v>39759.863834339631</v>
      </c>
      <c r="H87" s="3">
        <f t="shared" si="14"/>
        <v>144486.86024689733</v>
      </c>
      <c r="I87" s="3">
        <f t="shared" si="15"/>
        <v>1005.470277840182</v>
      </c>
      <c r="J87" s="3">
        <f t="shared" si="9"/>
        <v>850.87353680313015</v>
      </c>
    </row>
    <row r="88" spans="1:10" x14ac:dyDescent="0.35">
      <c r="A88" s="25">
        <f t="shared" si="16"/>
        <v>83</v>
      </c>
      <c r="B88" s="3">
        <v>2584.0250245000002</v>
      </c>
      <c r="C88" s="3">
        <v>1141.075012</v>
      </c>
      <c r="D88" s="3">
        <f t="shared" si="10"/>
        <v>7.0397260900324312</v>
      </c>
      <c r="E88" s="3">
        <f t="shared" si="11"/>
        <v>415.90931661666673</v>
      </c>
      <c r="F88" s="3">
        <f t="shared" si="12"/>
        <v>211.03476314583315</v>
      </c>
      <c r="G88" s="4">
        <f t="shared" si="13"/>
        <v>87771.324122343591</v>
      </c>
      <c r="H88" s="3">
        <f t="shared" si="14"/>
        <v>172980.55964854272</v>
      </c>
      <c r="I88" s="3">
        <f t="shared" si="15"/>
        <v>1060.5271966565231</v>
      </c>
      <c r="J88" s="3">
        <f t="shared" si="9"/>
        <v>6487.9505566068592</v>
      </c>
    </row>
    <row r="89" spans="1:10" x14ac:dyDescent="0.35">
      <c r="A89" s="25">
        <f t="shared" si="16"/>
        <v>84</v>
      </c>
      <c r="B89" s="3">
        <v>2659.3551025000002</v>
      </c>
      <c r="C89" s="3">
        <v>1170.76001</v>
      </c>
      <c r="D89" s="3">
        <f t="shared" si="10"/>
        <v>7.0654083981018374</v>
      </c>
      <c r="E89" s="3">
        <f t="shared" si="11"/>
        <v>491.23939461666669</v>
      </c>
      <c r="F89" s="3">
        <f t="shared" si="12"/>
        <v>240.7197611458331</v>
      </c>
      <c r="G89" s="4">
        <f t="shared" si="13"/>
        <v>118251.02973754765</v>
      </c>
      <c r="H89" s="3">
        <f t="shared" si="14"/>
        <v>241316.14282334916</v>
      </c>
      <c r="I89" s="3">
        <f t="shared" si="15"/>
        <v>1188.7415012150182</v>
      </c>
      <c r="J89" s="3">
        <f t="shared" si="9"/>
        <v>323.33402631577655</v>
      </c>
    </row>
    <row r="90" spans="1:10" x14ac:dyDescent="0.35">
      <c r="A90" s="25">
        <f t="shared" si="16"/>
        <v>85</v>
      </c>
      <c r="B90" s="3">
        <v>2753.7700195000002</v>
      </c>
      <c r="C90" s="3">
        <v>1311.4450075</v>
      </c>
      <c r="D90" s="3">
        <f t="shared" si="10"/>
        <v>7.1788848674327559</v>
      </c>
      <c r="E90" s="3">
        <f t="shared" si="11"/>
        <v>585.65431161666675</v>
      </c>
      <c r="F90" s="3">
        <f t="shared" si="12"/>
        <v>381.40475864583311</v>
      </c>
      <c r="G90" s="4">
        <f t="shared" si="13"/>
        <v>223371.34137204633</v>
      </c>
      <c r="H90" s="3">
        <f t="shared" si="14"/>
        <v>342990.97271519178</v>
      </c>
      <c r="I90" s="3">
        <f t="shared" si="15"/>
        <v>1376.7520533668414</v>
      </c>
      <c r="J90" s="3">
        <f t="shared" si="9"/>
        <v>4265.0102398537347</v>
      </c>
    </row>
    <row r="91" spans="1:10" x14ac:dyDescent="0.35">
      <c r="A91" s="25">
        <f t="shared" si="16"/>
        <v>86</v>
      </c>
      <c r="B91" s="3">
        <v>2765.1400144999998</v>
      </c>
      <c r="C91" s="3">
        <v>1478.7249755</v>
      </c>
      <c r="D91" s="3">
        <f t="shared" si="10"/>
        <v>7.2989354924106058</v>
      </c>
      <c r="E91" s="3">
        <f t="shared" si="11"/>
        <v>597.02430661666631</v>
      </c>
      <c r="F91" s="3">
        <f t="shared" si="12"/>
        <v>548.68472664583317</v>
      </c>
      <c r="G91" s="4">
        <f t="shared" si="13"/>
        <v>327578.11847688362</v>
      </c>
      <c r="H91" s="3">
        <f t="shared" si="14"/>
        <v>356438.0226911112</v>
      </c>
      <c r="I91" s="3">
        <f t="shared" si="15"/>
        <v>1401.7187186805497</v>
      </c>
      <c r="J91" s="3">
        <f t="shared" si="9"/>
        <v>5929.9635893431359</v>
      </c>
    </row>
    <row r="92" spans="1:10" x14ac:dyDescent="0.35">
      <c r="A92" s="25">
        <f t="shared" si="16"/>
        <v>87</v>
      </c>
      <c r="B92" s="3">
        <v>2678.045044</v>
      </c>
      <c r="C92" s="3">
        <v>1480.469971</v>
      </c>
      <c r="D92" s="3">
        <f t="shared" si="10"/>
        <v>7.3001148643234473</v>
      </c>
      <c r="E92" s="3">
        <f t="shared" si="11"/>
        <v>509.92933611666649</v>
      </c>
      <c r="F92" s="3">
        <f t="shared" si="12"/>
        <v>550.42972214583313</v>
      </c>
      <c r="G92" s="4">
        <f t="shared" si="13"/>
        <v>280680.26279270591</v>
      </c>
      <c r="H92" s="3">
        <f t="shared" si="14"/>
        <v>260027.92783238422</v>
      </c>
      <c r="I92" s="3">
        <f t="shared" si="15"/>
        <v>1223.3874149528685</v>
      </c>
      <c r="J92" s="3">
        <f t="shared" si="9"/>
        <v>66091.440623726477</v>
      </c>
    </row>
    <row r="93" spans="1:10" x14ac:dyDescent="0.35">
      <c r="A93" s="25">
        <f t="shared" si="16"/>
        <v>88</v>
      </c>
      <c r="B93" s="3">
        <v>2640.75</v>
      </c>
      <c r="C93" s="3">
        <v>1491.875</v>
      </c>
      <c r="D93" s="3">
        <f t="shared" si="10"/>
        <v>7.3077889970930947</v>
      </c>
      <c r="E93" s="3">
        <f t="shared" si="11"/>
        <v>472.63429211666653</v>
      </c>
      <c r="F93" s="3">
        <f t="shared" si="12"/>
        <v>561.83475114583314</v>
      </c>
      <c r="G93" s="4">
        <f t="shared" si="13"/>
        <v>265542.36989435437</v>
      </c>
      <c r="H93" s="3">
        <f t="shared" si="14"/>
        <v>223383.17408462247</v>
      </c>
      <c r="I93" s="3">
        <f t="shared" si="15"/>
        <v>1155.4165042428647</v>
      </c>
      <c r="J93" s="3">
        <f t="shared" si="9"/>
        <v>113204.31936715425</v>
      </c>
    </row>
    <row r="94" spans="1:10" x14ac:dyDescent="0.35">
      <c r="A94" s="25">
        <f t="shared" si="16"/>
        <v>89</v>
      </c>
      <c r="B94" s="3">
        <v>2674.1149905000002</v>
      </c>
      <c r="C94" s="3">
        <v>1596.419983</v>
      </c>
      <c r="D94" s="3">
        <f t="shared" si="10"/>
        <v>7.375518890635699</v>
      </c>
      <c r="E94" s="3">
        <f t="shared" si="11"/>
        <v>505.99928261666673</v>
      </c>
      <c r="F94" s="3">
        <f t="shared" si="12"/>
        <v>666.37973414583314</v>
      </c>
      <c r="G94" s="4">
        <f t="shared" si="13"/>
        <v>337187.66742807667</v>
      </c>
      <c r="H94" s="3">
        <f t="shared" si="14"/>
        <v>256035.27400858139</v>
      </c>
      <c r="I94" s="3">
        <f t="shared" si="15"/>
        <v>1216.0026297278455</v>
      </c>
      <c r="J94" s="3">
        <f t="shared" si="9"/>
        <v>144717.36267059122</v>
      </c>
    </row>
    <row r="95" spans="1:10" x14ac:dyDescent="0.35">
      <c r="A95" s="25">
        <f t="shared" si="16"/>
        <v>90</v>
      </c>
      <c r="B95" s="3">
        <v>2718.535034</v>
      </c>
      <c r="C95" s="3">
        <v>1668.415039</v>
      </c>
      <c r="D95" s="3">
        <f t="shared" si="10"/>
        <v>7.4196293763075776</v>
      </c>
      <c r="E95" s="3">
        <f t="shared" si="11"/>
        <v>550.41932611666653</v>
      </c>
      <c r="F95" s="3">
        <f t="shared" si="12"/>
        <v>738.37479014583312</v>
      </c>
      <c r="G95" s="4">
        <f t="shared" si="13"/>
        <v>406415.7544136045</v>
      </c>
      <c r="H95" s="3">
        <f t="shared" si="14"/>
        <v>302961.43456272531</v>
      </c>
      <c r="I95" s="3">
        <f t="shared" si="15"/>
        <v>1302.6892059098884</v>
      </c>
      <c r="J95" s="3">
        <f t="shared" si="9"/>
        <v>133755.38498945616</v>
      </c>
    </row>
    <row r="96" spans="1:10" x14ac:dyDescent="0.35">
      <c r="A96" s="25">
        <f t="shared" si="16"/>
        <v>91</v>
      </c>
      <c r="B96" s="3">
        <v>2760.619995</v>
      </c>
      <c r="C96" s="3">
        <v>1730.0699460000001</v>
      </c>
      <c r="D96" s="3">
        <f t="shared" si="10"/>
        <v>7.4559171178883776</v>
      </c>
      <c r="E96" s="3">
        <f t="shared" si="11"/>
        <v>592.50428711666655</v>
      </c>
      <c r="F96" s="3">
        <f t="shared" si="12"/>
        <v>800.02969714583321</v>
      </c>
      <c r="G96" s="4">
        <f t="shared" si="13"/>
        <v>474021.02537955454</v>
      </c>
      <c r="H96" s="3">
        <f t="shared" si="14"/>
        <v>351061.33025162923</v>
      </c>
      <c r="I96" s="3">
        <f t="shared" si="15"/>
        <v>1391.7292390451005</v>
      </c>
      <c r="J96" s="3">
        <f t="shared" si="9"/>
        <v>114474.43398274123</v>
      </c>
    </row>
    <row r="97" spans="1:10" x14ac:dyDescent="0.35">
      <c r="A97" s="25">
        <f t="shared" si="16"/>
        <v>92</v>
      </c>
      <c r="B97" s="3">
        <v>2861.344971</v>
      </c>
      <c r="C97" s="3">
        <v>1898.3549805</v>
      </c>
      <c r="D97" s="3">
        <f t="shared" si="10"/>
        <v>7.5487429903966197</v>
      </c>
      <c r="E97" s="3">
        <f t="shared" si="11"/>
        <v>693.22926311666652</v>
      </c>
      <c r="F97" s="3">
        <f t="shared" si="12"/>
        <v>968.31473164583315</v>
      </c>
      <c r="G97" s="4">
        <f t="shared" si="13"/>
        <v>671264.10788385361</v>
      </c>
      <c r="H97" s="3">
        <f t="shared" si="14"/>
        <v>480566.81124127645</v>
      </c>
      <c r="I97" s="3">
        <f t="shared" si="15"/>
        <v>1636.0912813831512</v>
      </c>
      <c r="J97" s="3">
        <f t="shared" si="9"/>
        <v>68782.247874452994</v>
      </c>
    </row>
    <row r="98" spans="1:10" x14ac:dyDescent="0.35">
      <c r="A98" s="25">
        <f t="shared" si="16"/>
        <v>93</v>
      </c>
      <c r="B98" s="3">
        <v>2905.4699704999998</v>
      </c>
      <c r="C98" s="3">
        <v>2014.75</v>
      </c>
      <c r="D98" s="3">
        <f t="shared" si="10"/>
        <v>7.6082503972046203</v>
      </c>
      <c r="E98" s="3">
        <f t="shared" si="11"/>
        <v>737.35426261666635</v>
      </c>
      <c r="F98" s="3">
        <f t="shared" si="12"/>
        <v>1084.7097511458333</v>
      </c>
      <c r="G98" s="4">
        <f t="shared" si="13"/>
        <v>799815.35870924348</v>
      </c>
      <c r="H98" s="3">
        <f t="shared" si="14"/>
        <v>543691.30859896773</v>
      </c>
      <c r="I98" s="3">
        <f t="shared" si="15"/>
        <v>1759.0422964045713</v>
      </c>
      <c r="J98" s="3">
        <f t="shared" si="9"/>
        <v>65386.429678047629</v>
      </c>
    </row>
    <row r="99" spans="1:10" x14ac:dyDescent="0.35">
      <c r="A99" s="25">
        <f t="shared" si="16"/>
        <v>94</v>
      </c>
      <c r="B99" s="3">
        <v>2819.0150144999998</v>
      </c>
      <c r="C99" s="3">
        <v>1810</v>
      </c>
      <c r="D99" s="3">
        <f t="shared" si="10"/>
        <v>7.5010821242598711</v>
      </c>
      <c r="E99" s="3">
        <f t="shared" si="11"/>
        <v>650.89930661666631</v>
      </c>
      <c r="F99" s="3">
        <f t="shared" si="12"/>
        <v>879.95975114583314</v>
      </c>
      <c r="G99" s="4">
        <f t="shared" si="13"/>
        <v>572765.19187139708</v>
      </c>
      <c r="H99" s="3">
        <f t="shared" si="14"/>
        <v>423669.90735405701</v>
      </c>
      <c r="I99" s="3">
        <f t="shared" si="15"/>
        <v>1527.6294672638758</v>
      </c>
      <c r="J99" s="3">
        <f t="shared" si="9"/>
        <v>79733.117757682601</v>
      </c>
    </row>
    <row r="100" spans="1:10" x14ac:dyDescent="0.35">
      <c r="A100" s="25">
        <f t="shared" si="16"/>
        <v>95</v>
      </c>
      <c r="B100" s="3">
        <v>2738.875</v>
      </c>
      <c r="C100" s="3">
        <v>1656.8500365</v>
      </c>
      <c r="D100" s="3">
        <f t="shared" si="10"/>
        <v>7.4126735103134163</v>
      </c>
      <c r="E100" s="3">
        <f t="shared" si="11"/>
        <v>570.75929211666653</v>
      </c>
      <c r="F100" s="3">
        <f t="shared" si="12"/>
        <v>726.80978764583313</v>
      </c>
      <c r="G100" s="4">
        <f t="shared" si="13"/>
        <v>414833.43990020046</v>
      </c>
      <c r="H100" s="3">
        <f t="shared" si="14"/>
        <v>325766.16953751829</v>
      </c>
      <c r="I100" s="3">
        <f t="shared" si="15"/>
        <v>1344.8443540767939</v>
      </c>
      <c r="J100" s="3">
        <f t="shared" si="9"/>
        <v>97347.545864370506</v>
      </c>
    </row>
    <row r="101" spans="1:10" x14ac:dyDescent="0.35">
      <c r="A101" s="25">
        <f t="shared" si="16"/>
        <v>96</v>
      </c>
      <c r="B101" s="3">
        <v>2648.6750489999999</v>
      </c>
      <c r="C101" s="3">
        <v>1635.714966</v>
      </c>
      <c r="D101" s="3">
        <f t="shared" si="10"/>
        <v>7.3998352758221824</v>
      </c>
      <c r="E101" s="3">
        <f t="shared" si="11"/>
        <v>480.55934111666647</v>
      </c>
      <c r="F101" s="3">
        <f t="shared" si="12"/>
        <v>705.67471714583314</v>
      </c>
      <c r="G101" s="4">
        <f t="shared" si="13"/>
        <v>339118.57711429155</v>
      </c>
      <c r="H101" s="3">
        <f t="shared" si="14"/>
        <v>230937.28033448462</v>
      </c>
      <c r="I101" s="3">
        <f t="shared" si="15"/>
        <v>1169.4726075765273</v>
      </c>
      <c r="J101" s="3">
        <f t="shared" si="9"/>
        <v>217381.93678828204</v>
      </c>
    </row>
    <row r="102" spans="1:10" x14ac:dyDescent="0.35">
      <c r="A102" s="25">
        <f t="shared" si="16"/>
        <v>97</v>
      </c>
      <c r="B102" s="3">
        <v>2590.5300295000002</v>
      </c>
      <c r="C102" s="3">
        <v>1591.9649655000001</v>
      </c>
      <c r="D102" s="3">
        <f t="shared" si="10"/>
        <v>7.3727243595667025</v>
      </c>
      <c r="E102" s="3">
        <f t="shared" si="11"/>
        <v>422.41432161666671</v>
      </c>
      <c r="F102" s="3">
        <f t="shared" si="12"/>
        <v>661.9247166458332</v>
      </c>
      <c r="G102" s="4">
        <f t="shared" si="13"/>
        <v>279606.48014325398</v>
      </c>
      <c r="H102" s="3">
        <f t="shared" si="14"/>
        <v>178433.85910686874</v>
      </c>
      <c r="I102" s="3">
        <f t="shared" si="15"/>
        <v>1070.9193639517175</v>
      </c>
      <c r="J102" s="3">
        <f t="shared" ref="J102:J133" si="17">(I102-C102)^2</f>
        <v>271488.51889281161</v>
      </c>
    </row>
    <row r="103" spans="1:10" x14ac:dyDescent="0.35">
      <c r="A103" s="25">
        <f t="shared" si="16"/>
        <v>98</v>
      </c>
      <c r="B103" s="3">
        <v>2743.405029</v>
      </c>
      <c r="C103" s="3">
        <v>1639.3549805</v>
      </c>
      <c r="D103" s="3">
        <f t="shared" si="10"/>
        <v>7.4020581388805438</v>
      </c>
      <c r="E103" s="3">
        <f t="shared" si="11"/>
        <v>575.28932111666654</v>
      </c>
      <c r="F103" s="3">
        <f t="shared" si="12"/>
        <v>709.31473164583315</v>
      </c>
      <c r="G103" s="4">
        <f t="shared" si="13"/>
        <v>408061.19042658189</v>
      </c>
      <c r="H103" s="3">
        <f t="shared" si="14"/>
        <v>330957.80299087509</v>
      </c>
      <c r="I103" s="3">
        <f t="shared" si="15"/>
        <v>1354.4540010315852</v>
      </c>
      <c r="J103" s="3">
        <f t="shared" si="17"/>
        <v>81168.568102062112</v>
      </c>
    </row>
    <row r="104" spans="1:10" x14ac:dyDescent="0.35">
      <c r="A104" s="25">
        <f t="shared" si="16"/>
        <v>99</v>
      </c>
      <c r="B104" s="3">
        <v>2816.3099364999998</v>
      </c>
      <c r="C104" s="3">
        <v>1717.9400025</v>
      </c>
      <c r="D104" s="3">
        <f t="shared" si="10"/>
        <v>7.4488811790589464</v>
      </c>
      <c r="E104" s="3">
        <f t="shared" si="11"/>
        <v>648.19422861666635</v>
      </c>
      <c r="F104" s="3">
        <f t="shared" si="12"/>
        <v>787.89975364583313</v>
      </c>
      <c r="G104" s="4">
        <f t="shared" si="13"/>
        <v>510712.07304172224</v>
      </c>
      <c r="H104" s="3">
        <f t="shared" si="14"/>
        <v>420155.75801195513</v>
      </c>
      <c r="I104" s="3">
        <f t="shared" si="15"/>
        <v>1520.9940140496153</v>
      </c>
      <c r="J104" s="3">
        <f t="shared" si="17"/>
        <v>38787.722366699054</v>
      </c>
    </row>
    <row r="105" spans="1:10" x14ac:dyDescent="0.35">
      <c r="A105" s="25">
        <f t="shared" si="16"/>
        <v>100</v>
      </c>
      <c r="B105" s="3">
        <v>2897.2299804999998</v>
      </c>
      <c r="C105" s="3">
        <v>1863.3150025</v>
      </c>
      <c r="D105" s="3">
        <f t="shared" si="10"/>
        <v>7.5301124397761159</v>
      </c>
      <c r="E105" s="3">
        <f t="shared" si="11"/>
        <v>729.11427261666631</v>
      </c>
      <c r="F105" s="3">
        <f t="shared" si="12"/>
        <v>933.27475364583313</v>
      </c>
      <c r="G105" s="4">
        <f t="shared" si="13"/>
        <v>680463.94315598009</v>
      </c>
      <c r="H105" s="3">
        <f t="shared" si="14"/>
        <v>531607.62253333046</v>
      </c>
      <c r="I105" s="3">
        <f t="shared" si="15"/>
        <v>1735.2707294784477</v>
      </c>
      <c r="J105" s="3">
        <f t="shared" si="17"/>
        <v>16395.33585361782</v>
      </c>
    </row>
    <row r="106" spans="1:10" x14ac:dyDescent="0.35">
      <c r="A106" s="25">
        <f t="shared" si="16"/>
        <v>101</v>
      </c>
      <c r="B106" s="3">
        <v>2852.1950685000002</v>
      </c>
      <c r="C106" s="3">
        <v>1854.079956</v>
      </c>
      <c r="D106" s="3">
        <f t="shared" si="10"/>
        <v>7.525143871409484</v>
      </c>
      <c r="E106" s="3">
        <f t="shared" si="11"/>
        <v>684.07936061666669</v>
      </c>
      <c r="F106" s="3">
        <f t="shared" si="12"/>
        <v>924.03970714583318</v>
      </c>
      <c r="G106" s="4">
        <f t="shared" si="13"/>
        <v>632116.49204873352</v>
      </c>
      <c r="H106" s="3">
        <f t="shared" si="14"/>
        <v>467964.57162170752</v>
      </c>
      <c r="I106" s="3">
        <f t="shared" si="15"/>
        <v>1611.8900157163055</v>
      </c>
      <c r="J106" s="3">
        <f t="shared" si="17"/>
        <v>58655.967174619538</v>
      </c>
    </row>
    <row r="107" spans="1:10" x14ac:dyDescent="0.35">
      <c r="A107" s="25">
        <f t="shared" si="16"/>
        <v>102</v>
      </c>
      <c r="B107" s="3">
        <v>2846.6450195000002</v>
      </c>
      <c r="C107" s="3">
        <v>1826.8200075</v>
      </c>
      <c r="D107" s="3">
        <f t="shared" si="10"/>
        <v>7.5103320334623866</v>
      </c>
      <c r="E107" s="3">
        <f t="shared" si="11"/>
        <v>678.52931161666675</v>
      </c>
      <c r="F107" s="3">
        <f t="shared" si="12"/>
        <v>896.77975864583311</v>
      </c>
      <c r="G107" s="4">
        <f t="shared" si="13"/>
        <v>608491.35230571765</v>
      </c>
      <c r="H107" s="3">
        <f t="shared" si="14"/>
        <v>460402.02672298765</v>
      </c>
      <c r="I107" s="3">
        <f t="shared" si="15"/>
        <v>1597.4176793040576</v>
      </c>
      <c r="J107" s="3">
        <f t="shared" si="17"/>
        <v>52625.428181718846</v>
      </c>
    </row>
    <row r="108" spans="1:10" x14ac:dyDescent="0.35">
      <c r="A108" s="25">
        <f t="shared" si="16"/>
        <v>103</v>
      </c>
      <c r="B108" s="3">
        <v>2975.8948974999998</v>
      </c>
      <c r="C108" s="3">
        <v>1894.8800045</v>
      </c>
      <c r="D108" s="3">
        <f t="shared" si="10"/>
        <v>7.5469107933480055</v>
      </c>
      <c r="E108" s="3">
        <f t="shared" si="11"/>
        <v>807.77918961666637</v>
      </c>
      <c r="F108" s="3">
        <f t="shared" si="12"/>
        <v>964.83975564583318</v>
      </c>
      <c r="G108" s="4">
        <f t="shared" si="13"/>
        <v>779377.47592553357</v>
      </c>
      <c r="H108" s="3">
        <f t="shared" si="14"/>
        <v>652507.2191777582</v>
      </c>
      <c r="I108" s="3">
        <f t="shared" si="15"/>
        <v>1978.7704526036971</v>
      </c>
      <c r="J108" s="3">
        <f t="shared" si="17"/>
        <v>7037.6072830390885</v>
      </c>
    </row>
    <row r="109" spans="1:10" x14ac:dyDescent="0.35">
      <c r="A109" s="25">
        <f t="shared" si="16"/>
        <v>104</v>
      </c>
      <c r="B109" s="3">
        <v>2953.3900144999998</v>
      </c>
      <c r="C109" s="3">
        <v>1824.005005</v>
      </c>
      <c r="D109" s="3">
        <f t="shared" si="10"/>
        <v>7.5087899145998103</v>
      </c>
      <c r="E109" s="3">
        <f t="shared" si="11"/>
        <v>785.27430661666631</v>
      </c>
      <c r="F109" s="3">
        <f t="shared" si="12"/>
        <v>893.96475614583312</v>
      </c>
      <c r="G109" s="4">
        <f t="shared" si="13"/>
        <v>702007.55402215628</v>
      </c>
      <c r="H109" s="3">
        <f t="shared" si="14"/>
        <v>616655.73663228611</v>
      </c>
      <c r="I109" s="3">
        <f t="shared" si="15"/>
        <v>1905.1940711536811</v>
      </c>
      <c r="J109" s="3">
        <f t="shared" si="17"/>
        <v>6591.6644629068051</v>
      </c>
    </row>
    <row r="110" spans="1:10" x14ac:dyDescent="0.35">
      <c r="A110" s="25">
        <f t="shared" si="16"/>
        <v>105</v>
      </c>
      <c r="B110" s="3">
        <v>2942.875</v>
      </c>
      <c r="C110" s="3">
        <v>1752.955017</v>
      </c>
      <c r="D110" s="3">
        <f t="shared" si="10"/>
        <v>7.4690582240101362</v>
      </c>
      <c r="E110" s="3">
        <f t="shared" si="11"/>
        <v>774.75929211666653</v>
      </c>
      <c r="F110" s="3">
        <f t="shared" si="12"/>
        <v>822.91476814583314</v>
      </c>
      <c r="G110" s="4">
        <f t="shared" si="13"/>
        <v>637560.8632410164</v>
      </c>
      <c r="H110" s="3">
        <f t="shared" si="14"/>
        <v>600251.96072111826</v>
      </c>
      <c r="I110" s="3">
        <f t="shared" si="15"/>
        <v>1871.9288637456293</v>
      </c>
      <c r="J110" s="3">
        <f t="shared" si="17"/>
        <v>14154.776209452491</v>
      </c>
    </row>
    <row r="111" spans="1:10" x14ac:dyDescent="0.35">
      <c r="A111" s="25">
        <f t="shared" si="16"/>
        <v>106</v>
      </c>
      <c r="B111" s="3">
        <v>3010.625</v>
      </c>
      <c r="C111" s="3">
        <v>1761.330017</v>
      </c>
      <c r="D111" s="3">
        <f t="shared" si="10"/>
        <v>7.4738244941184355</v>
      </c>
      <c r="E111" s="3">
        <f t="shared" si="11"/>
        <v>842.50929211666653</v>
      </c>
      <c r="F111" s="3">
        <f t="shared" si="12"/>
        <v>831.28976814583314</v>
      </c>
      <c r="G111" s="4">
        <f t="shared" si="13"/>
        <v>700369.35410437372</v>
      </c>
      <c r="H111" s="3">
        <f t="shared" si="14"/>
        <v>709821.90730292653</v>
      </c>
      <c r="I111" s="3">
        <f t="shared" si="15"/>
        <v>2099.0163047702617</v>
      </c>
      <c r="J111" s="3">
        <f t="shared" si="17"/>
        <v>114032.02894806002</v>
      </c>
    </row>
    <row r="112" spans="1:10" x14ac:dyDescent="0.35">
      <c r="A112" s="25">
        <f t="shared" si="16"/>
        <v>107</v>
      </c>
      <c r="B112" s="3">
        <v>3095.8499754999998</v>
      </c>
      <c r="C112" s="3">
        <v>1794.4050295</v>
      </c>
      <c r="D112" s="3">
        <f t="shared" si="10"/>
        <v>7.492428786088829</v>
      </c>
      <c r="E112" s="3">
        <f t="shared" si="11"/>
        <v>927.73426761666633</v>
      </c>
      <c r="F112" s="3">
        <f t="shared" si="12"/>
        <v>864.36478064583309</v>
      </c>
      <c r="G112" s="4">
        <f t="shared" si="13"/>
        <v>801900.82672610239</v>
      </c>
      <c r="H112" s="3">
        <f t="shared" si="14"/>
        <v>860690.87131023221</v>
      </c>
      <c r="I112" s="3">
        <f t="shared" si="15"/>
        <v>2432.5365305489186</v>
      </c>
      <c r="J112" s="3">
        <f t="shared" si="17"/>
        <v>407211.81263094599</v>
      </c>
    </row>
    <row r="113" spans="1:10" x14ac:dyDescent="0.35">
      <c r="A113" s="25">
        <f t="shared" si="16"/>
        <v>108</v>
      </c>
      <c r="B113" s="3">
        <v>3187.3150635000002</v>
      </c>
      <c r="C113" s="3">
        <v>1826.119995</v>
      </c>
      <c r="D113" s="3">
        <f t="shared" si="10"/>
        <v>7.5099487736726882</v>
      </c>
      <c r="E113" s="3">
        <f t="shared" si="11"/>
        <v>1019.1993556166667</v>
      </c>
      <c r="F113" s="3">
        <f t="shared" si="12"/>
        <v>896.07974614583316</v>
      </c>
      <c r="G113" s="4">
        <f t="shared" si="13"/>
        <v>913283.89985297946</v>
      </c>
      <c r="H113" s="3">
        <f t="shared" si="14"/>
        <v>1038767.3264894286</v>
      </c>
      <c r="I113" s="3">
        <f t="shared" si="15"/>
        <v>2862.116702961348</v>
      </c>
      <c r="J113" s="3">
        <f t="shared" si="17"/>
        <v>1073289.1789067504</v>
      </c>
    </row>
    <row r="114" spans="1:10" x14ac:dyDescent="0.35">
      <c r="A114" s="25">
        <f t="shared" si="16"/>
        <v>109</v>
      </c>
      <c r="B114" s="3">
        <v>3235.094971</v>
      </c>
      <c r="C114" s="3">
        <v>1941.8599855</v>
      </c>
      <c r="D114" s="3">
        <f t="shared" si="10"/>
        <v>7.57140154815733</v>
      </c>
      <c r="E114" s="3">
        <f t="shared" si="11"/>
        <v>1066.9792631166665</v>
      </c>
      <c r="F114" s="3">
        <f t="shared" si="12"/>
        <v>1011.8197366458331</v>
      </c>
      <c r="G114" s="4">
        <f t="shared" si="13"/>
        <v>1079590.6770132706</v>
      </c>
      <c r="H114" s="3">
        <f t="shared" si="14"/>
        <v>1138444.7479209846</v>
      </c>
      <c r="I114" s="3">
        <f t="shared" si="15"/>
        <v>3121.6242922636784</v>
      </c>
      <c r="J114" s="3">
        <f t="shared" si="17"/>
        <v>1391843.8195135826</v>
      </c>
    </row>
    <row r="115" spans="1:10" x14ac:dyDescent="0.35">
      <c r="A115" s="25">
        <f t="shared" si="16"/>
        <v>110</v>
      </c>
      <c r="B115" s="3">
        <v>3094.9399414999998</v>
      </c>
      <c r="C115" s="3">
        <v>1947.174988</v>
      </c>
      <c r="D115" s="3">
        <f t="shared" si="10"/>
        <v>7.5741348770398353</v>
      </c>
      <c r="E115" s="3">
        <f t="shared" si="11"/>
        <v>926.82423361666633</v>
      </c>
      <c r="F115" s="3">
        <f t="shared" si="12"/>
        <v>1017.1347391458331</v>
      </c>
      <c r="G115" s="4">
        <f t="shared" si="13"/>
        <v>942705.12509372458</v>
      </c>
      <c r="H115" s="3">
        <f t="shared" si="14"/>
        <v>859003.1600191209</v>
      </c>
      <c r="I115" s="3">
        <f t="shared" si="15"/>
        <v>2428.6593278283658</v>
      </c>
      <c r="J115" s="3">
        <f t="shared" si="17"/>
        <v>231827.16949995726</v>
      </c>
    </row>
    <row r="116" spans="1:10" x14ac:dyDescent="0.35">
      <c r="A116" s="25">
        <f t="shared" si="16"/>
        <v>111</v>
      </c>
      <c r="B116" s="3">
        <v>2779.4350585000002</v>
      </c>
      <c r="C116" s="3">
        <v>1928.1049805</v>
      </c>
      <c r="D116" s="3">
        <f t="shared" si="10"/>
        <v>7.5642929241549233</v>
      </c>
      <c r="E116" s="3">
        <f t="shared" si="11"/>
        <v>611.31935061666672</v>
      </c>
      <c r="F116" s="3">
        <f t="shared" si="12"/>
        <v>998.06473164583315</v>
      </c>
      <c r="G116" s="4">
        <f t="shared" si="13"/>
        <v>610136.28362312843</v>
      </c>
      <c r="H116" s="3">
        <f t="shared" si="14"/>
        <v>373711.34843838308</v>
      </c>
      <c r="I116" s="3">
        <f t="shared" si="15"/>
        <v>1433.8800103179353</v>
      </c>
      <c r="J116" s="3">
        <f t="shared" si="17"/>
        <v>244258.32115146273</v>
      </c>
    </row>
    <row r="117" spans="1:10" x14ac:dyDescent="0.35">
      <c r="A117" s="25">
        <f t="shared" si="16"/>
        <v>112</v>
      </c>
      <c r="B117" s="3">
        <v>2705.255005</v>
      </c>
      <c r="C117" s="3">
        <v>2203.4849855000002</v>
      </c>
      <c r="D117" s="3">
        <f t="shared" si="10"/>
        <v>7.6977954703264464</v>
      </c>
      <c r="E117" s="3">
        <f t="shared" si="11"/>
        <v>537.13929711666651</v>
      </c>
      <c r="F117" s="3">
        <f t="shared" si="12"/>
        <v>1273.4447366458335</v>
      </c>
      <c r="G117" s="4">
        <f t="shared" si="13"/>
        <v>684017.2107588615</v>
      </c>
      <c r="H117" s="3">
        <f t="shared" si="14"/>
        <v>288518.62450698653</v>
      </c>
      <c r="I117" s="3">
        <f t="shared" si="15"/>
        <v>1276.0185589324597</v>
      </c>
      <c r="J117" s="3">
        <f t="shared" si="17"/>
        <v>860193.97240996314</v>
      </c>
    </row>
    <row r="118" spans="1:10" x14ac:dyDescent="0.35">
      <c r="A118" s="25">
        <f t="shared" si="16"/>
        <v>113</v>
      </c>
      <c r="B118" s="3">
        <v>2956.7000735000001</v>
      </c>
      <c r="C118" s="3">
        <v>2389.5850829999999</v>
      </c>
      <c r="D118" s="3">
        <f t="shared" si="10"/>
        <v>7.7788750244150568</v>
      </c>
      <c r="E118" s="3">
        <f t="shared" si="11"/>
        <v>788.58436561666667</v>
      </c>
      <c r="F118" s="3">
        <f t="shared" si="12"/>
        <v>1459.5448341458332</v>
      </c>
      <c r="G118" s="4">
        <f t="shared" si="13"/>
        <v>1150974.2371239748</v>
      </c>
      <c r="H118" s="3">
        <f t="shared" si="14"/>
        <v>621865.30169504066</v>
      </c>
      <c r="I118" s="3">
        <f t="shared" si="15"/>
        <v>1915.8102097429703</v>
      </c>
      <c r="J118" s="3">
        <f t="shared" si="17"/>
        <v>224462.63052971449</v>
      </c>
    </row>
    <row r="119" spans="1:10" x14ac:dyDescent="0.35">
      <c r="A119" s="25">
        <f t="shared" si="16"/>
        <v>114</v>
      </c>
      <c r="B119" s="3">
        <v>3069.535034</v>
      </c>
      <c r="C119" s="3">
        <v>2603.410034</v>
      </c>
      <c r="D119" s="3">
        <f t="shared" si="10"/>
        <v>7.8645774162156066</v>
      </c>
      <c r="E119" s="3">
        <f t="shared" si="11"/>
        <v>901.41932611666653</v>
      </c>
      <c r="F119" s="3">
        <f t="shared" si="12"/>
        <v>1673.3697851458332</v>
      </c>
      <c r="G119" s="4">
        <f t="shared" si="13"/>
        <v>1508407.864070148</v>
      </c>
      <c r="H119" s="3">
        <f t="shared" si="14"/>
        <v>812556.80149662518</v>
      </c>
      <c r="I119" s="3">
        <f t="shared" si="15"/>
        <v>2323.2985521683549</v>
      </c>
      <c r="J119" s="3">
        <f t="shared" si="17"/>
        <v>78462.442253920017</v>
      </c>
    </row>
    <row r="120" spans="1:10" x14ac:dyDescent="0.35">
      <c r="A120" s="25">
        <f t="shared" si="16"/>
        <v>115</v>
      </c>
      <c r="B120" s="3">
        <v>3188.5200195000002</v>
      </c>
      <c r="C120" s="3">
        <v>2961.334961</v>
      </c>
      <c r="D120" s="3">
        <f t="shared" si="10"/>
        <v>7.9933954459858594</v>
      </c>
      <c r="E120" s="3">
        <f t="shared" si="11"/>
        <v>1020.4043116166667</v>
      </c>
      <c r="F120" s="3">
        <f t="shared" si="12"/>
        <v>2031.2947121458333</v>
      </c>
      <c r="G120" s="4">
        <f t="shared" si="13"/>
        <v>2072741.8824377442</v>
      </c>
      <c r="H120" s="3">
        <f t="shared" si="14"/>
        <v>1041224.9591658835</v>
      </c>
      <c r="I120" s="3">
        <f t="shared" si="15"/>
        <v>2868.3432568319536</v>
      </c>
      <c r="J120" s="3">
        <f t="shared" si="17"/>
        <v>8647.4570440774678</v>
      </c>
    </row>
    <row r="121" spans="1:10" x14ac:dyDescent="0.35">
      <c r="A121" s="25">
        <f t="shared" si="16"/>
        <v>116</v>
      </c>
      <c r="B121" s="3">
        <v>3394.2850345000002</v>
      </c>
      <c r="C121" s="3">
        <v>3315.7349855000002</v>
      </c>
      <c r="D121" s="3">
        <f t="shared" si="10"/>
        <v>8.1064345931277622</v>
      </c>
      <c r="E121" s="3">
        <f t="shared" si="11"/>
        <v>1226.1693266166667</v>
      </c>
      <c r="F121" s="3">
        <f t="shared" si="12"/>
        <v>2385.6947366458335</v>
      </c>
      <c r="G121" s="4">
        <f t="shared" si="13"/>
        <v>2925265.7087459476</v>
      </c>
      <c r="H121" s="3">
        <f t="shared" si="14"/>
        <v>1503491.2175355698</v>
      </c>
      <c r="I121" s="3">
        <f t="shared" si="15"/>
        <v>4207.6692221869916</v>
      </c>
      <c r="J121" s="3">
        <f t="shared" si="17"/>
        <v>795546.68257440603</v>
      </c>
    </row>
    <row r="122" spans="1:10" x14ac:dyDescent="0.35">
      <c r="A122" s="25">
        <f t="shared" si="16"/>
        <v>117</v>
      </c>
      <c r="B122" s="3">
        <v>3435.2199704999998</v>
      </c>
      <c r="C122" s="3">
        <v>3319.155029</v>
      </c>
      <c r="D122" s="3">
        <f t="shared" si="10"/>
        <v>8.1074655201801864</v>
      </c>
      <c r="E122" s="3">
        <f t="shared" si="11"/>
        <v>1267.1042626166663</v>
      </c>
      <c r="F122" s="3">
        <f t="shared" si="12"/>
        <v>2389.1147801458333</v>
      </c>
      <c r="G122" s="4">
        <f t="shared" si="13"/>
        <v>3027257.521803265</v>
      </c>
      <c r="H122" s="3">
        <f t="shared" si="14"/>
        <v>1605553.2123413258</v>
      </c>
      <c r="I122" s="3">
        <f t="shared" si="15"/>
        <v>4554.3147656503288</v>
      </c>
      <c r="J122" s="3">
        <f t="shared" si="17"/>
        <v>1525619.5750421095</v>
      </c>
    </row>
    <row r="123" spans="1:10" x14ac:dyDescent="0.35">
      <c r="A123" s="25">
        <f t="shared" si="16"/>
        <v>118</v>
      </c>
      <c r="B123" s="3">
        <v>3327.915039</v>
      </c>
      <c r="C123" s="3">
        <v>3122.0749510000001</v>
      </c>
      <c r="D123" s="3">
        <f t="shared" si="10"/>
        <v>8.0462531081542767</v>
      </c>
      <c r="E123" s="3">
        <f t="shared" si="11"/>
        <v>1159.7993311166665</v>
      </c>
      <c r="F123" s="3">
        <f t="shared" si="12"/>
        <v>2192.0347021458333</v>
      </c>
      <c r="G123" s="4">
        <f t="shared" si="13"/>
        <v>2542320.3813332589</v>
      </c>
      <c r="H123" s="3">
        <f t="shared" si="14"/>
        <v>1345134.488458667</v>
      </c>
      <c r="I123" s="3">
        <f t="shared" si="15"/>
        <v>3708.5969338938257</v>
      </c>
      <c r="J123" s="3">
        <f t="shared" si="17"/>
        <v>344008.03641770512</v>
      </c>
    </row>
    <row r="124" spans="1:10" x14ac:dyDescent="0.35">
      <c r="A124" s="25">
        <f t="shared" si="16"/>
        <v>119</v>
      </c>
      <c r="B124" s="3">
        <v>3458.9149170000001</v>
      </c>
      <c r="C124" s="3">
        <v>3114.8900144999998</v>
      </c>
      <c r="D124" s="3">
        <f t="shared" si="10"/>
        <v>8.0439491222514903</v>
      </c>
      <c r="E124" s="3">
        <f t="shared" si="11"/>
        <v>1290.7992091166666</v>
      </c>
      <c r="F124" s="3">
        <f t="shared" si="12"/>
        <v>2184.849765645833</v>
      </c>
      <c r="G124" s="4">
        <f t="shared" si="13"/>
        <v>2820202.3495343756</v>
      </c>
      <c r="H124" s="3">
        <f t="shared" si="14"/>
        <v>1666162.598256212</v>
      </c>
      <c r="I124" s="3">
        <f t="shared" si="15"/>
        <v>4770.0553228435656</v>
      </c>
      <c r="J124" s="3">
        <f t="shared" si="17"/>
        <v>2739572.1979440511</v>
      </c>
    </row>
    <row r="125" spans="1:10" x14ac:dyDescent="0.35">
      <c r="A125" s="25">
        <f t="shared" si="16"/>
        <v>120</v>
      </c>
      <c r="B125" s="33">
        <v>3700.9700925000002</v>
      </c>
      <c r="C125" s="33">
        <v>3222.714966</v>
      </c>
      <c r="D125" s="3">
        <f t="shared" si="10"/>
        <v>8.0779794404240057</v>
      </c>
      <c r="E125" s="33">
        <f t="shared" si="11"/>
        <v>1532.8543846166667</v>
      </c>
      <c r="F125" s="33">
        <f t="shared" si="12"/>
        <v>2292.6747171458333</v>
      </c>
      <c r="G125" s="34">
        <f t="shared" si="13"/>
        <v>3514336.4926767666</v>
      </c>
      <c r="H125" s="33">
        <f t="shared" si="14"/>
        <v>2349642.56443854</v>
      </c>
      <c r="I125" s="3">
        <f t="shared" si="15"/>
        <v>7806.9313306782615</v>
      </c>
      <c r="J125" s="3">
        <f t="shared" si="17"/>
        <v>21015039.678183973</v>
      </c>
    </row>
    <row r="126" spans="1:10" x14ac:dyDescent="0.35">
      <c r="A126" s="23" t="s">
        <v>11</v>
      </c>
      <c r="B126" s="32">
        <f t="shared" ref="B126:H126" si="18">SUM(B6:B125)</f>
        <v>260173.88494600003</v>
      </c>
      <c r="C126" s="32">
        <f t="shared" si="18"/>
        <v>111604.82986250002</v>
      </c>
      <c r="D126" s="32"/>
      <c r="E126" s="32">
        <f t="shared" si="18"/>
        <v>-1.4097167877480388E-11</v>
      </c>
      <c r="F126" s="32">
        <f t="shared" si="18"/>
        <v>1.7735146684572101E-11</v>
      </c>
      <c r="G126" s="32">
        <f t="shared" si="18"/>
        <v>57052261.961449564</v>
      </c>
      <c r="H126" s="32">
        <f t="shared" si="18"/>
        <v>47186646.807557657</v>
      </c>
      <c r="I126" s="30"/>
      <c r="J126" s="31">
        <f>SUM(J6:J125)</f>
        <v>33538120.456922971</v>
      </c>
    </row>
    <row r="127" spans="1:10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/>
      <c r="E127" s="32">
        <f t="shared" ref="E127:H127" si="19">AVERAGE(E6:E125)</f>
        <v>-1.1747639897900324E-13</v>
      </c>
      <c r="F127" s="32">
        <f t="shared" si="19"/>
        <v>1.4779288903810084E-13</v>
      </c>
      <c r="G127" s="32">
        <f t="shared" si="19"/>
        <v>475435.51634541305</v>
      </c>
      <c r="H127" s="32">
        <f t="shared" si="19"/>
        <v>393222.05672964716</v>
      </c>
      <c r="I127" s="30"/>
      <c r="J127" s="35" t="s">
        <v>60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6A0B-F412-4538-A273-026EDEB1AA54}">
  <dimension ref="A1:W127"/>
  <sheetViews>
    <sheetView topLeftCell="A4" zoomScale="67" zoomScaleNormal="71" workbookViewId="0">
      <selection activeCell="J126" sqref="J126"/>
    </sheetView>
  </sheetViews>
  <sheetFormatPr defaultRowHeight="14.5" x14ac:dyDescent="0.35"/>
  <cols>
    <col min="1" max="1" width="9" bestFit="1" customWidth="1"/>
    <col min="2" max="4" width="11.6328125" customWidth="1"/>
    <col min="5" max="5" width="13.81640625" bestFit="1" customWidth="1"/>
    <col min="6" max="6" width="13.1796875" bestFit="1" customWidth="1"/>
    <col min="7" max="7" width="18.7265625" bestFit="1" customWidth="1"/>
    <col min="8" max="8" width="14.1796875" bestFit="1" customWidth="1"/>
    <col min="9" max="9" width="12.08984375" bestFit="1" customWidth="1"/>
    <col min="10" max="10" width="12.453125" bestFit="1" customWidth="1"/>
    <col min="11" max="11" width="12.6328125" customWidth="1"/>
    <col min="12" max="12" width="12.1796875" bestFit="1" customWidth="1"/>
    <col min="13" max="13" width="12.54296875" bestFit="1" customWidth="1"/>
    <col min="14" max="15" width="11.90625" bestFit="1" customWidth="1"/>
    <col min="19" max="19" width="12.08984375" bestFit="1" customWidth="1"/>
    <col min="20" max="20" width="14.26953125" bestFit="1" customWidth="1"/>
    <col min="21" max="21" width="13.54296875" bestFit="1" customWidth="1"/>
  </cols>
  <sheetData>
    <row r="1" spans="1:20" ht="14.5" customHeight="1" x14ac:dyDescent="0.35">
      <c r="A1" s="1" t="s">
        <v>0</v>
      </c>
      <c r="F1" s="2" t="s">
        <v>1</v>
      </c>
      <c r="G1" s="2"/>
    </row>
    <row r="4" spans="1:20" ht="58" x14ac:dyDescent="0.35">
      <c r="B4" s="27" t="s">
        <v>2</v>
      </c>
      <c r="C4" s="27" t="s">
        <v>3</v>
      </c>
      <c r="D4" s="50"/>
    </row>
    <row r="5" spans="1:20" ht="18.5" x14ac:dyDescent="0.45">
      <c r="A5" s="24"/>
      <c r="B5" s="28" t="s">
        <v>4</v>
      </c>
      <c r="C5" s="28" t="s">
        <v>5</v>
      </c>
      <c r="D5" s="28" t="s">
        <v>94</v>
      </c>
      <c r="E5" s="28" t="s">
        <v>6</v>
      </c>
      <c r="F5" s="28" t="s">
        <v>7</v>
      </c>
      <c r="G5" s="28" t="s">
        <v>8</v>
      </c>
      <c r="H5" s="28" t="s">
        <v>9</v>
      </c>
      <c r="I5" s="28" t="s">
        <v>82</v>
      </c>
      <c r="J5" s="28" t="s">
        <v>34</v>
      </c>
      <c r="L5" s="49" t="s">
        <v>92</v>
      </c>
    </row>
    <row r="6" spans="1:20" x14ac:dyDescent="0.35">
      <c r="A6" s="25">
        <v>1</v>
      </c>
      <c r="B6" s="3">
        <v>1271.869995</v>
      </c>
      <c r="C6" s="3">
        <v>175.504997</v>
      </c>
      <c r="D6" s="3">
        <f>1/C6</f>
        <v>5.6978434636821198E-3</v>
      </c>
      <c r="E6" s="3">
        <f>B6-$B$127</f>
        <v>-896.24571288333345</v>
      </c>
      <c r="F6" s="3">
        <f>C6-$C$127</f>
        <v>-754.53525185416686</v>
      </c>
      <c r="G6" s="4">
        <f>E6*F6</f>
        <v>676248.98469364329</v>
      </c>
      <c r="H6" s="3">
        <f>E6^2</f>
        <v>803256.37786175462</v>
      </c>
      <c r="I6" s="3">
        <f>1/($M$16*$M$15^B6+$M$17)</f>
        <v>206.35070174354811</v>
      </c>
      <c r="J6" s="3">
        <f t="shared" ref="J6:J37" si="0">(I6-C6)^2</f>
        <v>951.45750112614644</v>
      </c>
      <c r="S6" s="28" t="s">
        <v>36</v>
      </c>
      <c r="T6" s="25">
        <v>120</v>
      </c>
    </row>
    <row r="7" spans="1:20" x14ac:dyDescent="0.35">
      <c r="A7" s="25">
        <f>A6+1</f>
        <v>2</v>
      </c>
      <c r="B7">
        <v>1308.179993</v>
      </c>
      <c r="C7" s="3">
        <v>171.9049985</v>
      </c>
      <c r="D7" s="3">
        <f t="shared" ref="D7:D70" si="1">1/C7</f>
        <v>5.8171665089773407E-3</v>
      </c>
      <c r="E7" s="3">
        <f t="shared" ref="E7:E70" si="2">B7-$B$127</f>
        <v>-859.9357148833335</v>
      </c>
      <c r="F7" s="3">
        <f t="shared" ref="F7:F70" si="3">C7-$C$127</f>
        <v>-758.13525035416683</v>
      </c>
      <c r="G7" s="4">
        <f t="shared" ref="G7:G70" si="4">E7*F7</f>
        <v>651947.57849156542</v>
      </c>
      <c r="H7" s="3">
        <f t="shared" ref="H7:H70" si="5">E7^2</f>
        <v>739489.43373190984</v>
      </c>
      <c r="I7" s="3">
        <f t="shared" ref="I7:I70" si="6">1/($M$16*$M$15^B7+$M$17)</f>
        <v>215.30120975259481</v>
      </c>
      <c r="J7" s="3">
        <f t="shared" si="0"/>
        <v>1883.2311510798363</v>
      </c>
    </row>
    <row r="8" spans="1:20" x14ac:dyDescent="0.35">
      <c r="A8" s="25">
        <f t="shared" ref="A8:A71" si="7">A7+1</f>
        <v>3</v>
      </c>
      <c r="B8" s="3">
        <v>1327.2349855</v>
      </c>
      <c r="C8" s="3">
        <v>176.83000200000001</v>
      </c>
      <c r="D8" s="3">
        <f t="shared" si="1"/>
        <v>5.6551489492150768E-3</v>
      </c>
      <c r="E8" s="3">
        <f t="shared" si="2"/>
        <v>-840.88072238333348</v>
      </c>
      <c r="F8" s="3">
        <f t="shared" si="3"/>
        <v>-753.21024685416683</v>
      </c>
      <c r="G8" s="4">
        <f t="shared" si="4"/>
        <v>633359.97648126073</v>
      </c>
      <c r="H8" s="3">
        <f t="shared" si="5"/>
        <v>707080.38927591674</v>
      </c>
      <c r="I8" s="3">
        <f t="shared" si="6"/>
        <v>220.15357372312621</v>
      </c>
      <c r="J8" s="3">
        <f t="shared" si="0"/>
        <v>1876.9318668488606</v>
      </c>
      <c r="L8" s="28" t="s">
        <v>89</v>
      </c>
      <c r="M8" s="4">
        <f>MEDIAN(B6:B45)</f>
        <v>1408.6900025</v>
      </c>
      <c r="N8" s="28" t="s">
        <v>83</v>
      </c>
      <c r="O8" s="4">
        <f>MEDIAN(D6:D45)</f>
        <v>4.1293539062871917E-3</v>
      </c>
    </row>
    <row r="9" spans="1:20" x14ac:dyDescent="0.35">
      <c r="A9" s="25">
        <f t="shared" si="7"/>
        <v>4</v>
      </c>
      <c r="B9" s="3">
        <v>1346.5449825000001</v>
      </c>
      <c r="C9" s="3">
        <v>188.69499999999999</v>
      </c>
      <c r="D9" s="3">
        <f t="shared" si="1"/>
        <v>5.2995574869498397E-3</v>
      </c>
      <c r="E9" s="3">
        <f t="shared" si="2"/>
        <v>-821.57072538333341</v>
      </c>
      <c r="F9" s="3">
        <f t="shared" si="3"/>
        <v>-741.34524885416681</v>
      </c>
      <c r="G9" s="4">
        <f t="shared" si="4"/>
        <v>609067.55386060569</v>
      </c>
      <c r="H9" s="3">
        <f t="shared" si="5"/>
        <v>674978.4568068966</v>
      </c>
      <c r="I9" s="3">
        <f t="shared" si="6"/>
        <v>225.18317717286931</v>
      </c>
      <c r="J9" s="3">
        <f t="shared" si="0"/>
        <v>1331.3870733987012</v>
      </c>
      <c r="L9" s="28" t="s">
        <v>90</v>
      </c>
      <c r="M9" s="4">
        <f>MEDIAN(B46:B85)</f>
        <v>2081.3224487500001</v>
      </c>
      <c r="N9" s="28" t="s">
        <v>84</v>
      </c>
      <c r="O9" s="4">
        <f>MEDIAN(D46:D85)</f>
        <v>1.6739357469480846E-3</v>
      </c>
    </row>
    <row r="10" spans="1:20" x14ac:dyDescent="0.35">
      <c r="A10" s="25">
        <f t="shared" si="7"/>
        <v>5</v>
      </c>
      <c r="B10" s="3">
        <v>1355.204956</v>
      </c>
      <c r="C10" s="3">
        <v>196.63000450000001</v>
      </c>
      <c r="D10" s="3">
        <f t="shared" si="1"/>
        <v>5.0856938265492436E-3</v>
      </c>
      <c r="E10" s="3">
        <f t="shared" si="2"/>
        <v>-812.91075188333343</v>
      </c>
      <c r="F10" s="3">
        <f t="shared" si="3"/>
        <v>-733.41024435416682</v>
      </c>
      <c r="G10" s="4">
        <f t="shared" si="4"/>
        <v>596197.07317688502</v>
      </c>
      <c r="H10" s="3">
        <f t="shared" si="5"/>
        <v>660823.8905275265</v>
      </c>
      <c r="I10" s="3">
        <f t="shared" si="6"/>
        <v>227.47621844085091</v>
      </c>
      <c r="J10" s="3">
        <f t="shared" si="0"/>
        <v>951.48891448474456</v>
      </c>
      <c r="K10" s="21"/>
      <c r="L10" s="28" t="s">
        <v>91</v>
      </c>
      <c r="M10" s="4">
        <f>MEDIAN(B86:B125)</f>
        <v>2849.4200440000004</v>
      </c>
      <c r="N10" s="28" t="s">
        <v>85</v>
      </c>
      <c r="O10" s="4">
        <f>MEDIAN(D86:D125)</f>
        <v>5.5036514875769337E-4</v>
      </c>
    </row>
    <row r="11" spans="1:20" x14ac:dyDescent="0.35">
      <c r="A11" s="25">
        <f t="shared" si="7"/>
        <v>6</v>
      </c>
      <c r="B11" s="3">
        <v>1332.919983</v>
      </c>
      <c r="C11" s="3">
        <v>200.2750015</v>
      </c>
      <c r="D11" s="3">
        <f t="shared" si="1"/>
        <v>4.9931344027477134E-3</v>
      </c>
      <c r="E11" s="3">
        <f t="shared" si="2"/>
        <v>-835.19572488333347</v>
      </c>
      <c r="F11" s="3">
        <f t="shared" si="3"/>
        <v>-729.76524735416683</v>
      </c>
      <c r="G11" s="4">
        <f t="shared" si="4"/>
        <v>609496.81475862849</v>
      </c>
      <c r="H11" s="3">
        <f t="shared" si="5"/>
        <v>697551.89886339684</v>
      </c>
      <c r="I11" s="3">
        <f t="shared" si="6"/>
        <v>221.62246645932484</v>
      </c>
      <c r="J11" s="3">
        <f t="shared" si="0"/>
        <v>455.71426018960182</v>
      </c>
    </row>
    <row r="12" spans="1:20" x14ac:dyDescent="0.35">
      <c r="A12" s="25">
        <f t="shared" si="7"/>
        <v>7</v>
      </c>
      <c r="B12" s="3">
        <v>1306.460022</v>
      </c>
      <c r="C12" s="3">
        <v>214.03500349999999</v>
      </c>
      <c r="D12" s="3">
        <f t="shared" si="1"/>
        <v>4.6721329859487218E-3</v>
      </c>
      <c r="E12" s="3">
        <f t="shared" si="2"/>
        <v>-861.65568588333349</v>
      </c>
      <c r="F12" s="3">
        <f t="shared" si="3"/>
        <v>-716.00524535416685</v>
      </c>
      <c r="G12" s="4">
        <f t="shared" si="4"/>
        <v>616949.99078170909</v>
      </c>
      <c r="H12" s="3">
        <f t="shared" si="5"/>
        <v>742450.52101507783</v>
      </c>
      <c r="I12" s="3">
        <f t="shared" si="6"/>
        <v>214.868549185191</v>
      </c>
      <c r="J12" s="3">
        <f t="shared" si="0"/>
        <v>0.69479840930055425</v>
      </c>
    </row>
    <row r="13" spans="1:20" x14ac:dyDescent="0.35">
      <c r="A13" s="25">
        <f t="shared" si="7"/>
        <v>8</v>
      </c>
      <c r="B13" s="3">
        <v>1255.7399905</v>
      </c>
      <c r="C13" s="3">
        <v>220.11499800000001</v>
      </c>
      <c r="D13" s="3">
        <f t="shared" si="1"/>
        <v>4.5430797950442251E-3</v>
      </c>
      <c r="E13" s="3">
        <f t="shared" si="2"/>
        <v>-912.37571738333349</v>
      </c>
      <c r="F13" s="3">
        <f t="shared" si="3"/>
        <v>-709.92525085416685</v>
      </c>
      <c r="G13" s="4">
        <f t="shared" si="4"/>
        <v>647718.56003661349</v>
      </c>
      <c r="H13" s="3">
        <f t="shared" si="5"/>
        <v>832429.44967075239</v>
      </c>
      <c r="I13" s="3">
        <f t="shared" si="6"/>
        <v>202.49561355863855</v>
      </c>
      <c r="J13" s="3">
        <f t="shared" si="0"/>
        <v>310.44270809249031</v>
      </c>
      <c r="L13" s="28" t="s">
        <v>86</v>
      </c>
      <c r="M13" s="4">
        <f>M9-M8</f>
        <v>672.63244625000016</v>
      </c>
    </row>
    <row r="14" spans="1:20" x14ac:dyDescent="0.35">
      <c r="A14" s="25">
        <f t="shared" si="7"/>
        <v>9</v>
      </c>
      <c r="B14" s="3">
        <v>1175.2700195</v>
      </c>
      <c r="C14" s="3">
        <v>215.7549975</v>
      </c>
      <c r="D14" s="3">
        <f t="shared" si="1"/>
        <v>4.6348868465955232E-3</v>
      </c>
      <c r="E14" s="3">
        <f t="shared" si="2"/>
        <v>-992.84568838333348</v>
      </c>
      <c r="F14" s="3">
        <f t="shared" si="3"/>
        <v>-714.2852513541668</v>
      </c>
      <c r="G14" s="4">
        <f t="shared" si="4"/>
        <v>709175.03208279016</v>
      </c>
      <c r="H14" s="3">
        <f t="shared" si="5"/>
        <v>985742.56094137533</v>
      </c>
      <c r="I14" s="3">
        <f t="shared" si="6"/>
        <v>184.3183451034246</v>
      </c>
      <c r="J14" s="3">
        <f t="shared" si="0"/>
        <v>988.26311390310968</v>
      </c>
      <c r="L14" s="28" t="s">
        <v>88</v>
      </c>
      <c r="M14" s="4">
        <f>1/M13*LN((O10-O9)/(O9-O8))</f>
        <v>-1.1622773066785213E-3</v>
      </c>
    </row>
    <row r="15" spans="1:20" x14ac:dyDescent="0.35">
      <c r="A15" s="25">
        <f t="shared" si="7"/>
        <v>10</v>
      </c>
      <c r="B15" s="3">
        <v>1192.255005</v>
      </c>
      <c r="C15" s="3">
        <v>215.259995</v>
      </c>
      <c r="D15" s="3">
        <f t="shared" si="1"/>
        <v>4.6455450303248408E-3</v>
      </c>
      <c r="E15" s="3">
        <f t="shared" si="2"/>
        <v>-975.86070288333349</v>
      </c>
      <c r="F15" s="3">
        <f t="shared" si="3"/>
        <v>-714.78025385416686</v>
      </c>
      <c r="G15" s="4">
        <f t="shared" si="4"/>
        <v>697525.9609332548</v>
      </c>
      <c r="H15" s="3">
        <f t="shared" si="5"/>
        <v>952304.11143195373</v>
      </c>
      <c r="I15" s="3">
        <f t="shared" si="6"/>
        <v>188.01325848764864</v>
      </c>
      <c r="J15" s="3">
        <f t="shared" si="0"/>
        <v>742.38465057350083</v>
      </c>
      <c r="L15" s="28" t="s">
        <v>13</v>
      </c>
      <c r="M15" s="4">
        <f>EXP(M14)</f>
        <v>0.99883839787598183</v>
      </c>
    </row>
    <row r="16" spans="1:20" x14ac:dyDescent="0.35">
      <c r="A16" s="25">
        <f t="shared" si="7"/>
        <v>11</v>
      </c>
      <c r="B16" s="3">
        <v>1248.9799805</v>
      </c>
      <c r="C16" s="3">
        <v>200.199997</v>
      </c>
      <c r="D16" s="3">
        <f t="shared" si="1"/>
        <v>4.9950050698552208E-3</v>
      </c>
      <c r="E16" s="3">
        <f t="shared" si="2"/>
        <v>-919.13572738333346</v>
      </c>
      <c r="F16" s="3">
        <f t="shared" si="3"/>
        <v>-729.84025185416681</v>
      </c>
      <c r="G16" s="4">
        <f t="shared" si="4"/>
        <v>670822.25076161488</v>
      </c>
      <c r="H16" s="3">
        <f t="shared" si="5"/>
        <v>844810.48535248952</v>
      </c>
      <c r="I16" s="3">
        <f t="shared" si="6"/>
        <v>200.90158375365297</v>
      </c>
      <c r="J16" s="3">
        <f t="shared" si="0"/>
        <v>0.49222397290132081</v>
      </c>
      <c r="L16" s="28" t="s">
        <v>14</v>
      </c>
      <c r="M16" s="4">
        <f>(O10-O9)/(M15^M10-M15^M9)</f>
        <v>2.1379314231772521E-2</v>
      </c>
    </row>
    <row r="17" spans="1:13" x14ac:dyDescent="0.35">
      <c r="A17" s="25">
        <f t="shared" si="7"/>
        <v>12</v>
      </c>
      <c r="B17" s="3">
        <v>1252.255005</v>
      </c>
      <c r="C17" s="3">
        <v>182.47500600000001</v>
      </c>
      <c r="D17" s="3">
        <f t="shared" si="1"/>
        <v>5.4802025873066694E-3</v>
      </c>
      <c r="E17" s="3">
        <f t="shared" si="2"/>
        <v>-915.86070288333349</v>
      </c>
      <c r="F17" s="3">
        <f t="shared" si="3"/>
        <v>-747.56524285416685</v>
      </c>
      <c r="G17" s="4">
        <f t="shared" si="4"/>
        <v>684665.62877156714</v>
      </c>
      <c r="H17" s="3">
        <f t="shared" si="5"/>
        <v>838800.82708595367</v>
      </c>
      <c r="I17" s="3">
        <f t="shared" si="6"/>
        <v>201.67226165369578</v>
      </c>
      <c r="J17" s="3">
        <f t="shared" si="0"/>
        <v>368.53462463335444</v>
      </c>
      <c r="K17" s="21"/>
      <c r="L17" s="28" t="s">
        <v>87</v>
      </c>
      <c r="M17" s="4">
        <f>O8-M16*M15^M8</f>
        <v>-2.9066981016192227E-5</v>
      </c>
    </row>
    <row r="18" spans="1:13" x14ac:dyDescent="0.35">
      <c r="A18" s="25">
        <f t="shared" si="7"/>
        <v>13</v>
      </c>
      <c r="B18" s="3">
        <v>1285.6350095</v>
      </c>
      <c r="C18" s="3">
        <v>185.16500049999999</v>
      </c>
      <c r="D18" s="3">
        <f t="shared" si="1"/>
        <v>5.4005886495812156E-3</v>
      </c>
      <c r="E18" s="3">
        <f t="shared" si="2"/>
        <v>-882.48069838333345</v>
      </c>
      <c r="F18" s="3">
        <f t="shared" si="3"/>
        <v>-744.87524835416684</v>
      </c>
      <c r="G18" s="4">
        <f t="shared" si="4"/>
        <v>657338.02937604405</v>
      </c>
      <c r="H18" s="3">
        <f t="shared" si="5"/>
        <v>778772.18301913596</v>
      </c>
      <c r="I18" s="3">
        <f t="shared" si="6"/>
        <v>209.69889276156246</v>
      </c>
      <c r="J18" s="3">
        <f t="shared" si="0"/>
        <v>601.91186950195492</v>
      </c>
    </row>
    <row r="19" spans="1:13" x14ac:dyDescent="0.35">
      <c r="A19" s="25">
        <f t="shared" si="7"/>
        <v>14</v>
      </c>
      <c r="B19" s="3">
        <v>1339.0650025</v>
      </c>
      <c r="C19" s="3">
        <v>176.75</v>
      </c>
      <c r="D19" s="3">
        <f t="shared" si="1"/>
        <v>5.6577086280056579E-3</v>
      </c>
      <c r="E19" s="3">
        <f t="shared" si="2"/>
        <v>-829.05070538333348</v>
      </c>
      <c r="F19" s="3">
        <f t="shared" si="3"/>
        <v>-753.29024885416686</v>
      </c>
      <c r="G19" s="4">
        <f t="shared" si="4"/>
        <v>624515.81217093382</v>
      </c>
      <c r="H19" s="3">
        <f t="shared" si="5"/>
        <v>687325.07209660276</v>
      </c>
      <c r="I19" s="3">
        <f t="shared" si="6"/>
        <v>223.22131529196417</v>
      </c>
      <c r="J19" s="3">
        <f t="shared" si="0"/>
        <v>2159.5831449651432</v>
      </c>
    </row>
    <row r="20" spans="1:13" x14ac:dyDescent="0.35">
      <c r="A20" s="25">
        <f t="shared" si="7"/>
        <v>15</v>
      </c>
      <c r="B20" s="3">
        <v>1387.1849975</v>
      </c>
      <c r="C20" s="3">
        <v>191.199997</v>
      </c>
      <c r="D20" s="3">
        <f t="shared" si="1"/>
        <v>5.2301256050751926E-3</v>
      </c>
      <c r="E20" s="3">
        <f t="shared" si="2"/>
        <v>-780.93071038333346</v>
      </c>
      <c r="F20" s="3">
        <f t="shared" si="3"/>
        <v>-738.84025185416681</v>
      </c>
      <c r="G20" s="4">
        <f t="shared" si="4"/>
        <v>576983.0427402755</v>
      </c>
      <c r="H20" s="3">
        <f t="shared" si="5"/>
        <v>609852.77441981784</v>
      </c>
      <c r="I20" s="3">
        <f t="shared" si="6"/>
        <v>236.14966996471088</v>
      </c>
      <c r="J20" s="3">
        <f t="shared" si="0"/>
        <v>2020.4730996344606</v>
      </c>
    </row>
    <row r="21" spans="1:13" x14ac:dyDescent="0.35">
      <c r="A21" s="25">
        <f t="shared" si="7"/>
        <v>16</v>
      </c>
      <c r="B21" s="3">
        <v>1403.1900025</v>
      </c>
      <c r="C21" s="3">
        <v>214.95999900000001</v>
      </c>
      <c r="D21" s="3">
        <f t="shared" si="1"/>
        <v>4.652028305973336E-3</v>
      </c>
      <c r="E21" s="3">
        <f t="shared" si="2"/>
        <v>-764.92570538333348</v>
      </c>
      <c r="F21" s="3">
        <f t="shared" si="3"/>
        <v>-715.08024985416682</v>
      </c>
      <c r="G21" s="4">
        <f t="shared" si="4"/>
        <v>546983.26452538895</v>
      </c>
      <c r="H21" s="3">
        <f t="shared" si="5"/>
        <v>585111.33475619031</v>
      </c>
      <c r="I21" s="3">
        <f t="shared" si="6"/>
        <v>240.61471109574322</v>
      </c>
      <c r="J21" s="3">
        <f t="shared" si="0"/>
        <v>658.1642527154728</v>
      </c>
    </row>
    <row r="22" spans="1:13" x14ac:dyDescent="0.35">
      <c r="A22" s="25">
        <f t="shared" si="7"/>
        <v>17</v>
      </c>
      <c r="B22" s="3">
        <v>1354.0949705</v>
      </c>
      <c r="C22" s="3">
        <v>221.154999</v>
      </c>
      <c r="D22" s="3">
        <f t="shared" si="1"/>
        <v>4.5217155593213609E-3</v>
      </c>
      <c r="E22" s="3">
        <f t="shared" si="2"/>
        <v>-814.02073738333343</v>
      </c>
      <c r="F22" s="3">
        <f t="shared" si="3"/>
        <v>-708.88524985416689</v>
      </c>
      <c r="G22" s="4">
        <f t="shared" si="4"/>
        <v>577047.29380645743</v>
      </c>
      <c r="H22" s="3">
        <f t="shared" si="5"/>
        <v>662629.76089010586</v>
      </c>
      <c r="I22" s="3">
        <f t="shared" si="6"/>
        <v>227.18100143495539</v>
      </c>
      <c r="J22" s="3">
        <f t="shared" si="0"/>
        <v>36.312705346088258</v>
      </c>
    </row>
    <row r="23" spans="1:13" x14ac:dyDescent="0.35">
      <c r="A23" s="25">
        <f t="shared" si="7"/>
        <v>18</v>
      </c>
      <c r="B23" s="3">
        <v>1336.0150145</v>
      </c>
      <c r="C23" s="3">
        <v>218.395004</v>
      </c>
      <c r="D23" s="3">
        <f t="shared" si="1"/>
        <v>4.5788593222581223E-3</v>
      </c>
      <c r="E23" s="3">
        <f t="shared" si="2"/>
        <v>-832.10069338333346</v>
      </c>
      <c r="F23" s="3">
        <f t="shared" si="3"/>
        <v>-711.64524485416689</v>
      </c>
      <c r="G23" s="4">
        <f t="shared" si="4"/>
        <v>592160.50168610434</v>
      </c>
      <c r="H23" s="3">
        <f t="shared" si="5"/>
        <v>692391.56392902439</v>
      </c>
      <c r="I23" s="3">
        <f t="shared" si="6"/>
        <v>222.42630491651443</v>
      </c>
      <c r="J23" s="3">
        <f t="shared" si="0"/>
        <v>16.251387079490044</v>
      </c>
    </row>
    <row r="24" spans="1:13" x14ac:dyDescent="0.35">
      <c r="A24" s="25">
        <f t="shared" si="7"/>
        <v>19</v>
      </c>
      <c r="B24" s="3">
        <v>1370.8249510000001</v>
      </c>
      <c r="C24" s="3">
        <v>231.300003</v>
      </c>
      <c r="D24" s="3">
        <f t="shared" si="1"/>
        <v>4.323389481322229E-3</v>
      </c>
      <c r="E24" s="3">
        <f t="shared" si="2"/>
        <v>-797.29075688333342</v>
      </c>
      <c r="F24" s="3">
        <f t="shared" si="3"/>
        <v>-698.74024585416691</v>
      </c>
      <c r="G24" s="4">
        <f t="shared" si="4"/>
        <v>557099.13948191516</v>
      </c>
      <c r="H24" s="3">
        <f t="shared" si="5"/>
        <v>635672.55101159867</v>
      </c>
      <c r="I24" s="3">
        <f t="shared" si="6"/>
        <v>231.67177525060305</v>
      </c>
      <c r="J24" s="3">
        <f t="shared" si="0"/>
        <v>0.13821460631845262</v>
      </c>
    </row>
    <row r="25" spans="1:13" x14ac:dyDescent="0.35">
      <c r="A25" s="25">
        <f t="shared" si="7"/>
        <v>20</v>
      </c>
      <c r="B25" s="3">
        <v>1392.9499510000001</v>
      </c>
      <c r="C25" s="3">
        <v>241.20500150000001</v>
      </c>
      <c r="D25" s="3">
        <f t="shared" si="1"/>
        <v>4.1458510137900272E-3</v>
      </c>
      <c r="E25" s="3">
        <f t="shared" si="2"/>
        <v>-775.16575688333342</v>
      </c>
      <c r="F25" s="3">
        <f t="shared" si="3"/>
        <v>-688.83524735416688</v>
      </c>
      <c r="G25" s="4">
        <f t="shared" si="4"/>
        <v>533961.49588321091</v>
      </c>
      <c r="H25" s="3">
        <f t="shared" si="5"/>
        <v>600881.95064451115</v>
      </c>
      <c r="I25" s="3">
        <f t="shared" si="6"/>
        <v>237.74826932661495</v>
      </c>
      <c r="J25" s="3">
        <f t="shared" si="0"/>
        <v>11.948997318515424</v>
      </c>
    </row>
    <row r="26" spans="1:13" x14ac:dyDescent="0.35">
      <c r="A26" s="25">
        <f t="shared" si="7"/>
        <v>21</v>
      </c>
      <c r="B26" s="3">
        <v>1423.6050415</v>
      </c>
      <c r="C26" s="3">
        <v>251.2950055</v>
      </c>
      <c r="D26" s="3">
        <f t="shared" si="1"/>
        <v>3.9793866894023882E-3</v>
      </c>
      <c r="E26" s="3">
        <f t="shared" si="2"/>
        <v>-744.5106663833335</v>
      </c>
      <c r="F26" s="3">
        <f t="shared" si="3"/>
        <v>-678.74524335416686</v>
      </c>
      <c r="G26" s="4">
        <f t="shared" si="4"/>
        <v>505333.07343412866</v>
      </c>
      <c r="H26" s="3">
        <f t="shared" si="5"/>
        <v>554296.13235855533</v>
      </c>
      <c r="I26" s="3">
        <f t="shared" si="6"/>
        <v>246.43366063438606</v>
      </c>
      <c r="J26" s="3">
        <f t="shared" si="0"/>
        <v>23.632673902431055</v>
      </c>
    </row>
    <row r="27" spans="1:13" x14ac:dyDescent="0.35">
      <c r="A27" s="25">
        <f t="shared" si="7"/>
        <v>22</v>
      </c>
      <c r="B27" s="3">
        <v>1426.530029</v>
      </c>
      <c r="C27" s="3">
        <v>244.14499649999999</v>
      </c>
      <c r="D27" s="3">
        <f t="shared" si="1"/>
        <v>4.0959266597134624E-3</v>
      </c>
      <c r="E27" s="3">
        <f t="shared" si="2"/>
        <v>-741.58567888333346</v>
      </c>
      <c r="F27" s="3">
        <f t="shared" si="3"/>
        <v>-685.89525235416681</v>
      </c>
      <c r="G27" s="4">
        <f t="shared" si="4"/>
        <v>508650.09635992011</v>
      </c>
      <c r="H27" s="3">
        <f t="shared" si="5"/>
        <v>549949.31912485452</v>
      </c>
      <c r="I27" s="3">
        <f t="shared" si="6"/>
        <v>247.27890566574919</v>
      </c>
      <c r="J27" s="3">
        <f t="shared" si="0"/>
        <v>9.8213866591668584</v>
      </c>
    </row>
    <row r="28" spans="1:13" x14ac:dyDescent="0.35">
      <c r="A28" s="25">
        <f t="shared" si="7"/>
        <v>23</v>
      </c>
      <c r="B28" s="3">
        <v>1414.1900025</v>
      </c>
      <c r="C28" s="3">
        <v>243.13999949999999</v>
      </c>
      <c r="D28" s="3">
        <f t="shared" si="1"/>
        <v>4.1128567987843562E-3</v>
      </c>
      <c r="E28" s="3">
        <f t="shared" si="2"/>
        <v>-753.92570538333348</v>
      </c>
      <c r="F28" s="3">
        <f t="shared" si="3"/>
        <v>-686.90024935416682</v>
      </c>
      <c r="G28" s="4">
        <f t="shared" si="4"/>
        <v>517871.75502232788</v>
      </c>
      <c r="H28" s="3">
        <f t="shared" si="5"/>
        <v>568403.96923775692</v>
      </c>
      <c r="I28" s="3">
        <f t="shared" si="6"/>
        <v>243.73266549592196</v>
      </c>
      <c r="J28" s="3">
        <f t="shared" si="0"/>
        <v>0.35125298272218791</v>
      </c>
    </row>
    <row r="29" spans="1:13" x14ac:dyDescent="0.35">
      <c r="A29" s="25">
        <f t="shared" si="7"/>
        <v>24</v>
      </c>
      <c r="B29" s="3">
        <v>1421.2649535</v>
      </c>
      <c r="C29" s="3">
        <v>251.704994</v>
      </c>
      <c r="D29" s="3">
        <f t="shared" si="1"/>
        <v>3.9729048840405606E-3</v>
      </c>
      <c r="E29" s="3">
        <f t="shared" si="2"/>
        <v>-746.85075438333342</v>
      </c>
      <c r="F29" s="3">
        <f t="shared" si="3"/>
        <v>-678.33525485416681</v>
      </c>
      <c r="G29" s="4">
        <f t="shared" si="4"/>
        <v>506615.19681264524</v>
      </c>
      <c r="H29" s="3">
        <f t="shared" si="5"/>
        <v>557786.04932295426</v>
      </c>
      <c r="I29" s="3">
        <f t="shared" si="6"/>
        <v>245.75953187524468</v>
      </c>
      <c r="J29" s="3">
        <f t="shared" si="0"/>
        <v>35.348519876900085</v>
      </c>
    </row>
    <row r="30" spans="1:13" x14ac:dyDescent="0.35">
      <c r="A30" s="25">
        <f t="shared" si="7"/>
        <v>25</v>
      </c>
      <c r="B30" s="3">
        <v>1462.1499630000001</v>
      </c>
      <c r="C30" s="3">
        <v>260.78999349999998</v>
      </c>
      <c r="D30" s="3">
        <f t="shared" si="1"/>
        <v>3.83450295227681E-3</v>
      </c>
      <c r="E30" s="3">
        <f t="shared" si="2"/>
        <v>-705.9657448833334</v>
      </c>
      <c r="F30" s="3">
        <f t="shared" si="3"/>
        <v>-669.25025535416694</v>
      </c>
      <c r="G30" s="4">
        <f t="shared" si="4"/>
        <v>472467.75503446558</v>
      </c>
      <c r="H30" s="3">
        <f t="shared" si="5"/>
        <v>498387.63294867979</v>
      </c>
      <c r="I30" s="3">
        <f t="shared" si="6"/>
        <v>257.8095091461222</v>
      </c>
      <c r="J30" s="3">
        <f t="shared" si="0"/>
        <v>8.8832869837102741</v>
      </c>
    </row>
    <row r="31" spans="1:13" x14ac:dyDescent="0.35">
      <c r="A31" s="25">
        <f t="shared" si="7"/>
        <v>26</v>
      </c>
      <c r="B31" s="3">
        <v>1506.3950195</v>
      </c>
      <c r="C31" s="3">
        <v>266.59999099999999</v>
      </c>
      <c r="D31" s="3">
        <f t="shared" si="1"/>
        <v>3.750937861059418E-3</v>
      </c>
      <c r="E31" s="3">
        <f t="shared" si="2"/>
        <v>-661.72068838333348</v>
      </c>
      <c r="F31" s="3">
        <f t="shared" si="3"/>
        <v>-663.44025785416693</v>
      </c>
      <c r="G31" s="4">
        <f t="shared" si="4"/>
        <v>439012.14412847563</v>
      </c>
      <c r="H31" s="3">
        <f t="shared" si="5"/>
        <v>437874.26943451271</v>
      </c>
      <c r="I31" s="3">
        <f t="shared" si="6"/>
        <v>271.5215542298161</v>
      </c>
      <c r="J31" s="3">
        <f t="shared" si="0"/>
        <v>24.221784625078033</v>
      </c>
    </row>
    <row r="32" spans="1:13" x14ac:dyDescent="0.35">
      <c r="A32" s="25">
        <f t="shared" si="7"/>
        <v>27</v>
      </c>
      <c r="B32" s="3">
        <v>1541.9349975</v>
      </c>
      <c r="C32" s="3">
        <v>264.87998950000002</v>
      </c>
      <c r="D32" s="3">
        <f t="shared" si="1"/>
        <v>3.7752946226238052E-3</v>
      </c>
      <c r="E32" s="3">
        <f t="shared" si="2"/>
        <v>-626.18071038333346</v>
      </c>
      <c r="F32" s="3">
        <f t="shared" si="3"/>
        <v>-665.16025935416678</v>
      </c>
      <c r="G32" s="4">
        <f t="shared" si="4"/>
        <v>416510.52372115449</v>
      </c>
      <c r="H32" s="3">
        <f t="shared" si="5"/>
        <v>392102.28205617616</v>
      </c>
      <c r="I32" s="3">
        <f t="shared" si="6"/>
        <v>283.06646482678264</v>
      </c>
      <c r="J32" s="3">
        <f t="shared" si="0"/>
        <v>330.74788481167275</v>
      </c>
    </row>
    <row r="33" spans="1:23" x14ac:dyDescent="0.35">
      <c r="A33" s="25">
        <f t="shared" si="7"/>
        <v>28</v>
      </c>
      <c r="B33" s="3">
        <v>1583.375</v>
      </c>
      <c r="C33" s="3">
        <v>260.39500450000003</v>
      </c>
      <c r="D33" s="3">
        <f t="shared" si="1"/>
        <v>3.8403194482173712E-3</v>
      </c>
      <c r="E33" s="3">
        <f t="shared" si="2"/>
        <v>-584.74070788333347</v>
      </c>
      <c r="F33" s="3">
        <f t="shared" si="3"/>
        <v>-669.64524435416683</v>
      </c>
      <c r="G33" s="4">
        <f t="shared" si="4"/>
        <v>391568.83421436331</v>
      </c>
      <c r="H33" s="3">
        <f t="shared" si="5"/>
        <v>341921.69545590191</v>
      </c>
      <c r="I33" s="3">
        <f t="shared" si="6"/>
        <v>297.1546107287553</v>
      </c>
      <c r="J33" s="3">
        <f t="shared" si="0"/>
        <v>1351.2686500931436</v>
      </c>
    </row>
    <row r="34" spans="1:23" x14ac:dyDescent="0.35">
      <c r="A34" s="25">
        <f t="shared" si="7"/>
        <v>29</v>
      </c>
      <c r="B34" s="3">
        <v>1614.1450195</v>
      </c>
      <c r="C34" s="3">
        <v>261.550003</v>
      </c>
      <c r="D34" s="3">
        <f t="shared" si="1"/>
        <v>3.8233606902309996E-3</v>
      </c>
      <c r="E34" s="3">
        <f t="shared" si="2"/>
        <v>-553.97068838333348</v>
      </c>
      <c r="F34" s="3">
        <f t="shared" si="3"/>
        <v>-668.49024585416691</v>
      </c>
      <c r="G34" s="4">
        <f t="shared" si="4"/>
        <v>370324.00167337671</v>
      </c>
      <c r="H34" s="3">
        <f t="shared" si="5"/>
        <v>306883.52358790435</v>
      </c>
      <c r="I34" s="3">
        <f t="shared" si="6"/>
        <v>308.07104273128607</v>
      </c>
      <c r="J34" s="3">
        <f t="shared" si="0"/>
        <v>2164.2071376798967</v>
      </c>
    </row>
    <row r="35" spans="1:23" x14ac:dyDescent="0.35">
      <c r="A35" s="25">
        <f t="shared" si="7"/>
        <v>30</v>
      </c>
      <c r="B35" s="3">
        <v>1618.994995</v>
      </c>
      <c r="C35" s="3">
        <v>273.3249965</v>
      </c>
      <c r="D35" s="3">
        <f t="shared" si="1"/>
        <v>3.6586481763661157E-3</v>
      </c>
      <c r="E35" s="3">
        <f t="shared" si="2"/>
        <v>-549.12071288333345</v>
      </c>
      <c r="F35" s="3">
        <f t="shared" si="3"/>
        <v>-656.71525235416686</v>
      </c>
      <c r="G35" s="4">
        <f t="shared" si="4"/>
        <v>360615.94753407832</v>
      </c>
      <c r="H35" s="3">
        <f t="shared" si="5"/>
        <v>301533.55731750035</v>
      </c>
      <c r="I35" s="3">
        <f t="shared" si="6"/>
        <v>309.82823170541513</v>
      </c>
      <c r="J35" s="3">
        <f t="shared" si="0"/>
        <v>1332.486180461859</v>
      </c>
    </row>
    <row r="36" spans="1:23" x14ac:dyDescent="0.35">
      <c r="A36" s="25">
        <f t="shared" si="7"/>
        <v>31</v>
      </c>
      <c r="B36" s="3">
        <v>1647.7550045</v>
      </c>
      <c r="C36" s="3">
        <v>290.11000050000001</v>
      </c>
      <c r="D36" s="3">
        <f t="shared" si="1"/>
        <v>3.4469683853590562E-3</v>
      </c>
      <c r="E36" s="3">
        <f t="shared" si="2"/>
        <v>-520.36070338333343</v>
      </c>
      <c r="F36" s="3">
        <f t="shared" si="3"/>
        <v>-639.93024835416691</v>
      </c>
      <c r="G36" s="4">
        <f t="shared" si="4"/>
        <v>332994.55414984556</v>
      </c>
      <c r="H36" s="3">
        <f t="shared" si="5"/>
        <v>270775.26162559749</v>
      </c>
      <c r="I36" s="3">
        <f t="shared" si="6"/>
        <v>320.45803466144486</v>
      </c>
      <c r="J36" s="3">
        <f t="shared" si="0"/>
        <v>921.0031774642232</v>
      </c>
    </row>
    <row r="37" spans="1:23" x14ac:dyDescent="0.35">
      <c r="A37" s="25">
        <f t="shared" si="7"/>
        <v>32</v>
      </c>
      <c r="B37" s="3">
        <v>1661.1950075</v>
      </c>
      <c r="C37" s="3">
        <v>292.02999899999998</v>
      </c>
      <c r="D37" s="3">
        <f t="shared" si="1"/>
        <v>3.4243057337407317E-3</v>
      </c>
      <c r="E37" s="3">
        <f t="shared" si="2"/>
        <v>-506.9207003833335</v>
      </c>
      <c r="F37" s="3">
        <f t="shared" si="3"/>
        <v>-638.01024985416689</v>
      </c>
      <c r="G37" s="4">
        <f t="shared" si="4"/>
        <v>323420.6027078199</v>
      </c>
      <c r="H37" s="3">
        <f t="shared" si="5"/>
        <v>256968.59647712938</v>
      </c>
      <c r="I37" s="3">
        <f t="shared" si="6"/>
        <v>325.55095726101587</v>
      </c>
      <c r="J37" s="3">
        <f t="shared" si="0"/>
        <v>1123.6546427367696</v>
      </c>
    </row>
    <row r="38" spans="1:23" x14ac:dyDescent="0.35">
      <c r="A38" s="25">
        <f t="shared" si="7"/>
        <v>33</v>
      </c>
      <c r="B38" s="3">
        <v>1658.75</v>
      </c>
      <c r="C38" s="3">
        <v>298.68501300000003</v>
      </c>
      <c r="D38" s="3">
        <f t="shared" si="1"/>
        <v>3.3480086260638726E-3</v>
      </c>
      <c r="E38" s="3">
        <f t="shared" si="2"/>
        <v>-509.36570788333347</v>
      </c>
      <c r="F38" s="3">
        <f t="shared" si="3"/>
        <v>-631.35523585416684</v>
      </c>
      <c r="G38" s="4">
        <f t="shared" si="4"/>
        <v>321590.70663670666</v>
      </c>
      <c r="H38" s="3">
        <f t="shared" si="5"/>
        <v>259453.42436748941</v>
      </c>
      <c r="I38" s="3">
        <f t="shared" si="6"/>
        <v>324.61841044615579</v>
      </c>
      <c r="J38" s="3">
        <f t="shared" ref="J38:J69" si="8">(I38-C38)^2</f>
        <v>672.54110310027841</v>
      </c>
      <c r="W38" s="5"/>
    </row>
    <row r="39" spans="1:23" x14ac:dyDescent="0.35">
      <c r="A39" s="25">
        <f t="shared" si="7"/>
        <v>34</v>
      </c>
      <c r="B39" s="3">
        <v>1719.4750365</v>
      </c>
      <c r="C39" s="3">
        <v>339.125</v>
      </c>
      <c r="D39" s="3">
        <f t="shared" si="1"/>
        <v>2.9487652045705861E-3</v>
      </c>
      <c r="E39" s="3">
        <f t="shared" si="2"/>
        <v>-448.64067138333348</v>
      </c>
      <c r="F39" s="3">
        <f t="shared" si="3"/>
        <v>-590.91524885416686</v>
      </c>
      <c r="G39" s="4">
        <f t="shared" si="4"/>
        <v>265108.613976583</v>
      </c>
      <c r="H39" s="3">
        <f t="shared" si="5"/>
        <v>201278.45201928823</v>
      </c>
      <c r="I39" s="3">
        <f t="shared" si="6"/>
        <v>348.59819983590933</v>
      </c>
      <c r="J39" s="3">
        <f t="shared" si="8"/>
        <v>89.741515131072489</v>
      </c>
    </row>
    <row r="40" spans="1:23" x14ac:dyDescent="0.35">
      <c r="A40" s="25">
        <f t="shared" si="7"/>
        <v>35</v>
      </c>
      <c r="B40" s="3">
        <v>1782.255005</v>
      </c>
      <c r="C40" s="3">
        <v>379.625</v>
      </c>
      <c r="D40" s="3">
        <f t="shared" si="1"/>
        <v>2.6341784655910436E-3</v>
      </c>
      <c r="E40" s="3">
        <f t="shared" si="2"/>
        <v>-385.86070288333349</v>
      </c>
      <c r="F40" s="3">
        <f t="shared" si="3"/>
        <v>-550.41524885416686</v>
      </c>
      <c r="G40" s="4">
        <f t="shared" si="4"/>
        <v>212383.61480057373</v>
      </c>
      <c r="H40" s="3">
        <f t="shared" si="5"/>
        <v>148888.48202962015</v>
      </c>
      <c r="I40" s="3">
        <f t="shared" si="6"/>
        <v>375.27346454195191</v>
      </c>
      <c r="J40" s="3">
        <f t="shared" si="8"/>
        <v>18.935860842649802</v>
      </c>
    </row>
    <row r="41" spans="1:23" x14ac:dyDescent="0.35">
      <c r="A41" s="25">
        <f t="shared" si="7"/>
        <v>36</v>
      </c>
      <c r="B41" s="3">
        <v>1827.455017</v>
      </c>
      <c r="C41" s="3">
        <v>398.89500450000003</v>
      </c>
      <c r="D41" s="3">
        <f t="shared" si="1"/>
        <v>2.5069253530849867E-3</v>
      </c>
      <c r="E41" s="3">
        <f t="shared" si="2"/>
        <v>-340.66069088333347</v>
      </c>
      <c r="F41" s="3">
        <f t="shared" si="3"/>
        <v>-531.14524435416683</v>
      </c>
      <c r="G41" s="4">
        <f t="shared" si="4"/>
        <v>180940.30590108744</v>
      </c>
      <c r="H41" s="3">
        <f t="shared" si="5"/>
        <v>116049.70631311009</v>
      </c>
      <c r="I41" s="3">
        <f t="shared" si="6"/>
        <v>395.7483363123132</v>
      </c>
      <c r="J41" s="3">
        <f t="shared" si="8"/>
        <v>9.9015206834003067</v>
      </c>
    </row>
    <row r="42" spans="1:23" x14ac:dyDescent="0.35">
      <c r="A42" s="25">
        <f t="shared" si="7"/>
        <v>37</v>
      </c>
      <c r="B42" s="3">
        <v>1814.2249755</v>
      </c>
      <c r="C42" s="3">
        <v>378.74499500000002</v>
      </c>
      <c r="D42" s="3">
        <f t="shared" si="1"/>
        <v>2.6402989166893149E-3</v>
      </c>
      <c r="E42" s="3">
        <f t="shared" si="2"/>
        <v>-353.89073238333344</v>
      </c>
      <c r="F42" s="3">
        <f t="shared" si="3"/>
        <v>-551.29525385416684</v>
      </c>
      <c r="G42" s="4">
        <f t="shared" si="4"/>
        <v>195098.28114590683</v>
      </c>
      <c r="H42" s="3">
        <f t="shared" si="5"/>
        <v>125238.65046681213</v>
      </c>
      <c r="I42" s="3">
        <f t="shared" si="6"/>
        <v>389.64107767209362</v>
      </c>
      <c r="J42" s="3">
        <f t="shared" si="8"/>
        <v>118.72461759709837</v>
      </c>
    </row>
    <row r="43" spans="1:23" x14ac:dyDescent="0.35">
      <c r="A43" s="25">
        <f t="shared" si="7"/>
        <v>38</v>
      </c>
      <c r="B43" s="3">
        <v>1821.0650025</v>
      </c>
      <c r="C43" s="3">
        <v>360.5400085</v>
      </c>
      <c r="D43" s="3">
        <f t="shared" si="1"/>
        <v>2.7736172863600519E-3</v>
      </c>
      <c r="E43" s="3">
        <f t="shared" si="2"/>
        <v>-347.05070538333348</v>
      </c>
      <c r="F43" s="3">
        <f t="shared" si="3"/>
        <v>-569.50024035416686</v>
      </c>
      <c r="G43" s="4">
        <f t="shared" si="4"/>
        <v>197645.46013089156</v>
      </c>
      <c r="H43" s="3">
        <f t="shared" si="5"/>
        <v>120444.19210706934</v>
      </c>
      <c r="I43" s="3">
        <f t="shared" si="6"/>
        <v>392.78658047734785</v>
      </c>
      <c r="J43" s="3">
        <f t="shared" si="8"/>
        <v>1039.8414042902759</v>
      </c>
    </row>
    <row r="44" spans="1:23" x14ac:dyDescent="0.35">
      <c r="A44" s="25">
        <f t="shared" si="7"/>
        <v>39</v>
      </c>
      <c r="B44" s="3">
        <v>1865.01001</v>
      </c>
      <c r="C44" s="3">
        <v>347.55499250000003</v>
      </c>
      <c r="D44" s="3">
        <f t="shared" si="1"/>
        <v>2.8772425129240517E-3</v>
      </c>
      <c r="E44" s="3">
        <f t="shared" si="2"/>
        <v>-303.10569788333351</v>
      </c>
      <c r="F44" s="3">
        <f t="shared" si="3"/>
        <v>-582.48525635416684</v>
      </c>
      <c r="G44" s="4">
        <f t="shared" si="4"/>
        <v>176554.60013398217</v>
      </c>
      <c r="H44" s="3">
        <f t="shared" si="5"/>
        <v>91873.064089342646</v>
      </c>
      <c r="I44" s="3">
        <f t="shared" si="6"/>
        <v>413.61730798024684</v>
      </c>
      <c r="J44" s="3">
        <f t="shared" si="8"/>
        <v>4364.2295266116571</v>
      </c>
    </row>
    <row r="45" spans="1:23" ht="15" thickBot="1" x14ac:dyDescent="0.4">
      <c r="A45" s="46">
        <f t="shared" si="7"/>
        <v>40</v>
      </c>
      <c r="B45" s="47">
        <v>1878.954956</v>
      </c>
      <c r="C45" s="47">
        <v>321.11000050000001</v>
      </c>
      <c r="D45" s="3">
        <f t="shared" si="1"/>
        <v>3.1141976221322949E-3</v>
      </c>
      <c r="E45" s="47">
        <f t="shared" si="2"/>
        <v>-289.16075188333343</v>
      </c>
      <c r="F45" s="47">
        <f t="shared" si="3"/>
        <v>-608.93024835416691</v>
      </c>
      <c r="G45" s="48">
        <f t="shared" si="4"/>
        <v>176078.72845859587</v>
      </c>
      <c r="H45" s="47">
        <f t="shared" si="5"/>
        <v>83613.940429734721</v>
      </c>
      <c r="I45" s="3">
        <f t="shared" si="6"/>
        <v>420.45839462421799</v>
      </c>
      <c r="J45" s="47">
        <f t="shared" si="8"/>
        <v>9870.1034150609485</v>
      </c>
    </row>
    <row r="46" spans="1:23" x14ac:dyDescent="0.35">
      <c r="A46" s="43">
        <f t="shared" si="7"/>
        <v>41</v>
      </c>
      <c r="B46" s="44">
        <v>1903.9799805</v>
      </c>
      <c r="C46" s="44">
        <v>308.33999649999998</v>
      </c>
      <c r="D46" s="3">
        <f t="shared" si="1"/>
        <v>3.2431731573947789E-3</v>
      </c>
      <c r="E46" s="44">
        <f t="shared" si="2"/>
        <v>-264.13572738333346</v>
      </c>
      <c r="F46" s="44">
        <f t="shared" si="3"/>
        <v>-621.70025235416688</v>
      </c>
      <c r="G46" s="45">
        <f t="shared" si="4"/>
        <v>164213.24836996984</v>
      </c>
      <c r="H46" s="44">
        <f t="shared" si="5"/>
        <v>69767.682480322648</v>
      </c>
      <c r="I46" s="3">
        <f t="shared" si="6"/>
        <v>433.02363407261879</v>
      </c>
      <c r="J46" s="44">
        <f t="shared" si="8"/>
        <v>15546.00947834016</v>
      </c>
    </row>
    <row r="47" spans="1:23" x14ac:dyDescent="0.35">
      <c r="A47" s="25">
        <f t="shared" si="7"/>
        <v>42</v>
      </c>
      <c r="B47" s="3">
        <v>1942.0499875</v>
      </c>
      <c r="C47" s="3">
        <v>318.68499750000001</v>
      </c>
      <c r="D47" s="3">
        <f t="shared" si="1"/>
        <v>3.137894811003772E-3</v>
      </c>
      <c r="E47" s="3">
        <f t="shared" si="2"/>
        <v>-226.06572038333343</v>
      </c>
      <c r="F47" s="3">
        <f t="shared" si="3"/>
        <v>-611.35525135416685</v>
      </c>
      <c r="G47" s="4">
        <f t="shared" si="4"/>
        <v>138206.4653075136</v>
      </c>
      <c r="H47" s="3">
        <f t="shared" si="5"/>
        <v>51105.709932435493</v>
      </c>
      <c r="I47" s="3">
        <f t="shared" si="6"/>
        <v>452.87213188798819</v>
      </c>
      <c r="J47" s="3">
        <f t="shared" si="8"/>
        <v>18006.187035260002</v>
      </c>
    </row>
    <row r="48" spans="1:23" x14ac:dyDescent="0.35">
      <c r="A48" s="25">
        <f t="shared" si="7"/>
        <v>43</v>
      </c>
      <c r="B48" s="3">
        <v>1946.4800415</v>
      </c>
      <c r="C48" s="3">
        <v>319.42498749999999</v>
      </c>
      <c r="D48" s="3">
        <f t="shared" si="1"/>
        <v>3.1306254649223395E-3</v>
      </c>
      <c r="E48" s="3">
        <f t="shared" si="2"/>
        <v>-221.6356663833335</v>
      </c>
      <c r="F48" s="3">
        <f t="shared" si="3"/>
        <v>-610.61526135416693</v>
      </c>
      <c r="G48" s="4">
        <f t="shared" si="4"/>
        <v>135334.12035406413</v>
      </c>
      <c r="H48" s="3">
        <f t="shared" si="5"/>
        <v>49122.368613184306</v>
      </c>
      <c r="I48" s="3">
        <f t="shared" si="6"/>
        <v>455.24089721648244</v>
      </c>
      <c r="J48" s="3">
        <f t="shared" si="8"/>
        <v>18445.961332115712</v>
      </c>
    </row>
    <row r="49" spans="1:10" x14ac:dyDescent="0.35">
      <c r="A49" s="25">
        <f t="shared" si="7"/>
        <v>44</v>
      </c>
      <c r="B49" s="3">
        <v>1966.585022</v>
      </c>
      <c r="C49" s="3">
        <v>326.3650055</v>
      </c>
      <c r="D49" s="3">
        <f t="shared" si="1"/>
        <v>3.0640539982770918E-3</v>
      </c>
      <c r="E49" s="3">
        <f t="shared" si="2"/>
        <v>-201.53068588333349</v>
      </c>
      <c r="F49" s="3">
        <f t="shared" si="3"/>
        <v>-603.67524335416692</v>
      </c>
      <c r="G49" s="4">
        <f t="shared" si="4"/>
        <v>121659.08584395352</v>
      </c>
      <c r="H49" s="3">
        <f t="shared" si="5"/>
        <v>40614.617352606831</v>
      </c>
      <c r="I49" s="3">
        <f t="shared" si="6"/>
        <v>466.14986756448315</v>
      </c>
      <c r="J49" s="3">
        <f t="shared" si="8"/>
        <v>19539.807662386582</v>
      </c>
    </row>
    <row r="50" spans="1:10" x14ac:dyDescent="0.35">
      <c r="A50" s="25">
        <f t="shared" si="7"/>
        <v>45</v>
      </c>
      <c r="B50" s="3">
        <v>1988.1799925</v>
      </c>
      <c r="C50" s="3">
        <v>331.21000650000002</v>
      </c>
      <c r="D50" s="3">
        <f t="shared" si="1"/>
        <v>3.0192324518432084E-3</v>
      </c>
      <c r="E50" s="3">
        <f t="shared" si="2"/>
        <v>-179.93571538333345</v>
      </c>
      <c r="F50" s="3">
        <f t="shared" si="3"/>
        <v>-598.83024235416678</v>
      </c>
      <c r="G50" s="4">
        <f t="shared" si="4"/>
        <v>107750.94805117194</v>
      </c>
      <c r="H50" s="3">
        <f t="shared" si="5"/>
        <v>32376.861670511978</v>
      </c>
      <c r="I50" s="3">
        <f t="shared" si="6"/>
        <v>478.16266564613562</v>
      </c>
      <c r="J50" s="3">
        <f t="shared" si="8"/>
        <v>21595.084030120313</v>
      </c>
    </row>
    <row r="51" spans="1:10" x14ac:dyDescent="0.35">
      <c r="A51" s="25">
        <f t="shared" si="7"/>
        <v>46</v>
      </c>
      <c r="B51" s="3">
        <v>1994.744995</v>
      </c>
      <c r="C51" s="3">
        <v>313.75</v>
      </c>
      <c r="D51" s="3">
        <f t="shared" si="1"/>
        <v>3.1872509960159364E-3</v>
      </c>
      <c r="E51" s="3">
        <f t="shared" si="2"/>
        <v>-173.37071288333345</v>
      </c>
      <c r="F51" s="3">
        <f t="shared" si="3"/>
        <v>-616.29024885416686</v>
      </c>
      <c r="G51" s="4">
        <f t="shared" si="4"/>
        <v>106846.67978689389</v>
      </c>
      <c r="H51" s="3">
        <f t="shared" si="5"/>
        <v>30057.404085675244</v>
      </c>
      <c r="I51" s="3">
        <f t="shared" si="6"/>
        <v>481.87647070903074</v>
      </c>
      <c r="J51" s="3">
        <f t="shared" si="8"/>
        <v>28266.510153074571</v>
      </c>
    </row>
    <row r="52" spans="1:10" x14ac:dyDescent="0.35">
      <c r="A52" s="25">
        <f t="shared" si="7"/>
        <v>47</v>
      </c>
      <c r="B52" s="3">
        <v>2042.88501</v>
      </c>
      <c r="C52" s="3">
        <v>322.44000249999999</v>
      </c>
      <c r="D52" s="3">
        <f t="shared" si="1"/>
        <v>3.1013521655086826E-3</v>
      </c>
      <c r="E52" s="3">
        <f t="shared" si="2"/>
        <v>-125.23069788333351</v>
      </c>
      <c r="F52" s="3">
        <f t="shared" si="3"/>
        <v>-607.60024635416687</v>
      </c>
      <c r="G52" s="4">
        <f t="shared" si="4"/>
        <v>76090.202885017687</v>
      </c>
      <c r="H52" s="3">
        <f t="shared" si="5"/>
        <v>15682.727692346751</v>
      </c>
      <c r="I52" s="3">
        <f t="shared" si="6"/>
        <v>510.01809790884505</v>
      </c>
      <c r="J52" s="3">
        <f t="shared" si="8"/>
        <v>35185.541877209776</v>
      </c>
    </row>
    <row r="53" spans="1:10" x14ac:dyDescent="0.35">
      <c r="A53" s="25">
        <f t="shared" si="7"/>
        <v>48</v>
      </c>
      <c r="B53" s="3">
        <v>2062.3399654999998</v>
      </c>
      <c r="C53" s="3">
        <v>324.23500050000001</v>
      </c>
      <c r="D53" s="3">
        <f t="shared" si="1"/>
        <v>3.0841827639147795E-3</v>
      </c>
      <c r="E53" s="3">
        <f t="shared" si="2"/>
        <v>-105.77574238333364</v>
      </c>
      <c r="F53" s="3">
        <f t="shared" si="3"/>
        <v>-605.80524835416691</v>
      </c>
      <c r="G53" s="4">
        <f t="shared" si="4"/>
        <v>64079.49988438181</v>
      </c>
      <c r="H53" s="3">
        <f t="shared" si="5"/>
        <v>11188.507676745363</v>
      </c>
      <c r="I53" s="3">
        <f t="shared" si="6"/>
        <v>521.85895866457258</v>
      </c>
      <c r="J53" s="3">
        <f t="shared" si="8"/>
        <v>39055.228840632728</v>
      </c>
    </row>
    <row r="54" spans="1:10" x14ac:dyDescent="0.35">
      <c r="A54" s="25">
        <f t="shared" si="7"/>
        <v>49</v>
      </c>
      <c r="B54" s="3">
        <v>2026.9449460000001</v>
      </c>
      <c r="C54" s="3">
        <v>333.55499300000002</v>
      </c>
      <c r="D54" s="3">
        <f t="shared" si="1"/>
        <v>2.9980063887096418E-3</v>
      </c>
      <c r="E54" s="3">
        <f t="shared" si="2"/>
        <v>-141.1707618833334</v>
      </c>
      <c r="F54" s="3">
        <f t="shared" si="3"/>
        <v>-596.48525585416678</v>
      </c>
      <c r="G54" s="4">
        <f t="shared" si="4"/>
        <v>84206.278021107777</v>
      </c>
      <c r="H54" s="3">
        <f t="shared" si="5"/>
        <v>19929.184010720819</v>
      </c>
      <c r="I54" s="3">
        <f t="shared" si="6"/>
        <v>500.51989514727882</v>
      </c>
      <c r="J54" s="3">
        <f t="shared" si="8"/>
        <v>27877.278549050381</v>
      </c>
    </row>
    <row r="55" spans="1:10" x14ac:dyDescent="0.35">
      <c r="A55" s="25">
        <f t="shared" si="7"/>
        <v>50</v>
      </c>
      <c r="B55" s="3">
        <v>2050.5850220000002</v>
      </c>
      <c r="C55" s="3">
        <v>365.10499600000003</v>
      </c>
      <c r="D55" s="3">
        <f t="shared" si="1"/>
        <v>2.7389381437004493E-3</v>
      </c>
      <c r="E55" s="3">
        <f t="shared" si="2"/>
        <v>-117.53068588333326</v>
      </c>
      <c r="F55" s="3">
        <f t="shared" si="3"/>
        <v>-564.93525285416683</v>
      </c>
      <c r="G55" s="4">
        <f t="shared" si="4"/>
        <v>66397.227747624536</v>
      </c>
      <c r="H55" s="3">
        <f t="shared" si="5"/>
        <v>13813.462124206753</v>
      </c>
      <c r="I55" s="3">
        <f t="shared" si="6"/>
        <v>514.67160598779742</v>
      </c>
      <c r="J55" s="3">
        <f t="shared" si="8"/>
        <v>22370.170823241893</v>
      </c>
    </row>
    <row r="56" spans="1:10" x14ac:dyDescent="0.35">
      <c r="A56" s="25">
        <f t="shared" si="7"/>
        <v>51</v>
      </c>
      <c r="B56" s="3">
        <v>2086.5599364999998</v>
      </c>
      <c r="C56" s="3">
        <v>376.47500600000001</v>
      </c>
      <c r="D56" s="3">
        <f t="shared" si="1"/>
        <v>2.656218830102097E-3</v>
      </c>
      <c r="E56" s="3">
        <f t="shared" si="2"/>
        <v>-81.555771383333649</v>
      </c>
      <c r="F56" s="3">
        <f t="shared" si="3"/>
        <v>-553.56524285416685</v>
      </c>
      <c r="G56" s="4">
        <f t="shared" si="4"/>
        <v>45146.440391974</v>
      </c>
      <c r="H56" s="3">
        <f t="shared" si="5"/>
        <v>6651.3438459305835</v>
      </c>
      <c r="I56" s="3">
        <f t="shared" si="6"/>
        <v>536.99073932057502</v>
      </c>
      <c r="J56" s="3">
        <f t="shared" si="8"/>
        <v>25765.300643441955</v>
      </c>
    </row>
    <row r="57" spans="1:10" x14ac:dyDescent="0.35">
      <c r="A57" s="25">
        <f t="shared" si="7"/>
        <v>52</v>
      </c>
      <c r="B57" s="3">
        <v>2076.5699464999998</v>
      </c>
      <c r="C57" s="3">
        <v>396.94000249999999</v>
      </c>
      <c r="D57" s="3">
        <f t="shared" si="1"/>
        <v>2.519272418254192E-3</v>
      </c>
      <c r="E57" s="3">
        <f t="shared" si="2"/>
        <v>-91.545761383333684</v>
      </c>
      <c r="F57" s="3">
        <f t="shared" si="3"/>
        <v>-533.10024635416687</v>
      </c>
      <c r="G57" s="4">
        <f t="shared" si="4"/>
        <v>48803.067946134965</v>
      </c>
      <c r="H57" s="3">
        <f t="shared" si="5"/>
        <v>8380.6264272542685</v>
      </c>
      <c r="I57" s="3">
        <f t="shared" si="6"/>
        <v>530.69609948007917</v>
      </c>
      <c r="J57" s="3">
        <f t="shared" si="8"/>
        <v>17890.693479344347</v>
      </c>
    </row>
    <row r="58" spans="1:10" x14ac:dyDescent="0.35">
      <c r="A58" s="25">
        <f t="shared" si="7"/>
        <v>53</v>
      </c>
      <c r="B58" s="3">
        <v>2097.384888</v>
      </c>
      <c r="C58" s="3">
        <v>426.52500900000001</v>
      </c>
      <c r="D58" s="3">
        <f t="shared" si="1"/>
        <v>2.3445284072428213E-3</v>
      </c>
      <c r="E58" s="3">
        <f t="shared" si="2"/>
        <v>-70.730819883333425</v>
      </c>
      <c r="F58" s="3">
        <f t="shared" si="3"/>
        <v>-503.51523985416685</v>
      </c>
      <c r="G58" s="4">
        <f t="shared" si="4"/>
        <v>35614.045738638502</v>
      </c>
      <c r="H58" s="3">
        <f t="shared" si="5"/>
        <v>5002.8488813685553</v>
      </c>
      <c r="I58" s="3">
        <f t="shared" si="6"/>
        <v>543.89710682200041</v>
      </c>
      <c r="J58" s="3">
        <f t="shared" si="8"/>
        <v>13776.20934713723</v>
      </c>
    </row>
    <row r="59" spans="1:10" x14ac:dyDescent="0.35">
      <c r="A59" s="25">
        <f t="shared" si="7"/>
        <v>54</v>
      </c>
      <c r="B59" s="3">
        <v>2085.875</v>
      </c>
      <c r="C59" s="3">
        <v>432.24499500000002</v>
      </c>
      <c r="D59" s="3">
        <f t="shared" si="1"/>
        <v>2.313502785613515E-3</v>
      </c>
      <c r="E59" s="3">
        <f t="shared" si="2"/>
        <v>-82.240707883333471</v>
      </c>
      <c r="F59" s="3">
        <f t="shared" si="3"/>
        <v>-497.79525385416684</v>
      </c>
      <c r="G59" s="4">
        <f t="shared" si="4"/>
        <v>40939.034057930367</v>
      </c>
      <c r="H59" s="3">
        <f t="shared" si="5"/>
        <v>6763.5340331517882</v>
      </c>
      <c r="I59" s="3">
        <f t="shared" si="6"/>
        <v>536.55675401358201</v>
      </c>
      <c r="J59" s="3">
        <f t="shared" si="8"/>
        <v>10880.943068507604</v>
      </c>
    </row>
    <row r="60" spans="1:10" x14ac:dyDescent="0.35">
      <c r="A60" s="25">
        <f t="shared" si="7"/>
        <v>55</v>
      </c>
      <c r="B60" s="3">
        <v>2085.420044</v>
      </c>
      <c r="C60" s="3">
        <v>487.75001500000002</v>
      </c>
      <c r="D60" s="3">
        <f t="shared" si="1"/>
        <v>2.0502305878965475E-3</v>
      </c>
      <c r="E60" s="3">
        <f t="shared" si="2"/>
        <v>-82.695663883333509</v>
      </c>
      <c r="F60" s="3">
        <f t="shared" si="3"/>
        <v>-442.29023385416684</v>
      </c>
      <c r="G60" s="4">
        <f t="shared" si="4"/>
        <v>36575.48451768516</v>
      </c>
      <c r="H60" s="3">
        <f t="shared" si="5"/>
        <v>6838.5728251052706</v>
      </c>
      <c r="I60" s="3">
        <f t="shared" si="6"/>
        <v>536.26868440699934</v>
      </c>
      <c r="J60" s="3">
        <f t="shared" si="8"/>
        <v>2354.0612810256921</v>
      </c>
    </row>
    <row r="61" spans="1:10" x14ac:dyDescent="0.35">
      <c r="A61" s="25">
        <f t="shared" si="7"/>
        <v>56</v>
      </c>
      <c r="B61" s="3">
        <v>2038.335022</v>
      </c>
      <c r="C61" s="3">
        <v>525.17001349999998</v>
      </c>
      <c r="D61" s="3">
        <f t="shared" si="1"/>
        <v>1.9041452754232702E-3</v>
      </c>
      <c r="E61" s="3">
        <f t="shared" si="2"/>
        <v>-129.78068588333349</v>
      </c>
      <c r="F61" s="3">
        <f t="shared" si="3"/>
        <v>-404.87023535416688</v>
      </c>
      <c r="G61" s="4">
        <f t="shared" si="4"/>
        <v>52544.336838010437</v>
      </c>
      <c r="H61" s="3">
        <f t="shared" si="5"/>
        <v>16843.026428348476</v>
      </c>
      <c r="I61" s="3">
        <f t="shared" si="6"/>
        <v>507.28839853998477</v>
      </c>
      <c r="J61" s="3">
        <f t="shared" si="8"/>
        <v>319.75215357823987</v>
      </c>
    </row>
    <row r="62" spans="1:10" x14ac:dyDescent="0.35">
      <c r="A62" s="25">
        <f t="shared" si="7"/>
        <v>57</v>
      </c>
      <c r="B62" s="3">
        <v>1945.0599975</v>
      </c>
      <c r="C62" s="3">
        <v>505.51501500000001</v>
      </c>
      <c r="D62" s="3">
        <f t="shared" si="1"/>
        <v>1.9781806085423597E-3</v>
      </c>
      <c r="E62" s="3">
        <f t="shared" si="2"/>
        <v>-223.05571038333346</v>
      </c>
      <c r="F62" s="3">
        <f t="shared" si="3"/>
        <v>-424.52523385416686</v>
      </c>
      <c r="G62" s="4">
        <f t="shared" si="4"/>
        <v>94692.777612991951</v>
      </c>
      <c r="H62" s="3">
        <f t="shared" si="5"/>
        <v>49753.849934613536</v>
      </c>
      <c r="I62" s="3">
        <f t="shared" si="6"/>
        <v>454.48023103826893</v>
      </c>
      <c r="J62" s="3">
        <f t="shared" si="8"/>
        <v>2604.5491740205639</v>
      </c>
    </row>
    <row r="63" spans="1:10" x14ac:dyDescent="0.35">
      <c r="A63" s="25">
        <f t="shared" si="7"/>
        <v>58</v>
      </c>
      <c r="B63" s="3">
        <v>1999.5050655</v>
      </c>
      <c r="C63" s="3">
        <v>568.45001200000002</v>
      </c>
      <c r="D63" s="3">
        <f t="shared" si="1"/>
        <v>1.7591696347787217E-3</v>
      </c>
      <c r="E63" s="3">
        <f t="shared" si="2"/>
        <v>-168.61064238333347</v>
      </c>
      <c r="F63" s="3">
        <f t="shared" si="3"/>
        <v>-361.59023685416685</v>
      </c>
      <c r="G63" s="4">
        <f t="shared" si="4"/>
        <v>60967.962115522772</v>
      </c>
      <c r="H63" s="3">
        <f t="shared" si="5"/>
        <v>28429.548724920369</v>
      </c>
      <c r="I63" s="3">
        <f t="shared" si="6"/>
        <v>484.58750718660855</v>
      </c>
      <c r="J63" s="3">
        <f t="shared" si="8"/>
        <v>7032.9197135761069</v>
      </c>
    </row>
    <row r="64" spans="1:10" x14ac:dyDescent="0.35">
      <c r="A64" s="25">
        <f t="shared" si="7"/>
        <v>59</v>
      </c>
      <c r="B64" s="3">
        <v>2080.584961</v>
      </c>
      <c r="C64" s="3">
        <v>645.96499649999998</v>
      </c>
      <c r="D64" s="3">
        <f t="shared" si="1"/>
        <v>1.5480714983292442E-3</v>
      </c>
      <c r="E64" s="3">
        <f t="shared" si="2"/>
        <v>-87.53074688333345</v>
      </c>
      <c r="F64" s="3">
        <f t="shared" si="3"/>
        <v>-284.07525235416688</v>
      </c>
      <c r="G64" s="4">
        <f t="shared" si="4"/>
        <v>24865.319009631654</v>
      </c>
      <c r="H64" s="3">
        <f t="shared" si="5"/>
        <v>7661.6316499541881</v>
      </c>
      <c r="I64" s="3">
        <f t="shared" si="6"/>
        <v>533.21688560117275</v>
      </c>
      <c r="J64" s="3">
        <f t="shared" si="8"/>
        <v>12712.136511254244</v>
      </c>
    </row>
    <row r="65" spans="1:10" x14ac:dyDescent="0.35">
      <c r="A65" s="25">
        <f t="shared" si="7"/>
        <v>60</v>
      </c>
      <c r="B65" s="3">
        <v>2063.4349364999998</v>
      </c>
      <c r="C65" s="3">
        <v>674.82000749999997</v>
      </c>
      <c r="D65" s="3">
        <f t="shared" si="1"/>
        <v>1.4818766321180838E-3</v>
      </c>
      <c r="E65" s="3">
        <f t="shared" si="2"/>
        <v>-104.68077138333365</v>
      </c>
      <c r="F65" s="3">
        <f t="shared" si="3"/>
        <v>-255.22024135416689</v>
      </c>
      <c r="G65" s="4">
        <f t="shared" si="4"/>
        <v>26716.651737594781</v>
      </c>
      <c r="H65" s="3">
        <f t="shared" si="5"/>
        <v>10958.063897409766</v>
      </c>
      <c r="I65" s="3">
        <f t="shared" si="6"/>
        <v>522.53362428732385</v>
      </c>
      <c r="J65" s="3">
        <f t="shared" si="8"/>
        <v>23191.142511998045</v>
      </c>
    </row>
    <row r="66" spans="1:10" x14ac:dyDescent="0.35">
      <c r="A66" s="25">
        <f t="shared" si="7"/>
        <v>61</v>
      </c>
      <c r="B66" s="3">
        <v>1989.2199705</v>
      </c>
      <c r="C66" s="3">
        <v>621.64498900000001</v>
      </c>
      <c r="D66" s="3">
        <f t="shared" si="1"/>
        <v>1.6086351819687877E-3</v>
      </c>
      <c r="E66" s="3">
        <f t="shared" si="2"/>
        <v>-178.89573738333343</v>
      </c>
      <c r="F66" s="3">
        <f t="shared" si="3"/>
        <v>-308.39525985416685</v>
      </c>
      <c r="G66" s="4">
        <f t="shared" si="4"/>
        <v>55170.597417135905</v>
      </c>
      <c r="H66" s="3">
        <f t="shared" si="5"/>
        <v>32003.684853926599</v>
      </c>
      <c r="I66" s="3">
        <f t="shared" si="6"/>
        <v>478.74903864285869</v>
      </c>
      <c r="J66" s="3">
        <f t="shared" si="8"/>
        <v>20419.252628470596</v>
      </c>
    </row>
    <row r="67" spans="1:10" x14ac:dyDescent="0.35">
      <c r="A67" s="25">
        <f t="shared" si="7"/>
        <v>62</v>
      </c>
      <c r="B67" s="3">
        <v>1934.5849605000001</v>
      </c>
      <c r="C67" s="3">
        <v>565.33502199999998</v>
      </c>
      <c r="D67" s="3">
        <f t="shared" si="1"/>
        <v>1.7688626408855314E-3</v>
      </c>
      <c r="E67" s="3">
        <f t="shared" si="2"/>
        <v>-233.53074738333339</v>
      </c>
      <c r="F67" s="3">
        <f t="shared" si="3"/>
        <v>-364.70522685416688</v>
      </c>
      <c r="G67" s="4">
        <f t="shared" si="4"/>
        <v>85169.884201861743</v>
      </c>
      <c r="H67" s="3">
        <f t="shared" si="5"/>
        <v>54536.609973418279</v>
      </c>
      <c r="I67" s="3">
        <f t="shared" si="6"/>
        <v>448.90876532150116</v>
      </c>
      <c r="J67" s="3">
        <f t="shared" si="8"/>
        <v>13555.07324416769</v>
      </c>
    </row>
    <row r="68" spans="1:10" x14ac:dyDescent="0.35">
      <c r="A68" s="25">
        <f t="shared" si="7"/>
        <v>63</v>
      </c>
      <c r="B68" s="3">
        <v>1998.414978</v>
      </c>
      <c r="C68" s="3">
        <v>574.96499649999998</v>
      </c>
      <c r="D68" s="3">
        <f t="shared" si="1"/>
        <v>1.7392363119273818E-3</v>
      </c>
      <c r="E68" s="3">
        <f t="shared" si="2"/>
        <v>-169.70072988333345</v>
      </c>
      <c r="F68" s="3">
        <f t="shared" si="3"/>
        <v>-355.07525235416688</v>
      </c>
      <c r="G68" s="4">
        <f t="shared" si="4"/>
        <v>60256.529488010936</v>
      </c>
      <c r="H68" s="3">
        <f t="shared" si="5"/>
        <v>28798.337722936103</v>
      </c>
      <c r="I68" s="3">
        <f t="shared" si="6"/>
        <v>483.96529994072853</v>
      </c>
      <c r="J68" s="3">
        <f t="shared" si="8"/>
        <v>8280.9447738794806</v>
      </c>
    </row>
    <row r="69" spans="1:10" x14ac:dyDescent="0.35">
      <c r="A69" s="25">
        <f t="shared" si="7"/>
        <v>64</v>
      </c>
      <c r="B69" s="3">
        <v>2060.9600829999999</v>
      </c>
      <c r="C69" s="3">
        <v>625.0400085</v>
      </c>
      <c r="D69" s="3">
        <f t="shared" si="1"/>
        <v>1.5998975847959659E-3</v>
      </c>
      <c r="E69" s="3">
        <f t="shared" si="2"/>
        <v>-107.15562488333353</v>
      </c>
      <c r="F69" s="3">
        <f t="shared" si="3"/>
        <v>-305.00024035416686</v>
      </c>
      <c r="G69" s="4">
        <f t="shared" si="4"/>
        <v>32682.49134471767</v>
      </c>
      <c r="H69" s="3">
        <f t="shared" si="5"/>
        <v>11482.327944137687</v>
      </c>
      <c r="I69" s="3">
        <f t="shared" si="6"/>
        <v>521.01000394809921</v>
      </c>
      <c r="J69" s="3">
        <f t="shared" si="8"/>
        <v>10822.241847068499</v>
      </c>
    </row>
    <row r="70" spans="1:10" x14ac:dyDescent="0.35">
      <c r="A70" s="25">
        <f t="shared" si="7"/>
        <v>65</v>
      </c>
      <c r="B70" s="3">
        <v>2082.0599364999998</v>
      </c>
      <c r="C70" s="3">
        <v>693.35498050000001</v>
      </c>
      <c r="D70" s="3">
        <f t="shared" si="1"/>
        <v>1.442262662163137E-3</v>
      </c>
      <c r="E70" s="3">
        <f t="shared" si="2"/>
        <v>-86.055771383333649</v>
      </c>
      <c r="F70" s="3">
        <f t="shared" si="3"/>
        <v>-236.68526835416685</v>
      </c>
      <c r="G70" s="4">
        <f t="shared" si="4"/>
        <v>20368.133343289159</v>
      </c>
      <c r="H70" s="3">
        <f t="shared" si="5"/>
        <v>7405.5957883805868</v>
      </c>
      <c r="I70" s="3">
        <f t="shared" si="6"/>
        <v>534.14598424435906</v>
      </c>
      <c r="J70" s="3">
        <f t="shared" ref="J70:J101" si="9">(I70-C70)^2</f>
        <v>25347.504488728697</v>
      </c>
    </row>
    <row r="71" spans="1:10" x14ac:dyDescent="0.35">
      <c r="A71" s="25">
        <f t="shared" si="7"/>
        <v>66</v>
      </c>
      <c r="B71" s="3">
        <v>2096.400024</v>
      </c>
      <c r="C71" s="3">
        <v>718.26000950000002</v>
      </c>
      <c r="D71" s="3">
        <f t="shared" ref="D71:D125" si="10">1/C71</f>
        <v>1.3922534831030432E-3</v>
      </c>
      <c r="E71" s="3">
        <f t="shared" ref="E71:E125" si="11">B71-$B$127</f>
        <v>-71.71568388333344</v>
      </c>
      <c r="F71" s="3">
        <f t="shared" ref="F71:F125" si="12">C71-$C$127</f>
        <v>-211.78023935416684</v>
      </c>
      <c r="G71" s="4">
        <f t="shared" ref="G71:G125" si="13">E71*F71</f>
        <v>15187.964698260121</v>
      </c>
      <c r="H71" s="3">
        <f t="shared" ref="H71:H125" si="14">E71^2</f>
        <v>5143.139314854212</v>
      </c>
      <c r="I71" s="3">
        <f t="shared" ref="I71:I125" si="15">1/($M$16*$M$15^B71+$M$17)</f>
        <v>543.26504636480843</v>
      </c>
      <c r="J71" s="3">
        <f t="shared" si="9"/>
        <v>30623.237122687067</v>
      </c>
    </row>
    <row r="72" spans="1:10" x14ac:dyDescent="0.35">
      <c r="A72" s="25">
        <f t="shared" ref="A72:A125" si="16">A71+1</f>
        <v>67</v>
      </c>
      <c r="B72" s="3">
        <v>2136.4700929999999</v>
      </c>
      <c r="C72" s="3">
        <v>738.06500249999999</v>
      </c>
      <c r="D72" s="3">
        <f t="shared" si="10"/>
        <v>1.3548942120446906E-3</v>
      </c>
      <c r="E72" s="3">
        <f t="shared" si="11"/>
        <v>-31.645614883333565</v>
      </c>
      <c r="F72" s="3">
        <f t="shared" si="12"/>
        <v>-191.97524635416687</v>
      </c>
      <c r="G72" s="4">
        <f t="shared" si="13"/>
        <v>6075.1747132570508</v>
      </c>
      <c r="H72" s="3">
        <f t="shared" si="14"/>
        <v>1001.4449413442628</v>
      </c>
      <c r="I72" s="3">
        <f t="shared" si="15"/>
        <v>569.59350416640075</v>
      </c>
      <c r="J72" s="3">
        <f t="shared" si="9"/>
        <v>28382.645750767933</v>
      </c>
    </row>
    <row r="73" spans="1:10" x14ac:dyDescent="0.35">
      <c r="A73" s="25">
        <f t="shared" si="16"/>
        <v>68</v>
      </c>
      <c r="B73" s="3">
        <v>2172.0499264999999</v>
      </c>
      <c r="C73" s="3">
        <v>764.51498400000003</v>
      </c>
      <c r="D73" s="3">
        <f t="shared" si="10"/>
        <v>1.3080188366850897E-3</v>
      </c>
      <c r="E73" s="3">
        <f t="shared" si="11"/>
        <v>3.9342186166663851</v>
      </c>
      <c r="F73" s="3">
        <f t="shared" si="12"/>
        <v>-165.52526485416683</v>
      </c>
      <c r="G73" s="4">
        <f t="shared" si="13"/>
        <v>-651.21257851789721</v>
      </c>
      <c r="H73" s="3">
        <f t="shared" si="14"/>
        <v>15.478076123724364</v>
      </c>
      <c r="I73" s="3">
        <f t="shared" si="15"/>
        <v>594.05734373754387</v>
      </c>
      <c r="J73" s="3">
        <f t="shared" si="9"/>
        <v>29055.807123844912</v>
      </c>
    </row>
    <row r="74" spans="1:10" x14ac:dyDescent="0.35">
      <c r="A74" s="25">
        <f t="shared" si="16"/>
        <v>69</v>
      </c>
      <c r="B74" s="3">
        <v>2169.8000489999999</v>
      </c>
      <c r="C74" s="3">
        <v>804.10501099999999</v>
      </c>
      <c r="D74" s="3">
        <f t="shared" si="10"/>
        <v>1.2436186646273741E-3</v>
      </c>
      <c r="E74" s="3">
        <f t="shared" si="11"/>
        <v>1.6843411166664737</v>
      </c>
      <c r="F74" s="3">
        <f t="shared" si="12"/>
        <v>-125.93523785416687</v>
      </c>
      <c r="G74" s="4">
        <f t="shared" si="13"/>
        <v>-212.11789915494541</v>
      </c>
      <c r="H74" s="3">
        <f t="shared" si="14"/>
        <v>2.8370049972932634</v>
      </c>
      <c r="I74" s="3">
        <f t="shared" si="15"/>
        <v>592.47920618796149</v>
      </c>
      <c r="J74" s="3">
        <f t="shared" si="9"/>
        <v>44785.481262343019</v>
      </c>
    </row>
    <row r="75" spans="1:10" x14ac:dyDescent="0.35">
      <c r="A75" s="25">
        <f t="shared" si="16"/>
        <v>70</v>
      </c>
      <c r="B75" s="3">
        <v>2145.23999</v>
      </c>
      <c r="C75" s="3">
        <v>812.91000350000002</v>
      </c>
      <c r="D75" s="3">
        <f t="shared" si="10"/>
        <v>1.2301484736249773E-3</v>
      </c>
      <c r="E75" s="3">
        <f t="shared" si="11"/>
        <v>-22.875717883333436</v>
      </c>
      <c r="F75" s="3">
        <f t="shared" si="12"/>
        <v>-117.13024535416685</v>
      </c>
      <c r="G75" s="4">
        <f t="shared" si="13"/>
        <v>2679.4384483275476</v>
      </c>
      <c r="H75" s="3">
        <f t="shared" si="14"/>
        <v>523.29846867786125</v>
      </c>
      <c r="I75" s="3">
        <f t="shared" si="15"/>
        <v>575.52671372967575</v>
      </c>
      <c r="J75" s="3">
        <f t="shared" si="9"/>
        <v>56350.826262181741</v>
      </c>
    </row>
    <row r="76" spans="1:10" x14ac:dyDescent="0.35">
      <c r="A76" s="25">
        <f t="shared" si="16"/>
        <v>71</v>
      </c>
      <c r="B76" s="3">
        <v>2163.7449955000002</v>
      </c>
      <c r="C76" s="3">
        <v>774.78500350000002</v>
      </c>
      <c r="D76" s="3">
        <f t="shared" si="10"/>
        <v>1.290680634605236E-3</v>
      </c>
      <c r="E76" s="3">
        <f t="shared" si="11"/>
        <v>-4.3707123833332844</v>
      </c>
      <c r="F76" s="3">
        <f t="shared" si="12"/>
        <v>-155.25524535416685</v>
      </c>
      <c r="G76" s="4">
        <f t="shared" si="13"/>
        <v>678.5760234469044</v>
      </c>
      <c r="H76" s="3">
        <f t="shared" si="14"/>
        <v>19.103126737822919</v>
      </c>
      <c r="I76" s="3">
        <f t="shared" si="15"/>
        <v>588.25313641450953</v>
      </c>
      <c r="J76" s="3">
        <f t="shared" si="9"/>
        <v>34794.137438399091</v>
      </c>
    </row>
    <row r="77" spans="1:10" x14ac:dyDescent="0.35">
      <c r="A77" s="25">
        <f t="shared" si="16"/>
        <v>72</v>
      </c>
      <c r="B77" s="3">
        <v>2219.5</v>
      </c>
      <c r="C77" s="3">
        <v>760.53497300000004</v>
      </c>
      <c r="D77" s="3">
        <f t="shared" si="10"/>
        <v>1.3148639253963671E-3</v>
      </c>
      <c r="E77" s="3">
        <f t="shared" si="11"/>
        <v>51.384292116666529</v>
      </c>
      <c r="F77" s="3">
        <f t="shared" si="12"/>
        <v>-169.50527585416683</v>
      </c>
      <c r="G77" s="4">
        <f t="shared" si="13"/>
        <v>-8709.9086098066491</v>
      </c>
      <c r="H77" s="3">
        <f t="shared" si="14"/>
        <v>2640.3454763309178</v>
      </c>
      <c r="I77" s="3">
        <f t="shared" si="15"/>
        <v>628.35514744024704</v>
      </c>
      <c r="J77" s="3">
        <f t="shared" si="9"/>
        <v>17471.506285006733</v>
      </c>
    </row>
    <row r="78" spans="1:10" x14ac:dyDescent="0.35">
      <c r="A78" s="25">
        <f t="shared" si="16"/>
        <v>73</v>
      </c>
      <c r="B78" s="3">
        <v>2265.2200925000002</v>
      </c>
      <c r="C78" s="3">
        <v>790.69998150000004</v>
      </c>
      <c r="D78" s="3">
        <f t="shared" si="10"/>
        <v>1.2647021922309225E-3</v>
      </c>
      <c r="E78" s="3">
        <f t="shared" si="11"/>
        <v>97.104384616666721</v>
      </c>
      <c r="F78" s="3">
        <f t="shared" si="12"/>
        <v>-139.34026735416683</v>
      </c>
      <c r="G78" s="4">
        <f t="shared" si="13"/>
        <v>-13530.550913748186</v>
      </c>
      <c r="H78" s="3">
        <f t="shared" si="14"/>
        <v>9429.2615117815403</v>
      </c>
      <c r="I78" s="3">
        <f t="shared" si="15"/>
        <v>663.30987265894123</v>
      </c>
      <c r="J78" s="3">
        <f t="shared" si="9"/>
        <v>16228.239830536808</v>
      </c>
    </row>
    <row r="79" spans="1:10" x14ac:dyDescent="0.35">
      <c r="A79" s="25">
        <f t="shared" si="16"/>
        <v>74</v>
      </c>
      <c r="B79" s="3">
        <v>2324.6149905000002</v>
      </c>
      <c r="C79" s="3">
        <v>837.125</v>
      </c>
      <c r="D79" s="3">
        <f t="shared" si="10"/>
        <v>1.1945647304763326E-3</v>
      </c>
      <c r="E79" s="3">
        <f t="shared" si="11"/>
        <v>156.49928261666673</v>
      </c>
      <c r="F79" s="3">
        <f t="shared" si="12"/>
        <v>-92.915248854166862</v>
      </c>
      <c r="G79" s="4">
        <f t="shared" si="13"/>
        <v>-14541.169789826179</v>
      </c>
      <c r="H79" s="3">
        <f t="shared" si="14"/>
        <v>24492.025459531327</v>
      </c>
      <c r="I79" s="3">
        <f t="shared" si="15"/>
        <v>711.69863869676078</v>
      </c>
      <c r="J79" s="3">
        <f t="shared" si="9"/>
        <v>15731.772109770705</v>
      </c>
    </row>
    <row r="80" spans="1:10" x14ac:dyDescent="0.35">
      <c r="A80" s="25">
        <f t="shared" si="16"/>
        <v>75</v>
      </c>
      <c r="B80" s="3">
        <v>2371.424927</v>
      </c>
      <c r="C80" s="3">
        <v>869.794983</v>
      </c>
      <c r="D80" s="3">
        <f t="shared" si="10"/>
        <v>1.1496962152516808E-3</v>
      </c>
      <c r="E80" s="3">
        <f t="shared" si="11"/>
        <v>203.30921911666655</v>
      </c>
      <c r="F80" s="3">
        <f t="shared" si="12"/>
        <v>-60.24526585416686</v>
      </c>
      <c r="G80" s="4">
        <f t="shared" si="13"/>
        <v>-12248.417956286639</v>
      </c>
      <c r="H80" s="3">
        <f t="shared" si="14"/>
        <v>41334.638577828729</v>
      </c>
      <c r="I80" s="3">
        <f t="shared" si="15"/>
        <v>752.36233287668722</v>
      </c>
      <c r="J80" s="3">
        <f t="shared" si="9"/>
        <v>13790.427314984394</v>
      </c>
    </row>
    <row r="81" spans="1:10" x14ac:dyDescent="0.35">
      <c r="A81" s="25">
        <f t="shared" si="16"/>
        <v>76</v>
      </c>
      <c r="B81" s="3">
        <v>2373.2700195000002</v>
      </c>
      <c r="C81" s="3">
        <v>906.49499500000002</v>
      </c>
      <c r="D81" s="3">
        <f t="shared" si="10"/>
        <v>1.1031500510380644E-3</v>
      </c>
      <c r="E81" s="3">
        <f t="shared" si="11"/>
        <v>205.15431161666675</v>
      </c>
      <c r="F81" s="3">
        <f t="shared" si="12"/>
        <v>-23.545253854166845</v>
      </c>
      <c r="G81" s="4">
        <f t="shared" si="13"/>
        <v>-4830.410346291269</v>
      </c>
      <c r="H81" s="3">
        <f t="shared" si="14"/>
        <v>42088.291574908406</v>
      </c>
      <c r="I81" s="3">
        <f t="shared" si="15"/>
        <v>754.01291172778053</v>
      </c>
      <c r="J81" s="3">
        <f t="shared" si="9"/>
        <v>23250.785719036077</v>
      </c>
    </row>
    <row r="82" spans="1:10" x14ac:dyDescent="0.35">
      <c r="A82" s="25">
        <f t="shared" si="16"/>
        <v>77</v>
      </c>
      <c r="B82" s="3">
        <v>2400.1500245000002</v>
      </c>
      <c r="C82" s="3">
        <v>961.2099915</v>
      </c>
      <c r="D82" s="3">
        <f t="shared" si="10"/>
        <v>1.0403553945995368E-3</v>
      </c>
      <c r="E82" s="3">
        <f t="shared" si="11"/>
        <v>232.03431661666673</v>
      </c>
      <c r="F82" s="3">
        <f t="shared" si="12"/>
        <v>31.169742645833139</v>
      </c>
      <c r="G82" s="4">
        <f t="shared" si="13"/>
        <v>7232.4499339432659</v>
      </c>
      <c r="H82" s="3">
        <f t="shared" si="14"/>
        <v>53839.924087763538</v>
      </c>
      <c r="I82" s="3">
        <f t="shared" si="15"/>
        <v>778.48310570250123</v>
      </c>
      <c r="J82" s="3">
        <f t="shared" si="9"/>
        <v>33389.114793252156</v>
      </c>
    </row>
    <row r="83" spans="1:10" x14ac:dyDescent="0.35">
      <c r="A83" s="25">
        <f t="shared" si="16"/>
        <v>78</v>
      </c>
      <c r="B83" s="3">
        <v>2419.5299070000001</v>
      </c>
      <c r="C83" s="3">
        <v>983.29501349999998</v>
      </c>
      <c r="D83" s="3">
        <f t="shared" si="10"/>
        <v>1.0169887839057978E-3</v>
      </c>
      <c r="E83" s="3">
        <f t="shared" si="11"/>
        <v>251.41419911666662</v>
      </c>
      <c r="F83" s="3">
        <f t="shared" si="12"/>
        <v>53.25476464583312</v>
      </c>
      <c r="G83" s="4">
        <f t="shared" si="13"/>
        <v>13389.004002578706</v>
      </c>
      <c r="H83" s="3">
        <f t="shared" si="14"/>
        <v>63209.09951747489</v>
      </c>
      <c r="I83" s="3">
        <f t="shared" si="15"/>
        <v>796.62790383541278</v>
      </c>
      <c r="J83" s="3">
        <f t="shared" si="9"/>
        <v>34844.609830531022</v>
      </c>
    </row>
    <row r="84" spans="1:10" x14ac:dyDescent="0.35">
      <c r="A84" s="25">
        <f t="shared" si="16"/>
        <v>79</v>
      </c>
      <c r="B84" s="3">
        <v>2450.844971</v>
      </c>
      <c r="C84" s="3">
        <v>980.28500350000002</v>
      </c>
      <c r="D84" s="3">
        <f t="shared" si="10"/>
        <v>1.0201114945445557E-3</v>
      </c>
      <c r="E84" s="3">
        <f t="shared" si="11"/>
        <v>282.72926311666652</v>
      </c>
      <c r="F84" s="3">
        <f t="shared" si="12"/>
        <v>50.244754645833154</v>
      </c>
      <c r="G84" s="4">
        <f t="shared" si="13"/>
        <v>14205.662456494114</v>
      </c>
      <c r="H84" s="3">
        <f t="shared" si="14"/>
        <v>79935.83622249325</v>
      </c>
      <c r="I84" s="3">
        <f t="shared" si="15"/>
        <v>826.86642884409844</v>
      </c>
      <c r="J84" s="3">
        <f t="shared" si="9"/>
        <v>23537.259049448447</v>
      </c>
    </row>
    <row r="85" spans="1:10" ht="15" thickBot="1" x14ac:dyDescent="0.4">
      <c r="A85" s="46">
        <f t="shared" si="16"/>
        <v>80</v>
      </c>
      <c r="B85" s="47">
        <v>2474.375</v>
      </c>
      <c r="C85" s="47">
        <v>988.35498050000001</v>
      </c>
      <c r="D85" s="3">
        <f t="shared" si="10"/>
        <v>1.0117822237250313E-3</v>
      </c>
      <c r="E85" s="47">
        <f t="shared" si="11"/>
        <v>306.25929211666653</v>
      </c>
      <c r="F85" s="47">
        <f t="shared" si="12"/>
        <v>58.314731645833149</v>
      </c>
      <c r="G85" s="48">
        <f t="shared" si="13"/>
        <v>17859.428433826233</v>
      </c>
      <c r="H85" s="47">
        <f t="shared" si="14"/>
        <v>93794.754007801675</v>
      </c>
      <c r="I85" s="3">
        <f t="shared" si="15"/>
        <v>850.35863706487282</v>
      </c>
      <c r="J85" s="47">
        <f t="shared" si="9"/>
        <v>19042.99080146557</v>
      </c>
    </row>
    <row r="86" spans="1:10" x14ac:dyDescent="0.35">
      <c r="A86" s="43">
        <f t="shared" si="16"/>
        <v>81</v>
      </c>
      <c r="B86" s="44">
        <v>2496.8900144999998</v>
      </c>
      <c r="C86" s="44">
        <v>972.77499399999999</v>
      </c>
      <c r="D86" s="3">
        <f t="shared" si="10"/>
        <v>1.027986950906347E-3</v>
      </c>
      <c r="E86" s="44">
        <f t="shared" si="11"/>
        <v>328.77430661666631</v>
      </c>
      <c r="F86" s="44">
        <f t="shared" si="12"/>
        <v>42.734745145833131</v>
      </c>
      <c r="G86" s="45">
        <f t="shared" si="13"/>
        <v>14050.086203761233</v>
      </c>
      <c r="H86" s="44">
        <f t="shared" si="14"/>
        <v>108092.54469126971</v>
      </c>
      <c r="I86" s="3">
        <f t="shared" si="15"/>
        <v>873.4775693088277</v>
      </c>
      <c r="J86" s="44">
        <f t="shared" si="9"/>
        <v>9859.9785502990344</v>
      </c>
    </row>
    <row r="87" spans="1:10" x14ac:dyDescent="0.35">
      <c r="A87" s="25">
        <f t="shared" si="16"/>
        <v>82</v>
      </c>
      <c r="B87" s="3">
        <v>2548.2299804999998</v>
      </c>
      <c r="C87" s="3">
        <v>1034.6400145</v>
      </c>
      <c r="D87" s="3">
        <f t="shared" si="10"/>
        <v>9.6651974211847962E-4</v>
      </c>
      <c r="E87" s="3">
        <f t="shared" si="11"/>
        <v>380.11427261666631</v>
      </c>
      <c r="F87" s="3">
        <f t="shared" si="12"/>
        <v>104.59976564583314</v>
      </c>
      <c r="G87" s="4">
        <f t="shared" si="13"/>
        <v>39759.863834339631</v>
      </c>
      <c r="H87" s="3">
        <f t="shared" si="14"/>
        <v>144486.86024689733</v>
      </c>
      <c r="I87" s="3">
        <f t="shared" si="15"/>
        <v>928.63528858578525</v>
      </c>
      <c r="J87" s="3">
        <f t="shared" si="9"/>
        <v>11237.001916147794</v>
      </c>
    </row>
    <row r="88" spans="1:10" x14ac:dyDescent="0.35">
      <c r="A88" s="25">
        <f t="shared" si="16"/>
        <v>83</v>
      </c>
      <c r="B88" s="3">
        <v>2584.0250245000002</v>
      </c>
      <c r="C88" s="3">
        <v>1141.075012</v>
      </c>
      <c r="D88" s="3">
        <f t="shared" si="10"/>
        <v>8.7636657492592604E-4</v>
      </c>
      <c r="E88" s="3">
        <f t="shared" si="11"/>
        <v>415.90931661666673</v>
      </c>
      <c r="F88" s="3">
        <f t="shared" si="12"/>
        <v>211.03476314583315</v>
      </c>
      <c r="G88" s="4">
        <f t="shared" si="13"/>
        <v>87771.324122343591</v>
      </c>
      <c r="H88" s="3">
        <f t="shared" si="14"/>
        <v>172980.55964854272</v>
      </c>
      <c r="I88" s="3">
        <f t="shared" si="15"/>
        <v>969.19631292652241</v>
      </c>
      <c r="J88" s="3">
        <f t="shared" si="9"/>
        <v>29542.287195191071</v>
      </c>
    </row>
    <row r="89" spans="1:10" x14ac:dyDescent="0.35">
      <c r="A89" s="25">
        <f t="shared" si="16"/>
        <v>84</v>
      </c>
      <c r="B89" s="3">
        <v>2659.3551025000002</v>
      </c>
      <c r="C89" s="3">
        <v>1170.76001</v>
      </c>
      <c r="D89" s="3">
        <f t="shared" si="10"/>
        <v>8.5414601750874637E-4</v>
      </c>
      <c r="E89" s="3">
        <f t="shared" si="11"/>
        <v>491.23939461666669</v>
      </c>
      <c r="F89" s="3">
        <f t="shared" si="12"/>
        <v>240.7197611458331</v>
      </c>
      <c r="G89" s="4">
        <f t="shared" si="13"/>
        <v>118251.02973754765</v>
      </c>
      <c r="H89" s="3">
        <f t="shared" si="14"/>
        <v>241316.14282334916</v>
      </c>
      <c r="I89" s="3">
        <f t="shared" si="15"/>
        <v>1060.6134040720042</v>
      </c>
      <c r="J89" s="3">
        <f t="shared" si="9"/>
        <v>12132.274797457196</v>
      </c>
    </row>
    <row r="90" spans="1:10" x14ac:dyDescent="0.35">
      <c r="A90" s="25">
        <f t="shared" si="16"/>
        <v>85</v>
      </c>
      <c r="B90" s="3">
        <v>2753.7700195000002</v>
      </c>
      <c r="C90" s="3">
        <v>1311.4450075</v>
      </c>
      <c r="D90" s="3">
        <f t="shared" si="10"/>
        <v>7.6251767651797629E-4</v>
      </c>
      <c r="E90" s="3">
        <f t="shared" si="11"/>
        <v>585.65431161666675</v>
      </c>
      <c r="F90" s="3">
        <f t="shared" si="12"/>
        <v>381.40475864583311</v>
      </c>
      <c r="G90" s="4">
        <f t="shared" si="13"/>
        <v>223371.34137204633</v>
      </c>
      <c r="H90" s="3">
        <f t="shared" si="14"/>
        <v>342990.97271519178</v>
      </c>
      <c r="I90" s="3">
        <f t="shared" si="15"/>
        <v>1187.8747556882442</v>
      </c>
      <c r="J90" s="3">
        <f t="shared" si="9"/>
        <v>15269.607132820718</v>
      </c>
    </row>
    <row r="91" spans="1:10" x14ac:dyDescent="0.35">
      <c r="A91" s="25">
        <f t="shared" si="16"/>
        <v>86</v>
      </c>
      <c r="B91" s="3">
        <v>2765.1400144999998</v>
      </c>
      <c r="C91" s="3">
        <v>1478.7249755</v>
      </c>
      <c r="D91" s="3">
        <f t="shared" si="10"/>
        <v>6.7625827423511997E-4</v>
      </c>
      <c r="E91" s="3">
        <f t="shared" si="11"/>
        <v>597.02430661666631</v>
      </c>
      <c r="F91" s="3">
        <f t="shared" si="12"/>
        <v>548.68472664583317</v>
      </c>
      <c r="G91" s="4">
        <f t="shared" si="13"/>
        <v>327578.11847688362</v>
      </c>
      <c r="H91" s="3">
        <f t="shared" si="14"/>
        <v>356438.0226911112</v>
      </c>
      <c r="I91" s="3">
        <f t="shared" si="15"/>
        <v>1204.2299312888847</v>
      </c>
      <c r="J91" s="3">
        <f t="shared" si="9"/>
        <v>75347.529296462162</v>
      </c>
    </row>
    <row r="92" spans="1:10" x14ac:dyDescent="0.35">
      <c r="A92" s="25">
        <f t="shared" si="16"/>
        <v>87</v>
      </c>
      <c r="B92" s="3">
        <v>2678.045044</v>
      </c>
      <c r="C92" s="3">
        <v>1480.469971</v>
      </c>
      <c r="D92" s="3">
        <f t="shared" si="10"/>
        <v>6.7546118434576481E-4</v>
      </c>
      <c r="E92" s="3">
        <f t="shared" si="11"/>
        <v>509.92933611666649</v>
      </c>
      <c r="F92" s="3">
        <f t="shared" si="12"/>
        <v>550.42972214583313</v>
      </c>
      <c r="G92" s="4">
        <f t="shared" si="13"/>
        <v>280680.26279270591</v>
      </c>
      <c r="H92" s="3">
        <f t="shared" si="14"/>
        <v>260027.92783238422</v>
      </c>
      <c r="I92" s="3">
        <f t="shared" si="15"/>
        <v>1084.6393833690338</v>
      </c>
      <c r="J92" s="3">
        <f t="shared" si="9"/>
        <v>156681.85410427602</v>
      </c>
    </row>
    <row r="93" spans="1:10" x14ac:dyDescent="0.35">
      <c r="A93" s="25">
        <f t="shared" si="16"/>
        <v>88</v>
      </c>
      <c r="B93" s="3">
        <v>2640.75</v>
      </c>
      <c r="C93" s="3">
        <v>1491.875</v>
      </c>
      <c r="D93" s="3">
        <f t="shared" si="10"/>
        <v>6.7029744449099288E-4</v>
      </c>
      <c r="E93" s="3">
        <f t="shared" si="11"/>
        <v>472.63429211666653</v>
      </c>
      <c r="F93" s="3">
        <f t="shared" si="12"/>
        <v>561.83475114583314</v>
      </c>
      <c r="G93" s="4">
        <f t="shared" si="13"/>
        <v>265542.36989435437</v>
      </c>
      <c r="H93" s="3">
        <f t="shared" si="14"/>
        <v>223383.17408462247</v>
      </c>
      <c r="I93" s="3">
        <f t="shared" si="15"/>
        <v>1037.2405375291003</v>
      </c>
      <c r="J93" s="3">
        <f t="shared" si="9"/>
        <v>206692.49446620393</v>
      </c>
    </row>
    <row r="94" spans="1:10" x14ac:dyDescent="0.35">
      <c r="A94" s="25">
        <f t="shared" si="16"/>
        <v>89</v>
      </c>
      <c r="B94" s="3">
        <v>2674.1149905000002</v>
      </c>
      <c r="C94" s="3">
        <v>1596.419983</v>
      </c>
      <c r="D94" s="3">
        <f t="shared" si="10"/>
        <v>6.2640158019119463E-4</v>
      </c>
      <c r="E94" s="3">
        <f t="shared" si="11"/>
        <v>505.99928261666673</v>
      </c>
      <c r="F94" s="3">
        <f t="shared" si="12"/>
        <v>666.37973414583314</v>
      </c>
      <c r="G94" s="4">
        <f t="shared" si="13"/>
        <v>337187.66742807667</v>
      </c>
      <c r="H94" s="3">
        <f t="shared" si="14"/>
        <v>256035.27400858139</v>
      </c>
      <c r="I94" s="3">
        <f t="shared" si="15"/>
        <v>1079.5411423187159</v>
      </c>
      <c r="J94" s="3">
        <f t="shared" si="9"/>
        <v>267163.7359440283</v>
      </c>
    </row>
    <row r="95" spans="1:10" x14ac:dyDescent="0.35">
      <c r="A95" s="25">
        <f t="shared" si="16"/>
        <v>90</v>
      </c>
      <c r="B95" s="3">
        <v>2718.535034</v>
      </c>
      <c r="C95" s="3">
        <v>1668.415039</v>
      </c>
      <c r="D95" s="3">
        <f t="shared" si="10"/>
        <v>5.9937124553814333E-4</v>
      </c>
      <c r="E95" s="3">
        <f t="shared" si="11"/>
        <v>550.41932611666653</v>
      </c>
      <c r="F95" s="3">
        <f t="shared" si="12"/>
        <v>738.37479014583312</v>
      </c>
      <c r="G95" s="4">
        <f t="shared" si="13"/>
        <v>406415.7544136045</v>
      </c>
      <c r="H95" s="3">
        <f t="shared" si="14"/>
        <v>302961.43456272531</v>
      </c>
      <c r="I95" s="3">
        <f t="shared" si="15"/>
        <v>1138.6330591994865</v>
      </c>
      <c r="J95" s="3">
        <f t="shared" si="9"/>
        <v>280668.94612135162</v>
      </c>
    </row>
    <row r="96" spans="1:10" x14ac:dyDescent="0.35">
      <c r="A96" s="25">
        <f t="shared" si="16"/>
        <v>91</v>
      </c>
      <c r="B96" s="3">
        <v>2760.619995</v>
      </c>
      <c r="C96" s="3">
        <v>1730.0699460000001</v>
      </c>
      <c r="D96" s="3">
        <f t="shared" si="10"/>
        <v>5.7801131238193295E-4</v>
      </c>
      <c r="E96" s="3">
        <f t="shared" si="11"/>
        <v>592.50428711666655</v>
      </c>
      <c r="F96" s="3">
        <f t="shared" si="12"/>
        <v>800.02969714583321</v>
      </c>
      <c r="G96" s="4">
        <f t="shared" si="13"/>
        <v>474021.02537955454</v>
      </c>
      <c r="H96" s="3">
        <f t="shared" si="14"/>
        <v>351061.33025162923</v>
      </c>
      <c r="I96" s="3">
        <f t="shared" si="15"/>
        <v>1197.7004106695035</v>
      </c>
      <c r="J96" s="3">
        <f t="shared" si="9"/>
        <v>283417.3221480088</v>
      </c>
    </row>
    <row r="97" spans="1:10" x14ac:dyDescent="0.35">
      <c r="A97" s="25">
        <f t="shared" si="16"/>
        <v>92</v>
      </c>
      <c r="B97" s="3">
        <v>2861.344971</v>
      </c>
      <c r="C97" s="3">
        <v>1898.3549805</v>
      </c>
      <c r="D97" s="3">
        <f t="shared" si="10"/>
        <v>5.2677186841873697E-4</v>
      </c>
      <c r="E97" s="3">
        <f t="shared" si="11"/>
        <v>693.22926311666652</v>
      </c>
      <c r="F97" s="3">
        <f t="shared" si="12"/>
        <v>968.31473164583315</v>
      </c>
      <c r="G97" s="4">
        <f t="shared" si="13"/>
        <v>671264.10788385361</v>
      </c>
      <c r="H97" s="3">
        <f t="shared" si="14"/>
        <v>480566.81124127645</v>
      </c>
      <c r="I97" s="3">
        <f t="shared" si="15"/>
        <v>1352.300088267405</v>
      </c>
      <c r="J97" s="3">
        <f t="shared" si="9"/>
        <v>298175.9453311509</v>
      </c>
    </row>
    <row r="98" spans="1:10" x14ac:dyDescent="0.35">
      <c r="A98" s="25">
        <f t="shared" si="16"/>
        <v>93</v>
      </c>
      <c r="B98" s="3">
        <v>2905.4699704999998</v>
      </c>
      <c r="C98" s="3">
        <v>2014.75</v>
      </c>
      <c r="D98" s="3">
        <f t="shared" si="10"/>
        <v>4.9633949621541136E-4</v>
      </c>
      <c r="E98" s="3">
        <f t="shared" si="11"/>
        <v>737.35426261666635</v>
      </c>
      <c r="F98" s="3">
        <f t="shared" si="12"/>
        <v>1084.7097511458333</v>
      </c>
      <c r="G98" s="4">
        <f t="shared" si="13"/>
        <v>799815.35870924348</v>
      </c>
      <c r="H98" s="3">
        <f t="shared" si="14"/>
        <v>543691.30859896773</v>
      </c>
      <c r="I98" s="3">
        <f t="shared" si="15"/>
        <v>1426.4131703063601</v>
      </c>
      <c r="J98" s="3">
        <f t="shared" si="9"/>
        <v>346140.225173963</v>
      </c>
    </row>
    <row r="99" spans="1:10" x14ac:dyDescent="0.35">
      <c r="A99" s="25">
        <f t="shared" si="16"/>
        <v>94</v>
      </c>
      <c r="B99" s="3">
        <v>2819.0150144999998</v>
      </c>
      <c r="C99" s="3">
        <v>1810</v>
      </c>
      <c r="D99" s="3">
        <f t="shared" si="10"/>
        <v>5.5248618784530391E-4</v>
      </c>
      <c r="E99" s="3">
        <f t="shared" si="11"/>
        <v>650.89930661666631</v>
      </c>
      <c r="F99" s="3">
        <f t="shared" si="12"/>
        <v>879.95975114583314</v>
      </c>
      <c r="G99" s="4">
        <f t="shared" si="13"/>
        <v>572765.19187139708</v>
      </c>
      <c r="H99" s="3">
        <f t="shared" si="14"/>
        <v>423669.90735405701</v>
      </c>
      <c r="I99" s="3">
        <f t="shared" si="15"/>
        <v>1284.9534083224316</v>
      </c>
      <c r="J99" s="3">
        <f t="shared" si="9"/>
        <v>275673.92343223118</v>
      </c>
    </row>
    <row r="100" spans="1:10" x14ac:dyDescent="0.35">
      <c r="A100" s="25">
        <f t="shared" si="16"/>
        <v>95</v>
      </c>
      <c r="B100" s="3">
        <v>2738.875</v>
      </c>
      <c r="C100" s="3">
        <v>1656.8500365</v>
      </c>
      <c r="D100" s="3">
        <f t="shared" si="10"/>
        <v>6.0355492529211774E-4</v>
      </c>
      <c r="E100" s="3">
        <f t="shared" si="11"/>
        <v>570.75929211666653</v>
      </c>
      <c r="F100" s="3">
        <f t="shared" si="12"/>
        <v>726.80978764583313</v>
      </c>
      <c r="G100" s="4">
        <f t="shared" si="13"/>
        <v>414833.43990020046</v>
      </c>
      <c r="H100" s="3">
        <f t="shared" si="14"/>
        <v>325766.16953751829</v>
      </c>
      <c r="I100" s="3">
        <f t="shared" si="15"/>
        <v>1166.79563172185</v>
      </c>
      <c r="J100" s="3">
        <f t="shared" si="9"/>
        <v>240153.3196424669</v>
      </c>
    </row>
    <row r="101" spans="1:10" x14ac:dyDescent="0.35">
      <c r="A101" s="25">
        <f t="shared" si="16"/>
        <v>96</v>
      </c>
      <c r="B101" s="3">
        <v>2648.6750489999999</v>
      </c>
      <c r="C101" s="3">
        <v>1635.714966</v>
      </c>
      <c r="D101" s="3">
        <f t="shared" si="10"/>
        <v>6.1135345753142662E-4</v>
      </c>
      <c r="E101" s="3">
        <f t="shared" si="11"/>
        <v>480.55934111666647</v>
      </c>
      <c r="F101" s="3">
        <f t="shared" si="12"/>
        <v>705.67471714583314</v>
      </c>
      <c r="G101" s="4">
        <f t="shared" si="13"/>
        <v>339118.57711429155</v>
      </c>
      <c r="H101" s="3">
        <f t="shared" si="14"/>
        <v>230937.28033448462</v>
      </c>
      <c r="I101" s="3">
        <f t="shared" si="15"/>
        <v>1047.1309479674978</v>
      </c>
      <c r="J101" s="3">
        <f t="shared" si="9"/>
        <v>346431.14628328482</v>
      </c>
    </row>
    <row r="102" spans="1:10" x14ac:dyDescent="0.35">
      <c r="A102" s="25">
        <f t="shared" si="16"/>
        <v>97</v>
      </c>
      <c r="B102" s="3">
        <v>2590.5300295000002</v>
      </c>
      <c r="C102" s="3">
        <v>1591.9649655000001</v>
      </c>
      <c r="D102" s="3">
        <f t="shared" si="10"/>
        <v>6.2815452706016224E-4</v>
      </c>
      <c r="E102" s="3">
        <f t="shared" si="11"/>
        <v>422.41432161666671</v>
      </c>
      <c r="F102" s="3">
        <f t="shared" si="12"/>
        <v>661.9247166458332</v>
      </c>
      <c r="G102" s="4">
        <f t="shared" si="13"/>
        <v>279606.48014325398</v>
      </c>
      <c r="H102" s="3">
        <f t="shared" si="14"/>
        <v>178433.85910686874</v>
      </c>
      <c r="I102" s="3">
        <f t="shared" si="15"/>
        <v>976.76064210195216</v>
      </c>
      <c r="J102" s="3">
        <f t="shared" ref="J102:J133" si="17">(I102-C102)^2</f>
        <v>378476.35952764994</v>
      </c>
    </row>
    <row r="103" spans="1:10" x14ac:dyDescent="0.35">
      <c r="A103" s="25">
        <f t="shared" si="16"/>
        <v>98</v>
      </c>
      <c r="B103" s="3">
        <v>2743.405029</v>
      </c>
      <c r="C103" s="3">
        <v>1639.3549805</v>
      </c>
      <c r="D103" s="3">
        <f t="shared" si="10"/>
        <v>6.0999601178202535E-4</v>
      </c>
      <c r="E103" s="3">
        <f t="shared" si="11"/>
        <v>575.28932111666654</v>
      </c>
      <c r="F103" s="3">
        <f t="shared" si="12"/>
        <v>709.31473164583315</v>
      </c>
      <c r="G103" s="4">
        <f t="shared" si="13"/>
        <v>408061.19042658189</v>
      </c>
      <c r="H103" s="3">
        <f t="shared" si="14"/>
        <v>330957.80299087509</v>
      </c>
      <c r="I103" s="3">
        <f t="shared" si="15"/>
        <v>1173.1652300123008</v>
      </c>
      <c r="J103" s="3">
        <f t="shared" si="17"/>
        <v>217332.88345978328</v>
      </c>
    </row>
    <row r="104" spans="1:10" x14ac:dyDescent="0.35">
      <c r="A104" s="25">
        <f t="shared" si="16"/>
        <v>99</v>
      </c>
      <c r="B104" s="3">
        <v>2816.3099364999998</v>
      </c>
      <c r="C104" s="3">
        <v>1717.9400025</v>
      </c>
      <c r="D104" s="3">
        <f t="shared" si="10"/>
        <v>5.8209250529399673E-4</v>
      </c>
      <c r="E104" s="3">
        <f t="shared" si="11"/>
        <v>648.19422861666635</v>
      </c>
      <c r="F104" s="3">
        <f t="shared" si="12"/>
        <v>787.89975364583313</v>
      </c>
      <c r="G104" s="4">
        <f t="shared" si="13"/>
        <v>510712.07304172224</v>
      </c>
      <c r="H104" s="3">
        <f t="shared" si="14"/>
        <v>420155.75801195513</v>
      </c>
      <c r="I104" s="3">
        <f t="shared" si="15"/>
        <v>1280.7696300039952</v>
      </c>
      <c r="J104" s="3">
        <f t="shared" si="17"/>
        <v>191117.93458829558</v>
      </c>
    </row>
    <row r="105" spans="1:10" x14ac:dyDescent="0.35">
      <c r="A105" s="25">
        <f t="shared" si="16"/>
        <v>100</v>
      </c>
      <c r="B105" s="3">
        <v>2897.2299804999998</v>
      </c>
      <c r="C105" s="3">
        <v>1863.3150025</v>
      </c>
      <c r="D105" s="3">
        <f t="shared" si="10"/>
        <v>5.366779093488247E-4</v>
      </c>
      <c r="E105" s="3">
        <f t="shared" si="11"/>
        <v>729.11427261666631</v>
      </c>
      <c r="F105" s="3">
        <f t="shared" si="12"/>
        <v>933.27475364583313</v>
      </c>
      <c r="G105" s="4">
        <f t="shared" si="13"/>
        <v>680463.94315598009</v>
      </c>
      <c r="H105" s="3">
        <f t="shared" si="14"/>
        <v>531607.62253333046</v>
      </c>
      <c r="I105" s="3">
        <f t="shared" si="15"/>
        <v>1412.2592930031785</v>
      </c>
      <c r="J105" s="3">
        <f t="shared" si="17"/>
        <v>203451.253069681</v>
      </c>
    </row>
    <row r="106" spans="1:10" x14ac:dyDescent="0.35">
      <c r="A106" s="25">
        <f t="shared" si="16"/>
        <v>101</v>
      </c>
      <c r="B106" s="3">
        <v>2852.1950685000002</v>
      </c>
      <c r="C106" s="3">
        <v>1854.079956</v>
      </c>
      <c r="D106" s="3">
        <f t="shared" si="10"/>
        <v>5.3935106561283589E-4</v>
      </c>
      <c r="E106" s="3">
        <f t="shared" si="11"/>
        <v>684.07936061666669</v>
      </c>
      <c r="F106" s="3">
        <f t="shared" si="12"/>
        <v>924.03970714583318</v>
      </c>
      <c r="G106" s="4">
        <f t="shared" si="13"/>
        <v>632116.49204873352</v>
      </c>
      <c r="H106" s="3">
        <f t="shared" si="14"/>
        <v>467964.57162170752</v>
      </c>
      <c r="I106" s="3">
        <f t="shared" si="15"/>
        <v>1337.4388337802918</v>
      </c>
      <c r="J106" s="3">
        <f t="shared" si="17"/>
        <v>266918.04916843947</v>
      </c>
    </row>
    <row r="107" spans="1:10" x14ac:dyDescent="0.35">
      <c r="A107" s="25">
        <f t="shared" si="16"/>
        <v>102</v>
      </c>
      <c r="B107" s="3">
        <v>2846.6450195000002</v>
      </c>
      <c r="C107" s="3">
        <v>1826.8200075</v>
      </c>
      <c r="D107" s="3">
        <f t="shared" si="10"/>
        <v>5.4739930365033519E-4</v>
      </c>
      <c r="E107" s="3">
        <f t="shared" si="11"/>
        <v>678.52931161666675</v>
      </c>
      <c r="F107" s="3">
        <f t="shared" si="12"/>
        <v>896.77975864583311</v>
      </c>
      <c r="G107" s="4">
        <f t="shared" si="13"/>
        <v>608491.35230571765</v>
      </c>
      <c r="H107" s="3">
        <f t="shared" si="14"/>
        <v>460402.02672298765</v>
      </c>
      <c r="I107" s="3">
        <f t="shared" si="15"/>
        <v>1328.5071078867468</v>
      </c>
      <c r="J107" s="3">
        <f t="shared" si="17"/>
        <v>248315.74592096815</v>
      </c>
    </row>
    <row r="108" spans="1:10" x14ac:dyDescent="0.35">
      <c r="A108" s="25">
        <f t="shared" si="16"/>
        <v>103</v>
      </c>
      <c r="B108" s="3">
        <v>2975.8948974999998</v>
      </c>
      <c r="C108" s="3">
        <v>1894.8800045</v>
      </c>
      <c r="D108" s="3">
        <f t="shared" si="10"/>
        <v>5.2773790299395177E-4</v>
      </c>
      <c r="E108" s="3">
        <f t="shared" si="11"/>
        <v>807.77918961666637</v>
      </c>
      <c r="F108" s="3">
        <f t="shared" si="12"/>
        <v>964.83975564583318</v>
      </c>
      <c r="G108" s="4">
        <f t="shared" si="13"/>
        <v>779377.47592553357</v>
      </c>
      <c r="H108" s="3">
        <f t="shared" si="14"/>
        <v>652507.2191777582</v>
      </c>
      <c r="I108" s="3">
        <f t="shared" si="15"/>
        <v>1553.5755949943496</v>
      </c>
      <c r="J108" s="3">
        <f t="shared" si="17"/>
        <v>116488.69994800077</v>
      </c>
    </row>
    <row r="109" spans="1:10" x14ac:dyDescent="0.35">
      <c r="A109" s="25">
        <f t="shared" si="16"/>
        <v>104</v>
      </c>
      <c r="B109" s="3">
        <v>2953.3900144999998</v>
      </c>
      <c r="C109" s="3">
        <v>1824.005005</v>
      </c>
      <c r="D109" s="3">
        <f t="shared" si="10"/>
        <v>5.4824410967008283E-4</v>
      </c>
      <c r="E109" s="3">
        <f t="shared" si="11"/>
        <v>785.27430661666631</v>
      </c>
      <c r="F109" s="3">
        <f t="shared" si="12"/>
        <v>893.96475614583312</v>
      </c>
      <c r="G109" s="4">
        <f t="shared" si="13"/>
        <v>702007.55402215628</v>
      </c>
      <c r="H109" s="3">
        <f t="shared" si="14"/>
        <v>616655.73663228611</v>
      </c>
      <c r="I109" s="3">
        <f t="shared" si="15"/>
        <v>1511.7032584657161</v>
      </c>
      <c r="J109" s="3">
        <f t="shared" si="17"/>
        <v>97532.380888364103</v>
      </c>
    </row>
    <row r="110" spans="1:10" x14ac:dyDescent="0.35">
      <c r="A110" s="25">
        <f t="shared" si="16"/>
        <v>105</v>
      </c>
      <c r="B110" s="3">
        <v>2942.875</v>
      </c>
      <c r="C110" s="3">
        <v>1752.955017</v>
      </c>
      <c r="D110" s="3">
        <f t="shared" si="10"/>
        <v>5.704652944896418E-4</v>
      </c>
      <c r="E110" s="3">
        <f t="shared" si="11"/>
        <v>774.75929211666653</v>
      </c>
      <c r="F110" s="3">
        <f t="shared" si="12"/>
        <v>822.91476814583314</v>
      </c>
      <c r="G110" s="4">
        <f t="shared" si="13"/>
        <v>637560.8632410164</v>
      </c>
      <c r="H110" s="3">
        <f t="shared" si="14"/>
        <v>600251.96072111826</v>
      </c>
      <c r="I110" s="3">
        <f t="shared" si="15"/>
        <v>1492.5439813675778</v>
      </c>
      <c r="J110" s="3">
        <f t="shared" si="17"/>
        <v>67813.907479150672</v>
      </c>
    </row>
    <row r="111" spans="1:10" x14ac:dyDescent="0.35">
      <c r="A111" s="25">
        <f t="shared" si="16"/>
        <v>106</v>
      </c>
      <c r="B111" s="3">
        <v>3010.625</v>
      </c>
      <c r="C111" s="3">
        <v>1761.330017</v>
      </c>
      <c r="D111" s="3">
        <f t="shared" si="10"/>
        <v>5.6775277225063045E-4</v>
      </c>
      <c r="E111" s="3">
        <f t="shared" si="11"/>
        <v>842.50929211666653</v>
      </c>
      <c r="F111" s="3">
        <f t="shared" si="12"/>
        <v>831.28976814583314</v>
      </c>
      <c r="G111" s="4">
        <f t="shared" si="13"/>
        <v>700369.35410437372</v>
      </c>
      <c r="H111" s="3">
        <f t="shared" si="14"/>
        <v>709821.90730292653</v>
      </c>
      <c r="I111" s="3">
        <f t="shared" si="15"/>
        <v>1620.5846523223581</v>
      </c>
      <c r="J111" s="3">
        <f t="shared" si="17"/>
        <v>19809.2576782424</v>
      </c>
    </row>
    <row r="112" spans="1:10" x14ac:dyDescent="0.35">
      <c r="A112" s="25">
        <f t="shared" si="16"/>
        <v>107</v>
      </c>
      <c r="B112" s="3">
        <v>3095.8499754999998</v>
      </c>
      <c r="C112" s="3">
        <v>1794.4050295</v>
      </c>
      <c r="D112" s="3">
        <f t="shared" si="10"/>
        <v>5.5728778261318395E-4</v>
      </c>
      <c r="E112" s="3">
        <f t="shared" si="11"/>
        <v>927.73426761666633</v>
      </c>
      <c r="F112" s="3">
        <f t="shared" si="12"/>
        <v>864.36478064583309</v>
      </c>
      <c r="G112" s="4">
        <f t="shared" si="13"/>
        <v>801900.82672610239</v>
      </c>
      <c r="H112" s="3">
        <f t="shared" si="14"/>
        <v>860690.87131023221</v>
      </c>
      <c r="I112" s="3">
        <f t="shared" si="15"/>
        <v>1798.1512669530493</v>
      </c>
      <c r="J112" s="3">
        <f t="shared" si="17"/>
        <v>14.034295054629972</v>
      </c>
    </row>
    <row r="113" spans="1:10" x14ac:dyDescent="0.35">
      <c r="A113" s="25">
        <f t="shared" si="16"/>
        <v>108</v>
      </c>
      <c r="B113" s="3">
        <v>3187.3150635000002</v>
      </c>
      <c r="C113" s="3">
        <v>1826.119995</v>
      </c>
      <c r="D113" s="3">
        <f t="shared" si="10"/>
        <v>5.4760914000068217E-4</v>
      </c>
      <c r="E113" s="3">
        <f t="shared" si="11"/>
        <v>1019.1993556166667</v>
      </c>
      <c r="F113" s="3">
        <f t="shared" si="12"/>
        <v>896.07974614583316</v>
      </c>
      <c r="G113" s="4">
        <f t="shared" si="13"/>
        <v>913283.89985297946</v>
      </c>
      <c r="H113" s="3">
        <f t="shared" si="14"/>
        <v>1038767.3264894286</v>
      </c>
      <c r="I113" s="3">
        <f t="shared" si="15"/>
        <v>2011.6324871865056</v>
      </c>
      <c r="J113" s="3">
        <f t="shared" si="17"/>
        <v>34414.884757248299</v>
      </c>
    </row>
    <row r="114" spans="1:10" x14ac:dyDescent="0.35">
      <c r="A114" s="25">
        <f t="shared" si="16"/>
        <v>109</v>
      </c>
      <c r="B114" s="3">
        <v>3235.094971</v>
      </c>
      <c r="C114" s="3">
        <v>1941.8599855</v>
      </c>
      <c r="D114" s="3">
        <f t="shared" si="10"/>
        <v>5.149701870717084E-4</v>
      </c>
      <c r="E114" s="3">
        <f t="shared" si="11"/>
        <v>1066.9792631166665</v>
      </c>
      <c r="F114" s="3">
        <f t="shared" si="12"/>
        <v>1011.8197366458331</v>
      </c>
      <c r="G114" s="4">
        <f t="shared" si="13"/>
        <v>1079590.6770132706</v>
      </c>
      <c r="H114" s="3">
        <f t="shared" si="14"/>
        <v>1138444.7479209846</v>
      </c>
      <c r="I114" s="3">
        <f t="shared" si="15"/>
        <v>2133.6298396096167</v>
      </c>
      <c r="J114" s="3">
        <f t="shared" si="17"/>
        <v>36775.676945223691</v>
      </c>
    </row>
    <row r="115" spans="1:10" x14ac:dyDescent="0.35">
      <c r="A115" s="25">
        <f t="shared" si="16"/>
        <v>110</v>
      </c>
      <c r="B115" s="3">
        <v>3094.9399414999998</v>
      </c>
      <c r="C115" s="3">
        <v>1947.174988</v>
      </c>
      <c r="D115" s="3">
        <f t="shared" si="10"/>
        <v>5.1356452612773599E-4</v>
      </c>
      <c r="E115" s="3">
        <f t="shared" si="11"/>
        <v>926.82423361666633</v>
      </c>
      <c r="F115" s="3">
        <f t="shared" si="12"/>
        <v>1017.1347391458331</v>
      </c>
      <c r="G115" s="4">
        <f t="shared" si="13"/>
        <v>942705.12509372458</v>
      </c>
      <c r="H115" s="3">
        <f t="shared" si="14"/>
        <v>859003.1600191209</v>
      </c>
      <c r="I115" s="3">
        <f t="shared" si="15"/>
        <v>1796.1511019444301</v>
      </c>
      <c r="J115" s="3">
        <f t="shared" si="17"/>
        <v>22808.214159325744</v>
      </c>
    </row>
    <row r="116" spans="1:10" x14ac:dyDescent="0.35">
      <c r="A116" s="25">
        <f t="shared" si="16"/>
        <v>111</v>
      </c>
      <c r="B116" s="3">
        <v>2779.4350585000002</v>
      </c>
      <c r="C116" s="3">
        <v>1928.1049805</v>
      </c>
      <c r="D116" s="3">
        <f t="shared" si="10"/>
        <v>5.1864395876446414E-4</v>
      </c>
      <c r="E116" s="3">
        <f t="shared" si="11"/>
        <v>611.31935061666672</v>
      </c>
      <c r="F116" s="3">
        <f t="shared" si="12"/>
        <v>998.06473164583315</v>
      </c>
      <c r="G116" s="4">
        <f t="shared" si="13"/>
        <v>610136.28362312843</v>
      </c>
      <c r="H116" s="3">
        <f t="shared" si="14"/>
        <v>373711.34843838308</v>
      </c>
      <c r="I116" s="3">
        <f t="shared" si="15"/>
        <v>1225.1235676531317</v>
      </c>
      <c r="J116" s="3">
        <f t="shared" si="17"/>
        <v>494182.86680817918</v>
      </c>
    </row>
    <row r="117" spans="1:10" x14ac:dyDescent="0.35">
      <c r="A117" s="25">
        <f t="shared" si="16"/>
        <v>112</v>
      </c>
      <c r="B117" s="3">
        <v>2705.255005</v>
      </c>
      <c r="C117" s="3">
        <v>2203.4849855000002</v>
      </c>
      <c r="D117" s="3">
        <f t="shared" si="10"/>
        <v>4.5382655501647842E-4</v>
      </c>
      <c r="E117" s="3">
        <f t="shared" si="11"/>
        <v>537.13929711666651</v>
      </c>
      <c r="F117" s="3">
        <f t="shared" si="12"/>
        <v>1273.4447366458335</v>
      </c>
      <c r="G117" s="4">
        <f t="shared" si="13"/>
        <v>684017.2107588615</v>
      </c>
      <c r="H117" s="3">
        <f t="shared" si="14"/>
        <v>288518.62450698653</v>
      </c>
      <c r="I117" s="3">
        <f t="shared" si="15"/>
        <v>1120.625036022052</v>
      </c>
      <c r="J117" s="3">
        <f t="shared" si="17"/>
        <v>1172585.6701833846</v>
      </c>
    </row>
    <row r="118" spans="1:10" x14ac:dyDescent="0.35">
      <c r="A118" s="25">
        <f t="shared" si="16"/>
        <v>113</v>
      </c>
      <c r="B118" s="3">
        <v>2956.7000735000001</v>
      </c>
      <c r="C118" s="3">
        <v>2389.5850829999999</v>
      </c>
      <c r="D118" s="3">
        <f t="shared" si="10"/>
        <v>4.1848269271272482E-4</v>
      </c>
      <c r="E118" s="3">
        <f t="shared" si="11"/>
        <v>788.58436561666667</v>
      </c>
      <c r="F118" s="3">
        <f t="shared" si="12"/>
        <v>1459.5448341458332</v>
      </c>
      <c r="G118" s="4">
        <f t="shared" si="13"/>
        <v>1150974.2371239748</v>
      </c>
      <c r="H118" s="3">
        <f t="shared" si="14"/>
        <v>621865.30169504066</v>
      </c>
      <c r="I118" s="3">
        <f t="shared" si="15"/>
        <v>1517.7873689776886</v>
      </c>
      <c r="J118" s="3">
        <f t="shared" si="17"/>
        <v>760031.25417452771</v>
      </c>
    </row>
    <row r="119" spans="1:10" x14ac:dyDescent="0.35">
      <c r="A119" s="25">
        <f t="shared" si="16"/>
        <v>114</v>
      </c>
      <c r="B119" s="3">
        <v>3069.535034</v>
      </c>
      <c r="C119" s="3">
        <v>2603.410034</v>
      </c>
      <c r="D119" s="3">
        <f t="shared" si="10"/>
        <v>3.8411160245224745E-4</v>
      </c>
      <c r="E119" s="3">
        <f t="shared" si="11"/>
        <v>901.41932611666653</v>
      </c>
      <c r="F119" s="3">
        <f t="shared" si="12"/>
        <v>1673.3697851458332</v>
      </c>
      <c r="G119" s="4">
        <f t="shared" si="13"/>
        <v>1508407.864070148</v>
      </c>
      <c r="H119" s="3">
        <f t="shared" si="14"/>
        <v>812556.80149662518</v>
      </c>
      <c r="I119" s="3">
        <f t="shared" si="15"/>
        <v>1741.2454739090663</v>
      </c>
      <c r="J119" s="3">
        <f t="shared" si="17"/>
        <v>743327.72867679328</v>
      </c>
    </row>
    <row r="120" spans="1:10" x14ac:dyDescent="0.35">
      <c r="A120" s="25">
        <f t="shared" si="16"/>
        <v>115</v>
      </c>
      <c r="B120" s="3">
        <v>3188.5200195000002</v>
      </c>
      <c r="C120" s="3">
        <v>2961.334961</v>
      </c>
      <c r="D120" s="3">
        <f t="shared" si="10"/>
        <v>3.3768554154451833E-4</v>
      </c>
      <c r="E120" s="3">
        <f t="shared" si="11"/>
        <v>1020.4043116166667</v>
      </c>
      <c r="F120" s="3">
        <f t="shared" si="12"/>
        <v>2031.2947121458333</v>
      </c>
      <c r="G120" s="4">
        <f t="shared" si="13"/>
        <v>2072741.8824377442</v>
      </c>
      <c r="H120" s="3">
        <f t="shared" si="14"/>
        <v>1041224.9591658835</v>
      </c>
      <c r="I120" s="3">
        <f t="shared" si="15"/>
        <v>2014.616830177134</v>
      </c>
      <c r="J120" s="3">
        <f t="shared" si="17"/>
        <v>896275.21922874125</v>
      </c>
    </row>
    <row r="121" spans="1:10" x14ac:dyDescent="0.35">
      <c r="A121" s="25">
        <f t="shared" si="16"/>
        <v>116</v>
      </c>
      <c r="B121" s="3">
        <v>3394.2850345000002</v>
      </c>
      <c r="C121" s="3">
        <v>3315.7349855000002</v>
      </c>
      <c r="D121" s="3">
        <f t="shared" si="10"/>
        <v>3.0159225763611616E-4</v>
      </c>
      <c r="E121" s="3">
        <f t="shared" si="11"/>
        <v>1226.1693266166667</v>
      </c>
      <c r="F121" s="3">
        <f t="shared" si="12"/>
        <v>2385.6947366458335</v>
      </c>
      <c r="G121" s="4">
        <f t="shared" si="13"/>
        <v>2925265.7087459476</v>
      </c>
      <c r="H121" s="3">
        <f t="shared" si="14"/>
        <v>1503491.2175355698</v>
      </c>
      <c r="I121" s="3">
        <f t="shared" si="15"/>
        <v>2600.0553872178698</v>
      </c>
      <c r="J121" s="3">
        <f t="shared" si="17"/>
        <v>512197.2873972716</v>
      </c>
    </row>
    <row r="122" spans="1:10" x14ac:dyDescent="0.35">
      <c r="A122" s="25">
        <f t="shared" si="16"/>
        <v>117</v>
      </c>
      <c r="B122" s="3">
        <v>3435.2199704999998</v>
      </c>
      <c r="C122" s="3">
        <v>3319.155029</v>
      </c>
      <c r="D122" s="3">
        <f t="shared" si="10"/>
        <v>3.0128149823157896E-4</v>
      </c>
      <c r="E122" s="3">
        <f t="shared" si="11"/>
        <v>1267.1042626166663</v>
      </c>
      <c r="F122" s="3">
        <f t="shared" si="12"/>
        <v>2389.1147801458333</v>
      </c>
      <c r="G122" s="4">
        <f t="shared" si="13"/>
        <v>3027257.521803265</v>
      </c>
      <c r="H122" s="3">
        <f t="shared" si="14"/>
        <v>1605553.2123413258</v>
      </c>
      <c r="I122" s="3">
        <f t="shared" si="15"/>
        <v>2736.8289368309433</v>
      </c>
      <c r="J122" s="3">
        <f t="shared" si="17"/>
        <v>339103.67762088467</v>
      </c>
    </row>
    <row r="123" spans="1:10" x14ac:dyDescent="0.35">
      <c r="A123" s="25">
        <f t="shared" si="16"/>
        <v>118</v>
      </c>
      <c r="B123" s="3">
        <v>3327.915039</v>
      </c>
      <c r="C123" s="3">
        <v>3122.0749510000001</v>
      </c>
      <c r="D123" s="3">
        <f t="shared" si="10"/>
        <v>3.2029980564038033E-4</v>
      </c>
      <c r="E123" s="3">
        <f t="shared" si="11"/>
        <v>1159.7993311166665</v>
      </c>
      <c r="F123" s="3">
        <f t="shared" si="12"/>
        <v>2192.0347021458333</v>
      </c>
      <c r="G123" s="4">
        <f t="shared" si="13"/>
        <v>2542320.3813332589</v>
      </c>
      <c r="H123" s="3">
        <f t="shared" si="14"/>
        <v>1345134.488458667</v>
      </c>
      <c r="I123" s="3">
        <f t="shared" si="15"/>
        <v>2393.5972008345007</v>
      </c>
      <c r="J123" s="3">
        <f t="shared" si="17"/>
        <v>530679.83248618781</v>
      </c>
    </row>
    <row r="124" spans="1:10" x14ac:dyDescent="0.35">
      <c r="A124" s="25">
        <f t="shared" si="16"/>
        <v>119</v>
      </c>
      <c r="B124" s="3">
        <v>3458.9149170000001</v>
      </c>
      <c r="C124" s="3">
        <v>3114.8900144999998</v>
      </c>
      <c r="D124" s="3">
        <f t="shared" si="10"/>
        <v>3.2103862266241826E-4</v>
      </c>
      <c r="E124" s="3">
        <f t="shared" si="11"/>
        <v>1290.7992091166666</v>
      </c>
      <c r="F124" s="3">
        <f t="shared" si="12"/>
        <v>2184.849765645833</v>
      </c>
      <c r="G124" s="4">
        <f t="shared" si="13"/>
        <v>2820202.3495343756</v>
      </c>
      <c r="H124" s="3">
        <f t="shared" si="14"/>
        <v>1666162.598256212</v>
      </c>
      <c r="I124" s="3">
        <f t="shared" si="15"/>
        <v>2819.5119324250231</v>
      </c>
      <c r="J124" s="3">
        <f t="shared" si="17"/>
        <v>87248.211370291639</v>
      </c>
    </row>
    <row r="125" spans="1:10" x14ac:dyDescent="0.35">
      <c r="A125" s="25">
        <f t="shared" si="16"/>
        <v>120</v>
      </c>
      <c r="B125" s="33">
        <v>3700.9700925000002</v>
      </c>
      <c r="C125" s="33">
        <v>3222.714966</v>
      </c>
      <c r="D125" s="3">
        <f t="shared" si="10"/>
        <v>3.1029737676155377E-4</v>
      </c>
      <c r="E125" s="33">
        <f t="shared" si="11"/>
        <v>1532.8543846166667</v>
      </c>
      <c r="F125" s="33">
        <f t="shared" si="12"/>
        <v>2292.6747171458333</v>
      </c>
      <c r="G125" s="34">
        <f t="shared" si="13"/>
        <v>3514336.4926767666</v>
      </c>
      <c r="H125" s="33">
        <f t="shared" si="14"/>
        <v>2349642.56443854</v>
      </c>
      <c r="I125" s="3">
        <f t="shared" si="15"/>
        <v>3837.752247058489</v>
      </c>
      <c r="J125" s="3">
        <f t="shared" si="17"/>
        <v>378270.85709181882</v>
      </c>
    </row>
    <row r="126" spans="1:10" x14ac:dyDescent="0.35">
      <c r="A126" s="23" t="s">
        <v>11</v>
      </c>
      <c r="B126" s="32">
        <f t="shared" ref="B126:H126" si="18">SUM(B6:B125)</f>
        <v>260173.88494600003</v>
      </c>
      <c r="C126" s="32">
        <f t="shared" si="18"/>
        <v>111604.82986250002</v>
      </c>
      <c r="D126" s="32"/>
      <c r="E126" s="32">
        <f t="shared" si="18"/>
        <v>-1.4097167877480388E-11</v>
      </c>
      <c r="F126" s="32">
        <f t="shared" si="18"/>
        <v>1.7735146684572101E-11</v>
      </c>
      <c r="G126" s="32">
        <f t="shared" si="18"/>
        <v>57052261.961449564</v>
      </c>
      <c r="H126" s="32">
        <f t="shared" si="18"/>
        <v>47186646.807557657</v>
      </c>
      <c r="I126" s="30"/>
      <c r="J126" s="31">
        <f>SUM(J6:J125)</f>
        <v>11570754.275900211</v>
      </c>
    </row>
    <row r="127" spans="1:10" x14ac:dyDescent="0.35">
      <c r="A127" s="23" t="s">
        <v>12</v>
      </c>
      <c r="B127" s="32">
        <f>AVERAGE(B6:B125)</f>
        <v>2168.1157078833335</v>
      </c>
      <c r="C127" s="32">
        <f>AVERAGE(C6:C125)</f>
        <v>930.04024885416686</v>
      </c>
      <c r="D127" s="32"/>
      <c r="E127" s="32">
        <f t="shared" ref="E127:H127" si="19">AVERAGE(E6:E125)</f>
        <v>-1.1747639897900324E-13</v>
      </c>
      <c r="F127" s="32">
        <f t="shared" si="19"/>
        <v>1.4779288903810084E-13</v>
      </c>
      <c r="G127" s="32">
        <f t="shared" si="19"/>
        <v>475435.51634541305</v>
      </c>
      <c r="H127" s="32">
        <f t="shared" si="19"/>
        <v>393222.05672964716</v>
      </c>
      <c r="I127" s="30"/>
      <c r="J127" s="35" t="s">
        <v>60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9783B-9677-4038-B0E5-F144E99AB558}">
  <dimension ref="C9:H43"/>
  <sheetViews>
    <sheetView tabSelected="1" topLeftCell="A27" zoomScale="79" workbookViewId="0">
      <selection activeCell="C43" sqref="C43"/>
    </sheetView>
  </sheetViews>
  <sheetFormatPr defaultRowHeight="14.5" x14ac:dyDescent="0.35"/>
  <cols>
    <col min="3" max="3" width="8.81640625" bestFit="1" customWidth="1"/>
    <col min="4" max="4" width="14.90625" bestFit="1" customWidth="1"/>
    <col min="5" max="6" width="8.81640625" bestFit="1" customWidth="1"/>
    <col min="7" max="7" width="11.26953125" bestFit="1" customWidth="1"/>
    <col min="8" max="8" width="11.81640625" bestFit="1" customWidth="1"/>
    <col min="9" max="9" width="10.81640625" bestFit="1" customWidth="1"/>
  </cols>
  <sheetData>
    <row r="9" spans="3:8" x14ac:dyDescent="0.35">
      <c r="D9" s="28" t="s">
        <v>99</v>
      </c>
      <c r="E9" s="28" t="s">
        <v>100</v>
      </c>
      <c r="F9" s="28" t="s">
        <v>61</v>
      </c>
      <c r="G9" s="28" t="s">
        <v>101</v>
      </c>
      <c r="H9" s="28" t="s">
        <v>34</v>
      </c>
    </row>
    <row r="10" spans="3:8" x14ac:dyDescent="0.35">
      <c r="C10">
        <v>1</v>
      </c>
      <c r="D10" s="20" t="s">
        <v>102</v>
      </c>
      <c r="E10" s="56">
        <v>0.9468993710684307</v>
      </c>
      <c r="F10" s="56">
        <v>0.92659286480034209</v>
      </c>
      <c r="G10" s="56">
        <v>2104.1959018991356</v>
      </c>
      <c r="H10" s="56">
        <v>5.0498757834029284</v>
      </c>
    </row>
    <row r="11" spans="3:8" x14ac:dyDescent="0.35">
      <c r="C11">
        <v>2</v>
      </c>
      <c r="D11" s="20" t="s">
        <v>103</v>
      </c>
      <c r="E11" s="56">
        <v>0.9468993710684307</v>
      </c>
      <c r="F11" s="56">
        <v>0.92659286480034209</v>
      </c>
      <c r="G11" s="56">
        <v>2104.1959018991356</v>
      </c>
      <c r="H11" s="56">
        <v>5.0498757834029284</v>
      </c>
    </row>
    <row r="12" spans="3:8" x14ac:dyDescent="0.35">
      <c r="C12">
        <v>3</v>
      </c>
      <c r="D12" s="20" t="s">
        <v>104</v>
      </c>
      <c r="E12" s="56">
        <v>0.9468993710684307</v>
      </c>
      <c r="F12" s="56">
        <v>0.92659286480034209</v>
      </c>
      <c r="G12" s="56">
        <v>2104.1959018991356</v>
      </c>
      <c r="H12" s="56">
        <v>5.0498757834029284</v>
      </c>
    </row>
    <row r="13" spans="3:8" x14ac:dyDescent="0.35">
      <c r="C13">
        <v>4</v>
      </c>
      <c r="D13" s="20" t="s">
        <v>105</v>
      </c>
      <c r="E13" s="56">
        <v>0.9468993710684307</v>
      </c>
      <c r="F13" s="56">
        <v>0.92659286480034209</v>
      </c>
      <c r="G13" s="56">
        <v>2104.1959018991356</v>
      </c>
      <c r="H13" s="56">
        <v>5.0498757834029284</v>
      </c>
    </row>
    <row r="14" spans="3:8" x14ac:dyDescent="0.35">
      <c r="C14">
        <v>5</v>
      </c>
      <c r="D14" s="20" t="s">
        <v>106</v>
      </c>
      <c r="E14" s="3">
        <v>0.92545648394908053</v>
      </c>
      <c r="F14" s="3">
        <v>0.92659286480034209</v>
      </c>
      <c r="G14" s="3">
        <v>1464.9679930766347</v>
      </c>
      <c r="H14" s="3">
        <v>7.089096760047001</v>
      </c>
    </row>
    <row r="15" spans="3:8" x14ac:dyDescent="0.35">
      <c r="C15">
        <v>6</v>
      </c>
      <c r="D15" s="20" t="s">
        <v>107</v>
      </c>
      <c r="E15" s="3">
        <v>0.65063240475366757</v>
      </c>
      <c r="F15" s="3">
        <v>0.92659286480034209</v>
      </c>
      <c r="G15" s="3">
        <v>219.75313339178021</v>
      </c>
      <c r="H15" s="3">
        <v>28069284.098595172</v>
      </c>
    </row>
    <row r="16" spans="3:8" x14ac:dyDescent="0.35">
      <c r="C16">
        <v>7</v>
      </c>
      <c r="D16" s="20" t="s">
        <v>108</v>
      </c>
      <c r="E16" s="3">
        <v>0.94437507141177535</v>
      </c>
      <c r="F16" s="3">
        <v>0.92659286480034209</v>
      </c>
      <c r="G16" s="3">
        <v>993.186743421438</v>
      </c>
      <c r="H16" s="3">
        <v>4469080.5465402873</v>
      </c>
    </row>
    <row r="17" spans="3:8" x14ac:dyDescent="0.35">
      <c r="C17">
        <v>8</v>
      </c>
      <c r="D17" s="20" t="s">
        <v>111</v>
      </c>
      <c r="E17" s="3"/>
      <c r="F17" s="3"/>
      <c r="G17" s="3"/>
      <c r="H17" s="3">
        <v>37285919.006590582</v>
      </c>
    </row>
    <row r="18" spans="3:8" x14ac:dyDescent="0.35">
      <c r="C18">
        <v>9</v>
      </c>
      <c r="D18" s="20" t="s">
        <v>109</v>
      </c>
      <c r="E18" s="3"/>
      <c r="F18" s="3"/>
      <c r="G18" s="3"/>
      <c r="H18" s="3">
        <v>33538120.456922971</v>
      </c>
    </row>
    <row r="19" spans="3:8" x14ac:dyDescent="0.35">
      <c r="C19">
        <v>10</v>
      </c>
      <c r="D19" s="20" t="s">
        <v>110</v>
      </c>
      <c r="E19" s="3"/>
      <c r="F19" s="3"/>
      <c r="G19" s="3"/>
      <c r="H19" s="56">
        <v>11570754.2759002</v>
      </c>
    </row>
    <row r="20" spans="3:8" x14ac:dyDescent="0.35">
      <c r="D20" s="20" t="s">
        <v>114</v>
      </c>
      <c r="E20" s="3">
        <f>MAX(E10:E16)</f>
        <v>0.9468993710684307</v>
      </c>
      <c r="F20" s="3">
        <f t="shared" ref="F20:G20" si="0">MAX(F10:F16)</f>
        <v>0.92659286480034209</v>
      </c>
      <c r="G20" s="3">
        <f t="shared" si="0"/>
        <v>2104.1959018991356</v>
      </c>
      <c r="H20" s="3">
        <f>MIN(H10:H19)</f>
        <v>5.0498757834029284</v>
      </c>
    </row>
    <row r="22" spans="3:8" x14ac:dyDescent="0.35">
      <c r="C22" s="5" t="s">
        <v>113</v>
      </c>
      <c r="G22">
        <f>MIN(H17:H19)</f>
        <v>11570754.2759002</v>
      </c>
    </row>
    <row r="23" spans="3:8" x14ac:dyDescent="0.35">
      <c r="C23" t="s">
        <v>112</v>
      </c>
    </row>
    <row r="24" spans="3:8" x14ac:dyDescent="0.35">
      <c r="C24" t="s">
        <v>115</v>
      </c>
    </row>
    <row r="25" spans="3:8" x14ac:dyDescent="0.35">
      <c r="C25" t="s">
        <v>116</v>
      </c>
    </row>
    <row r="26" spans="3:8" x14ac:dyDescent="0.35">
      <c r="C26" t="s">
        <v>117</v>
      </c>
    </row>
    <row r="27" spans="3:8" x14ac:dyDescent="0.35">
      <c r="C27" t="s">
        <v>118</v>
      </c>
    </row>
    <row r="41" spans="3:3" x14ac:dyDescent="0.35">
      <c r="C41" t="s">
        <v>122</v>
      </c>
    </row>
    <row r="42" spans="3:3" x14ac:dyDescent="0.35">
      <c r="C42" t="s">
        <v>123</v>
      </c>
    </row>
    <row r="43" spans="3:3" x14ac:dyDescent="0.35">
      <c r="C43" t="s">
        <v>124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Лінійна</vt:lpstr>
      <vt:lpstr>y=ab^x</vt:lpstr>
      <vt:lpstr>y=ae^(bx )</vt:lpstr>
      <vt:lpstr>y=e^(b0+b1x)</vt:lpstr>
      <vt:lpstr>y=10^(a+bx)</vt:lpstr>
      <vt:lpstr>y=ax^b</vt:lpstr>
      <vt:lpstr>Зворотна</vt:lpstr>
      <vt:lpstr>Квадратична</vt:lpstr>
      <vt:lpstr>y=ab^x+g</vt:lpstr>
      <vt:lpstr>y=e^(ab^x+g)</vt:lpstr>
      <vt:lpstr>логістична</vt:lpstr>
      <vt:lpstr>Порівняльна харак.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Tiana_</dc:creator>
  <cp:lastModifiedBy>Tiana_</cp:lastModifiedBy>
  <dcterms:created xsi:type="dcterms:W3CDTF">2021-03-13T10:47:47Z</dcterms:created>
  <dcterms:modified xsi:type="dcterms:W3CDTF">2021-03-14T21:45:17Z</dcterms:modified>
</cp:coreProperties>
</file>