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oja1" sheetId="1" r:id="rId1"/>
    <sheet name="Hoja1 (2)" sheetId="7" r:id="rId2"/>
    <sheet name="Table5" sheetId="9" r:id="rId3"/>
    <sheet name="Table4" sheetId="8" r:id="rId4"/>
    <sheet name="BM2017 Model" sheetId="2" r:id="rId5"/>
    <sheet name="BULLOCK Model" sheetId="5" r:id="rId6"/>
    <sheet name="CAVDP - CAV HAZARD" sheetId="6" r:id="rId7"/>
  </sheets>
  <externalReferences>
    <externalReference r:id="rId8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9" l="1"/>
  <c r="AG7" i="9"/>
  <c r="AE7" i="9"/>
  <c r="AD7" i="9"/>
  <c r="AC7" i="9"/>
  <c r="AB7" i="9"/>
  <c r="AA7" i="9"/>
  <c r="Z7" i="9"/>
  <c r="Y7" i="9"/>
  <c r="W7" i="9"/>
  <c r="V7" i="9"/>
  <c r="U7" i="9"/>
  <c r="T7" i="9"/>
  <c r="S7" i="9"/>
  <c r="AH7" i="9"/>
  <c r="H7" i="9"/>
  <c r="G7" i="9"/>
  <c r="F7" i="9"/>
  <c r="E7" i="9"/>
  <c r="D7" i="9"/>
  <c r="C7" i="9"/>
  <c r="AI6" i="9"/>
  <c r="AG6" i="9"/>
  <c r="AE6" i="9"/>
  <c r="AD6" i="9"/>
  <c r="AC6" i="9"/>
  <c r="AB6" i="9"/>
  <c r="AA6" i="9"/>
  <c r="Z6" i="9"/>
  <c r="Y6" i="9"/>
  <c r="W6" i="9"/>
  <c r="V6" i="9"/>
  <c r="U6" i="9"/>
  <c r="T6" i="9"/>
  <c r="S6" i="9"/>
  <c r="AF6" i="9"/>
  <c r="H6" i="9"/>
  <c r="G6" i="9"/>
  <c r="F6" i="9"/>
  <c r="E6" i="9"/>
  <c r="D6" i="9"/>
  <c r="C6" i="9"/>
  <c r="AC7" i="8"/>
  <c r="AA7" i="8"/>
  <c r="Y7" i="8"/>
  <c r="X7" i="8"/>
  <c r="W7" i="8"/>
  <c r="V7" i="8"/>
  <c r="U7" i="8"/>
  <c r="T7" i="8"/>
  <c r="S7" i="8"/>
  <c r="Q7" i="8"/>
  <c r="P7" i="8"/>
  <c r="O7" i="8"/>
  <c r="N7" i="8"/>
  <c r="M7" i="8"/>
  <c r="K7" i="8"/>
  <c r="J7" i="8"/>
  <c r="H7" i="8"/>
  <c r="Z7" i="8" s="1"/>
  <c r="AC6" i="8"/>
  <c r="AA6" i="8"/>
  <c r="Y6" i="8"/>
  <c r="X6" i="8"/>
  <c r="W6" i="8"/>
  <c r="V6" i="8"/>
  <c r="U6" i="8"/>
  <c r="T6" i="8"/>
  <c r="S6" i="8"/>
  <c r="Q6" i="8"/>
  <c r="P6" i="8"/>
  <c r="O6" i="8"/>
  <c r="N6" i="8"/>
  <c r="M6" i="8"/>
  <c r="K6" i="8"/>
  <c r="J6" i="8"/>
  <c r="H6" i="8"/>
  <c r="Z6" i="8" s="1"/>
  <c r="AH6" i="9" l="1"/>
  <c r="X6" i="9"/>
  <c r="X7" i="9"/>
  <c r="AF7" i="9"/>
  <c r="AB6" i="8"/>
  <c r="R7" i="8"/>
  <c r="AB7" i="8"/>
  <c r="R6" i="8"/>
  <c r="Z7" i="1" l="1"/>
  <c r="Z6" i="1"/>
  <c r="V7" i="7"/>
  <c r="V6" i="7"/>
  <c r="AQ7" i="7" l="1"/>
  <c r="AO7" i="7"/>
  <c r="AM7" i="7"/>
  <c r="AL7" i="7"/>
  <c r="AK7" i="7"/>
  <c r="AJ7" i="7"/>
  <c r="AI7" i="7"/>
  <c r="AH7" i="7"/>
  <c r="AG7" i="7"/>
  <c r="AE7" i="7"/>
  <c r="AD7" i="7"/>
  <c r="AC7" i="7"/>
  <c r="AB7" i="7"/>
  <c r="AA7" i="7"/>
  <c r="Y7" i="7"/>
  <c r="X7" i="7"/>
  <c r="AP7" i="7"/>
  <c r="I7" i="7"/>
  <c r="H7" i="7"/>
  <c r="G7" i="7"/>
  <c r="F7" i="7"/>
  <c r="E7" i="7"/>
  <c r="D7" i="7"/>
  <c r="AQ6" i="7"/>
  <c r="AO6" i="7"/>
  <c r="AM6" i="7"/>
  <c r="AL6" i="7"/>
  <c r="AK6" i="7"/>
  <c r="AJ6" i="7"/>
  <c r="AI6" i="7"/>
  <c r="AH6" i="7"/>
  <c r="AG6" i="7"/>
  <c r="AE6" i="7"/>
  <c r="AD6" i="7"/>
  <c r="AC6" i="7"/>
  <c r="AB6" i="7"/>
  <c r="AA6" i="7"/>
  <c r="Y6" i="7"/>
  <c r="X6" i="7"/>
  <c r="AF6" i="7"/>
  <c r="I6" i="7"/>
  <c r="H6" i="7"/>
  <c r="G6" i="7"/>
  <c r="F6" i="7"/>
  <c r="E6" i="7"/>
  <c r="D6" i="7"/>
  <c r="AP6" i="7" l="1"/>
  <c r="AN7" i="7"/>
  <c r="AN6" i="7"/>
  <c r="AF7" i="7"/>
  <c r="AO7" i="1" l="1"/>
  <c r="AP7" i="1"/>
  <c r="AP6" i="1"/>
  <c r="AO6" i="1"/>
  <c r="AK7" i="1"/>
  <c r="AL7" i="1"/>
  <c r="AM7" i="1"/>
  <c r="AM6" i="1"/>
  <c r="AK6" i="1"/>
  <c r="AL6" i="1"/>
  <c r="AQ7" i="1" l="1"/>
  <c r="AQ6" i="1"/>
  <c r="AJ7" i="1"/>
  <c r="AJ6" i="1"/>
  <c r="AI7" i="1"/>
  <c r="AI6" i="1"/>
  <c r="AH7" i="1"/>
  <c r="AH6" i="1"/>
  <c r="AA7" i="1" l="1"/>
  <c r="AA6" i="1"/>
  <c r="AE7" i="1"/>
  <c r="AG7" i="1"/>
  <c r="AG6" i="1"/>
  <c r="AE6" i="1"/>
  <c r="AD7" i="1"/>
  <c r="AD6" i="1"/>
  <c r="AC7" i="1"/>
  <c r="AC6" i="1"/>
  <c r="AB7" i="1"/>
  <c r="AB6" i="1"/>
  <c r="V7" i="1"/>
  <c r="AN7" i="1" s="1"/>
  <c r="V6" i="1"/>
  <c r="AN6" i="1" s="1"/>
  <c r="AF6" i="1" l="1"/>
  <c r="AF7" i="1"/>
  <c r="F7" i="1"/>
  <c r="F6" i="1"/>
  <c r="G7" i="1" l="1"/>
  <c r="G6" i="1"/>
  <c r="Y7" i="1" l="1"/>
  <c r="X7" i="1"/>
  <c r="X6" i="1"/>
  <c r="Y6" i="1"/>
  <c r="I7" i="1" l="1"/>
  <c r="I6" i="1"/>
  <c r="H7" i="1"/>
  <c r="H6" i="1"/>
  <c r="E7" i="1"/>
  <c r="E6" i="1"/>
  <c r="D7" i="1"/>
  <c r="D6" i="1"/>
</calcChain>
</file>

<file path=xl/sharedStrings.xml><?xml version="1.0" encoding="utf-8"?>
<sst xmlns="http://schemas.openxmlformats.org/spreadsheetml/2006/main" count="231" uniqueCount="51">
  <si>
    <t>CAV</t>
  </si>
  <si>
    <t>Mw</t>
  </si>
  <si>
    <t>R</t>
  </si>
  <si>
    <t>CAVdp</t>
  </si>
  <si>
    <t>PGA</t>
  </si>
  <si>
    <t>SA1</t>
  </si>
  <si>
    <t>km</t>
  </si>
  <si>
    <t>g</t>
  </si>
  <si>
    <t>-</t>
  </si>
  <si>
    <t>T(s)</t>
  </si>
  <si>
    <t>CMS</t>
  </si>
  <si>
    <t>CMS+SIG</t>
  </si>
  <si>
    <t>CMS-SIG</t>
  </si>
  <si>
    <t>M</t>
  </si>
  <si>
    <t>Tr</t>
  </si>
  <si>
    <t>Return Period (yr)</t>
  </si>
  <si>
    <t>BM 2017</t>
  </si>
  <si>
    <t>BU 2018</t>
  </si>
  <si>
    <t>Ds</t>
  </si>
  <si>
    <t>Dv</t>
  </si>
  <si>
    <t>De</t>
  </si>
  <si>
    <t>LIBS</t>
  </si>
  <si>
    <t>Dv+De</t>
  </si>
  <si>
    <t>Pseudo-Prob.
Settlement (mm)</t>
  </si>
  <si>
    <t>Performance Based
Settlement (mm)</t>
  </si>
  <si>
    <t>Error</t>
  </si>
  <si>
    <t>Mean</t>
  </si>
  <si>
    <t>CAV Hazard</t>
  </si>
  <si>
    <t>CAVdp Hazard</t>
  </si>
  <si>
    <t>VS30 = 500 m/s</t>
  </si>
  <si>
    <t>VS30 = 760 m/s</t>
  </si>
  <si>
    <t>lambdaCAV</t>
  </si>
  <si>
    <t>lambdaCAVdp</t>
  </si>
  <si>
    <t>BM
2017</t>
  </si>
  <si>
    <t>BU
2018</t>
  </si>
  <si>
    <r>
      <t>g</t>
    </r>
    <r>
      <rPr>
        <b/>
        <sz val="8"/>
        <color theme="1"/>
        <rFont val="Calibri"/>
        <family val="2"/>
      </rPr>
      <t>∙</t>
    </r>
    <r>
      <rPr>
        <b/>
        <sz val="8"/>
        <color theme="1"/>
        <rFont val="Arial"/>
        <family val="2"/>
      </rPr>
      <t>s</t>
    </r>
  </si>
  <si>
    <t>AVER</t>
  </si>
  <si>
    <t>Pseudo BM-BU</t>
  </si>
  <si>
    <t>Performance-based BM-BU</t>
  </si>
  <si>
    <t>BM</t>
  </si>
  <si>
    <t>BU</t>
  </si>
  <si>
    <t>DV/DS</t>
  </si>
  <si>
    <t>DE/DS</t>
  </si>
  <si>
    <t>(DV+DE)/DS</t>
  </si>
  <si>
    <t>DS_BM/DS_BU</t>
  </si>
  <si>
    <t>DV/DT*100</t>
  </si>
  <si>
    <t>DS/DT*100</t>
  </si>
  <si>
    <t>DE/DT*100</t>
  </si>
  <si>
    <t>(DV+DE)/DT*100</t>
  </si>
  <si>
    <t>BM_DS/BU_DS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</si>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</sst>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6982824253628"/>
          <c:y val="4.0677220034995624E-2"/>
          <c:w val="0.76611330823780877"/>
          <c:h val="0.80432606080489943"/>
        </c:manualLayout>
      </c:layout>
      <c:scatterChart>
        <c:scatterStyle val="lineMarker"/>
        <c:varyColors val="0"/>
        <c:ser>
          <c:idx val="0"/>
          <c:order val="0"/>
          <c:tx>
            <c:v>CAV500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HAZARD'!$B$5:$B$34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HAZARD'!$C$5:$C$34</c:f>
              <c:numCache>
                <c:formatCode>General</c:formatCode>
                <c:ptCount val="30"/>
                <c:pt idx="0">
                  <c:v>17.782999725827999</c:v>
                </c:pt>
                <c:pt idx="1">
                  <c:v>17.7829918980146</c:v>
                </c:pt>
                <c:pt idx="2">
                  <c:v>17.782847497004401</c:v>
                </c:pt>
                <c:pt idx="3">
                  <c:v>17.781143939969201</c:v>
                </c:pt>
                <c:pt idx="4">
                  <c:v>17.768095830623199</c:v>
                </c:pt>
                <c:pt idx="5">
                  <c:v>17.701862186607698</c:v>
                </c:pt>
                <c:pt idx="6">
                  <c:v>17.472526192507701</c:v>
                </c:pt>
                <c:pt idx="7">
                  <c:v>16.908385016758402</c:v>
                </c:pt>
                <c:pt idx="8">
                  <c:v>15.867785666083501</c:v>
                </c:pt>
                <c:pt idx="9">
                  <c:v>14.3377180703172</c:v>
                </c:pt>
                <c:pt idx="10">
                  <c:v>12.4431748663321</c:v>
                </c:pt>
                <c:pt idx="11">
                  <c:v>10.3840181380769</c:v>
                </c:pt>
                <c:pt idx="12">
                  <c:v>8.3577086927717605</c:v>
                </c:pt>
                <c:pt idx="13">
                  <c:v>6.5071066487515896</c:v>
                </c:pt>
                <c:pt idx="14">
                  <c:v>4.9043391026852996</c:v>
                </c:pt>
                <c:pt idx="15">
                  <c:v>3.56710830331156</c:v>
                </c:pt>
                <c:pt idx="16">
                  <c:v>2.48778726136036</c:v>
                </c:pt>
                <c:pt idx="17">
                  <c:v>1.6537627292134101</c:v>
                </c:pt>
                <c:pt idx="18">
                  <c:v>1.0442595548010301</c:v>
                </c:pt>
                <c:pt idx="19">
                  <c:v>0.62696615075997097</c:v>
                </c:pt>
                <c:pt idx="20">
                  <c:v>0.36024945270615599</c:v>
                </c:pt>
                <c:pt idx="21">
                  <c:v>0.20061860237492199</c:v>
                </c:pt>
                <c:pt idx="22">
                  <c:v>0.10958502911033501</c:v>
                </c:pt>
                <c:pt idx="23">
                  <c:v>5.9190682783726099E-2</c:v>
                </c:pt>
                <c:pt idx="24">
                  <c:v>3.1669923230580099E-2</c:v>
                </c:pt>
                <c:pt idx="25">
                  <c:v>1.66596122661209E-2</c:v>
                </c:pt>
                <c:pt idx="26">
                  <c:v>8.4178057940823298E-3</c:v>
                </c:pt>
                <c:pt idx="27">
                  <c:v>3.8822331304967901E-3</c:v>
                </c:pt>
                <c:pt idx="28">
                  <c:v>1.4949198669360899E-3</c:v>
                </c:pt>
                <c:pt idx="29">
                  <c:v>4.3595749755455599E-4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28F-9026-E26FF2D11072}"/>
            </c:ext>
          </c:extLst>
        </c:ser>
        <c:ser>
          <c:idx val="1"/>
          <c:order val="1"/>
          <c:tx>
            <c:v>CAVdp500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HAZARD'!$B$5:$B$34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HAZARD'!$D$5:$D$34</c:f>
              <c:numCache>
                <c:formatCode>General</c:formatCode>
                <c:ptCount val="30"/>
                <c:pt idx="0">
                  <c:v>10.3746096144933</c:v>
                </c:pt>
                <c:pt idx="1">
                  <c:v>9.6115364929034595</c:v>
                </c:pt>
                <c:pt idx="2">
                  <c:v>8.8511551592936701</c:v>
                </c:pt>
                <c:pt idx="3">
                  <c:v>8.0970335841786696</c:v>
                </c:pt>
                <c:pt idx="4">
                  <c:v>7.3511422350563302</c:v>
                </c:pt>
                <c:pt idx="5">
                  <c:v>6.6161222615693696</c:v>
                </c:pt>
                <c:pt idx="6">
                  <c:v>5.8973427712747899</c:v>
                </c:pt>
                <c:pt idx="7">
                  <c:v>5.2027016818355101</c:v>
                </c:pt>
                <c:pt idx="8">
                  <c:v>4.5402358176045601</c:v>
                </c:pt>
                <c:pt idx="9">
                  <c:v>3.9147301157172998</c:v>
                </c:pt>
                <c:pt idx="10">
                  <c:v>3.3262969218082099</c:v>
                </c:pt>
                <c:pt idx="11">
                  <c:v>2.77251180673283</c:v>
                </c:pt>
                <c:pt idx="12">
                  <c:v>2.2531238881979401</c:v>
                </c:pt>
                <c:pt idx="13">
                  <c:v>1.77431950900962</c:v>
                </c:pt>
                <c:pt idx="14">
                  <c:v>1.3477178732431401</c:v>
                </c:pt>
                <c:pt idx="15">
                  <c:v>0.98459538703101301</c:v>
                </c:pt>
                <c:pt idx="16">
                  <c:v>0.69051988654577401</c:v>
                </c:pt>
                <c:pt idx="17">
                  <c:v>0.46444713234067397</c:v>
                </c:pt>
                <c:pt idx="18">
                  <c:v>0.30022636218090099</c:v>
                </c:pt>
                <c:pt idx="19">
                  <c:v>0.187934130898358</c:v>
                </c:pt>
                <c:pt idx="20">
                  <c:v>0.115325613981795</c:v>
                </c:pt>
                <c:pt idx="21">
                  <c:v>7.0260131501555606E-2</c:v>
                </c:pt>
                <c:pt idx="22">
                  <c:v>4.2793520162262302E-2</c:v>
                </c:pt>
                <c:pt idx="23">
                  <c:v>2.6205202026376301E-2</c:v>
                </c:pt>
                <c:pt idx="24">
                  <c:v>1.6000577276002299E-2</c:v>
                </c:pt>
                <c:pt idx="25">
                  <c:v>9.6347024779499298E-3</c:v>
                </c:pt>
                <c:pt idx="26">
                  <c:v>5.5278359485150296E-3</c:v>
                </c:pt>
                <c:pt idx="27">
                  <c:v>2.8779782813371999E-3</c:v>
                </c:pt>
                <c:pt idx="28">
                  <c:v>1.27892350683207E-3</c:v>
                </c:pt>
                <c:pt idx="29">
                  <c:v>4.5921461932687797E-4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A-428F-9026-E26FF2D11072}"/>
            </c:ext>
          </c:extLst>
        </c:ser>
        <c:ser>
          <c:idx val="2"/>
          <c:order val="2"/>
          <c:tx>
            <c:v>CAV760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HAZARD'!$F$5:$F$34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HAZARD'!$G$5:$G$34</c:f>
              <c:numCache>
                <c:formatCode>General</c:formatCode>
                <c:ptCount val="30"/>
                <c:pt idx="0">
                  <c:v>17.782998132894999</c:v>
                </c:pt>
                <c:pt idx="1">
                  <c:v>17.782957012723301</c:v>
                </c:pt>
                <c:pt idx="2">
                  <c:v>17.7823647187173</c:v>
                </c:pt>
                <c:pt idx="3">
                  <c:v>17.776866345376298</c:v>
                </c:pt>
                <c:pt idx="4">
                  <c:v>17.7433783765184</c:v>
                </c:pt>
                <c:pt idx="5">
                  <c:v>17.606218387388701</c:v>
                </c:pt>
                <c:pt idx="6">
                  <c:v>17.215006061691099</c:v>
                </c:pt>
                <c:pt idx="7">
                  <c:v>16.399610999804398</c:v>
                </c:pt>
                <c:pt idx="8">
                  <c:v>15.081744346332</c:v>
                </c:pt>
                <c:pt idx="9">
                  <c:v>13.329144329292699</c:v>
                </c:pt>
                <c:pt idx="10">
                  <c:v>11.3179671525935</c:v>
                </c:pt>
                <c:pt idx="11">
                  <c:v>9.2552162123110193</c:v>
                </c:pt>
                <c:pt idx="12">
                  <c:v>7.3124781028200898</c:v>
                </c:pt>
                <c:pt idx="13">
                  <c:v>5.5933777372118101</c:v>
                </c:pt>
                <c:pt idx="14">
                  <c:v>4.1370655663173004</c:v>
                </c:pt>
                <c:pt idx="15">
                  <c:v>2.9430748779626099</c:v>
                </c:pt>
                <c:pt idx="16">
                  <c:v>2.0008533349438302</c:v>
                </c:pt>
                <c:pt idx="17">
                  <c:v>1.2936651649459201</c:v>
                </c:pt>
                <c:pt idx="18">
                  <c:v>0.79464937932281998</c:v>
                </c:pt>
                <c:pt idx="19">
                  <c:v>0.46551144993289001</c:v>
                </c:pt>
                <c:pt idx="20">
                  <c:v>0.262788965952233</c:v>
                </c:pt>
                <c:pt idx="21">
                  <c:v>0.14489339476125601</c:v>
                </c:pt>
                <c:pt idx="22">
                  <c:v>7.8864125051173697E-2</c:v>
                </c:pt>
                <c:pt idx="23">
                  <c:v>4.26180568311273E-2</c:v>
                </c:pt>
                <c:pt idx="24">
                  <c:v>2.2794289445269001E-2</c:v>
                </c:pt>
                <c:pt idx="25">
                  <c:v>1.19355315788248E-2</c:v>
                </c:pt>
                <c:pt idx="26">
                  <c:v>5.9149782407340902E-3</c:v>
                </c:pt>
                <c:pt idx="27">
                  <c:v>2.57699231513565E-3</c:v>
                </c:pt>
                <c:pt idx="28">
                  <c:v>8.9971419581135403E-4</c:v>
                </c:pt>
                <c:pt idx="29">
                  <c:v>2.2559628715806401E-4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428F-9026-E26FF2D11072}"/>
            </c:ext>
          </c:extLst>
        </c:ser>
        <c:ser>
          <c:idx val="3"/>
          <c:order val="3"/>
          <c:tx>
            <c:v>CAVdp760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'CAVDP - CAV HAZARD'!$F$5:$F$34</c:f>
              <c:numCache>
                <c:formatCode>General</c:formatCode>
                <c:ptCount val="30"/>
                <c:pt idx="0">
                  <c:v>0.01</c:v>
                </c:pt>
                <c:pt idx="1">
                  <c:v>1.58214613571711E-2</c:v>
                </c:pt>
                <c:pt idx="2">
                  <c:v>2.50318639476458E-2</c:v>
                </c:pt>
                <c:pt idx="3">
                  <c:v>3.9604066814564097E-2</c:v>
                </c:pt>
                <c:pt idx="4">
                  <c:v>6.2659421269344803E-2</c:v>
                </c:pt>
                <c:pt idx="5">
                  <c:v>9.9136361227564196E-2</c:v>
                </c:pt>
                <c:pt idx="6">
                  <c:v>0.156848210825246</c:v>
                </c:pt>
                <c:pt idx="7">
                  <c:v>0.248156790651305</c:v>
                </c:pt>
                <c:pt idx="8">
                  <c:v>0.39262030738092202</c:v>
                </c:pt>
                <c:pt idx="9">
                  <c:v>0.62118270212678905</c:v>
                </c:pt>
                <c:pt idx="10">
                  <c:v>0.98280181174421</c:v>
                </c:pt>
                <c:pt idx="11">
                  <c:v>1.5549360886268699</c:v>
                </c:pt>
                <c:pt idx="12">
                  <c:v>2.4601361239080801</c:v>
                </c:pt>
                <c:pt idx="13">
                  <c:v>3.8922948617792401</c:v>
                </c:pt>
                <c:pt idx="14">
                  <c:v>6.1581792746355797</c:v>
                </c:pt>
                <c:pt idx="15">
                  <c:v>9.7431395424178593</c:v>
                </c:pt>
                <c:pt idx="16">
                  <c:v>15.415070576789001</c:v>
                </c:pt>
                <c:pt idx="17">
                  <c:v>24.388894344873201</c:v>
                </c:pt>
                <c:pt idx="18">
                  <c:v>38.586794942153901</c:v>
                </c:pt>
                <c:pt idx="19">
                  <c:v>61.0499485074372</c:v>
                </c:pt>
                <c:pt idx="20">
                  <c:v>96.589940116770194</c:v>
                </c:pt>
                <c:pt idx="21">
                  <c:v>152.81940050489499</c:v>
                </c:pt>
                <c:pt idx="22">
                  <c:v>241.78262397142399</c:v>
                </c:pt>
                <c:pt idx="23">
                  <c:v>382.53544419993199</c:v>
                </c:pt>
                <c:pt idx="24">
                  <c:v>605.22697481574903</c:v>
                </c:pt>
                <c:pt idx="25">
                  <c:v>957.55751943649295</c:v>
                </c:pt>
                <c:pt idx="26">
                  <c:v>1514.9959291033099</c:v>
                </c:pt>
                <c:pt idx="27">
                  <c:v>2396.9449548579501</c:v>
                </c:pt>
                <c:pt idx="28">
                  <c:v>3792.31719785512</c:v>
                </c:pt>
                <c:pt idx="29">
                  <c:v>6000</c:v>
                </c:pt>
              </c:numCache>
            </c:numRef>
          </c:xVal>
          <c:yVal>
            <c:numRef>
              <c:f>'CAVDP - CAV HAZARD'!$H$5:$H$34</c:f>
              <c:numCache>
                <c:formatCode>General</c:formatCode>
                <c:ptCount val="30"/>
                <c:pt idx="0">
                  <c:v>9.8963193185029095</c:v>
                </c:pt>
                <c:pt idx="1">
                  <c:v>9.1343512619744107</c:v>
                </c:pt>
                <c:pt idx="2">
                  <c:v>8.3776625233500592</c:v>
                </c:pt>
                <c:pt idx="3">
                  <c:v>7.6285047745620602</c:v>
                </c:pt>
                <c:pt idx="4">
                  <c:v>6.8889836261290904</c:v>
                </c:pt>
                <c:pt idx="5">
                  <c:v>6.1633082206434802</c:v>
                </c:pt>
                <c:pt idx="6">
                  <c:v>5.4586900069659698</c:v>
                </c:pt>
                <c:pt idx="7">
                  <c:v>4.78348624798722</c:v>
                </c:pt>
                <c:pt idx="8">
                  <c:v>4.1439875765368699</c:v>
                </c:pt>
                <c:pt idx="9">
                  <c:v>3.54198000124914</c:v>
                </c:pt>
                <c:pt idx="10">
                  <c:v>2.9756016336225199</c:v>
                </c:pt>
                <c:pt idx="11">
                  <c:v>2.4431698314835799</c:v>
                </c:pt>
                <c:pt idx="12">
                  <c:v>1.9481726471481</c:v>
                </c:pt>
                <c:pt idx="13">
                  <c:v>1.50071683966104</c:v>
                </c:pt>
                <c:pt idx="14">
                  <c:v>1.1129844679348599</c:v>
                </c:pt>
                <c:pt idx="15">
                  <c:v>0.79301701285958903</c:v>
                </c:pt>
                <c:pt idx="16">
                  <c:v>0.54210053375356504</c:v>
                </c:pt>
                <c:pt idx="17">
                  <c:v>0.355771380178319</c:v>
                </c:pt>
                <c:pt idx="18">
                  <c:v>0.22538995038117701</c:v>
                </c:pt>
                <c:pt idx="19">
                  <c:v>0.139354102152356</c:v>
                </c:pt>
                <c:pt idx="20">
                  <c:v>8.5197191956790097E-2</c:v>
                </c:pt>
                <c:pt idx="21">
                  <c:v>5.2025441201107601E-2</c:v>
                </c:pt>
                <c:pt idx="22">
                  <c:v>3.1955662758819198E-2</c:v>
                </c:pt>
                <c:pt idx="23">
                  <c:v>1.9654813154620698E-2</c:v>
                </c:pt>
                <c:pt idx="24">
                  <c:v>1.20607232941421E-2</c:v>
                </c:pt>
                <c:pt idx="25">
                  <c:v>7.1759151250019304E-3</c:v>
                </c:pt>
                <c:pt idx="26">
                  <c:v>3.9849860057901403E-3</c:v>
                </c:pt>
                <c:pt idx="27">
                  <c:v>1.9402864547766799E-3</c:v>
                </c:pt>
                <c:pt idx="28">
                  <c:v>7.8603834110667695E-4</c:v>
                </c:pt>
                <c:pt idx="29">
                  <c:v>2.4884869852506703E-4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A-428F-9026-E26FF2D1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55616"/>
        <c:axId val="268256448"/>
      </c:scatterChart>
      <c:valAx>
        <c:axId val="26825561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CAV, CAV</a:t>
                </a:r>
                <a:r>
                  <a:rPr lang="es-CL" baseline="-25000"/>
                  <a:t>dp</a:t>
                </a:r>
                <a:r>
                  <a:rPr lang="es-CL"/>
                  <a:t> 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56448"/>
        <c:crossesAt val="1.0000000000000003E-4"/>
        <c:crossBetween val="midCat"/>
      </c:valAx>
      <c:valAx>
        <c:axId val="2682564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Annual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55616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0045280738613"/>
          <c:y val="0.47466781496062993"/>
          <c:w val="0.28821505805752257"/>
          <c:h val="0.25797107392825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728301</xdr:colOff>
      <xdr:row>2</xdr:row>
      <xdr:rowOff>84365</xdr:rowOff>
    </xdr:from>
    <xdr:to>
      <xdr:col>14</xdr:col>
      <xdr:colOff>733744</xdr:colOff>
      <xdr:row>21</xdr:row>
      <xdr:rowOff>122465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orge%20Macedo\Dropbox\Dropbox\PSHA&amp;PSDA\SeismicHazardPlatform%20-%20BETA\z_papers\Examples%20LIBS\example%20CHILE_full\Table%20CHILE%20Example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heet2"/>
      <sheetName val="Sheet1"/>
      <sheetName val="BM2017 Model"/>
      <sheetName val="BULLOCK Model"/>
      <sheetName val="CAVDP - CAV HAZARD"/>
      <sheetName val="Settle BrayMacedo"/>
      <sheetName val="Settle Bull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5"/>
  <sheetViews>
    <sheetView showGridLines="0" topLeftCell="J1" zoomScale="130" zoomScaleNormal="130" workbookViewId="0">
      <selection activeCell="AB7" sqref="AB7"/>
    </sheetView>
  </sheetViews>
  <sheetFormatPr defaultColWidth="9.109375" defaultRowHeight="15.75" customHeight="1" x14ac:dyDescent="0.3"/>
  <cols>
    <col min="1" max="1" width="9.109375" style="3"/>
    <col min="2" max="2" width="9.44140625" style="3" customWidth="1"/>
    <col min="3" max="3" width="11.5546875" style="3" hidden="1" customWidth="1"/>
    <col min="4" max="9" width="8.109375" style="3" hidden="1" customWidth="1"/>
    <col min="10" max="14" width="4.109375" style="3" customWidth="1"/>
    <col min="15" max="15" width="4.88671875" style="3" customWidth="1"/>
    <col min="16" max="20" width="4.33203125" style="3" customWidth="1"/>
    <col min="21" max="21" width="4.109375" style="3" customWidth="1"/>
    <col min="22" max="23" width="4.88671875" style="3" customWidth="1"/>
    <col min="24" max="25" width="6.6640625" style="3" customWidth="1"/>
    <col min="26" max="26" width="11.5546875" style="3" customWidth="1"/>
    <col min="27" max="36" width="9.109375" style="3"/>
    <col min="37" max="39" width="9.109375" style="30"/>
    <col min="40" max="40" width="9.109375" style="3"/>
    <col min="41" max="41" width="9.109375" style="30"/>
    <col min="42" max="42" width="11.88671875" style="30" customWidth="1"/>
    <col min="43" max="16384" width="9.109375" style="3"/>
  </cols>
  <sheetData>
    <row r="1" spans="2:43" ht="15.75" customHeight="1" x14ac:dyDescent="0.3"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>
        <v>11</v>
      </c>
      <c r="U1" s="3">
        <v>12</v>
      </c>
      <c r="V1" s="3">
        <v>13</v>
      </c>
      <c r="W1" s="3">
        <v>14</v>
      </c>
    </row>
    <row r="2" spans="2:43" ht="15.75" customHeight="1" x14ac:dyDescent="0.3">
      <c r="B2" s="45"/>
      <c r="C2" s="45"/>
      <c r="D2" s="45"/>
      <c r="E2" s="45"/>
      <c r="F2" s="45"/>
      <c r="G2" s="45"/>
      <c r="H2" s="45"/>
      <c r="I2" s="45"/>
      <c r="AH2" s="38" t="s">
        <v>39</v>
      </c>
      <c r="AI2" s="39"/>
      <c r="AJ2" s="39"/>
      <c r="AK2" s="39"/>
      <c r="AL2" s="39"/>
      <c r="AM2" s="40"/>
      <c r="AN2" s="38" t="s">
        <v>40</v>
      </c>
      <c r="AO2" s="39"/>
      <c r="AP2" s="40"/>
      <c r="AQ2" s="34"/>
    </row>
    <row r="3" spans="2:43" ht="33" customHeight="1" x14ac:dyDescent="0.3">
      <c r="J3" s="53" t="s">
        <v>23</v>
      </c>
      <c r="K3" s="54"/>
      <c r="L3" s="54"/>
      <c r="M3" s="54"/>
      <c r="N3" s="54"/>
      <c r="O3" s="54"/>
      <c r="P3" s="55"/>
      <c r="Q3" s="53" t="s">
        <v>24</v>
      </c>
      <c r="R3" s="54"/>
      <c r="S3" s="54"/>
      <c r="T3" s="54"/>
      <c r="U3" s="54"/>
      <c r="V3" s="54"/>
      <c r="W3" s="55"/>
      <c r="X3" s="46" t="s">
        <v>25</v>
      </c>
      <c r="Y3" s="47"/>
      <c r="Z3" s="3" t="s">
        <v>49</v>
      </c>
      <c r="AA3" s="31" t="s">
        <v>36</v>
      </c>
      <c r="AB3" s="38" t="s">
        <v>37</v>
      </c>
      <c r="AC3" s="39"/>
      <c r="AD3" s="40"/>
      <c r="AE3" s="38" t="s">
        <v>38</v>
      </c>
      <c r="AF3" s="39"/>
      <c r="AG3" s="40"/>
      <c r="AH3" s="35" t="s">
        <v>41</v>
      </c>
      <c r="AI3" s="35" t="s">
        <v>42</v>
      </c>
      <c r="AJ3" s="35" t="s">
        <v>43</v>
      </c>
      <c r="AK3" s="35" t="s">
        <v>46</v>
      </c>
      <c r="AL3" s="35" t="s">
        <v>45</v>
      </c>
      <c r="AM3" s="35" t="s">
        <v>47</v>
      </c>
      <c r="AN3" s="35" t="s">
        <v>43</v>
      </c>
      <c r="AO3" s="35" t="s">
        <v>46</v>
      </c>
      <c r="AP3" s="35" t="s">
        <v>48</v>
      </c>
      <c r="AQ3" s="34" t="s">
        <v>44</v>
      </c>
    </row>
    <row r="4" spans="2:43" ht="15.75" customHeight="1" x14ac:dyDescent="0.3">
      <c r="B4" s="41" t="s">
        <v>15</v>
      </c>
      <c r="C4" s="6"/>
      <c r="D4" s="6" t="s">
        <v>1</v>
      </c>
      <c r="E4" s="6" t="s">
        <v>2</v>
      </c>
      <c r="F4" s="6" t="s">
        <v>0</v>
      </c>
      <c r="G4" s="6" t="s">
        <v>3</v>
      </c>
      <c r="H4" s="6" t="s">
        <v>4</v>
      </c>
      <c r="I4" s="6" t="s">
        <v>5</v>
      </c>
      <c r="J4" s="43" t="s">
        <v>16</v>
      </c>
      <c r="K4" s="44"/>
      <c r="L4" s="44"/>
      <c r="M4" s="44"/>
      <c r="N4" s="43" t="s">
        <v>17</v>
      </c>
      <c r="O4" s="44"/>
      <c r="P4" s="52"/>
      <c r="Q4" s="43" t="s">
        <v>16</v>
      </c>
      <c r="R4" s="44"/>
      <c r="S4" s="44"/>
      <c r="T4" s="44"/>
      <c r="U4" s="43" t="s">
        <v>17</v>
      </c>
      <c r="V4" s="44"/>
      <c r="W4" s="52"/>
      <c r="X4" s="48" t="s">
        <v>33</v>
      </c>
      <c r="Y4" s="50" t="s">
        <v>34</v>
      </c>
      <c r="AA4" s="32"/>
      <c r="AB4" s="5" t="s">
        <v>18</v>
      </c>
      <c r="AC4" s="5" t="s">
        <v>22</v>
      </c>
      <c r="AD4" s="5" t="s">
        <v>21</v>
      </c>
      <c r="AE4" s="5" t="s">
        <v>18</v>
      </c>
      <c r="AF4" s="5" t="s">
        <v>22</v>
      </c>
      <c r="AG4" s="5" t="s">
        <v>21</v>
      </c>
    </row>
    <row r="5" spans="2:43" ht="24" customHeight="1" x14ac:dyDescent="0.3">
      <c r="B5" s="42"/>
      <c r="C5" s="7"/>
      <c r="D5" s="7" t="s">
        <v>8</v>
      </c>
      <c r="E5" s="7" t="s">
        <v>6</v>
      </c>
      <c r="F5" s="7" t="s">
        <v>35</v>
      </c>
      <c r="G5" s="7" t="s">
        <v>35</v>
      </c>
      <c r="H5" s="7" t="s">
        <v>7</v>
      </c>
      <c r="I5" s="7" t="s">
        <v>7</v>
      </c>
      <c r="J5" s="8" t="s">
        <v>18</v>
      </c>
      <c r="K5" s="9" t="s">
        <v>19</v>
      </c>
      <c r="L5" s="9" t="s">
        <v>20</v>
      </c>
      <c r="M5" s="9" t="s">
        <v>21</v>
      </c>
      <c r="N5" s="8" t="s">
        <v>18</v>
      </c>
      <c r="O5" s="9" t="s">
        <v>22</v>
      </c>
      <c r="P5" s="10" t="s">
        <v>21</v>
      </c>
      <c r="Q5" s="8" t="s">
        <v>18</v>
      </c>
      <c r="R5" s="9" t="s">
        <v>19</v>
      </c>
      <c r="S5" s="9" t="s">
        <v>20</v>
      </c>
      <c r="T5" s="10" t="s">
        <v>21</v>
      </c>
      <c r="U5" s="9" t="s">
        <v>18</v>
      </c>
      <c r="V5" s="9" t="s">
        <v>22</v>
      </c>
      <c r="W5" s="10" t="s">
        <v>21</v>
      </c>
      <c r="X5" s="49"/>
      <c r="Y5" s="51"/>
    </row>
    <row r="6" spans="2:43" ht="15.75" customHeight="1" x14ac:dyDescent="0.3">
      <c r="B6" s="11">
        <v>475</v>
      </c>
      <c r="C6" s="12"/>
      <c r="D6" s="13">
        <f>'BM2017 Model'!$C$3</f>
        <v>8.0500000000000007</v>
      </c>
      <c r="E6" s="14">
        <f>'BM2017 Model'!$C$4</f>
        <v>65</v>
      </c>
      <c r="F6" s="13">
        <f>'BULLOCK Model'!B8/980.66</f>
        <v>2.6932171291382336</v>
      </c>
      <c r="G6" s="13">
        <f>'BM2017 Model'!C37/980.66</f>
        <v>2.9529707227232271</v>
      </c>
      <c r="H6" s="13">
        <f>'BM2017 Model'!$C$8</f>
        <v>0.49283972462411801</v>
      </c>
      <c r="I6" s="13">
        <f>'BM2017 Model'!$C$22</f>
        <v>0.239788947827385</v>
      </c>
      <c r="J6" s="15">
        <v>329.66099844244098</v>
      </c>
      <c r="K6" s="16">
        <v>242.00706535237299</v>
      </c>
      <c r="L6" s="16">
        <v>187.203069235426</v>
      </c>
      <c r="M6" s="17">
        <v>780.82920966891504</v>
      </c>
      <c r="N6" s="15">
        <v>457.681177147141</v>
      </c>
      <c r="O6" s="16">
        <v>294.241463323983</v>
      </c>
      <c r="P6" s="17">
        <v>751.92264047112405</v>
      </c>
      <c r="Q6" s="15">
        <v>311.86601487176699</v>
      </c>
      <c r="R6" s="16">
        <v>287.77822075075898</v>
      </c>
      <c r="S6" s="18">
        <v>187.203069235426</v>
      </c>
      <c r="T6" s="17">
        <v>754.48634062652104</v>
      </c>
      <c r="U6" s="15">
        <v>501.77095077518197</v>
      </c>
      <c r="V6" s="16">
        <f>+W6-U6</f>
        <v>581.12395256398804</v>
      </c>
      <c r="W6" s="16">
        <v>1082.89490333917</v>
      </c>
      <c r="X6" s="19">
        <f>LN(T6/M6)</f>
        <v>-3.4319270154173742E-2</v>
      </c>
      <c r="Y6" s="20">
        <f>LN(W6/P6)</f>
        <v>0.36475975318641285</v>
      </c>
      <c r="Z6" s="3">
        <f>+Q6/U6</f>
        <v>0.62153062944350934</v>
      </c>
      <c r="AA6" s="3">
        <f>0.5*T6+0.5*W6</f>
        <v>918.69062198284553</v>
      </c>
      <c r="AB6" s="33">
        <f>+J6-N6</f>
        <v>-128.02017870470002</v>
      </c>
      <c r="AC6" s="33">
        <f>+K6+L6-O6</f>
        <v>134.96867126381596</v>
      </c>
      <c r="AD6" s="33">
        <f>+M6-P6</f>
        <v>28.906569197790986</v>
      </c>
      <c r="AE6" s="33">
        <f>+Q6-U6</f>
        <v>-189.90493590341498</v>
      </c>
      <c r="AF6" s="33">
        <f>+R6+S6-V6</f>
        <v>-106.14266257780309</v>
      </c>
      <c r="AG6" s="33">
        <f>+T6-W6</f>
        <v>-328.40856271264897</v>
      </c>
      <c r="AH6" s="3">
        <f>+R6/Q6</f>
        <v>0.92276236277007473</v>
      </c>
      <c r="AI6" s="3">
        <f>+S6/Q6</f>
        <v>0.60026761592602551</v>
      </c>
      <c r="AJ6" s="3">
        <f>+(R6+S6)/Q6</f>
        <v>1.5230299786961001</v>
      </c>
      <c r="AK6" s="30">
        <f>+Q6/T6*100</f>
        <v>41.334878854505874</v>
      </c>
      <c r="AL6" s="30">
        <f>+R6/T6*100</f>
        <v>38.14227047659864</v>
      </c>
      <c r="AM6" s="30">
        <f>+S6/T6*100</f>
        <v>24.811989184585325</v>
      </c>
      <c r="AN6" s="3">
        <f>+V6/U6</f>
        <v>1.158145866487915</v>
      </c>
      <c r="AO6" s="30">
        <f>+U6/W6*100</f>
        <v>46.336070954618194</v>
      </c>
      <c r="AP6" s="30">
        <f>+(V6)/W6*100</f>
        <v>53.663929045381799</v>
      </c>
      <c r="AQ6" s="3">
        <f>+Q6/U6</f>
        <v>0.62153062944350934</v>
      </c>
    </row>
    <row r="7" spans="2:43" ht="15.75" customHeight="1" x14ac:dyDescent="0.3">
      <c r="B7" s="21">
        <v>2475</v>
      </c>
      <c r="C7" s="22"/>
      <c r="D7" s="23">
        <f>'BM2017 Model'!$H$3</f>
        <v>8.25</v>
      </c>
      <c r="E7" s="24">
        <f>'BM2017 Model'!$H$4</f>
        <v>65</v>
      </c>
      <c r="F7" s="23">
        <f>'BULLOCK Model'!B10/980.66</f>
        <v>5.1378551953742786</v>
      </c>
      <c r="G7" s="23">
        <f>'BM2017 Model'!C39/980.66</f>
        <v>6.4156082357553688</v>
      </c>
      <c r="H7" s="23">
        <f>'BM2017 Model'!$H$8</f>
        <v>0.96338007870161702</v>
      </c>
      <c r="I7" s="23">
        <f>'BM2017 Model'!$H$22</f>
        <v>0.33443699279729699</v>
      </c>
      <c r="J7" s="25">
        <v>727.74889642509299</v>
      </c>
      <c r="K7" s="26">
        <v>242.16351915423601</v>
      </c>
      <c r="L7" s="26">
        <v>187.024639907503</v>
      </c>
      <c r="M7" s="27">
        <v>1183.63137648417</v>
      </c>
      <c r="N7" s="25">
        <v>931.45059180736496</v>
      </c>
      <c r="O7" s="26">
        <v>598.82599248619999</v>
      </c>
      <c r="P7" s="27">
        <v>1530.2765842935601</v>
      </c>
      <c r="Q7" s="25">
        <v>736.48126867736505</v>
      </c>
      <c r="R7" s="26">
        <v>390.71482722165803</v>
      </c>
      <c r="S7" s="22">
        <v>187.024639907503</v>
      </c>
      <c r="T7" s="27">
        <v>1190.6517972367999</v>
      </c>
      <c r="U7" s="25">
        <v>978.94863842508505</v>
      </c>
      <c r="V7" s="26">
        <f>+W7-U7</f>
        <v>1365.196707291555</v>
      </c>
      <c r="W7" s="26">
        <v>2344.1453457166399</v>
      </c>
      <c r="X7" s="28">
        <f>LN(T7/M7)</f>
        <v>5.9137353878623462E-3</v>
      </c>
      <c r="Y7" s="29">
        <f>LN(W7/P7)</f>
        <v>0.42647238423590716</v>
      </c>
      <c r="Z7" s="36">
        <f>+Q7/U7</f>
        <v>0.75231859953572522</v>
      </c>
      <c r="AA7" s="5">
        <f>0.5*T7+0.5*W7</f>
        <v>1767.39857147672</v>
      </c>
      <c r="AB7" s="33">
        <f>+J7-N7</f>
        <v>-203.70169538227196</v>
      </c>
      <c r="AC7" s="33">
        <f>+K7+L7-O7</f>
        <v>-169.63783342446095</v>
      </c>
      <c r="AD7" s="33">
        <f>+M7-P7</f>
        <v>-346.64520780939006</v>
      </c>
      <c r="AE7" s="33">
        <f>+Q7-U7</f>
        <v>-242.46736974772</v>
      </c>
      <c r="AF7" s="33">
        <f>+R7+S7-V7</f>
        <v>-787.45724016239387</v>
      </c>
      <c r="AG7" s="33">
        <f>+T7-W7</f>
        <v>-1153.49354847984</v>
      </c>
      <c r="AH7" s="3">
        <f>+R7/Q7</f>
        <v>0.53051563405453139</v>
      </c>
      <c r="AI7" s="3">
        <f>+S7/Q7</f>
        <v>0.25394351202356791</v>
      </c>
      <c r="AJ7" s="3">
        <f>+(R7+S7)/Q7</f>
        <v>0.78445914607809941</v>
      </c>
      <c r="AK7" s="30">
        <f>+Q7/T7*100</f>
        <v>61.855302313115459</v>
      </c>
      <c r="AL7" s="30">
        <f>+R7/T7*100</f>
        <v>32.815204926277168</v>
      </c>
      <c r="AM7" s="30">
        <f>+S7/T7*100</f>
        <v>15.707752706672062</v>
      </c>
      <c r="AN7" s="3">
        <f>+V7/U7</f>
        <v>1.3945539670884664</v>
      </c>
      <c r="AO7" s="30">
        <f>+U7/W7*100</f>
        <v>41.761430886266396</v>
      </c>
      <c r="AP7" s="30">
        <f>+(V7)/W7*100</f>
        <v>58.238569113733604</v>
      </c>
      <c r="AQ7" s="3">
        <f>+Q7/U7</f>
        <v>0.75231859953572522</v>
      </c>
    </row>
    <row r="8" spans="2:43" ht="15.75" customHeight="1" x14ac:dyDescent="0.3">
      <c r="B8" s="12"/>
      <c r="C8" s="12"/>
      <c r="D8" s="12"/>
      <c r="E8" s="12"/>
      <c r="F8" s="12"/>
      <c r="G8" s="12"/>
      <c r="H8" s="12"/>
      <c r="I8" s="12"/>
    </row>
    <row r="9" spans="2:43" ht="15.75" customHeight="1" x14ac:dyDescent="0.3">
      <c r="B9" s="12"/>
      <c r="C9" s="12"/>
      <c r="D9" s="12"/>
      <c r="E9" s="12"/>
      <c r="F9" s="12"/>
      <c r="G9" s="12"/>
      <c r="H9" s="12"/>
      <c r="I9" s="12"/>
    </row>
    <row r="10" spans="2:43" ht="15.75" customHeight="1" x14ac:dyDescent="0.3">
      <c r="B10" s="12"/>
      <c r="C10" s="12"/>
      <c r="D10" s="12"/>
      <c r="E10" s="12"/>
      <c r="F10" s="12"/>
      <c r="G10" s="12"/>
      <c r="H10" s="12"/>
      <c r="I10" s="12"/>
    </row>
    <row r="11" spans="2:43" ht="15.75" customHeight="1" x14ac:dyDescent="0.3">
      <c r="B11" s="12"/>
      <c r="C11" s="12"/>
      <c r="D11" s="12"/>
      <c r="E11" s="12"/>
      <c r="F11" s="12"/>
      <c r="G11" s="12"/>
      <c r="H11" s="12"/>
      <c r="I11" s="12"/>
    </row>
    <row r="12" spans="2:43" ht="15.75" customHeight="1" x14ac:dyDescent="0.3">
      <c r="B12" s="12"/>
      <c r="C12" s="12"/>
      <c r="D12" s="12"/>
      <c r="E12" s="12"/>
      <c r="F12" s="12"/>
      <c r="G12" s="12"/>
      <c r="H12" s="12"/>
      <c r="I12" s="12"/>
    </row>
    <row r="13" spans="2:43" ht="15.75" customHeight="1" x14ac:dyDescent="0.3">
      <c r="B13" s="12"/>
      <c r="C13" s="12"/>
      <c r="D13" s="12"/>
      <c r="E13" s="12"/>
      <c r="F13" s="12"/>
      <c r="G13" s="12"/>
      <c r="H13" s="12"/>
      <c r="I13" s="12"/>
    </row>
    <row r="14" spans="2:43" ht="15.75" customHeight="1" x14ac:dyDescent="0.3">
      <c r="B14" s="12"/>
      <c r="C14" s="12"/>
      <c r="D14" s="12"/>
      <c r="E14" s="12"/>
      <c r="F14" s="12"/>
      <c r="G14" s="12"/>
      <c r="H14" s="12"/>
      <c r="I14" s="12"/>
    </row>
    <row r="15" spans="2:43" ht="15.75" customHeight="1" x14ac:dyDescent="0.3">
      <c r="B15" s="12"/>
      <c r="C15" s="12"/>
      <c r="D15" s="12"/>
      <c r="E15" s="12"/>
      <c r="F15" s="12"/>
      <c r="G15" s="12"/>
      <c r="H15" s="12"/>
      <c r="I15" s="12"/>
    </row>
  </sheetData>
  <mergeCells count="15">
    <mergeCell ref="AN2:AP2"/>
    <mergeCell ref="AB3:AD3"/>
    <mergeCell ref="AE3:AG3"/>
    <mergeCell ref="B4:B5"/>
    <mergeCell ref="J4:M4"/>
    <mergeCell ref="B2:I2"/>
    <mergeCell ref="X3:Y3"/>
    <mergeCell ref="X4:X5"/>
    <mergeCell ref="Y4:Y5"/>
    <mergeCell ref="N4:P4"/>
    <mergeCell ref="Q4:T4"/>
    <mergeCell ref="U4:W4"/>
    <mergeCell ref="J3:P3"/>
    <mergeCell ref="Q3:W3"/>
    <mergeCell ref="AH2:A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Q15"/>
  <sheetViews>
    <sheetView showGridLines="0" tabSelected="1" topLeftCell="AA1" zoomScale="130" zoomScaleNormal="130" workbookViewId="0">
      <selection activeCell="X3" sqref="X3:Y3"/>
    </sheetView>
  </sheetViews>
  <sheetFormatPr defaultColWidth="9.109375" defaultRowHeight="15.75" customHeight="1" x14ac:dyDescent="0.3"/>
  <cols>
    <col min="1" max="1" width="9.109375" style="36"/>
    <col min="2" max="2" width="9.44140625" style="36" customWidth="1"/>
    <col min="3" max="3" width="11.5546875" style="36" hidden="1" customWidth="1"/>
    <col min="4" max="9" width="8.109375" style="36" hidden="1" customWidth="1"/>
    <col min="10" max="14" width="4.109375" style="36" customWidth="1"/>
    <col min="15" max="15" width="4.88671875" style="36" customWidth="1"/>
    <col min="16" max="20" width="4.33203125" style="36" customWidth="1"/>
    <col min="21" max="21" width="4.109375" style="36" customWidth="1"/>
    <col min="22" max="23" width="4.88671875" style="36" customWidth="1"/>
    <col min="24" max="25" width="6.6640625" style="36" customWidth="1"/>
    <col min="26" max="41" width="9.109375" style="36"/>
    <col min="42" max="42" width="11.88671875" style="36" customWidth="1"/>
    <col min="43" max="16384" width="9.109375" style="36"/>
  </cols>
  <sheetData>
    <row r="1" spans="2:43" ht="15.75" customHeight="1" x14ac:dyDescent="0.3">
      <c r="J1" s="36">
        <v>1</v>
      </c>
      <c r="K1" s="36">
        <v>2</v>
      </c>
      <c r="L1" s="36">
        <v>3</v>
      </c>
      <c r="M1" s="36">
        <v>4</v>
      </c>
      <c r="N1" s="36">
        <v>5</v>
      </c>
      <c r="O1" s="36">
        <v>6</v>
      </c>
      <c r="P1" s="36">
        <v>7</v>
      </c>
      <c r="Q1" s="36">
        <v>8</v>
      </c>
      <c r="R1" s="36">
        <v>9</v>
      </c>
      <c r="S1" s="36">
        <v>10</v>
      </c>
      <c r="T1" s="36">
        <v>11</v>
      </c>
      <c r="U1" s="36">
        <v>12</v>
      </c>
      <c r="V1" s="36">
        <v>13</v>
      </c>
      <c r="W1" s="36">
        <v>14</v>
      </c>
    </row>
    <row r="2" spans="2:43" ht="15.75" customHeight="1" x14ac:dyDescent="0.3">
      <c r="B2" s="45"/>
      <c r="C2" s="45"/>
      <c r="D2" s="45"/>
      <c r="E2" s="45"/>
      <c r="F2" s="45"/>
      <c r="G2" s="45"/>
      <c r="H2" s="45"/>
      <c r="I2" s="45"/>
      <c r="AH2" s="38" t="s">
        <v>39</v>
      </c>
      <c r="AI2" s="39"/>
      <c r="AJ2" s="39"/>
      <c r="AK2" s="39"/>
      <c r="AL2" s="39"/>
      <c r="AM2" s="40"/>
      <c r="AN2" s="38" t="s">
        <v>40</v>
      </c>
      <c r="AO2" s="39"/>
      <c r="AP2" s="40"/>
      <c r="AQ2" s="34"/>
    </row>
    <row r="3" spans="2:43" ht="33" customHeight="1" x14ac:dyDescent="0.3">
      <c r="J3" s="53" t="s">
        <v>23</v>
      </c>
      <c r="K3" s="54"/>
      <c r="L3" s="54"/>
      <c r="M3" s="54"/>
      <c r="N3" s="54"/>
      <c r="O3" s="54"/>
      <c r="P3" s="55"/>
      <c r="Q3" s="53" t="s">
        <v>24</v>
      </c>
      <c r="R3" s="54"/>
      <c r="S3" s="54"/>
      <c r="T3" s="54"/>
      <c r="U3" s="54"/>
      <c r="V3" s="54"/>
      <c r="W3" s="55"/>
      <c r="X3" s="46" t="s">
        <v>50</v>
      </c>
      <c r="Y3" s="47"/>
      <c r="AA3" s="31" t="s">
        <v>36</v>
      </c>
      <c r="AB3" s="38" t="s">
        <v>37</v>
      </c>
      <c r="AC3" s="39"/>
      <c r="AD3" s="40"/>
      <c r="AE3" s="38" t="s">
        <v>38</v>
      </c>
      <c r="AF3" s="39"/>
      <c r="AG3" s="40"/>
      <c r="AH3" s="35" t="s">
        <v>41</v>
      </c>
      <c r="AI3" s="35" t="s">
        <v>42</v>
      </c>
      <c r="AJ3" s="35" t="s">
        <v>43</v>
      </c>
      <c r="AK3" s="35" t="s">
        <v>46</v>
      </c>
      <c r="AL3" s="35" t="s">
        <v>45</v>
      </c>
      <c r="AM3" s="35" t="s">
        <v>47</v>
      </c>
      <c r="AN3" s="35" t="s">
        <v>43</v>
      </c>
      <c r="AO3" s="35" t="s">
        <v>46</v>
      </c>
      <c r="AP3" s="35" t="s">
        <v>48</v>
      </c>
      <c r="AQ3" s="34" t="s">
        <v>44</v>
      </c>
    </row>
    <row r="4" spans="2:43" ht="15.75" customHeight="1" x14ac:dyDescent="0.3">
      <c r="B4" s="41" t="s">
        <v>15</v>
      </c>
      <c r="C4" s="6"/>
      <c r="D4" s="6" t="s">
        <v>1</v>
      </c>
      <c r="E4" s="6" t="s">
        <v>2</v>
      </c>
      <c r="F4" s="6" t="s">
        <v>0</v>
      </c>
      <c r="G4" s="6" t="s">
        <v>3</v>
      </c>
      <c r="H4" s="6" t="s">
        <v>4</v>
      </c>
      <c r="I4" s="6" t="s">
        <v>5</v>
      </c>
      <c r="J4" s="43" t="s">
        <v>16</v>
      </c>
      <c r="K4" s="44"/>
      <c r="L4" s="44"/>
      <c r="M4" s="44"/>
      <c r="N4" s="43" t="s">
        <v>17</v>
      </c>
      <c r="O4" s="44"/>
      <c r="P4" s="52"/>
      <c r="Q4" s="43" t="s">
        <v>16</v>
      </c>
      <c r="R4" s="44"/>
      <c r="S4" s="44"/>
      <c r="T4" s="44"/>
      <c r="U4" s="43" t="s">
        <v>17</v>
      </c>
      <c r="V4" s="44"/>
      <c r="W4" s="52"/>
      <c r="X4" s="48" t="s">
        <v>33</v>
      </c>
      <c r="Y4" s="50" t="s">
        <v>34</v>
      </c>
      <c r="AA4" s="32"/>
      <c r="AB4" s="36" t="s">
        <v>18</v>
      </c>
      <c r="AC4" s="36" t="s">
        <v>22</v>
      </c>
      <c r="AD4" s="36" t="s">
        <v>21</v>
      </c>
      <c r="AE4" s="36" t="s">
        <v>18</v>
      </c>
      <c r="AF4" s="36" t="s">
        <v>22</v>
      </c>
      <c r="AG4" s="36" t="s">
        <v>21</v>
      </c>
    </row>
    <row r="5" spans="2:43" ht="24" customHeight="1" x14ac:dyDescent="0.3">
      <c r="B5" s="42"/>
      <c r="C5" s="7"/>
      <c r="D5" s="7" t="s">
        <v>8</v>
      </c>
      <c r="E5" s="7" t="s">
        <v>6</v>
      </c>
      <c r="F5" s="7" t="s">
        <v>35</v>
      </c>
      <c r="G5" s="7" t="s">
        <v>35</v>
      </c>
      <c r="H5" s="7" t="s">
        <v>7</v>
      </c>
      <c r="I5" s="7" t="s">
        <v>7</v>
      </c>
      <c r="J5" s="8" t="s">
        <v>18</v>
      </c>
      <c r="K5" s="9" t="s">
        <v>19</v>
      </c>
      <c r="L5" s="9" t="s">
        <v>20</v>
      </c>
      <c r="M5" s="9" t="s">
        <v>21</v>
      </c>
      <c r="N5" s="8" t="s">
        <v>18</v>
      </c>
      <c r="O5" s="9" t="s">
        <v>22</v>
      </c>
      <c r="P5" s="10" t="s">
        <v>21</v>
      </c>
      <c r="Q5" s="8" t="s">
        <v>18</v>
      </c>
      <c r="R5" s="9" t="s">
        <v>19</v>
      </c>
      <c r="S5" s="9" t="s">
        <v>20</v>
      </c>
      <c r="T5" s="10" t="s">
        <v>21</v>
      </c>
      <c r="U5" s="31" t="s">
        <v>18</v>
      </c>
      <c r="V5" s="31" t="s">
        <v>22</v>
      </c>
      <c r="W5" s="37" t="s">
        <v>21</v>
      </c>
      <c r="X5" s="49"/>
      <c r="Y5" s="51"/>
    </row>
    <row r="6" spans="2:43" ht="15.75" customHeight="1" x14ac:dyDescent="0.3">
      <c r="B6" s="11">
        <v>475</v>
      </c>
      <c r="C6" s="12"/>
      <c r="D6" s="13">
        <f>'BM2017 Model'!$C$3</f>
        <v>8.0500000000000007</v>
      </c>
      <c r="E6" s="14">
        <f>'BM2017 Model'!$C$4</f>
        <v>65</v>
      </c>
      <c r="F6" s="13">
        <f>'BULLOCK Model'!B8/980.66</f>
        <v>2.6932171291382336</v>
      </c>
      <c r="G6" s="13">
        <f>'BM2017 Model'!C37/980.66</f>
        <v>2.9529707227232271</v>
      </c>
      <c r="H6" s="13">
        <f>'BM2017 Model'!$C$8</f>
        <v>0.49283972462411801</v>
      </c>
      <c r="I6" s="13">
        <f>'BM2017 Model'!$C$22</f>
        <v>0.239788947827385</v>
      </c>
      <c r="J6" s="15">
        <v>507.693563335737</v>
      </c>
      <c r="K6" s="16">
        <v>242.081505028203</v>
      </c>
      <c r="L6" s="16">
        <v>59.229064315032197</v>
      </c>
      <c r="M6" s="17">
        <v>833.82033426306998</v>
      </c>
      <c r="N6" s="15">
        <v>529.73206686334902</v>
      </c>
      <c r="O6" s="16">
        <v>340.56270239271697</v>
      </c>
      <c r="P6" s="17">
        <v>870.29476925606605</v>
      </c>
      <c r="Q6" s="15">
        <v>522.13668519436601</v>
      </c>
      <c r="R6" s="16">
        <v>352.26375869175803</v>
      </c>
      <c r="S6" s="18">
        <v>59.229064315032197</v>
      </c>
      <c r="T6" s="17">
        <v>842.72555681134804</v>
      </c>
      <c r="U6" s="15">
        <v>595.91129295814699</v>
      </c>
      <c r="V6" s="16">
        <f>+W6-U6</f>
        <v>760.88434228496294</v>
      </c>
      <c r="W6" s="17">
        <v>1356.7956352431099</v>
      </c>
      <c r="X6" s="19">
        <f>LN(T6/M6)</f>
        <v>1.0623397005234025E-2</v>
      </c>
      <c r="Y6" s="20">
        <f>LN(W6/P6)</f>
        <v>0.44404907858253934</v>
      </c>
      <c r="AA6" s="36">
        <f>0.5*T6+0.5*W6</f>
        <v>1099.760596027229</v>
      </c>
      <c r="AB6" s="33">
        <f>+J6-N6</f>
        <v>-22.038503527612022</v>
      </c>
      <c r="AC6" s="33">
        <f>+K6+L6-O6</f>
        <v>-39.252133049481756</v>
      </c>
      <c r="AD6" s="33">
        <f>+M6-P6</f>
        <v>-36.474434992996066</v>
      </c>
      <c r="AE6" s="33">
        <f>+Q6-U6</f>
        <v>-73.774607763780978</v>
      </c>
      <c r="AF6" s="33">
        <f>+R6+S6-V6</f>
        <v>-349.39151927817272</v>
      </c>
      <c r="AG6" s="33">
        <f>+T6-W6</f>
        <v>-514.07007843176189</v>
      </c>
      <c r="AH6" s="36">
        <f>+R6/Q6</f>
        <v>0.67465812818845972</v>
      </c>
      <c r="AI6" s="36">
        <f>+S6/Q6</f>
        <v>0.11343593735993499</v>
      </c>
      <c r="AJ6" s="36">
        <f>+(R6+S6)/Q6</f>
        <v>0.78809406554839467</v>
      </c>
      <c r="AK6" s="36">
        <f>+Q6/T6*100</f>
        <v>61.95809311515292</v>
      </c>
      <c r="AL6" s="36">
        <f>+R6/T6*100</f>
        <v>41.80053112719537</v>
      </c>
      <c r="AM6" s="36">
        <f>+S6/T6*100</f>
        <v>7.0282743695515073</v>
      </c>
      <c r="AN6" s="36">
        <f>+V6/U6</f>
        <v>1.2768416226983679</v>
      </c>
      <c r="AO6" s="36">
        <f>+U6/W6*100</f>
        <v>43.920490122403137</v>
      </c>
      <c r="AP6" s="36">
        <f>+(V6)/W6*100</f>
        <v>56.07950987759687</v>
      </c>
      <c r="AQ6" s="36">
        <f>+Q6/U6</f>
        <v>0.87619867481020797</v>
      </c>
    </row>
    <row r="7" spans="2:43" ht="15.75" customHeight="1" x14ac:dyDescent="0.3">
      <c r="B7" s="21">
        <v>2475</v>
      </c>
      <c r="C7" s="22"/>
      <c r="D7" s="23">
        <f>'BM2017 Model'!$H$3</f>
        <v>8.25</v>
      </c>
      <c r="E7" s="24">
        <f>'BM2017 Model'!$H$4</f>
        <v>65</v>
      </c>
      <c r="F7" s="23">
        <f>'BULLOCK Model'!B10/980.66</f>
        <v>5.1378551953742786</v>
      </c>
      <c r="G7" s="23">
        <f>'BM2017 Model'!C39/980.66</f>
        <v>6.4156082357553688</v>
      </c>
      <c r="H7" s="23">
        <f>'BM2017 Model'!$H$8</f>
        <v>0.96338007870161702</v>
      </c>
      <c r="I7" s="23">
        <f>'BM2017 Model'!$H$22</f>
        <v>0.33443699279729699</v>
      </c>
      <c r="J7" s="25">
        <v>1029.4766808280599</v>
      </c>
      <c r="K7" s="26">
        <v>242.14826348623299</v>
      </c>
      <c r="L7" s="26">
        <v>59.229064315032197</v>
      </c>
      <c r="M7" s="27">
        <v>1358.9283010500801</v>
      </c>
      <c r="N7" s="25">
        <v>994.21389039540998</v>
      </c>
      <c r="O7" s="26">
        <v>639.17627504468396</v>
      </c>
      <c r="P7" s="27">
        <v>1633.39016544009</v>
      </c>
      <c r="Q7" s="25">
        <v>1051.66034043846</v>
      </c>
      <c r="R7" s="26">
        <v>447.714427874828</v>
      </c>
      <c r="S7" s="22">
        <v>59.229064315032197</v>
      </c>
      <c r="T7" s="27">
        <v>1373.18447490207</v>
      </c>
      <c r="U7" s="25">
        <v>1072.51791712208</v>
      </c>
      <c r="V7" s="26">
        <f>+W7-U7</f>
        <v>1627.34657217978</v>
      </c>
      <c r="W7" s="27">
        <v>2699.86448930186</v>
      </c>
      <c r="X7" s="28">
        <f>LN(T7/M7)</f>
        <v>1.0436101588872143E-2</v>
      </c>
      <c r="Y7" s="29">
        <f>LN(W7/P7)</f>
        <v>0.50254387159277125</v>
      </c>
      <c r="AA7" s="36">
        <f>0.5*T7+0.5*W7</f>
        <v>2036.5244821019651</v>
      </c>
      <c r="AB7" s="33">
        <f>+J7-N7</f>
        <v>35.262790432649922</v>
      </c>
      <c r="AC7" s="33">
        <f>+K7+L7-O7</f>
        <v>-337.79894724341875</v>
      </c>
      <c r="AD7" s="33">
        <f>+M7-P7</f>
        <v>-274.46186439000985</v>
      </c>
      <c r="AE7" s="33">
        <f>+Q7-U7</f>
        <v>-20.857576683619982</v>
      </c>
      <c r="AF7" s="33">
        <f>+R7+S7-V7</f>
        <v>-1120.4030799899197</v>
      </c>
      <c r="AG7" s="33">
        <f>+T7-W7</f>
        <v>-1326.68001439979</v>
      </c>
      <c r="AH7" s="36">
        <f>+R7/Q7</f>
        <v>0.42572150974920869</v>
      </c>
      <c r="AI7" s="36">
        <f>+S7/Q7</f>
        <v>5.6319575853110822E-2</v>
      </c>
      <c r="AJ7" s="36">
        <f>+(R7+S7)/Q7</f>
        <v>0.48204108560231951</v>
      </c>
      <c r="AK7" s="36">
        <f>+Q7/T7*100</f>
        <v>76.585510516601218</v>
      </c>
      <c r="AL7" s="36">
        <f>+R7/T7*100</f>
        <v>32.604099162041372</v>
      </c>
      <c r="AM7" s="36">
        <f>+S7/T7*100</f>
        <v>4.3132634687889384</v>
      </c>
      <c r="AN7" s="36">
        <f>+V7/U7</f>
        <v>1.5173141130793308</v>
      </c>
      <c r="AO7" s="36">
        <f>+U7/W7*100</f>
        <v>39.724879577175201</v>
      </c>
      <c r="AP7" s="36">
        <f>+(V7)/W7*100</f>
        <v>60.275120422824799</v>
      </c>
      <c r="AQ7" s="36">
        <f>+Q7/U7</f>
        <v>0.98055270093800595</v>
      </c>
    </row>
    <row r="8" spans="2:43" ht="15.75" customHeight="1" x14ac:dyDescent="0.3">
      <c r="B8" s="12"/>
      <c r="C8" s="12"/>
      <c r="D8" s="12"/>
      <c r="E8" s="12"/>
      <c r="F8" s="12"/>
      <c r="G8" s="12"/>
      <c r="H8" s="12"/>
      <c r="I8" s="12"/>
    </row>
    <row r="9" spans="2:43" ht="15.75" customHeight="1" x14ac:dyDescent="0.3">
      <c r="B9" s="12"/>
      <c r="C9" s="12"/>
      <c r="D9" s="12"/>
      <c r="E9" s="12"/>
      <c r="F9" s="12"/>
      <c r="G9" s="12"/>
      <c r="H9" s="12"/>
      <c r="I9" s="12"/>
      <c r="AA9" s="36">
        <v>918.69062198284553</v>
      </c>
      <c r="AB9" s="36">
        <v>-128.02017870470002</v>
      </c>
      <c r="AC9" s="36">
        <v>134.96867126381596</v>
      </c>
      <c r="AD9" s="36">
        <v>28.906569197790986</v>
      </c>
      <c r="AE9" s="36">
        <v>-189.90493590341498</v>
      </c>
      <c r="AF9" s="36">
        <v>-106.14266257780309</v>
      </c>
      <c r="AG9" s="36">
        <v>-328.40856271264897</v>
      </c>
      <c r="AH9" s="36">
        <v>0.92276236277007473</v>
      </c>
      <c r="AI9" s="36">
        <v>0.60026761592602551</v>
      </c>
      <c r="AJ9" s="36">
        <v>1.5230299786961001</v>
      </c>
      <c r="AK9" s="36">
        <v>41.334878854505874</v>
      </c>
      <c r="AL9" s="36">
        <v>38.14227047659864</v>
      </c>
      <c r="AM9" s="36">
        <v>24.811989184585325</v>
      </c>
      <c r="AN9" s="36">
        <v>1.158145866487915</v>
      </c>
      <c r="AO9" s="36">
        <v>46.336070954618194</v>
      </c>
      <c r="AP9" s="36">
        <v>53.663929045381799</v>
      </c>
      <c r="AQ9" s="36">
        <v>0.62153062944350934</v>
      </c>
    </row>
    <row r="10" spans="2:43" ht="15.75" customHeight="1" x14ac:dyDescent="0.3">
      <c r="B10" s="12"/>
      <c r="C10" s="12"/>
      <c r="D10" s="12"/>
      <c r="E10" s="12"/>
      <c r="F10" s="12"/>
      <c r="G10" s="12"/>
      <c r="H10" s="12"/>
      <c r="I10" s="12"/>
      <c r="AA10" s="36">
        <v>1767.39857147672</v>
      </c>
      <c r="AB10" s="36">
        <v>-203.70169538227196</v>
      </c>
      <c r="AC10" s="36">
        <v>-169.63783342446095</v>
      </c>
      <c r="AD10" s="36">
        <v>-346.64520780939006</v>
      </c>
      <c r="AE10" s="36">
        <v>-242.46736974772</v>
      </c>
      <c r="AF10" s="36">
        <v>-787.45724016239387</v>
      </c>
      <c r="AG10" s="36">
        <v>-1153.49354847984</v>
      </c>
      <c r="AH10" s="36">
        <v>0.53051563405453139</v>
      </c>
      <c r="AI10" s="36">
        <v>0.25394351202356791</v>
      </c>
      <c r="AJ10" s="36">
        <v>0.78445914607809941</v>
      </c>
      <c r="AK10" s="36">
        <v>61.855302313115459</v>
      </c>
      <c r="AL10" s="36">
        <v>32.815204926277168</v>
      </c>
      <c r="AM10" s="36">
        <v>15.707752706672062</v>
      </c>
      <c r="AN10" s="36">
        <v>1.3945539670884664</v>
      </c>
      <c r="AO10" s="36">
        <v>41.761430886266396</v>
      </c>
      <c r="AP10" s="36">
        <v>58.238569113733604</v>
      </c>
      <c r="AQ10" s="36">
        <v>0.75231859953572522</v>
      </c>
    </row>
    <row r="11" spans="2:43" ht="15.75" customHeight="1" x14ac:dyDescent="0.3">
      <c r="B11" s="12"/>
      <c r="C11" s="12"/>
      <c r="D11" s="12"/>
      <c r="E11" s="12"/>
      <c r="F11" s="12"/>
      <c r="G11" s="12"/>
      <c r="H11" s="12"/>
      <c r="I11" s="12"/>
    </row>
    <row r="12" spans="2:43" ht="15.75" customHeight="1" x14ac:dyDescent="0.3">
      <c r="B12" s="12"/>
      <c r="C12" s="12"/>
      <c r="D12" s="12"/>
      <c r="E12" s="12"/>
      <c r="F12" s="12"/>
      <c r="G12" s="12"/>
      <c r="H12" s="12"/>
      <c r="I12" s="12"/>
    </row>
    <row r="13" spans="2:43" ht="15.75" customHeight="1" x14ac:dyDescent="0.3">
      <c r="B13" s="12"/>
      <c r="C13" s="12"/>
      <c r="D13" s="12"/>
      <c r="E13" s="12"/>
      <c r="F13" s="12"/>
      <c r="G13" s="12"/>
      <c r="H13" s="12"/>
      <c r="I13" s="12"/>
    </row>
    <row r="14" spans="2:43" ht="15.75" customHeight="1" x14ac:dyDescent="0.3">
      <c r="B14" s="12"/>
      <c r="C14" s="12"/>
      <c r="D14" s="12"/>
      <c r="E14" s="12"/>
      <c r="F14" s="12"/>
      <c r="G14" s="12"/>
      <c r="H14" s="12"/>
      <c r="I14" s="12"/>
    </row>
    <row r="15" spans="2:43" ht="15.75" customHeight="1" x14ac:dyDescent="0.3">
      <c r="B15" s="12"/>
      <c r="C15" s="12"/>
      <c r="D15" s="12"/>
      <c r="E15" s="12"/>
      <c r="F15" s="12"/>
      <c r="G15" s="12"/>
      <c r="H15" s="12"/>
      <c r="I15" s="12"/>
    </row>
  </sheetData>
  <mergeCells count="15">
    <mergeCell ref="Y4:Y5"/>
    <mergeCell ref="B4:B5"/>
    <mergeCell ref="J4:M4"/>
    <mergeCell ref="N4:P4"/>
    <mergeCell ref="Q4:T4"/>
    <mergeCell ref="U4:W4"/>
    <mergeCell ref="X4:X5"/>
    <mergeCell ref="B2:I2"/>
    <mergeCell ref="AH2:AM2"/>
    <mergeCell ref="AN2:AP2"/>
    <mergeCell ref="J3:P3"/>
    <mergeCell ref="Q3:W3"/>
    <mergeCell ref="X3:Y3"/>
    <mergeCell ref="AB3:AD3"/>
    <mergeCell ref="AE3:A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I15"/>
  <sheetViews>
    <sheetView showGridLines="0" zoomScale="130" zoomScaleNormal="130" workbookViewId="0">
      <selection activeCell="E13" sqref="E13"/>
    </sheetView>
  </sheetViews>
  <sheetFormatPr defaultColWidth="9.109375" defaultRowHeight="15.75" customHeight="1" x14ac:dyDescent="0.3"/>
  <cols>
    <col min="1" max="1" width="9.109375" style="36"/>
    <col min="2" max="2" width="8" style="36" customWidth="1"/>
    <col min="3" max="5" width="4.6640625" style="36" customWidth="1"/>
    <col min="6" max="6" width="6" style="36" customWidth="1"/>
    <col min="7" max="8" width="4.6640625" style="36" customWidth="1"/>
    <col min="9" max="13" width="4.109375" style="36" customWidth="1"/>
    <col min="14" max="14" width="4.88671875" style="36" customWidth="1"/>
    <col min="15" max="15" width="4.33203125" style="36" customWidth="1"/>
    <col min="16" max="17" width="6.6640625" style="36" customWidth="1"/>
    <col min="18" max="33" width="9.109375" style="36"/>
    <col min="34" max="34" width="11.88671875" style="36" customWidth="1"/>
    <col min="35" max="16384" width="9.109375" style="36"/>
  </cols>
  <sheetData>
    <row r="1" spans="2:35" ht="15.75" customHeight="1" x14ac:dyDescent="0.3">
      <c r="I1" s="36">
        <v>1</v>
      </c>
      <c r="J1" s="36">
        <v>2</v>
      </c>
      <c r="K1" s="36">
        <v>3</v>
      </c>
      <c r="L1" s="36">
        <v>4</v>
      </c>
      <c r="M1" s="36">
        <v>5</v>
      </c>
      <c r="N1" s="36">
        <v>6</v>
      </c>
      <c r="O1" s="36">
        <v>7</v>
      </c>
    </row>
    <row r="2" spans="2:35" ht="15.75" customHeight="1" x14ac:dyDescent="0.3">
      <c r="B2" s="45"/>
      <c r="C2" s="45"/>
      <c r="D2" s="45"/>
      <c r="E2" s="45"/>
      <c r="F2" s="45"/>
      <c r="G2" s="45"/>
      <c r="H2" s="45"/>
      <c r="Z2" s="38" t="s">
        <v>39</v>
      </c>
      <c r="AA2" s="39"/>
      <c r="AB2" s="39"/>
      <c r="AC2" s="39"/>
      <c r="AD2" s="39"/>
      <c r="AE2" s="40"/>
      <c r="AF2" s="38" t="s">
        <v>40</v>
      </c>
      <c r="AG2" s="39"/>
      <c r="AH2" s="40"/>
      <c r="AI2" s="34"/>
    </row>
    <row r="3" spans="2:35" ht="33" customHeight="1" x14ac:dyDescent="0.3">
      <c r="I3" s="53" t="s">
        <v>23</v>
      </c>
      <c r="J3" s="54"/>
      <c r="K3" s="54"/>
      <c r="L3" s="54"/>
      <c r="M3" s="54"/>
      <c r="N3" s="54"/>
      <c r="O3" s="55"/>
      <c r="P3" s="46" t="s">
        <v>50</v>
      </c>
      <c r="Q3" s="47"/>
      <c r="S3" s="31" t="s">
        <v>36</v>
      </c>
      <c r="T3" s="38" t="s">
        <v>37</v>
      </c>
      <c r="U3" s="39"/>
      <c r="V3" s="40"/>
      <c r="W3" s="38" t="s">
        <v>38</v>
      </c>
      <c r="X3" s="39"/>
      <c r="Y3" s="40"/>
      <c r="Z3" s="35" t="s">
        <v>41</v>
      </c>
      <c r="AA3" s="35" t="s">
        <v>42</v>
      </c>
      <c r="AB3" s="35" t="s">
        <v>43</v>
      </c>
      <c r="AC3" s="35" t="s">
        <v>46</v>
      </c>
      <c r="AD3" s="35" t="s">
        <v>45</v>
      </c>
      <c r="AE3" s="35" t="s">
        <v>47</v>
      </c>
      <c r="AF3" s="35" t="s">
        <v>43</v>
      </c>
      <c r="AG3" s="35" t="s">
        <v>46</v>
      </c>
      <c r="AH3" s="35" t="s">
        <v>48</v>
      </c>
      <c r="AI3" s="34" t="s">
        <v>44</v>
      </c>
    </row>
    <row r="4" spans="2:35" ht="15.75" customHeight="1" x14ac:dyDescent="0.3">
      <c r="B4" s="41" t="s">
        <v>15</v>
      </c>
      <c r="C4" s="6" t="s">
        <v>1</v>
      </c>
      <c r="D4" s="6" t="s">
        <v>2</v>
      </c>
      <c r="E4" s="6" t="s">
        <v>0</v>
      </c>
      <c r="F4" s="6" t="s">
        <v>3</v>
      </c>
      <c r="G4" s="6" t="s">
        <v>4</v>
      </c>
      <c r="H4" s="6" t="s">
        <v>5</v>
      </c>
      <c r="I4" s="43" t="s">
        <v>16</v>
      </c>
      <c r="J4" s="44"/>
      <c r="K4" s="44"/>
      <c r="L4" s="44"/>
      <c r="M4" s="43" t="s">
        <v>17</v>
      </c>
      <c r="N4" s="44"/>
      <c r="O4" s="52"/>
      <c r="P4" s="48" t="s">
        <v>33</v>
      </c>
      <c r="Q4" s="50" t="s">
        <v>34</v>
      </c>
      <c r="S4" s="32"/>
      <c r="T4" s="36" t="s">
        <v>18</v>
      </c>
      <c r="U4" s="36" t="s">
        <v>22</v>
      </c>
      <c r="V4" s="36" t="s">
        <v>21</v>
      </c>
      <c r="W4" s="36" t="s">
        <v>18</v>
      </c>
      <c r="X4" s="36" t="s">
        <v>22</v>
      </c>
      <c r="Y4" s="36" t="s">
        <v>21</v>
      </c>
    </row>
    <row r="5" spans="2:35" ht="24" customHeight="1" x14ac:dyDescent="0.3">
      <c r="B5" s="42"/>
      <c r="C5" s="7" t="s">
        <v>8</v>
      </c>
      <c r="D5" s="7" t="s">
        <v>6</v>
      </c>
      <c r="E5" s="7" t="s">
        <v>35</v>
      </c>
      <c r="F5" s="7" t="s">
        <v>35</v>
      </c>
      <c r="G5" s="7" t="s">
        <v>7</v>
      </c>
      <c r="H5" s="7" t="s">
        <v>7</v>
      </c>
      <c r="I5" s="8" t="s">
        <v>18</v>
      </c>
      <c r="J5" s="9" t="s">
        <v>19</v>
      </c>
      <c r="K5" s="9" t="s">
        <v>20</v>
      </c>
      <c r="L5" s="9" t="s">
        <v>21</v>
      </c>
      <c r="M5" s="8" t="s">
        <v>18</v>
      </c>
      <c r="N5" s="9" t="s">
        <v>22</v>
      </c>
      <c r="O5" s="10" t="s">
        <v>21</v>
      </c>
      <c r="P5" s="49"/>
      <c r="Q5" s="51"/>
    </row>
    <row r="6" spans="2:35" ht="15.75" customHeight="1" x14ac:dyDescent="0.3">
      <c r="B6" s="11">
        <v>475</v>
      </c>
      <c r="C6" s="57">
        <f>'BM2017 Model'!$C$3</f>
        <v>8.0500000000000007</v>
      </c>
      <c r="D6" s="14">
        <f>'BM2017 Model'!$C$4</f>
        <v>65</v>
      </c>
      <c r="E6" s="57">
        <f>'BULLOCK Model'!B8/980.66</f>
        <v>2.6932171291382336</v>
      </c>
      <c r="F6" s="57">
        <f>'BM2017 Model'!C37/980.66</f>
        <v>2.9529707227232271</v>
      </c>
      <c r="G6" s="57">
        <f>'BM2017 Model'!$C$8</f>
        <v>0.49283972462411801</v>
      </c>
      <c r="H6" s="57">
        <f>'BM2017 Model'!$C$22</f>
        <v>0.239788947827385</v>
      </c>
      <c r="I6" s="15">
        <v>507.693563335737</v>
      </c>
      <c r="J6" s="16">
        <v>242.081505028203</v>
      </c>
      <c r="K6" s="16">
        <v>59.229064315032197</v>
      </c>
      <c r="L6" s="17">
        <v>833.82033426306998</v>
      </c>
      <c r="M6" s="15">
        <v>529.73206686334902</v>
      </c>
      <c r="N6" s="16">
        <v>340.56270239271697</v>
      </c>
      <c r="O6" s="17">
        <v>870.29476925606605</v>
      </c>
      <c r="P6" s="19">
        <v>1.0623397005234025E-2</v>
      </c>
      <c r="Q6" s="20">
        <v>0.44404907858253934</v>
      </c>
      <c r="S6" s="36" t="e">
        <f>0.5*#REF!+0.5*#REF!</f>
        <v>#REF!</v>
      </c>
      <c r="T6" s="33">
        <f>+I6-M6</f>
        <v>-22.038503527612022</v>
      </c>
      <c r="U6" s="33">
        <f>+J6+K6-N6</f>
        <v>-39.252133049481756</v>
      </c>
      <c r="V6" s="33">
        <f>+L6-O6</f>
        <v>-36.474434992996066</v>
      </c>
      <c r="W6" s="33" t="e">
        <f>+#REF!-#REF!</f>
        <v>#REF!</v>
      </c>
      <c r="X6" s="33" t="e">
        <f>+#REF!+#REF!-#REF!</f>
        <v>#REF!</v>
      </c>
      <c r="Y6" s="33" t="e">
        <f>+#REF!-#REF!</f>
        <v>#REF!</v>
      </c>
      <c r="Z6" s="36" t="e">
        <f>+#REF!/#REF!</f>
        <v>#REF!</v>
      </c>
      <c r="AA6" s="36" t="e">
        <f>+#REF!/#REF!</f>
        <v>#REF!</v>
      </c>
      <c r="AB6" s="36" t="e">
        <f>+(#REF!+#REF!)/#REF!</f>
        <v>#REF!</v>
      </c>
      <c r="AC6" s="36" t="e">
        <f>+#REF!/#REF!*100</f>
        <v>#REF!</v>
      </c>
      <c r="AD6" s="36" t="e">
        <f>+#REF!/#REF!*100</f>
        <v>#REF!</v>
      </c>
      <c r="AE6" s="36" t="e">
        <f>+#REF!/#REF!*100</f>
        <v>#REF!</v>
      </c>
      <c r="AF6" s="36" t="e">
        <f>+#REF!/#REF!</f>
        <v>#REF!</v>
      </c>
      <c r="AG6" s="36" t="e">
        <f>+#REF!/#REF!*100</f>
        <v>#REF!</v>
      </c>
      <c r="AH6" s="36" t="e">
        <f>+(#REF!)/#REF!*100</f>
        <v>#REF!</v>
      </c>
      <c r="AI6" s="36" t="e">
        <f>+#REF!/#REF!</f>
        <v>#REF!</v>
      </c>
    </row>
    <row r="7" spans="2:35" ht="15.75" customHeight="1" x14ac:dyDescent="0.3">
      <c r="B7" s="21">
        <v>2475</v>
      </c>
      <c r="C7" s="58">
        <f>'BM2017 Model'!$H$3</f>
        <v>8.25</v>
      </c>
      <c r="D7" s="24">
        <f>'BM2017 Model'!$H$4</f>
        <v>65</v>
      </c>
      <c r="E7" s="58">
        <f>'BULLOCK Model'!B10/980.66</f>
        <v>5.1378551953742786</v>
      </c>
      <c r="F7" s="58">
        <f>'BM2017 Model'!C39/980.66</f>
        <v>6.4156082357553688</v>
      </c>
      <c r="G7" s="58">
        <f>'BM2017 Model'!$H$8</f>
        <v>0.96338007870161702</v>
      </c>
      <c r="H7" s="58">
        <f>'BM2017 Model'!$H$22</f>
        <v>0.33443699279729699</v>
      </c>
      <c r="I7" s="25">
        <v>1029.4766808280599</v>
      </c>
      <c r="J7" s="26">
        <v>242.14826348623299</v>
      </c>
      <c r="K7" s="26">
        <v>59.229064315032197</v>
      </c>
      <c r="L7" s="27">
        <v>1358.9283010500801</v>
      </c>
      <c r="M7" s="25">
        <v>994.21389039540998</v>
      </c>
      <c r="N7" s="26">
        <v>639.17627504468396</v>
      </c>
      <c r="O7" s="27">
        <v>1633.39016544009</v>
      </c>
      <c r="P7" s="28">
        <v>1.0436101588872143E-2</v>
      </c>
      <c r="Q7" s="29">
        <v>0.50254387159277125</v>
      </c>
      <c r="S7" s="36" t="e">
        <f>0.5*#REF!+0.5*#REF!</f>
        <v>#REF!</v>
      </c>
      <c r="T7" s="33">
        <f>+I7-M7</f>
        <v>35.262790432649922</v>
      </c>
      <c r="U7" s="33">
        <f>+J7+K7-N7</f>
        <v>-337.79894724341875</v>
      </c>
      <c r="V7" s="33">
        <f>+L7-O7</f>
        <v>-274.46186439000985</v>
      </c>
      <c r="W7" s="33" t="e">
        <f>+#REF!-#REF!</f>
        <v>#REF!</v>
      </c>
      <c r="X7" s="33" t="e">
        <f>+#REF!+#REF!-#REF!</f>
        <v>#REF!</v>
      </c>
      <c r="Y7" s="33" t="e">
        <f>+#REF!-#REF!</f>
        <v>#REF!</v>
      </c>
      <c r="Z7" s="36" t="e">
        <f>+#REF!/#REF!</f>
        <v>#REF!</v>
      </c>
      <c r="AA7" s="36" t="e">
        <f>+#REF!/#REF!</f>
        <v>#REF!</v>
      </c>
      <c r="AB7" s="36" t="e">
        <f>+(#REF!+#REF!)/#REF!</f>
        <v>#REF!</v>
      </c>
      <c r="AC7" s="36" t="e">
        <f>+#REF!/#REF!*100</f>
        <v>#REF!</v>
      </c>
      <c r="AD7" s="36" t="e">
        <f>+#REF!/#REF!*100</f>
        <v>#REF!</v>
      </c>
      <c r="AE7" s="36" t="e">
        <f>+#REF!/#REF!*100</f>
        <v>#REF!</v>
      </c>
      <c r="AF7" s="36" t="e">
        <f>+#REF!/#REF!</f>
        <v>#REF!</v>
      </c>
      <c r="AG7" s="36" t="e">
        <f>+#REF!/#REF!*100</f>
        <v>#REF!</v>
      </c>
      <c r="AH7" s="36" t="e">
        <f>+(#REF!)/#REF!*100</f>
        <v>#REF!</v>
      </c>
      <c r="AI7" s="36" t="e">
        <f>+#REF!/#REF!</f>
        <v>#REF!</v>
      </c>
    </row>
    <row r="8" spans="2:35" ht="15.75" customHeight="1" x14ac:dyDescent="0.3">
      <c r="B8" s="12"/>
      <c r="C8" s="12"/>
      <c r="D8" s="12"/>
      <c r="E8" s="12"/>
      <c r="F8" s="12"/>
      <c r="G8" s="12"/>
      <c r="H8" s="12"/>
    </row>
    <row r="9" spans="2:35" ht="15.75" customHeight="1" x14ac:dyDescent="0.3">
      <c r="B9" s="12"/>
      <c r="C9" s="12"/>
      <c r="D9" s="12"/>
      <c r="E9" s="12"/>
      <c r="F9" s="12"/>
      <c r="G9" s="12"/>
      <c r="H9" s="12"/>
      <c r="S9" s="36">
        <v>918.69062198284553</v>
      </c>
      <c r="T9" s="36">
        <v>-128.02017870470002</v>
      </c>
      <c r="U9" s="36">
        <v>134.96867126381596</v>
      </c>
      <c r="V9" s="36">
        <v>28.906569197790986</v>
      </c>
      <c r="W9" s="36">
        <v>-189.90493590341498</v>
      </c>
      <c r="X9" s="36">
        <v>-106.14266257780309</v>
      </c>
      <c r="Y9" s="36">
        <v>-328.40856271264897</v>
      </c>
      <c r="Z9" s="36">
        <v>0.92276236277007473</v>
      </c>
      <c r="AA9" s="36">
        <v>0.60026761592602551</v>
      </c>
      <c r="AB9" s="36">
        <v>1.5230299786961001</v>
      </c>
      <c r="AC9" s="36">
        <v>41.334878854505874</v>
      </c>
      <c r="AD9" s="36">
        <v>38.14227047659864</v>
      </c>
      <c r="AE9" s="36">
        <v>24.811989184585325</v>
      </c>
      <c r="AF9" s="36">
        <v>1.158145866487915</v>
      </c>
      <c r="AG9" s="36">
        <v>46.336070954618194</v>
      </c>
      <c r="AH9" s="36">
        <v>53.663929045381799</v>
      </c>
      <c r="AI9" s="36">
        <v>0.62153062944350934</v>
      </c>
    </row>
    <row r="10" spans="2:35" ht="15.75" customHeight="1" x14ac:dyDescent="0.3">
      <c r="B10" s="12"/>
      <c r="C10" s="12"/>
      <c r="D10" s="12"/>
      <c r="E10" s="12"/>
      <c r="F10" s="12"/>
      <c r="G10" s="12"/>
      <c r="H10" s="12"/>
      <c r="S10" s="36">
        <v>1767.39857147672</v>
      </c>
      <c r="T10" s="36">
        <v>-203.70169538227196</v>
      </c>
      <c r="U10" s="36">
        <v>-169.63783342446095</v>
      </c>
      <c r="V10" s="36">
        <v>-346.64520780939006</v>
      </c>
      <c r="W10" s="36">
        <v>-242.46736974772</v>
      </c>
      <c r="X10" s="36">
        <v>-787.45724016239387</v>
      </c>
      <c r="Y10" s="36">
        <v>-1153.49354847984</v>
      </c>
      <c r="Z10" s="36">
        <v>0.53051563405453139</v>
      </c>
      <c r="AA10" s="36">
        <v>0.25394351202356791</v>
      </c>
      <c r="AB10" s="36">
        <v>0.78445914607809941</v>
      </c>
      <c r="AC10" s="36">
        <v>61.855302313115459</v>
      </c>
      <c r="AD10" s="36">
        <v>32.815204926277168</v>
      </c>
      <c r="AE10" s="36">
        <v>15.707752706672062</v>
      </c>
      <c r="AF10" s="36">
        <v>1.3945539670884664</v>
      </c>
      <c r="AG10" s="36">
        <v>41.761430886266396</v>
      </c>
      <c r="AH10" s="36">
        <v>58.238569113733604</v>
      </c>
      <c r="AI10" s="36">
        <v>0.75231859953572522</v>
      </c>
    </row>
    <row r="11" spans="2:35" ht="15.75" customHeight="1" x14ac:dyDescent="0.3">
      <c r="B11" s="12"/>
      <c r="C11" s="12"/>
      <c r="D11" s="12"/>
      <c r="E11" s="12"/>
      <c r="F11" s="12"/>
      <c r="G11" s="12"/>
      <c r="H11" s="12"/>
    </row>
    <row r="12" spans="2:35" ht="15.75" customHeight="1" x14ac:dyDescent="0.3">
      <c r="B12" s="12"/>
      <c r="C12" s="12"/>
      <c r="D12" s="12"/>
      <c r="E12" s="12"/>
      <c r="F12" s="12"/>
      <c r="G12" s="12"/>
      <c r="H12" s="12"/>
    </row>
    <row r="13" spans="2:35" ht="15.75" customHeight="1" x14ac:dyDescent="0.3">
      <c r="B13" s="12"/>
      <c r="C13" s="12"/>
      <c r="D13" s="12"/>
      <c r="E13" s="12"/>
      <c r="F13" s="12"/>
      <c r="G13" s="12"/>
      <c r="H13" s="12"/>
    </row>
    <row r="14" spans="2:35" ht="15.75" customHeight="1" x14ac:dyDescent="0.3">
      <c r="B14" s="12"/>
      <c r="C14" s="12"/>
      <c r="D14" s="12"/>
      <c r="E14" s="12"/>
      <c r="F14" s="12"/>
      <c r="G14" s="12"/>
      <c r="H14" s="12"/>
    </row>
    <row r="15" spans="2:35" ht="15.75" customHeight="1" x14ac:dyDescent="0.3">
      <c r="B15" s="12"/>
      <c r="C15" s="12"/>
      <c r="D15" s="12"/>
      <c r="E15" s="12"/>
      <c r="F15" s="12"/>
      <c r="G15" s="12"/>
      <c r="H15" s="12"/>
    </row>
  </sheetData>
  <mergeCells count="12">
    <mergeCell ref="Q4:Q5"/>
    <mergeCell ref="B4:B5"/>
    <mergeCell ref="I4:L4"/>
    <mergeCell ref="M4:O4"/>
    <mergeCell ref="P4:P5"/>
    <mergeCell ref="B2:H2"/>
    <mergeCell ref="Z2:AE2"/>
    <mergeCell ref="AF2:AH2"/>
    <mergeCell ref="I3:O3"/>
    <mergeCell ref="P3:Q3"/>
    <mergeCell ref="T3:V3"/>
    <mergeCell ref="W3:Y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C15"/>
  <sheetViews>
    <sheetView showGridLines="0" zoomScale="130" zoomScaleNormal="130" workbookViewId="0">
      <selection activeCell="H15" sqref="H15"/>
    </sheetView>
  </sheetViews>
  <sheetFormatPr defaultColWidth="9.109375" defaultRowHeight="15.75" customHeight="1" x14ac:dyDescent="0.3"/>
  <cols>
    <col min="1" max="1" width="9.109375" style="36"/>
    <col min="2" max="2" width="9.44140625" style="36" customWidth="1"/>
    <col min="3" max="6" width="4.33203125" style="36" customWidth="1"/>
    <col min="7" max="7" width="4.109375" style="36" customWidth="1"/>
    <col min="8" max="9" width="4.88671875" style="36" customWidth="1"/>
    <col min="10" max="11" width="6.6640625" style="36" customWidth="1"/>
    <col min="12" max="27" width="9.109375" style="36"/>
    <col min="28" max="28" width="11.88671875" style="36" customWidth="1"/>
    <col min="29" max="16384" width="9.109375" style="36"/>
  </cols>
  <sheetData>
    <row r="1" spans="2:29" ht="15.75" customHeight="1" x14ac:dyDescent="0.3">
      <c r="C1" s="36">
        <v>8</v>
      </c>
      <c r="D1" s="36">
        <v>9</v>
      </c>
      <c r="E1" s="36">
        <v>10</v>
      </c>
      <c r="F1" s="36">
        <v>11</v>
      </c>
      <c r="G1" s="36">
        <v>12</v>
      </c>
      <c r="H1" s="36">
        <v>13</v>
      </c>
      <c r="I1" s="36">
        <v>14</v>
      </c>
    </row>
    <row r="2" spans="2:29" ht="15.75" customHeight="1" x14ac:dyDescent="0.3">
      <c r="T2" s="38" t="s">
        <v>39</v>
      </c>
      <c r="U2" s="39"/>
      <c r="V2" s="39"/>
      <c r="W2" s="39"/>
      <c r="X2" s="39"/>
      <c r="Y2" s="40"/>
      <c r="Z2" s="38" t="s">
        <v>40</v>
      </c>
      <c r="AA2" s="39"/>
      <c r="AB2" s="40"/>
      <c r="AC2" s="34"/>
    </row>
    <row r="3" spans="2:29" ht="33" customHeight="1" x14ac:dyDescent="0.3">
      <c r="C3" s="53" t="s">
        <v>24</v>
      </c>
      <c r="D3" s="54"/>
      <c r="E3" s="54"/>
      <c r="F3" s="54"/>
      <c r="G3" s="54"/>
      <c r="H3" s="54"/>
      <c r="I3" s="55"/>
      <c r="J3" s="46" t="s">
        <v>25</v>
      </c>
      <c r="K3" s="47"/>
      <c r="M3" s="31" t="s">
        <v>36</v>
      </c>
      <c r="N3" s="38" t="s">
        <v>37</v>
      </c>
      <c r="O3" s="39"/>
      <c r="P3" s="40"/>
      <c r="Q3" s="38" t="s">
        <v>38</v>
      </c>
      <c r="R3" s="39"/>
      <c r="S3" s="40"/>
      <c r="T3" s="35" t="s">
        <v>41</v>
      </c>
      <c r="U3" s="35" t="s">
        <v>42</v>
      </c>
      <c r="V3" s="35" t="s">
        <v>43</v>
      </c>
      <c r="W3" s="35" t="s">
        <v>46</v>
      </c>
      <c r="X3" s="35" t="s">
        <v>45</v>
      </c>
      <c r="Y3" s="35" t="s">
        <v>47</v>
      </c>
      <c r="Z3" s="35" t="s">
        <v>43</v>
      </c>
      <c r="AA3" s="35" t="s">
        <v>46</v>
      </c>
      <c r="AB3" s="35" t="s">
        <v>48</v>
      </c>
      <c r="AC3" s="34" t="s">
        <v>44</v>
      </c>
    </row>
    <row r="4" spans="2:29" ht="15.75" customHeight="1" x14ac:dyDescent="0.3">
      <c r="B4" s="41" t="s">
        <v>15</v>
      </c>
      <c r="C4" s="43" t="s">
        <v>16</v>
      </c>
      <c r="D4" s="44"/>
      <c r="E4" s="44"/>
      <c r="F4" s="44"/>
      <c r="G4" s="43" t="s">
        <v>17</v>
      </c>
      <c r="H4" s="44"/>
      <c r="I4" s="52"/>
      <c r="J4" s="48" t="s">
        <v>33</v>
      </c>
      <c r="K4" s="50" t="s">
        <v>34</v>
      </c>
      <c r="M4" s="32"/>
      <c r="N4" s="36" t="s">
        <v>18</v>
      </c>
      <c r="O4" s="36" t="s">
        <v>22</v>
      </c>
      <c r="P4" s="36" t="s">
        <v>21</v>
      </c>
      <c r="Q4" s="36" t="s">
        <v>18</v>
      </c>
      <c r="R4" s="36" t="s">
        <v>22</v>
      </c>
      <c r="S4" s="36" t="s">
        <v>21</v>
      </c>
    </row>
    <row r="5" spans="2:29" ht="24" customHeight="1" x14ac:dyDescent="0.3">
      <c r="B5" s="42"/>
      <c r="C5" s="8" t="s">
        <v>18</v>
      </c>
      <c r="D5" s="9" t="s">
        <v>19</v>
      </c>
      <c r="E5" s="9" t="s">
        <v>20</v>
      </c>
      <c r="F5" s="10" t="s">
        <v>21</v>
      </c>
      <c r="G5" s="31" t="s">
        <v>18</v>
      </c>
      <c r="H5" s="31" t="s">
        <v>22</v>
      </c>
      <c r="I5" s="37" t="s">
        <v>21</v>
      </c>
      <c r="J5" s="49"/>
      <c r="K5" s="51"/>
    </row>
    <row r="6" spans="2:29" ht="15.75" customHeight="1" x14ac:dyDescent="0.3">
      <c r="B6" s="11">
        <v>475</v>
      </c>
      <c r="C6" s="15">
        <v>522.13668519436601</v>
      </c>
      <c r="D6" s="16">
        <v>352.26375869175803</v>
      </c>
      <c r="E6" s="18">
        <v>59.229064315032197</v>
      </c>
      <c r="F6" s="17">
        <v>842.72555681134804</v>
      </c>
      <c r="G6" s="15">
        <v>595.91129295814699</v>
      </c>
      <c r="H6" s="16">
        <f>+I6-G6</f>
        <v>760.88434228496294</v>
      </c>
      <c r="I6" s="17">
        <v>1356.7956352431099</v>
      </c>
      <c r="J6" s="19" t="e">
        <f>LN(F6/#REF!)</f>
        <v>#REF!</v>
      </c>
      <c r="K6" s="20" t="e">
        <f>LN(I6/#REF!)</f>
        <v>#REF!</v>
      </c>
      <c r="M6" s="36">
        <f>0.5*F6+0.5*I6</f>
        <v>1099.760596027229</v>
      </c>
      <c r="N6" s="33" t="e">
        <f>+#REF!-#REF!</f>
        <v>#REF!</v>
      </c>
      <c r="O6" s="33" t="e">
        <f>+#REF!+#REF!-#REF!</f>
        <v>#REF!</v>
      </c>
      <c r="P6" s="33" t="e">
        <f>+#REF!-#REF!</f>
        <v>#REF!</v>
      </c>
      <c r="Q6" s="33">
        <f>+C6-G6</f>
        <v>-73.774607763780978</v>
      </c>
      <c r="R6" s="33">
        <f>+D6+E6-H6</f>
        <v>-349.39151927817272</v>
      </c>
      <c r="S6" s="33">
        <f>+F6-I6</f>
        <v>-514.07007843176189</v>
      </c>
      <c r="T6" s="36">
        <f>+D6/C6</f>
        <v>0.67465812818845972</v>
      </c>
      <c r="U6" s="36">
        <f>+E6/C6</f>
        <v>0.11343593735993499</v>
      </c>
      <c r="V6" s="36">
        <f>+(D6+E6)/C6</f>
        <v>0.78809406554839467</v>
      </c>
      <c r="W6" s="36">
        <f>+C6/F6*100</f>
        <v>61.95809311515292</v>
      </c>
      <c r="X6" s="36">
        <f>+D6/F6*100</f>
        <v>41.80053112719537</v>
      </c>
      <c r="Y6" s="36">
        <f>+E6/F6*100</f>
        <v>7.0282743695515073</v>
      </c>
      <c r="Z6" s="36">
        <f>+H6/G6</f>
        <v>1.2768416226983679</v>
      </c>
      <c r="AA6" s="36">
        <f>+G6/I6*100</f>
        <v>43.920490122403137</v>
      </c>
      <c r="AB6" s="36">
        <f>+(H6)/I6*100</f>
        <v>56.07950987759687</v>
      </c>
      <c r="AC6" s="36">
        <f>+C6/G6</f>
        <v>0.87619867481020797</v>
      </c>
    </row>
    <row r="7" spans="2:29" ht="15.75" customHeight="1" x14ac:dyDescent="0.3">
      <c r="B7" s="21">
        <v>2475</v>
      </c>
      <c r="C7" s="25">
        <v>1051.66034043846</v>
      </c>
      <c r="D7" s="26">
        <v>447.714427874828</v>
      </c>
      <c r="E7" s="22">
        <v>59.229064315032197</v>
      </c>
      <c r="F7" s="27">
        <v>1373.18447490207</v>
      </c>
      <c r="G7" s="25">
        <v>1072.51791712208</v>
      </c>
      <c r="H7" s="26">
        <f>+I7-G7</f>
        <v>1627.34657217978</v>
      </c>
      <c r="I7" s="27">
        <v>2699.86448930186</v>
      </c>
      <c r="J7" s="28" t="e">
        <f>LN(F7/#REF!)</f>
        <v>#REF!</v>
      </c>
      <c r="K7" s="29" t="e">
        <f>LN(I7/#REF!)</f>
        <v>#REF!</v>
      </c>
      <c r="M7" s="36">
        <f>0.5*F7+0.5*I7</f>
        <v>2036.5244821019651</v>
      </c>
      <c r="N7" s="33" t="e">
        <f>+#REF!-#REF!</f>
        <v>#REF!</v>
      </c>
      <c r="O7" s="33" t="e">
        <f>+#REF!+#REF!-#REF!</f>
        <v>#REF!</v>
      </c>
      <c r="P7" s="33" t="e">
        <f>+#REF!-#REF!</f>
        <v>#REF!</v>
      </c>
      <c r="Q7" s="33">
        <f>+C7-G7</f>
        <v>-20.857576683619982</v>
      </c>
      <c r="R7" s="33">
        <f>+D7+E7-H7</f>
        <v>-1120.4030799899197</v>
      </c>
      <c r="S7" s="33">
        <f>+F7-I7</f>
        <v>-1326.68001439979</v>
      </c>
      <c r="T7" s="36">
        <f>+D7/C7</f>
        <v>0.42572150974920869</v>
      </c>
      <c r="U7" s="36">
        <f>+E7/C7</f>
        <v>5.6319575853110822E-2</v>
      </c>
      <c r="V7" s="36">
        <f>+(D7+E7)/C7</f>
        <v>0.48204108560231951</v>
      </c>
      <c r="W7" s="36">
        <f>+C7/F7*100</f>
        <v>76.585510516601218</v>
      </c>
      <c r="X7" s="36">
        <f>+D7/F7*100</f>
        <v>32.604099162041372</v>
      </c>
      <c r="Y7" s="36">
        <f>+E7/F7*100</f>
        <v>4.3132634687889384</v>
      </c>
      <c r="Z7" s="36">
        <f>+H7/G7</f>
        <v>1.5173141130793308</v>
      </c>
      <c r="AA7" s="36">
        <f>+G7/I7*100</f>
        <v>39.724879577175201</v>
      </c>
      <c r="AB7" s="36">
        <f>+(H7)/I7*100</f>
        <v>60.275120422824799</v>
      </c>
      <c r="AC7" s="36">
        <f>+C7/G7</f>
        <v>0.98055270093800595</v>
      </c>
    </row>
    <row r="8" spans="2:29" ht="15.75" customHeight="1" x14ac:dyDescent="0.3">
      <c r="B8" s="12"/>
    </row>
    <row r="9" spans="2:29" ht="15.75" customHeight="1" x14ac:dyDescent="0.3">
      <c r="B9" s="12"/>
      <c r="M9" s="36">
        <v>918.69062198284553</v>
      </c>
      <c r="N9" s="36">
        <v>-128.02017870470002</v>
      </c>
      <c r="O9" s="36">
        <v>134.96867126381596</v>
      </c>
      <c r="P9" s="36">
        <v>28.906569197790986</v>
      </c>
      <c r="Q9" s="36">
        <v>-189.90493590341498</v>
      </c>
      <c r="R9" s="36">
        <v>-106.14266257780309</v>
      </c>
      <c r="S9" s="36">
        <v>-328.40856271264897</v>
      </c>
      <c r="T9" s="36">
        <v>0.92276236277007473</v>
      </c>
      <c r="U9" s="36">
        <v>0.60026761592602551</v>
      </c>
      <c r="V9" s="36">
        <v>1.5230299786961001</v>
      </c>
      <c r="W9" s="36">
        <v>41.334878854505874</v>
      </c>
      <c r="X9" s="36">
        <v>38.14227047659864</v>
      </c>
      <c r="Y9" s="36">
        <v>24.811989184585325</v>
      </c>
      <c r="Z9" s="36">
        <v>1.158145866487915</v>
      </c>
      <c r="AA9" s="36">
        <v>46.336070954618194</v>
      </c>
      <c r="AB9" s="36">
        <v>53.663929045381799</v>
      </c>
      <c r="AC9" s="36">
        <v>0.62153062944350934</v>
      </c>
    </row>
    <row r="10" spans="2:29" ht="15.75" customHeight="1" x14ac:dyDescent="0.3">
      <c r="B10" s="12"/>
      <c r="M10" s="36">
        <v>1767.39857147672</v>
      </c>
      <c r="N10" s="36">
        <v>-203.70169538227196</v>
      </c>
      <c r="O10" s="36">
        <v>-169.63783342446095</v>
      </c>
      <c r="P10" s="36">
        <v>-346.64520780939006</v>
      </c>
      <c r="Q10" s="36">
        <v>-242.46736974772</v>
      </c>
      <c r="R10" s="36">
        <v>-787.45724016239387</v>
      </c>
      <c r="S10" s="36">
        <v>-1153.49354847984</v>
      </c>
      <c r="T10" s="36">
        <v>0.53051563405453139</v>
      </c>
      <c r="U10" s="36">
        <v>0.25394351202356791</v>
      </c>
      <c r="V10" s="36">
        <v>0.78445914607809941</v>
      </c>
      <c r="W10" s="36">
        <v>61.855302313115459</v>
      </c>
      <c r="X10" s="36">
        <v>32.815204926277168</v>
      </c>
      <c r="Y10" s="36">
        <v>15.707752706672062</v>
      </c>
      <c r="Z10" s="36">
        <v>1.3945539670884664</v>
      </c>
      <c r="AA10" s="36">
        <v>41.761430886266396</v>
      </c>
      <c r="AB10" s="36">
        <v>58.238569113733604</v>
      </c>
      <c r="AC10" s="36">
        <v>0.75231859953572522</v>
      </c>
    </row>
    <row r="11" spans="2:29" ht="15.75" customHeight="1" x14ac:dyDescent="0.3">
      <c r="B11" s="12"/>
    </row>
    <row r="12" spans="2:29" ht="15.75" customHeight="1" x14ac:dyDescent="0.3">
      <c r="B12" s="12"/>
    </row>
    <row r="13" spans="2:29" ht="15.75" customHeight="1" x14ac:dyDescent="0.3">
      <c r="B13" s="12"/>
    </row>
    <row r="14" spans="2:29" ht="15.75" customHeight="1" x14ac:dyDescent="0.3">
      <c r="B14" s="12"/>
    </row>
    <row r="15" spans="2:29" ht="15.75" customHeight="1" x14ac:dyDescent="0.3">
      <c r="B15" s="12"/>
    </row>
  </sheetData>
  <mergeCells count="11">
    <mergeCell ref="K4:K5"/>
    <mergeCell ref="B4:B5"/>
    <mergeCell ref="C4:F4"/>
    <mergeCell ref="G4:I4"/>
    <mergeCell ref="J4:J5"/>
    <mergeCell ref="T2:Y2"/>
    <mergeCell ref="Z2:AB2"/>
    <mergeCell ref="C3:I3"/>
    <mergeCell ref="J3:K3"/>
    <mergeCell ref="N3:P3"/>
    <mergeCell ref="Q3:S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zoomScale="85" zoomScaleNormal="85" workbookViewId="0">
      <selection activeCell="F37" sqref="F37"/>
    </sheetView>
  </sheetViews>
  <sheetFormatPr defaultColWidth="11.5546875" defaultRowHeight="14.4" x14ac:dyDescent="0.3"/>
  <cols>
    <col min="2" max="10" width="11.44140625" style="1"/>
    <col min="12" max="35" width="11.44140625" style="2"/>
  </cols>
  <sheetData>
    <row r="2" spans="2:10" x14ac:dyDescent="0.3">
      <c r="B2" s="1" t="s">
        <v>14</v>
      </c>
      <c r="C2" s="1">
        <v>475</v>
      </c>
      <c r="G2" s="1" t="s">
        <v>14</v>
      </c>
      <c r="H2" s="1">
        <v>2475</v>
      </c>
    </row>
    <row r="3" spans="2:10" x14ac:dyDescent="0.3">
      <c r="B3" s="1" t="s">
        <v>13</v>
      </c>
      <c r="C3" s="1">
        <v>8.0500000000000007</v>
      </c>
      <c r="G3" s="1" t="s">
        <v>13</v>
      </c>
      <c r="H3" s="1">
        <v>8.25</v>
      </c>
    </row>
    <row r="4" spans="2:10" x14ac:dyDescent="0.3">
      <c r="B4" s="1" t="s">
        <v>2</v>
      </c>
      <c r="C4" s="1">
        <v>65</v>
      </c>
      <c r="G4" s="1" t="s">
        <v>2</v>
      </c>
      <c r="H4" s="1">
        <v>65</v>
      </c>
    </row>
    <row r="6" spans="2:10" x14ac:dyDescent="0.3">
      <c r="B6" s="1" t="s">
        <v>9</v>
      </c>
      <c r="C6" s="1" t="s">
        <v>10</v>
      </c>
      <c r="D6" s="1" t="s">
        <v>11</v>
      </c>
      <c r="E6" s="1" t="s">
        <v>12</v>
      </c>
      <c r="G6" s="1" t="s">
        <v>9</v>
      </c>
      <c r="H6" s="1" t="s">
        <v>10</v>
      </c>
      <c r="I6" s="1" t="s">
        <v>11</v>
      </c>
      <c r="J6" s="1" t="s">
        <v>12</v>
      </c>
    </row>
    <row r="7" spans="2:10" x14ac:dyDescent="0.3">
      <c r="B7" s="1">
        <v>-4</v>
      </c>
      <c r="C7" s="1">
        <v>2463.2093145438198</v>
      </c>
      <c r="D7" s="1">
        <v>4002.4764392096899</v>
      </c>
      <c r="E7" s="1">
        <v>1515.9115161346199</v>
      </c>
      <c r="G7" s="1">
        <v>-4</v>
      </c>
      <c r="H7" s="1">
        <v>4407.4786432627798</v>
      </c>
      <c r="I7" s="1">
        <v>7161.7256892543801</v>
      </c>
      <c r="J7" s="1">
        <v>2712.45630364823</v>
      </c>
    </row>
    <row r="8" spans="2:10" x14ac:dyDescent="0.3">
      <c r="B8" s="1">
        <v>0</v>
      </c>
      <c r="C8" s="1">
        <v>0.49283972462411801</v>
      </c>
      <c r="D8" s="1">
        <v>0.49283972462411801</v>
      </c>
      <c r="E8" s="1">
        <v>0.49283972462411801</v>
      </c>
      <c r="G8" s="1">
        <v>0</v>
      </c>
      <c r="H8" s="1">
        <v>0.96338007870161702</v>
      </c>
      <c r="I8" s="1">
        <v>0.96338007870161702</v>
      </c>
      <c r="J8" s="1">
        <v>0.96338007870161702</v>
      </c>
    </row>
    <row r="9" spans="2:10" x14ac:dyDescent="0.3">
      <c r="B9" s="1">
        <v>0.01</v>
      </c>
      <c r="C9" s="1">
        <v>0.49283972462411801</v>
      </c>
      <c r="D9" s="1">
        <v>0.49283972462411801</v>
      </c>
      <c r="E9" s="1">
        <v>0.49283972462411801</v>
      </c>
      <c r="G9" s="1">
        <v>0.01</v>
      </c>
      <c r="H9" s="1">
        <v>0.96338007870161702</v>
      </c>
      <c r="I9" s="1">
        <v>0.96338007870161702</v>
      </c>
      <c r="J9" s="1">
        <v>0.96338007870161702</v>
      </c>
    </row>
    <row r="10" spans="2:10" x14ac:dyDescent="0.3">
      <c r="B10" s="1">
        <v>1.4384498882876601E-2</v>
      </c>
      <c r="C10" s="1">
        <v>0.50075080779632397</v>
      </c>
      <c r="D10" s="1">
        <v>0.51872999501462702</v>
      </c>
      <c r="E10" s="1">
        <v>0.48339477940079401</v>
      </c>
      <c r="G10" s="1">
        <v>1.4384498882876601E-2</v>
      </c>
      <c r="H10" s="1">
        <v>0.98264645371753201</v>
      </c>
      <c r="I10" s="1">
        <v>1.0179278437537</v>
      </c>
      <c r="J10" s="1">
        <v>0.94858791704029399</v>
      </c>
    </row>
    <row r="11" spans="2:10" x14ac:dyDescent="0.3">
      <c r="B11" s="1">
        <v>2.0691380811147901E-2</v>
      </c>
      <c r="C11" s="1">
        <v>0.51406433623626502</v>
      </c>
      <c r="D11" s="1">
        <v>0.54745678324101699</v>
      </c>
      <c r="E11" s="1">
        <v>0.48270868108632098</v>
      </c>
      <c r="G11" s="1">
        <v>2.0691380811147901E-2</v>
      </c>
      <c r="H11" s="1">
        <v>1.0129154227157899</v>
      </c>
      <c r="I11" s="1">
        <v>1.0787120987135299</v>
      </c>
      <c r="J11" s="1">
        <v>0.951132053491478</v>
      </c>
    </row>
    <row r="12" spans="2:10" x14ac:dyDescent="0.3">
      <c r="B12" s="1">
        <v>2.9763514416313201E-2</v>
      </c>
      <c r="C12" s="1">
        <v>0.58392552671263198</v>
      </c>
      <c r="D12" s="1">
        <v>0.66983403605251501</v>
      </c>
      <c r="E12" s="1">
        <v>0.50903507793666802</v>
      </c>
      <c r="G12" s="1">
        <v>2.9763514416313201E-2</v>
      </c>
      <c r="H12" s="1">
        <v>1.1589743371658701</v>
      </c>
      <c r="I12" s="1">
        <v>1.3294853922821499</v>
      </c>
      <c r="J12" s="1">
        <v>1.0103319088774201</v>
      </c>
    </row>
    <row r="13" spans="2:10" x14ac:dyDescent="0.3">
      <c r="B13" s="1">
        <v>4.2813323987193903E-2</v>
      </c>
      <c r="C13" s="1">
        <v>0.65472639269213895</v>
      </c>
      <c r="D13" s="1">
        <v>0.83526559337902795</v>
      </c>
      <c r="E13" s="1">
        <v>0.51320999294788405</v>
      </c>
      <c r="G13" s="1">
        <v>4.2813323987193903E-2</v>
      </c>
      <c r="H13" s="1">
        <v>1.2939046296856</v>
      </c>
      <c r="I13" s="1">
        <v>1.65069566517139</v>
      </c>
      <c r="J13" s="1">
        <v>1.0142324996946099</v>
      </c>
    </row>
    <row r="14" spans="2:10" x14ac:dyDescent="0.3">
      <c r="B14" s="1">
        <v>6.15848211066026E-2</v>
      </c>
      <c r="C14" s="1">
        <v>0.76667851022681599</v>
      </c>
      <c r="D14" s="1">
        <v>1.08192223816918</v>
      </c>
      <c r="E14" s="1">
        <v>0.54328852602038502</v>
      </c>
      <c r="G14" s="1">
        <v>6.15848211066026E-2</v>
      </c>
      <c r="H14" s="1">
        <v>1.4989951832625099</v>
      </c>
      <c r="I14" s="1">
        <v>2.11535370047141</v>
      </c>
      <c r="J14" s="1">
        <v>1.0622273518341001</v>
      </c>
    </row>
    <row r="15" spans="2:10" x14ac:dyDescent="0.3">
      <c r="B15" s="1">
        <v>8.8586679041008198E-2</v>
      </c>
      <c r="C15" s="1">
        <v>0.92378828191573203</v>
      </c>
      <c r="D15" s="1">
        <v>1.3997957758192801</v>
      </c>
      <c r="E15" s="1">
        <v>0.60964949640982002</v>
      </c>
      <c r="G15" s="1">
        <v>8.8586679041008198E-2</v>
      </c>
      <c r="H15" s="1">
        <v>1.7793905873881</v>
      </c>
      <c r="I15" s="1">
        <v>2.6962708626192202</v>
      </c>
      <c r="J15" s="1">
        <v>1.17429999573916</v>
      </c>
    </row>
    <row r="16" spans="2:10" x14ac:dyDescent="0.3">
      <c r="B16" s="1">
        <v>0.12742749857031299</v>
      </c>
      <c r="C16" s="1">
        <v>1.0779464936196601</v>
      </c>
      <c r="D16" s="1">
        <v>1.6359101749853699</v>
      </c>
      <c r="E16" s="1">
        <v>0.71028878044438204</v>
      </c>
      <c r="G16" s="1">
        <v>0.12742749857031299</v>
      </c>
      <c r="H16" s="1">
        <v>2.0818519741900601</v>
      </c>
      <c r="I16" s="1">
        <v>3.1594544326173</v>
      </c>
      <c r="J16" s="1">
        <v>1.3717898880563</v>
      </c>
    </row>
    <row r="17" spans="2:10" x14ac:dyDescent="0.3">
      <c r="B17" s="1">
        <v>0.183298071083244</v>
      </c>
      <c r="C17" s="1">
        <v>1.1289848477000499</v>
      </c>
      <c r="D17" s="1">
        <v>1.7014474199151901</v>
      </c>
      <c r="E17" s="1">
        <v>0.74913087023273905</v>
      </c>
      <c r="G17" s="1">
        <v>0.183298071083244</v>
      </c>
      <c r="H17" s="1">
        <v>2.17629083275687</v>
      </c>
      <c r="I17" s="1">
        <v>3.27979992815902</v>
      </c>
      <c r="J17" s="1">
        <v>1.44406423943064</v>
      </c>
    </row>
    <row r="18" spans="2:10" x14ac:dyDescent="0.3">
      <c r="B18" s="1">
        <v>0.263665089873036</v>
      </c>
      <c r="C18" s="1">
        <v>1.1013223136008099</v>
      </c>
      <c r="D18" s="1">
        <v>1.7220507147202899</v>
      </c>
      <c r="E18" s="1">
        <v>0.70434095120831297</v>
      </c>
      <c r="G18" s="1">
        <v>0.263665089873036</v>
      </c>
      <c r="H18" s="1">
        <v>2.0283991257640501</v>
      </c>
      <c r="I18" s="1">
        <v>3.1716475014834602</v>
      </c>
      <c r="J18" s="1">
        <v>1.29724473210719</v>
      </c>
    </row>
    <row r="19" spans="2:10" x14ac:dyDescent="0.3">
      <c r="B19" s="1">
        <v>0.37926901907322502</v>
      </c>
      <c r="C19" s="1">
        <v>0.83416155503275502</v>
      </c>
      <c r="D19" s="1">
        <v>1.43748864964372</v>
      </c>
      <c r="E19" s="1">
        <v>0.48405634372634798</v>
      </c>
      <c r="G19" s="1">
        <v>0.37926901907322502</v>
      </c>
      <c r="H19" s="1">
        <v>1.4211917017548099</v>
      </c>
      <c r="I19" s="1">
        <v>2.4491022487366498</v>
      </c>
      <c r="J19" s="1">
        <v>0.82470458478351505</v>
      </c>
    </row>
    <row r="20" spans="2:10" x14ac:dyDescent="0.3">
      <c r="B20" s="1">
        <v>0.54555947811685201</v>
      </c>
      <c r="C20" s="1">
        <v>0.55658921009320395</v>
      </c>
      <c r="D20" s="1">
        <v>1.0315677584716301</v>
      </c>
      <c r="E20" s="1">
        <v>0.30031139132456502</v>
      </c>
      <c r="G20" s="1">
        <v>0.54555947811685201</v>
      </c>
      <c r="H20" s="1">
        <v>0.86285238936408604</v>
      </c>
      <c r="I20" s="1">
        <v>1.59918785532897</v>
      </c>
      <c r="J20" s="1">
        <v>0.46555771628102899</v>
      </c>
    </row>
    <row r="21" spans="2:10" x14ac:dyDescent="0.3">
      <c r="B21" s="1">
        <v>0.78475997035146094</v>
      </c>
      <c r="C21" s="1">
        <v>0.35388710913756399</v>
      </c>
      <c r="D21" s="1">
        <v>0.70963574804251295</v>
      </c>
      <c r="E21" s="1">
        <v>0.17647939292686199</v>
      </c>
      <c r="G21" s="1">
        <v>0.78475997035146094</v>
      </c>
      <c r="H21" s="1">
        <v>0.51178850180666702</v>
      </c>
      <c r="I21" s="1">
        <v>1.0262691319958599</v>
      </c>
      <c r="J21" s="1">
        <v>0.25522298431808399</v>
      </c>
    </row>
    <row r="22" spans="2:10" x14ac:dyDescent="0.3">
      <c r="B22" s="1">
        <v>1</v>
      </c>
      <c r="C22" s="1">
        <v>0.239788947827385</v>
      </c>
      <c r="D22" s="1">
        <v>0.49628866166390001</v>
      </c>
      <c r="E22" s="1">
        <v>0.11585745140215201</v>
      </c>
      <c r="G22" s="1">
        <v>1</v>
      </c>
      <c r="H22" s="1">
        <v>0.33443699279729699</v>
      </c>
      <c r="I22" s="1">
        <v>0.69218072421649102</v>
      </c>
      <c r="J22" s="1">
        <v>0.16158800474818899</v>
      </c>
    </row>
    <row r="23" spans="2:10" x14ac:dyDescent="0.3">
      <c r="B23" s="1">
        <v>1.12883789168469</v>
      </c>
      <c r="C23" s="1">
        <v>0.198240791860396</v>
      </c>
      <c r="D23" s="1">
        <v>0.41151237540214203</v>
      </c>
      <c r="E23" s="1">
        <v>9.5499950685644097E-2</v>
      </c>
      <c r="G23" s="1">
        <v>1.12883789168469</v>
      </c>
      <c r="H23" s="1">
        <v>0.27168007072575601</v>
      </c>
      <c r="I23" s="1">
        <v>0.56395916402769897</v>
      </c>
      <c r="J23" s="1">
        <v>0.13087837832514901</v>
      </c>
    </row>
    <row r="24" spans="2:10" x14ac:dyDescent="0.3">
      <c r="B24" s="1">
        <v>1.6237767391887199</v>
      </c>
      <c r="C24" s="1">
        <v>0.111816087414932</v>
      </c>
      <c r="D24" s="1">
        <v>0.233000130383541</v>
      </c>
      <c r="E24" s="1">
        <v>5.3660216344955998E-2</v>
      </c>
      <c r="G24" s="1">
        <v>1.6237767391887199</v>
      </c>
      <c r="H24" s="1">
        <v>0.14578768454593999</v>
      </c>
      <c r="I24" s="1">
        <v>0.30378946619252201</v>
      </c>
      <c r="J24" s="1">
        <v>6.9963087369847105E-2</v>
      </c>
    </row>
    <row r="25" spans="2:10" x14ac:dyDescent="0.3">
      <c r="B25" s="1">
        <v>2.33572146909012</v>
      </c>
      <c r="C25" s="1">
        <v>6.3452817213583895E-2</v>
      </c>
      <c r="D25" s="1">
        <v>0.130438227969746</v>
      </c>
      <c r="E25" s="1">
        <v>3.0867178088883299E-2</v>
      </c>
      <c r="G25" s="1">
        <v>2.33572146909012</v>
      </c>
      <c r="H25" s="1">
        <v>8.2913385016307406E-2</v>
      </c>
      <c r="I25" s="1">
        <v>0.17044278712001901</v>
      </c>
      <c r="J25" s="1">
        <v>4.0333941559061497E-2</v>
      </c>
    </row>
    <row r="26" spans="2:10" x14ac:dyDescent="0.3">
      <c r="B26" s="1">
        <v>3.35981828628378</v>
      </c>
      <c r="C26" s="1">
        <v>3.37504012888264E-2</v>
      </c>
      <c r="D26" s="1">
        <v>6.6992467443202905E-2</v>
      </c>
      <c r="E26" s="1">
        <v>1.70032487327407E-2</v>
      </c>
      <c r="G26" s="1">
        <v>3.35981828628378</v>
      </c>
      <c r="H26" s="1">
        <v>4.3627947579546897E-2</v>
      </c>
      <c r="I26" s="1">
        <v>8.6598788346975306E-2</v>
      </c>
      <c r="J26" s="1">
        <v>2.1979497015331799E-2</v>
      </c>
    </row>
    <row r="27" spans="2:10" x14ac:dyDescent="0.3">
      <c r="B27" s="1">
        <v>4.8329302385717501</v>
      </c>
      <c r="C27" s="1">
        <v>1.8203563836362902E-2</v>
      </c>
      <c r="D27" s="1">
        <v>3.5066834058630897E-2</v>
      </c>
      <c r="E27" s="1">
        <v>9.4496622019113099E-3</v>
      </c>
      <c r="G27" s="1">
        <v>4.8329302385717501</v>
      </c>
      <c r="H27" s="1">
        <v>2.35761751549406E-2</v>
      </c>
      <c r="I27" s="1">
        <v>4.5416481592689198E-2</v>
      </c>
      <c r="J27" s="1">
        <v>1.2238641467680601E-2</v>
      </c>
    </row>
    <row r="28" spans="2:10" x14ac:dyDescent="0.3">
      <c r="B28" s="1">
        <v>6.9519279617756098</v>
      </c>
      <c r="C28" s="1">
        <v>1.10189260152578E-2</v>
      </c>
      <c r="D28" s="1">
        <v>2.0489836868785201E-2</v>
      </c>
      <c r="E28" s="1">
        <v>5.9257050852705396E-3</v>
      </c>
      <c r="G28" s="1">
        <v>6.9519279617756098</v>
      </c>
      <c r="H28" s="1">
        <v>1.46915319528004E-2</v>
      </c>
      <c r="I28" s="1">
        <v>2.7319095585957999E-2</v>
      </c>
      <c r="J28" s="1">
        <v>7.9007414590656702E-3</v>
      </c>
    </row>
    <row r="29" spans="2:10" x14ac:dyDescent="0.3">
      <c r="B29" s="1">
        <v>10</v>
      </c>
      <c r="C29" s="1">
        <v>7.1283310624543402E-3</v>
      </c>
      <c r="D29" s="1">
        <v>1.29785751724998E-2</v>
      </c>
      <c r="E29" s="1">
        <v>3.9151527082586799E-3</v>
      </c>
      <c r="G29" s="1">
        <v>10</v>
      </c>
      <c r="H29" s="1">
        <v>9.47401383299591E-3</v>
      </c>
      <c r="I29" s="1">
        <v>1.7249367297834901E-2</v>
      </c>
      <c r="J29" s="1">
        <v>5.2034916155483599E-3</v>
      </c>
    </row>
    <row r="32" spans="2:10" x14ac:dyDescent="0.3">
      <c r="B32" s="1" t="s">
        <v>28</v>
      </c>
    </row>
    <row r="33" spans="2:3" x14ac:dyDescent="0.3">
      <c r="B33" s="1" t="s">
        <v>14</v>
      </c>
      <c r="C33" s="1" t="s">
        <v>26</v>
      </c>
    </row>
    <row r="34" spans="2:3" x14ac:dyDescent="0.3">
      <c r="B34" s="1">
        <v>50</v>
      </c>
      <c r="C34" s="1">
        <v>492.32785290295601</v>
      </c>
    </row>
    <row r="35" spans="2:3" x14ac:dyDescent="0.3">
      <c r="B35" s="1">
        <v>100</v>
      </c>
      <c r="C35" s="1">
        <v>927.11901429827401</v>
      </c>
    </row>
    <row r="36" spans="2:3" x14ac:dyDescent="0.3">
      <c r="B36" s="1">
        <v>250</v>
      </c>
      <c r="C36" s="1">
        <v>1922.34687821443</v>
      </c>
    </row>
    <row r="37" spans="2:3" x14ac:dyDescent="0.3">
      <c r="B37" s="1">
        <v>475</v>
      </c>
      <c r="C37" s="1">
        <v>2895.8602689457598</v>
      </c>
    </row>
    <row r="38" spans="2:3" x14ac:dyDescent="0.3">
      <c r="B38" s="1">
        <v>949</v>
      </c>
      <c r="C38" s="1">
        <v>4172.8355456247</v>
      </c>
    </row>
    <row r="39" spans="2:3" x14ac:dyDescent="0.3">
      <c r="B39" s="1">
        <v>2475</v>
      </c>
      <c r="C39" s="1">
        <v>6291.5303724758596</v>
      </c>
    </row>
    <row r="40" spans="2:3" x14ac:dyDescent="0.3">
      <c r="B40" s="1">
        <v>5000</v>
      </c>
      <c r="C40" s="1">
        <v>7772.5701549095302</v>
      </c>
    </row>
    <row r="41" spans="2:3" x14ac:dyDescent="0.3">
      <c r="B41" s="1">
        <v>10000</v>
      </c>
      <c r="C41" s="1">
        <v>8668.4353450471008</v>
      </c>
    </row>
    <row r="42" spans="2:3" x14ac:dyDescent="0.3">
      <c r="B42" s="1">
        <v>20000</v>
      </c>
      <c r="C42" s="1">
        <v>8570.0313371266493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4" sqref="A4"/>
    </sheetView>
  </sheetViews>
  <sheetFormatPr defaultColWidth="11.5546875" defaultRowHeight="14.4" x14ac:dyDescent="0.3"/>
  <sheetData>
    <row r="3" spans="1:2" x14ac:dyDescent="0.3">
      <c r="A3" t="s">
        <v>27</v>
      </c>
    </row>
    <row r="4" spans="1:2" x14ac:dyDescent="0.3">
      <c r="A4" t="s">
        <v>14</v>
      </c>
      <c r="B4" t="s">
        <v>26</v>
      </c>
    </row>
    <row r="5" spans="1:2" x14ac:dyDescent="0.3">
      <c r="A5">
        <v>50</v>
      </c>
      <c r="B5">
        <v>665.09304973935195</v>
      </c>
    </row>
    <row r="6" spans="1:2" x14ac:dyDescent="0.3">
      <c r="A6">
        <v>100</v>
      </c>
      <c r="B6">
        <v>1079.76596380671</v>
      </c>
    </row>
    <row r="7" spans="1:2" x14ac:dyDescent="0.3">
      <c r="A7">
        <v>250</v>
      </c>
      <c r="B7">
        <v>1901.7212635251001</v>
      </c>
    </row>
    <row r="8" spans="1:2" x14ac:dyDescent="0.3">
      <c r="A8">
        <v>475</v>
      </c>
      <c r="B8">
        <v>2641.1303098607</v>
      </c>
    </row>
    <row r="9" spans="1:2" x14ac:dyDescent="0.3">
      <c r="A9">
        <v>949</v>
      </c>
      <c r="B9">
        <v>3567.07467849163</v>
      </c>
    </row>
    <row r="10" spans="1:2" x14ac:dyDescent="0.3">
      <c r="A10">
        <v>2475</v>
      </c>
      <c r="B10">
        <v>5038.4890758957399</v>
      </c>
    </row>
    <row r="11" spans="1:2" x14ac:dyDescent="0.3">
      <c r="A11">
        <v>5000</v>
      </c>
      <c r="B11">
        <v>6198.6679372694598</v>
      </c>
    </row>
    <row r="12" spans="1:2" x14ac:dyDescent="0.3">
      <c r="A12">
        <v>10000</v>
      </c>
      <c r="B12">
        <v>7219.70232121564</v>
      </c>
    </row>
    <row r="13" spans="1:2" x14ac:dyDescent="0.3">
      <c r="A13">
        <v>20000</v>
      </c>
      <c r="B13">
        <v>7889.1198167455696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6"/>
  <sheetViews>
    <sheetView topLeftCell="D1" zoomScale="115" zoomScaleNormal="115" workbookViewId="0">
      <selection activeCell="Q15" sqref="Q15"/>
    </sheetView>
  </sheetViews>
  <sheetFormatPr defaultColWidth="11.5546875" defaultRowHeight="14.4" x14ac:dyDescent="0.3"/>
  <cols>
    <col min="2" max="8" width="16.6640625" style="4" customWidth="1"/>
  </cols>
  <sheetData>
    <row r="3" spans="2:8" x14ac:dyDescent="0.3">
      <c r="B3" s="56" t="s">
        <v>29</v>
      </c>
      <c r="C3" s="56"/>
      <c r="D3" s="56"/>
      <c r="F3" s="56" t="s">
        <v>30</v>
      </c>
      <c r="G3" s="56"/>
      <c r="H3" s="56"/>
    </row>
    <row r="4" spans="2:8" x14ac:dyDescent="0.3">
      <c r="B4" s="4" t="s">
        <v>0</v>
      </c>
      <c r="C4" s="4" t="s">
        <v>31</v>
      </c>
      <c r="D4" s="4" t="s">
        <v>32</v>
      </c>
      <c r="F4" s="4" t="s">
        <v>0</v>
      </c>
      <c r="G4" s="4" t="s">
        <v>31</v>
      </c>
      <c r="H4" s="4" t="s">
        <v>32</v>
      </c>
    </row>
    <row r="5" spans="2:8" x14ac:dyDescent="0.3">
      <c r="B5" s="4">
        <v>0.01</v>
      </c>
      <c r="C5" s="4">
        <v>17.782999725827999</v>
      </c>
      <c r="D5" s="4">
        <v>10.3746096144933</v>
      </c>
      <c r="F5" s="4">
        <v>0.01</v>
      </c>
      <c r="G5" s="4">
        <v>17.782998132894999</v>
      </c>
      <c r="H5" s="4">
        <v>9.8963193185029095</v>
      </c>
    </row>
    <row r="6" spans="2:8" x14ac:dyDescent="0.3">
      <c r="B6" s="4">
        <v>1.58214613571711E-2</v>
      </c>
      <c r="C6" s="4">
        <v>17.7829918980146</v>
      </c>
      <c r="D6" s="4">
        <v>9.6115364929034595</v>
      </c>
      <c r="F6" s="4">
        <v>1.58214613571711E-2</v>
      </c>
      <c r="G6" s="4">
        <v>17.782957012723301</v>
      </c>
      <c r="H6" s="4">
        <v>9.1343512619744107</v>
      </c>
    </row>
    <row r="7" spans="2:8" x14ac:dyDescent="0.3">
      <c r="B7" s="4">
        <v>2.50318639476458E-2</v>
      </c>
      <c r="C7" s="4">
        <v>17.782847497004401</v>
      </c>
      <c r="D7" s="4">
        <v>8.8511551592936701</v>
      </c>
      <c r="F7" s="4">
        <v>2.50318639476458E-2</v>
      </c>
      <c r="G7" s="4">
        <v>17.7823647187173</v>
      </c>
      <c r="H7" s="4">
        <v>8.3776625233500592</v>
      </c>
    </row>
    <row r="8" spans="2:8" x14ac:dyDescent="0.3">
      <c r="B8" s="4">
        <v>3.9604066814564097E-2</v>
      </c>
      <c r="C8" s="4">
        <v>17.781143939969201</v>
      </c>
      <c r="D8" s="4">
        <v>8.0970335841786696</v>
      </c>
      <c r="F8" s="4">
        <v>3.9604066814564097E-2</v>
      </c>
      <c r="G8" s="4">
        <v>17.776866345376298</v>
      </c>
      <c r="H8" s="4">
        <v>7.6285047745620602</v>
      </c>
    </row>
    <row r="9" spans="2:8" x14ac:dyDescent="0.3">
      <c r="B9" s="4">
        <v>6.2659421269344803E-2</v>
      </c>
      <c r="C9" s="4">
        <v>17.768095830623199</v>
      </c>
      <c r="D9" s="4">
        <v>7.3511422350563302</v>
      </c>
      <c r="F9" s="4">
        <v>6.2659421269344803E-2</v>
      </c>
      <c r="G9" s="4">
        <v>17.7433783765184</v>
      </c>
      <c r="H9" s="4">
        <v>6.8889836261290904</v>
      </c>
    </row>
    <row r="10" spans="2:8" x14ac:dyDescent="0.3">
      <c r="B10" s="4">
        <v>9.9136361227564196E-2</v>
      </c>
      <c r="C10" s="4">
        <v>17.701862186607698</v>
      </c>
      <c r="D10" s="4">
        <v>6.6161222615693696</v>
      </c>
      <c r="F10" s="4">
        <v>9.9136361227564196E-2</v>
      </c>
      <c r="G10" s="4">
        <v>17.606218387388701</v>
      </c>
      <c r="H10" s="4">
        <v>6.1633082206434802</v>
      </c>
    </row>
    <row r="11" spans="2:8" x14ac:dyDescent="0.3">
      <c r="B11" s="4">
        <v>0.156848210825246</v>
      </c>
      <c r="C11" s="4">
        <v>17.472526192507701</v>
      </c>
      <c r="D11" s="4">
        <v>5.8973427712747899</v>
      </c>
      <c r="F11" s="4">
        <v>0.156848210825246</v>
      </c>
      <c r="G11" s="4">
        <v>17.215006061691099</v>
      </c>
      <c r="H11" s="4">
        <v>5.4586900069659698</v>
      </c>
    </row>
    <row r="12" spans="2:8" x14ac:dyDescent="0.3">
      <c r="B12" s="4">
        <v>0.248156790651305</v>
      </c>
      <c r="C12" s="4">
        <v>16.908385016758402</v>
      </c>
      <c r="D12" s="4">
        <v>5.2027016818355101</v>
      </c>
      <c r="F12" s="4">
        <v>0.248156790651305</v>
      </c>
      <c r="G12" s="4">
        <v>16.399610999804398</v>
      </c>
      <c r="H12" s="4">
        <v>4.78348624798722</v>
      </c>
    </row>
    <row r="13" spans="2:8" x14ac:dyDescent="0.3">
      <c r="B13" s="4">
        <v>0.39262030738092202</v>
      </c>
      <c r="C13" s="4">
        <v>15.867785666083501</v>
      </c>
      <c r="D13" s="4">
        <v>4.5402358176045601</v>
      </c>
      <c r="F13" s="4">
        <v>0.39262030738092202</v>
      </c>
      <c r="G13" s="4">
        <v>15.081744346332</v>
      </c>
      <c r="H13" s="4">
        <v>4.1439875765368699</v>
      </c>
    </row>
    <row r="14" spans="2:8" x14ac:dyDescent="0.3">
      <c r="B14" s="4">
        <v>0.62118270212678905</v>
      </c>
      <c r="C14" s="4">
        <v>14.3377180703172</v>
      </c>
      <c r="D14" s="4">
        <v>3.9147301157172998</v>
      </c>
      <c r="F14" s="4">
        <v>0.62118270212678905</v>
      </c>
      <c r="G14" s="4">
        <v>13.329144329292699</v>
      </c>
      <c r="H14" s="4">
        <v>3.54198000124914</v>
      </c>
    </row>
    <row r="15" spans="2:8" x14ac:dyDescent="0.3">
      <c r="B15" s="4">
        <v>0.98280181174421</v>
      </c>
      <c r="C15" s="4">
        <v>12.4431748663321</v>
      </c>
      <c r="D15" s="4">
        <v>3.3262969218082099</v>
      </c>
      <c r="F15" s="4">
        <v>0.98280181174421</v>
      </c>
      <c r="G15" s="4">
        <v>11.3179671525935</v>
      </c>
      <c r="H15" s="4">
        <v>2.9756016336225199</v>
      </c>
    </row>
    <row r="16" spans="2:8" x14ac:dyDescent="0.3">
      <c r="B16" s="4">
        <v>1.5549360886268699</v>
      </c>
      <c r="C16" s="4">
        <v>10.3840181380769</v>
      </c>
      <c r="D16" s="4">
        <v>2.77251180673283</v>
      </c>
      <c r="F16" s="4">
        <v>1.5549360886268699</v>
      </c>
      <c r="G16" s="4">
        <v>9.2552162123110193</v>
      </c>
      <c r="H16" s="4">
        <v>2.4431698314835799</v>
      </c>
    </row>
    <row r="17" spans="2:8" x14ac:dyDescent="0.3">
      <c r="B17" s="4">
        <v>2.4601361239080801</v>
      </c>
      <c r="C17" s="4">
        <v>8.3577086927717605</v>
      </c>
      <c r="D17" s="4">
        <v>2.2531238881979401</v>
      </c>
      <c r="F17" s="4">
        <v>2.4601361239080801</v>
      </c>
      <c r="G17" s="4">
        <v>7.3124781028200898</v>
      </c>
      <c r="H17" s="4">
        <v>1.9481726471481</v>
      </c>
    </row>
    <row r="18" spans="2:8" x14ac:dyDescent="0.3">
      <c r="B18" s="4">
        <v>3.8922948617792401</v>
      </c>
      <c r="C18" s="4">
        <v>6.5071066487515896</v>
      </c>
      <c r="D18" s="4">
        <v>1.77431950900962</v>
      </c>
      <c r="F18" s="4">
        <v>3.8922948617792401</v>
      </c>
      <c r="G18" s="4">
        <v>5.5933777372118101</v>
      </c>
      <c r="H18" s="4">
        <v>1.50071683966104</v>
      </c>
    </row>
    <row r="19" spans="2:8" x14ac:dyDescent="0.3">
      <c r="B19" s="4">
        <v>6.1581792746355797</v>
      </c>
      <c r="C19" s="4">
        <v>4.9043391026852996</v>
      </c>
      <c r="D19" s="4">
        <v>1.3477178732431401</v>
      </c>
      <c r="F19" s="4">
        <v>6.1581792746355797</v>
      </c>
      <c r="G19" s="4">
        <v>4.1370655663173004</v>
      </c>
      <c r="H19" s="4">
        <v>1.1129844679348599</v>
      </c>
    </row>
    <row r="20" spans="2:8" x14ac:dyDescent="0.3">
      <c r="B20" s="4">
        <v>9.7431395424178593</v>
      </c>
      <c r="C20" s="4">
        <v>3.56710830331156</v>
      </c>
      <c r="D20" s="4">
        <v>0.98459538703101301</v>
      </c>
      <c r="F20" s="4">
        <v>9.7431395424178593</v>
      </c>
      <c r="G20" s="4">
        <v>2.9430748779626099</v>
      </c>
      <c r="H20" s="4">
        <v>0.79301701285958903</v>
      </c>
    </row>
    <row r="21" spans="2:8" x14ac:dyDescent="0.3">
      <c r="B21" s="4">
        <v>15.415070576789001</v>
      </c>
      <c r="C21" s="4">
        <v>2.48778726136036</v>
      </c>
      <c r="D21" s="4">
        <v>0.69051988654577401</v>
      </c>
      <c r="F21" s="4">
        <v>15.415070576789001</v>
      </c>
      <c r="G21" s="4">
        <v>2.0008533349438302</v>
      </c>
      <c r="H21" s="4">
        <v>0.54210053375356504</v>
      </c>
    </row>
    <row r="22" spans="2:8" x14ac:dyDescent="0.3">
      <c r="B22" s="4">
        <v>24.388894344873201</v>
      </c>
      <c r="C22" s="4">
        <v>1.6537627292134101</v>
      </c>
      <c r="D22" s="4">
        <v>0.46444713234067397</v>
      </c>
      <c r="F22" s="4">
        <v>24.388894344873201</v>
      </c>
      <c r="G22" s="4">
        <v>1.2936651649459201</v>
      </c>
      <c r="H22" s="4">
        <v>0.355771380178319</v>
      </c>
    </row>
    <row r="23" spans="2:8" x14ac:dyDescent="0.3">
      <c r="B23" s="4">
        <v>38.586794942153901</v>
      </c>
      <c r="C23" s="4">
        <v>1.0442595548010301</v>
      </c>
      <c r="D23" s="4">
        <v>0.30022636218090099</v>
      </c>
      <c r="F23" s="4">
        <v>38.586794942153901</v>
      </c>
      <c r="G23" s="4">
        <v>0.79464937932281998</v>
      </c>
      <c r="H23" s="4">
        <v>0.22538995038117701</v>
      </c>
    </row>
    <row r="24" spans="2:8" x14ac:dyDescent="0.3">
      <c r="B24" s="4">
        <v>61.0499485074372</v>
      </c>
      <c r="C24" s="4">
        <v>0.62696615075997097</v>
      </c>
      <c r="D24" s="4">
        <v>0.187934130898358</v>
      </c>
      <c r="F24" s="4">
        <v>61.0499485074372</v>
      </c>
      <c r="G24" s="4">
        <v>0.46551144993289001</v>
      </c>
      <c r="H24" s="4">
        <v>0.139354102152356</v>
      </c>
    </row>
    <row r="25" spans="2:8" x14ac:dyDescent="0.3">
      <c r="B25" s="4">
        <v>96.589940116770194</v>
      </c>
      <c r="C25" s="4">
        <v>0.36024945270615599</v>
      </c>
      <c r="D25" s="4">
        <v>0.115325613981795</v>
      </c>
      <c r="F25" s="4">
        <v>96.589940116770194</v>
      </c>
      <c r="G25" s="4">
        <v>0.262788965952233</v>
      </c>
      <c r="H25" s="4">
        <v>8.5197191956790097E-2</v>
      </c>
    </row>
    <row r="26" spans="2:8" x14ac:dyDescent="0.3">
      <c r="B26" s="4">
        <v>152.81940050489499</v>
      </c>
      <c r="C26" s="4">
        <v>0.20061860237492199</v>
      </c>
      <c r="D26" s="4">
        <v>7.0260131501555606E-2</v>
      </c>
      <c r="F26" s="4">
        <v>152.81940050489499</v>
      </c>
      <c r="G26" s="4">
        <v>0.14489339476125601</v>
      </c>
      <c r="H26" s="4">
        <v>5.2025441201107601E-2</v>
      </c>
    </row>
    <row r="27" spans="2:8" x14ac:dyDescent="0.3">
      <c r="B27" s="4">
        <v>241.78262397142399</v>
      </c>
      <c r="C27" s="4">
        <v>0.10958502911033501</v>
      </c>
      <c r="D27" s="4">
        <v>4.2793520162262302E-2</v>
      </c>
      <c r="F27" s="4">
        <v>241.78262397142399</v>
      </c>
      <c r="G27" s="4">
        <v>7.8864125051173697E-2</v>
      </c>
      <c r="H27" s="4">
        <v>3.1955662758819198E-2</v>
      </c>
    </row>
    <row r="28" spans="2:8" x14ac:dyDescent="0.3">
      <c r="B28" s="4">
        <v>382.53544419993199</v>
      </c>
      <c r="C28" s="4">
        <v>5.9190682783726099E-2</v>
      </c>
      <c r="D28" s="4">
        <v>2.6205202026376301E-2</v>
      </c>
      <c r="F28" s="4">
        <v>382.53544419993199</v>
      </c>
      <c r="G28" s="4">
        <v>4.26180568311273E-2</v>
      </c>
      <c r="H28" s="4">
        <v>1.9654813154620698E-2</v>
      </c>
    </row>
    <row r="29" spans="2:8" x14ac:dyDescent="0.3">
      <c r="B29" s="4">
        <v>605.22697481574903</v>
      </c>
      <c r="C29" s="4">
        <v>3.1669923230580099E-2</v>
      </c>
      <c r="D29" s="4">
        <v>1.6000577276002299E-2</v>
      </c>
      <c r="F29" s="4">
        <v>605.22697481574903</v>
      </c>
      <c r="G29" s="4">
        <v>2.2794289445269001E-2</v>
      </c>
      <c r="H29" s="4">
        <v>1.20607232941421E-2</v>
      </c>
    </row>
    <row r="30" spans="2:8" x14ac:dyDescent="0.3">
      <c r="B30" s="4">
        <v>957.55751943649295</v>
      </c>
      <c r="C30" s="4">
        <v>1.66596122661209E-2</v>
      </c>
      <c r="D30" s="4">
        <v>9.6347024779499298E-3</v>
      </c>
      <c r="F30" s="4">
        <v>957.55751943649295</v>
      </c>
      <c r="G30" s="4">
        <v>1.19355315788248E-2</v>
      </c>
      <c r="H30" s="4">
        <v>7.1759151250019304E-3</v>
      </c>
    </row>
    <row r="31" spans="2:8" x14ac:dyDescent="0.3">
      <c r="B31" s="4">
        <v>1514.9959291033099</v>
      </c>
      <c r="C31" s="4">
        <v>8.4178057940823298E-3</v>
      </c>
      <c r="D31" s="4">
        <v>5.5278359485150296E-3</v>
      </c>
      <c r="F31" s="4">
        <v>1514.9959291033099</v>
      </c>
      <c r="G31" s="4">
        <v>5.9149782407340902E-3</v>
      </c>
      <c r="H31" s="4">
        <v>3.9849860057901403E-3</v>
      </c>
    </row>
    <row r="32" spans="2:8" x14ac:dyDescent="0.3">
      <c r="B32" s="4">
        <v>2396.9449548579501</v>
      </c>
      <c r="C32" s="4">
        <v>3.8822331304967901E-3</v>
      </c>
      <c r="D32" s="4">
        <v>2.8779782813371999E-3</v>
      </c>
      <c r="F32" s="4">
        <v>2396.9449548579501</v>
      </c>
      <c r="G32" s="4">
        <v>2.57699231513565E-3</v>
      </c>
      <c r="H32" s="4">
        <v>1.9402864547766799E-3</v>
      </c>
    </row>
    <row r="33" spans="2:8" x14ac:dyDescent="0.3">
      <c r="B33" s="4">
        <v>3792.31719785512</v>
      </c>
      <c r="C33" s="4">
        <v>1.4949198669360899E-3</v>
      </c>
      <c r="D33" s="4">
        <v>1.27892350683207E-3</v>
      </c>
      <c r="F33" s="4">
        <v>3792.31719785512</v>
      </c>
      <c r="G33" s="4">
        <v>8.9971419581135403E-4</v>
      </c>
      <c r="H33" s="4">
        <v>7.8603834110667695E-4</v>
      </c>
    </row>
    <row r="34" spans="2:8" x14ac:dyDescent="0.3">
      <c r="B34" s="4">
        <v>6000</v>
      </c>
      <c r="C34" s="4">
        <v>4.3595749755455599E-4</v>
      </c>
      <c r="D34" s="4">
        <v>4.5921461932687797E-4</v>
      </c>
      <c r="F34" s="4">
        <v>6000</v>
      </c>
      <c r="G34" s="4">
        <v>2.2559628715806401E-4</v>
      </c>
      <c r="H34" s="4">
        <v>2.4884869852506703E-4</v>
      </c>
    </row>
    <row r="37" spans="2:8" x14ac:dyDescent="0.3">
      <c r="B37" s="4" t="s">
        <v>14</v>
      </c>
      <c r="C37" s="4" t="s">
        <v>0</v>
      </c>
      <c r="D37" s="4" t="s">
        <v>3</v>
      </c>
      <c r="F37" s="4" t="s">
        <v>14</v>
      </c>
      <c r="G37" s="4" t="s">
        <v>0</v>
      </c>
      <c r="H37" s="4" t="s">
        <v>3</v>
      </c>
    </row>
    <row r="38" spans="2:8" x14ac:dyDescent="0.3">
      <c r="B38" s="4">
        <v>50</v>
      </c>
      <c r="C38" s="4">
        <v>842.39714554223099</v>
      </c>
      <c r="D38" s="4">
        <v>492.32785290295601</v>
      </c>
      <c r="F38" s="4">
        <v>50</v>
      </c>
      <c r="G38" s="4">
        <v>665.09304973935195</v>
      </c>
      <c r="H38">
        <v>376.3170084779</v>
      </c>
    </row>
    <row r="39" spans="2:8" x14ac:dyDescent="0.3">
      <c r="B39" s="4">
        <v>100</v>
      </c>
      <c r="C39" s="4">
        <v>1355.7079232357</v>
      </c>
      <c r="D39" s="4">
        <v>927.11901429827401</v>
      </c>
      <c r="F39" s="4">
        <v>100</v>
      </c>
      <c r="G39" s="4">
        <v>1079.76596380671</v>
      </c>
      <c r="H39">
        <v>717.37930321333499</v>
      </c>
    </row>
    <row r="40" spans="2:8" x14ac:dyDescent="0.3">
      <c r="B40" s="4">
        <v>250</v>
      </c>
      <c r="C40" s="4">
        <v>2358.7824968192199</v>
      </c>
      <c r="D40" s="4">
        <v>1922.34687821443</v>
      </c>
      <c r="F40" s="4">
        <v>250</v>
      </c>
      <c r="G40" s="4">
        <v>1901.7212635251001</v>
      </c>
      <c r="H40">
        <v>1510.9912585387101</v>
      </c>
    </row>
    <row r="41" spans="2:8" x14ac:dyDescent="0.3">
      <c r="B41" s="4">
        <v>475</v>
      </c>
      <c r="C41" s="4">
        <v>3256.9168588538801</v>
      </c>
      <c r="D41" s="4">
        <v>2895.8602689457598</v>
      </c>
      <c r="F41" s="4">
        <v>475</v>
      </c>
      <c r="G41" s="4">
        <v>2641.1303098607</v>
      </c>
      <c r="H41">
        <v>2286.7117216700699</v>
      </c>
    </row>
    <row r="42" spans="2:8" x14ac:dyDescent="0.3">
      <c r="B42" s="4">
        <v>949</v>
      </c>
      <c r="C42" s="4">
        <v>4377.3914000782397</v>
      </c>
      <c r="D42" s="4">
        <v>4172.8355456247</v>
      </c>
      <c r="F42" s="4">
        <v>949</v>
      </c>
      <c r="G42" s="4">
        <v>3567.07467849163</v>
      </c>
      <c r="H42">
        <v>3306.26855651605</v>
      </c>
    </row>
    <row r="43" spans="2:8" x14ac:dyDescent="0.3">
      <c r="B43" s="4">
        <v>2475</v>
      </c>
      <c r="C43" s="4">
        <v>6141.7142061464301</v>
      </c>
      <c r="D43" s="4">
        <v>6291.5303724758596</v>
      </c>
      <c r="F43" s="4">
        <v>2475</v>
      </c>
      <c r="G43" s="4">
        <v>5038.4890758957399</v>
      </c>
      <c r="H43">
        <v>5024.5323450092101</v>
      </c>
    </row>
    <row r="44" spans="2:8" x14ac:dyDescent="0.3">
      <c r="B44" s="4">
        <v>5000</v>
      </c>
      <c r="C44" s="4">
        <v>7351.2576252213203</v>
      </c>
      <c r="D44" s="4">
        <v>7772.5701549095302</v>
      </c>
      <c r="F44" s="4">
        <v>5000</v>
      </c>
      <c r="G44" s="4">
        <v>6198.6679372694598</v>
      </c>
      <c r="H44">
        <v>6441.7613595845296</v>
      </c>
    </row>
    <row r="45" spans="2:8" x14ac:dyDescent="0.3">
      <c r="B45" s="4">
        <v>10000</v>
      </c>
      <c r="C45" s="4">
        <v>8149.1294304239</v>
      </c>
      <c r="D45" s="4">
        <v>8668.4353450471008</v>
      </c>
      <c r="F45" s="4">
        <v>10000</v>
      </c>
      <c r="G45" s="4">
        <v>7219.70232121564</v>
      </c>
      <c r="H45">
        <v>7707.3419290101701</v>
      </c>
    </row>
    <row r="46" spans="2:8" x14ac:dyDescent="0.3">
      <c r="B46" s="4">
        <v>20000</v>
      </c>
      <c r="C46" s="4">
        <v>8265.5348380403102</v>
      </c>
      <c r="D46" s="4">
        <v>8570.0313371266493</v>
      </c>
      <c r="F46" s="4">
        <v>20000</v>
      </c>
      <c r="G46" s="4">
        <v>7889.1198167455696</v>
      </c>
      <c r="H46">
        <v>8498.9876713633093</v>
      </c>
    </row>
  </sheetData>
  <mergeCells count="2">
    <mergeCell ref="B3:D3"/>
    <mergeCell ref="F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Hoja1</vt:lpstr>
      <vt:lpstr>Hoja1 (2)</vt:lpstr>
      <vt:lpstr>Table5</vt:lpstr>
      <vt:lpstr>Table4</vt:lpstr>
      <vt:lpstr>BM2017 Model</vt:lpstr>
      <vt:lpstr>BULLOCK Model</vt:lpstr>
      <vt:lpstr>CAVDP - CAV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2021-02-09T16:38:05Z</dcterms:modified>
</cp:coreProperties>
</file>