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Final" sheetId="1" r:id="rId1"/>
    <sheet name="Tables2_3" sheetId="6" r:id="rId2"/>
    <sheet name="CAV Hazard - Bullock" sheetId="4" r:id="rId3"/>
    <sheet name="CMSs BrayMacedo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6" l="1"/>
  <c r="V21" i="6"/>
  <c r="V20" i="6"/>
  <c r="V19" i="6"/>
  <c r="Y11" i="2" l="1"/>
  <c r="G22" i="6" s="1"/>
  <c r="Y10" i="2"/>
  <c r="Y9" i="2"/>
  <c r="Y8" i="2"/>
  <c r="N10" i="4"/>
  <c r="N9" i="4"/>
  <c r="N8" i="4"/>
  <c r="N7" i="4"/>
  <c r="F19" i="6" s="1"/>
  <c r="I22" i="6"/>
  <c r="H22" i="6"/>
  <c r="I21" i="6"/>
  <c r="H21" i="6"/>
  <c r="G21" i="6"/>
  <c r="I20" i="6"/>
  <c r="H20" i="6"/>
  <c r="G20" i="6"/>
  <c r="I19" i="6"/>
  <c r="H19" i="6"/>
  <c r="G19" i="6"/>
  <c r="AA11" i="2"/>
  <c r="AA10" i="2"/>
  <c r="AA9" i="2"/>
  <c r="AA8" i="2"/>
  <c r="Z11" i="2"/>
  <c r="Z10" i="2"/>
  <c r="Z9" i="2"/>
  <c r="Z8" i="2"/>
  <c r="F22" i="6"/>
  <c r="F21" i="6"/>
  <c r="F20" i="6"/>
  <c r="E22" i="6"/>
  <c r="E21" i="6"/>
  <c r="E20" i="6"/>
  <c r="E19" i="6"/>
  <c r="D22" i="6"/>
  <c r="D21" i="6"/>
  <c r="D20" i="6"/>
  <c r="D19" i="6"/>
  <c r="Y21" i="6" l="1"/>
  <c r="Y22" i="6"/>
  <c r="Y19" i="6"/>
  <c r="Y20" i="6" l="1"/>
  <c r="X20" i="6"/>
  <c r="X21" i="6"/>
  <c r="X22" i="6"/>
  <c r="X19" i="6"/>
  <c r="AP20" i="1" l="1"/>
  <c r="AQ20" i="1"/>
  <c r="AP21" i="1"/>
  <c r="AQ21" i="1"/>
  <c r="AP22" i="1"/>
  <c r="AQ22" i="1"/>
  <c r="AP23" i="1"/>
  <c r="AQ23" i="1"/>
  <c r="AP24" i="1"/>
  <c r="AQ24" i="1"/>
  <c r="AQ19" i="1"/>
  <c r="AP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N19" i="1"/>
  <c r="AM19" i="1"/>
  <c r="AL19" i="1"/>
  <c r="AF20" i="1" l="1"/>
  <c r="AF21" i="1"/>
  <c r="AF22" i="1"/>
  <c r="AF23" i="1"/>
  <c r="AF24" i="1"/>
  <c r="AF19" i="1"/>
  <c r="AR20" i="1"/>
  <c r="AR21" i="1"/>
  <c r="AR22" i="1"/>
  <c r="AR23" i="1"/>
  <c r="AR24" i="1"/>
  <c r="AR19" i="1"/>
  <c r="AO21" i="1"/>
  <c r="AJ20" i="1"/>
  <c r="AK20" i="1"/>
  <c r="AO20" i="1"/>
  <c r="AJ21" i="1"/>
  <c r="AK21" i="1"/>
  <c r="AJ22" i="1"/>
  <c r="AK22" i="1"/>
  <c r="AO22" i="1"/>
  <c r="AJ23" i="1"/>
  <c r="AK23" i="1"/>
  <c r="AO23" i="1"/>
  <c r="AJ24" i="1"/>
  <c r="AK24" i="1"/>
  <c r="AO24" i="1"/>
  <c r="AI20" i="1"/>
  <c r="AI21" i="1"/>
  <c r="AI22" i="1"/>
  <c r="AI23" i="1"/>
  <c r="AI24" i="1"/>
  <c r="AO19" i="1"/>
  <c r="AK19" i="1"/>
  <c r="AJ19" i="1"/>
  <c r="AI19" i="1"/>
  <c r="K26" i="1" l="1"/>
  <c r="AA20" i="1"/>
  <c r="AA21" i="1"/>
  <c r="AA22" i="1"/>
  <c r="AA23" i="1"/>
  <c r="AA24" i="1"/>
  <c r="AA19" i="1"/>
  <c r="AE20" i="1"/>
  <c r="AG20" i="1"/>
  <c r="AH20" i="1"/>
  <c r="AE21" i="1"/>
  <c r="AG21" i="1"/>
  <c r="AH21" i="1"/>
  <c r="AE22" i="1"/>
  <c r="AG22" i="1"/>
  <c r="AH22" i="1"/>
  <c r="AE23" i="1"/>
  <c r="AG23" i="1"/>
  <c r="AH23" i="1"/>
  <c r="AE24" i="1"/>
  <c r="AG24" i="1"/>
  <c r="AH24" i="1"/>
  <c r="AH19" i="1"/>
  <c r="V20" i="1"/>
  <c r="V21" i="1"/>
  <c r="V22" i="1"/>
  <c r="V23" i="1"/>
  <c r="V24" i="1"/>
  <c r="V19" i="1"/>
  <c r="AG19" i="1"/>
  <c r="AE19" i="1"/>
  <c r="AC20" i="1"/>
  <c r="AC21" i="1"/>
  <c r="AC22" i="1"/>
  <c r="AC23" i="1"/>
  <c r="AC24" i="1"/>
  <c r="AC19" i="1"/>
  <c r="AB20" i="1"/>
  <c r="AB21" i="1"/>
  <c r="AB22" i="1"/>
  <c r="AB23" i="1"/>
  <c r="AB24" i="1"/>
  <c r="AB19" i="1"/>
  <c r="AD20" i="1"/>
  <c r="AD21" i="1"/>
  <c r="AD22" i="1"/>
  <c r="AD23" i="1"/>
  <c r="AD24" i="1"/>
  <c r="AD19" i="1"/>
  <c r="E24" i="1" l="1"/>
  <c r="E23" i="1"/>
  <c r="E22" i="1"/>
  <c r="E21" i="1"/>
  <c r="E20" i="1"/>
  <c r="E19" i="1"/>
  <c r="G24" i="1"/>
  <c r="G23" i="1"/>
  <c r="G22" i="1"/>
  <c r="G21" i="1"/>
  <c r="G20" i="1"/>
  <c r="G19" i="1"/>
  <c r="F24" i="1"/>
  <c r="F23" i="1"/>
  <c r="F22" i="1"/>
  <c r="F21" i="1"/>
  <c r="F20" i="1"/>
  <c r="F19" i="1"/>
  <c r="Y24" i="1" l="1"/>
  <c r="X24" i="1"/>
  <c r="I24" i="1"/>
  <c r="H24" i="1"/>
  <c r="D24" i="1"/>
  <c r="Y23" i="1"/>
  <c r="X23" i="1"/>
  <c r="I23" i="1"/>
  <c r="H23" i="1"/>
  <c r="D23" i="1"/>
  <c r="Y22" i="1"/>
  <c r="X22" i="1"/>
  <c r="I22" i="1"/>
  <c r="H22" i="1"/>
  <c r="D22" i="1"/>
  <c r="Y21" i="1"/>
  <c r="X21" i="1"/>
  <c r="I21" i="1"/>
  <c r="H21" i="1"/>
  <c r="D21" i="1"/>
  <c r="Y20" i="1"/>
  <c r="X20" i="1"/>
  <c r="I20" i="1"/>
  <c r="H20" i="1"/>
  <c r="D20" i="1"/>
  <c r="Y19" i="1"/>
  <c r="X19" i="1"/>
  <c r="I19" i="1"/>
  <c r="H19" i="1"/>
  <c r="D19" i="1"/>
</calcChain>
</file>

<file path=xl/sharedStrings.xml><?xml version="1.0" encoding="utf-8"?>
<sst xmlns="http://schemas.openxmlformats.org/spreadsheetml/2006/main" count="156" uniqueCount="53">
  <si>
    <t>Scenario</t>
  </si>
  <si>
    <t>MR1</t>
  </si>
  <si>
    <t>MR2</t>
  </si>
  <si>
    <t>MR3</t>
  </si>
  <si>
    <t>CAV</t>
  </si>
  <si>
    <t>PGA</t>
  </si>
  <si>
    <t>SA1</t>
  </si>
  <si>
    <t>Tr = 475 yr</t>
  </si>
  <si>
    <t>CAVdp</t>
  </si>
  <si>
    <t>T(s)</t>
  </si>
  <si>
    <t>CMS</t>
  </si>
  <si>
    <t>CMS+SIG</t>
  </si>
  <si>
    <t>CMS-SIG</t>
  </si>
  <si>
    <t>CMS for MR1</t>
  </si>
  <si>
    <t>475 years</t>
  </si>
  <si>
    <t>2475 years</t>
  </si>
  <si>
    <t>CMS for MR2</t>
  </si>
  <si>
    <t>R</t>
  </si>
  <si>
    <t>M</t>
  </si>
  <si>
    <t>Seismic Hazard for MR1</t>
  </si>
  <si>
    <t>Seismic Hazard for MR2</t>
  </si>
  <si>
    <t>Ds</t>
  </si>
  <si>
    <t>Dv</t>
  </si>
  <si>
    <t>De</t>
  </si>
  <si>
    <t>LIBS</t>
  </si>
  <si>
    <t>Dv+De</t>
  </si>
  <si>
    <t>Intensity Measures</t>
  </si>
  <si>
    <t>Error</t>
  </si>
  <si>
    <t>Mw</t>
  </si>
  <si>
    <t>BM 2017</t>
  </si>
  <si>
    <t>BU 2018</t>
  </si>
  <si>
    <t>BM2017</t>
  </si>
  <si>
    <t>BU2018</t>
  </si>
  <si>
    <t>Return Period
(yr)</t>
  </si>
  <si>
    <t>Pseudo-Prob.
Settlement (mm)</t>
  </si>
  <si>
    <t>Performance Based
Settlement (mm)</t>
  </si>
  <si>
    <t>Tr</t>
  </si>
  <si>
    <t>Mean</t>
  </si>
  <si>
    <t>CAVdp Hazard Curve</t>
  </si>
  <si>
    <t>Pseudo BM-BU</t>
  </si>
  <si>
    <t>Performance-based BM-BU</t>
  </si>
  <si>
    <t>AVER</t>
  </si>
  <si>
    <t>DV/DS</t>
  </si>
  <si>
    <t>DE/DS</t>
  </si>
  <si>
    <t>(DV+DE)/DS</t>
  </si>
  <si>
    <t>BM</t>
  </si>
  <si>
    <t>BU</t>
  </si>
  <si>
    <t>DS_BM/DS_BU</t>
  </si>
  <si>
    <t>DS/DT</t>
  </si>
  <si>
    <t>DV/DT</t>
  </si>
  <si>
    <t>DE/DT</t>
  </si>
  <si>
    <t>(DV+DE)/DT</t>
  </si>
  <si>
    <t>Intensity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</si>
</sst>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2" fillId="5" borderId="0" xfId="0" applyFont="1" applyFill="1"/>
    <xf numFmtId="0" fontId="0" fillId="0" borderId="0" xfId="0" applyAlignment="1">
      <alignment horizontal="center"/>
    </xf>
    <xf numFmtId="0" fontId="3" fillId="5" borderId="0" xfId="0" applyFont="1" applyFill="1"/>
    <xf numFmtId="0" fontId="0" fillId="4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1" fontId="0" fillId="0" borderId="0" xfId="0" applyNumberFormat="1"/>
    <xf numFmtId="0" fontId="0" fillId="0" borderId="0" xfId="0" applyFill="1"/>
    <xf numFmtId="0" fontId="2" fillId="0" borderId="0" xfId="0" applyFont="1" applyFill="1"/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4" borderId="0" xfId="0" applyFont="1" applyFill="1"/>
    <xf numFmtId="0" fontId="0" fillId="4" borderId="0" xfId="0" applyFont="1" applyFill="1" applyAlignment="1">
      <alignment horizont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166" fontId="4" fillId="0" borderId="2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AR32"/>
  <sheetViews>
    <sheetView showGridLines="0" topLeftCell="A7" zoomScale="115" zoomScaleNormal="115" workbookViewId="0">
      <selection activeCell="A21" sqref="A21:XFD21"/>
    </sheetView>
  </sheetViews>
  <sheetFormatPr baseColWidth="10" defaultColWidth="9.140625" defaultRowHeight="16.5" customHeight="1" x14ac:dyDescent="0.25"/>
  <cols>
    <col min="1" max="1" width="9.140625" style="10"/>
    <col min="2" max="2" width="7.28515625" style="10" customWidth="1"/>
    <col min="3" max="3" width="8.28515625" style="10" bestFit="1" customWidth="1"/>
    <col min="4" max="9" width="6.28515625" style="10" customWidth="1"/>
    <col min="10" max="23" width="4.28515625" style="10" customWidth="1"/>
    <col min="24" max="27" width="6.42578125" style="10" customWidth="1"/>
    <col min="28" max="43" width="9.140625" style="10"/>
    <col min="44" max="44" width="10.7109375" style="10" customWidth="1"/>
    <col min="45" max="16384" width="9.140625" style="10"/>
  </cols>
  <sheetData>
    <row r="14" spans="2:44" ht="16.5" customHeight="1" x14ac:dyDescent="0.25">
      <c r="J14" s="11">
        <v>1</v>
      </c>
      <c r="K14" s="11">
        <v>2</v>
      </c>
      <c r="L14" s="11">
        <v>3</v>
      </c>
      <c r="M14" s="11">
        <v>4</v>
      </c>
      <c r="N14" s="11">
        <v>5</v>
      </c>
      <c r="O14" s="11">
        <v>6</v>
      </c>
      <c r="P14" s="11">
        <v>7</v>
      </c>
      <c r="Q14" s="11">
        <v>8</v>
      </c>
      <c r="R14" s="11">
        <v>9</v>
      </c>
      <c r="S14" s="11">
        <v>10</v>
      </c>
      <c r="T14" s="11">
        <v>11</v>
      </c>
      <c r="U14" s="11">
        <v>12</v>
      </c>
      <c r="V14" s="11">
        <v>13</v>
      </c>
      <c r="W14" s="11">
        <v>14</v>
      </c>
    </row>
    <row r="16" spans="2:44" ht="24.75" customHeight="1" x14ac:dyDescent="0.25">
      <c r="B16" s="57" t="s">
        <v>33</v>
      </c>
      <c r="C16" s="63" t="s">
        <v>0</v>
      </c>
      <c r="D16" s="68" t="s">
        <v>26</v>
      </c>
      <c r="E16" s="69"/>
      <c r="F16" s="69"/>
      <c r="G16" s="69"/>
      <c r="H16" s="69"/>
      <c r="I16" s="70"/>
      <c r="J16" s="51" t="s">
        <v>34</v>
      </c>
      <c r="K16" s="52"/>
      <c r="L16" s="52"/>
      <c r="M16" s="52"/>
      <c r="N16" s="52"/>
      <c r="O16" s="52"/>
      <c r="P16" s="53"/>
      <c r="Q16" s="51" t="s">
        <v>35</v>
      </c>
      <c r="R16" s="52"/>
      <c r="S16" s="52"/>
      <c r="T16" s="52"/>
      <c r="U16" s="52"/>
      <c r="V16" s="52"/>
      <c r="W16" s="53"/>
      <c r="X16" s="68" t="s">
        <v>27</v>
      </c>
      <c r="Y16" s="70"/>
      <c r="Z16" s="45"/>
      <c r="AA16" s="45"/>
      <c r="AI16" s="54" t="s">
        <v>45</v>
      </c>
      <c r="AJ16" s="55"/>
      <c r="AK16" s="55"/>
      <c r="AL16" s="55"/>
      <c r="AM16" s="55"/>
      <c r="AN16" s="56"/>
      <c r="AO16" s="54" t="s">
        <v>46</v>
      </c>
      <c r="AP16" s="55"/>
      <c r="AQ16" s="56"/>
      <c r="AR16" s="46"/>
    </row>
    <row r="17" spans="2:44" ht="16.5" customHeight="1" x14ac:dyDescent="0.25">
      <c r="B17" s="58"/>
      <c r="C17" s="64"/>
      <c r="D17" s="66" t="s">
        <v>7</v>
      </c>
      <c r="E17" s="71"/>
      <c r="F17" s="71"/>
      <c r="G17" s="71"/>
      <c r="H17" s="71"/>
      <c r="I17" s="49"/>
      <c r="J17" s="66" t="s">
        <v>29</v>
      </c>
      <c r="K17" s="71"/>
      <c r="L17" s="71"/>
      <c r="M17" s="71"/>
      <c r="N17" s="66" t="s">
        <v>30</v>
      </c>
      <c r="O17" s="71"/>
      <c r="P17" s="49"/>
      <c r="Q17" s="66" t="s">
        <v>29</v>
      </c>
      <c r="R17" s="71"/>
      <c r="S17" s="71"/>
      <c r="T17" s="71"/>
      <c r="U17" s="66" t="s">
        <v>30</v>
      </c>
      <c r="V17" s="71"/>
      <c r="W17" s="49"/>
      <c r="X17" s="66" t="s">
        <v>31</v>
      </c>
      <c r="Y17" s="49" t="s">
        <v>32</v>
      </c>
      <c r="Z17" s="45"/>
      <c r="AA17" s="45" t="s">
        <v>41</v>
      </c>
      <c r="AB17" s="54" t="s">
        <v>39</v>
      </c>
      <c r="AC17" s="55"/>
      <c r="AD17" s="56"/>
      <c r="AE17" s="54" t="s">
        <v>40</v>
      </c>
      <c r="AF17" s="55"/>
      <c r="AG17" s="55"/>
      <c r="AH17" s="55"/>
      <c r="AI17" s="47" t="s">
        <v>42</v>
      </c>
      <c r="AJ17" s="47" t="s">
        <v>43</v>
      </c>
      <c r="AK17" s="47" t="s">
        <v>44</v>
      </c>
      <c r="AL17" s="47" t="s">
        <v>48</v>
      </c>
      <c r="AM17" s="47" t="s">
        <v>49</v>
      </c>
      <c r="AN17" s="47" t="s">
        <v>50</v>
      </c>
      <c r="AO17" s="47" t="s">
        <v>44</v>
      </c>
      <c r="AP17" s="47" t="s">
        <v>48</v>
      </c>
      <c r="AQ17" s="47" t="s">
        <v>51</v>
      </c>
      <c r="AR17" s="46" t="s">
        <v>47</v>
      </c>
    </row>
    <row r="18" spans="2:44" ht="16.5" customHeight="1" x14ac:dyDescent="0.25">
      <c r="B18" s="59"/>
      <c r="C18" s="65"/>
      <c r="D18" s="12" t="s">
        <v>28</v>
      </c>
      <c r="E18" s="13" t="s">
        <v>17</v>
      </c>
      <c r="F18" s="13" t="s">
        <v>4</v>
      </c>
      <c r="G18" s="13" t="s">
        <v>8</v>
      </c>
      <c r="H18" s="13" t="s">
        <v>5</v>
      </c>
      <c r="I18" s="13" t="s">
        <v>6</v>
      </c>
      <c r="J18" s="12" t="s">
        <v>21</v>
      </c>
      <c r="K18" s="13" t="s">
        <v>22</v>
      </c>
      <c r="L18" s="13" t="s">
        <v>23</v>
      </c>
      <c r="M18" s="13" t="s">
        <v>24</v>
      </c>
      <c r="N18" s="12" t="s">
        <v>21</v>
      </c>
      <c r="O18" s="13" t="s">
        <v>25</v>
      </c>
      <c r="P18" s="14" t="s">
        <v>24</v>
      </c>
      <c r="Q18" s="12" t="s">
        <v>21</v>
      </c>
      <c r="R18" s="13" t="s">
        <v>22</v>
      </c>
      <c r="S18" s="13" t="s">
        <v>23</v>
      </c>
      <c r="T18" s="14" t="s">
        <v>24</v>
      </c>
      <c r="U18" s="13" t="s">
        <v>21</v>
      </c>
      <c r="V18" s="13" t="s">
        <v>25</v>
      </c>
      <c r="W18" s="14" t="s">
        <v>24</v>
      </c>
      <c r="X18" s="67"/>
      <c r="Y18" s="50"/>
      <c r="Z18" s="45"/>
      <c r="AB18" s="11" t="s">
        <v>21</v>
      </c>
      <c r="AC18" s="11" t="s">
        <v>25</v>
      </c>
      <c r="AD18" s="11" t="s">
        <v>24</v>
      </c>
      <c r="AE18" s="11" t="s">
        <v>21</v>
      </c>
      <c r="AF18" s="11"/>
      <c r="AG18" s="11" t="s">
        <v>25</v>
      </c>
      <c r="AH18" s="11" t="s">
        <v>24</v>
      </c>
      <c r="AI18" s="11"/>
      <c r="AJ18" s="11"/>
      <c r="AK18" s="11"/>
      <c r="AL18" s="11"/>
      <c r="AM18" s="11"/>
      <c r="AN18" s="11"/>
      <c r="AO18" s="11"/>
      <c r="AP18" s="11"/>
      <c r="AQ18" s="11"/>
    </row>
    <row r="19" spans="2:44" ht="16.5" customHeight="1" x14ac:dyDescent="0.25">
      <c r="B19" s="60">
        <v>475</v>
      </c>
      <c r="C19" s="15" t="s">
        <v>1</v>
      </c>
      <c r="D19" s="38">
        <f>'CMSs BrayMacedo'!C4</f>
        <v>6.75</v>
      </c>
      <c r="E19" s="39">
        <f>'CMSs BrayMacedo'!C3</f>
        <v>24.5</v>
      </c>
      <c r="F19" s="39">
        <f>'CAV Hazard - Bullock'!B6/980.66</f>
        <v>0.56773065716783699</v>
      </c>
      <c r="G19" s="39">
        <f>'CMSs BrayMacedo'!C44/980.66</f>
        <v>0.9867125061862756</v>
      </c>
      <c r="H19" s="39">
        <f>'CMSs BrayMacedo'!C7</f>
        <v>0.32388757311892902</v>
      </c>
      <c r="I19" s="39">
        <f>'CMSs BrayMacedo'!C21</f>
        <v>0.22912269384189199</v>
      </c>
      <c r="J19" s="28">
        <v>97.903833997330494</v>
      </c>
      <c r="K19" s="29">
        <v>215.628740593657</v>
      </c>
      <c r="L19" s="29">
        <v>110.892861221207</v>
      </c>
      <c r="M19" s="30">
        <v>434.97121024877703</v>
      </c>
      <c r="N19" s="28">
        <v>85.304352568474698</v>
      </c>
      <c r="O19" s="29">
        <v>54.841839212416403</v>
      </c>
      <c r="P19" s="30">
        <v>140.146191780891</v>
      </c>
      <c r="Q19" s="28">
        <v>91.696091152344707</v>
      </c>
      <c r="R19" s="29">
        <v>238.00245045638701</v>
      </c>
      <c r="S19" s="29">
        <v>110.892861221207</v>
      </c>
      <c r="T19" s="30">
        <v>427.69605176681603</v>
      </c>
      <c r="U19" s="28">
        <v>105.73267942554401</v>
      </c>
      <c r="V19" s="29">
        <f t="shared" ref="V19:V24" si="0">+W19-U19</f>
        <v>110.64864788465599</v>
      </c>
      <c r="W19" s="30">
        <v>216.38132731019999</v>
      </c>
      <c r="X19" s="20">
        <f t="shared" ref="X19:X24" si="1">+LN(T19/M19)</f>
        <v>-1.6867061686506903E-2</v>
      </c>
      <c r="Y19" s="19">
        <f t="shared" ref="Y19:Y24" si="2">+LN(W19/P19)</f>
        <v>0.43435615061376359</v>
      </c>
      <c r="Z19" s="20"/>
      <c r="AA19" s="45">
        <f t="shared" ref="AA19:AA24" si="3">+T19*0.5+W19*0.5</f>
        <v>322.03868953850804</v>
      </c>
      <c r="AB19" s="44">
        <f t="shared" ref="AB19:AB24" si="4">+J19-N19</f>
        <v>12.599481428855796</v>
      </c>
      <c r="AC19" s="44">
        <f t="shared" ref="AC19:AC24" si="5">+K19+L19-O19</f>
        <v>271.67976260244757</v>
      </c>
      <c r="AD19" s="44">
        <f t="shared" ref="AD19:AD24" si="6">+M19-P19</f>
        <v>294.82501846788603</v>
      </c>
      <c r="AE19" s="44">
        <f t="shared" ref="AE19:AE24" si="7">+Q19-U19</f>
        <v>-14.0365882731993</v>
      </c>
      <c r="AF19" s="44">
        <f t="shared" ref="AF19:AF24" si="8">+AE19/U19*100</f>
        <v>-13.27554389944666</v>
      </c>
      <c r="AG19" s="44">
        <f t="shared" ref="AG19:AG24" si="9">+R19+S19-V19</f>
        <v>238.24666379293802</v>
      </c>
      <c r="AH19" s="44">
        <f t="shared" ref="AH19:AH24" si="10">+T19-W19</f>
        <v>211.31472445661603</v>
      </c>
      <c r="AI19" s="11">
        <f t="shared" ref="AI19:AI24" si="11">+R19/Q19</f>
        <v>2.5955572093140549</v>
      </c>
      <c r="AJ19" s="11">
        <f t="shared" ref="AJ19:AJ24" si="12">+S19/Q19</f>
        <v>1.2093521089897781</v>
      </c>
      <c r="AK19" s="11">
        <f t="shared" ref="AK19:AK24" si="13">+(R19+S19)/Q19</f>
        <v>3.8049093183038329</v>
      </c>
      <c r="AL19" s="11">
        <f t="shared" ref="AL19:AL24" si="14">+Q19/T19*100</f>
        <v>21.439545858220431</v>
      </c>
      <c r="AM19" s="11">
        <f t="shared" ref="AM19:AM24" si="15">+R19/T19*100</f>
        <v>55.647567816723317</v>
      </c>
      <c r="AN19" s="11">
        <f t="shared" ref="AN19:AN24" si="16">+S19/T19*100</f>
        <v>25.927959999421933</v>
      </c>
      <c r="AO19" s="11">
        <f t="shared" ref="AO19:AO24" si="17">+V19/U19</f>
        <v>1.0464943145848655</v>
      </c>
      <c r="AP19" s="11">
        <f t="shared" ref="AP19:AP24" si="18">+U19/W19*100</f>
        <v>48.864049749527474</v>
      </c>
      <c r="AQ19" s="11">
        <f t="shared" ref="AQ19:AQ24" si="19">+V19/W19*100</f>
        <v>51.135950250472526</v>
      </c>
      <c r="AR19" s="10">
        <f t="shared" ref="AR19:AR24" si="20">+Q19/U19</f>
        <v>0.86724456100553338</v>
      </c>
    </row>
    <row r="20" spans="2:44" ht="16.5" customHeight="1" x14ac:dyDescent="0.25">
      <c r="B20" s="61"/>
      <c r="C20" s="15" t="s">
        <v>2</v>
      </c>
      <c r="D20" s="38">
        <f>'CMSs BrayMacedo'!M4</f>
        <v>6.65</v>
      </c>
      <c r="E20" s="39">
        <f>'CMSs BrayMacedo'!M3</f>
        <v>26.9</v>
      </c>
      <c r="F20" s="39">
        <f>'CAV Hazard - Bullock'!G6/980.66</f>
        <v>0.33683175819640648</v>
      </c>
      <c r="G20" s="39">
        <f>'CMSs BrayMacedo'!M44/980.66</f>
        <v>0.50770214208419939</v>
      </c>
      <c r="H20" s="39">
        <f>'CMSs BrayMacedo'!M7</f>
        <v>0.19417036391676601</v>
      </c>
      <c r="I20" s="39">
        <f>'CMSs BrayMacedo'!M21</f>
        <v>0.17474617370530901</v>
      </c>
      <c r="J20" s="16">
        <v>32.290526518588599</v>
      </c>
      <c r="K20" s="17">
        <v>114.058904028397</v>
      </c>
      <c r="L20" s="17">
        <v>59.229064315032197</v>
      </c>
      <c r="M20" s="18">
        <v>209.44239258340201</v>
      </c>
      <c r="N20" s="16">
        <v>55.403573702472102</v>
      </c>
      <c r="O20" s="17">
        <v>35.618743819024402</v>
      </c>
      <c r="P20" s="18">
        <v>91.022317521496404</v>
      </c>
      <c r="Q20" s="16">
        <v>21.7339954854829</v>
      </c>
      <c r="R20" s="17">
        <v>119.706098707416</v>
      </c>
      <c r="S20" s="17">
        <v>59.229064315032197</v>
      </c>
      <c r="T20" s="18">
        <v>213.04847068272201</v>
      </c>
      <c r="U20" s="16">
        <v>51.688803553117197</v>
      </c>
      <c r="V20" s="17">
        <f t="shared" si="0"/>
        <v>42.133753848736106</v>
      </c>
      <c r="W20" s="18">
        <v>93.822557401853302</v>
      </c>
      <c r="X20" s="20">
        <f t="shared" si="1"/>
        <v>1.7070975897977424E-2</v>
      </c>
      <c r="Y20" s="19">
        <f t="shared" si="2"/>
        <v>3.0300587191244906E-2</v>
      </c>
      <c r="Z20" s="20"/>
      <c r="AA20" s="45">
        <f t="shared" si="3"/>
        <v>153.43551404228765</v>
      </c>
      <c r="AB20" s="44">
        <f t="shared" si="4"/>
        <v>-23.113047183883502</v>
      </c>
      <c r="AC20" s="44">
        <f t="shared" si="5"/>
        <v>137.6692245244048</v>
      </c>
      <c r="AD20" s="44">
        <f t="shared" si="6"/>
        <v>118.42007506190561</v>
      </c>
      <c r="AE20" s="44">
        <f t="shared" si="7"/>
        <v>-29.954808067634296</v>
      </c>
      <c r="AF20" s="44">
        <f t="shared" si="8"/>
        <v>-57.952217905085966</v>
      </c>
      <c r="AG20" s="44">
        <f t="shared" si="9"/>
        <v>136.8014091737121</v>
      </c>
      <c r="AH20" s="44">
        <f t="shared" si="10"/>
        <v>119.22591328086871</v>
      </c>
      <c r="AI20" s="11">
        <f t="shared" si="11"/>
        <v>5.5077815207688348</v>
      </c>
      <c r="AJ20" s="11">
        <f t="shared" si="12"/>
        <v>2.7251806670611445</v>
      </c>
      <c r="AK20" s="11">
        <f t="shared" si="13"/>
        <v>8.2329621878299797</v>
      </c>
      <c r="AL20" s="11">
        <f t="shared" si="14"/>
        <v>10.201432291832688</v>
      </c>
      <c r="AM20" s="11">
        <f t="shared" si="15"/>
        <v>56.18726026233054</v>
      </c>
      <c r="AN20" s="11">
        <f t="shared" si="16"/>
        <v>27.800746058035706</v>
      </c>
      <c r="AO20" s="11">
        <f t="shared" si="17"/>
        <v>0.8151427572789145</v>
      </c>
      <c r="AP20" s="11">
        <f t="shared" si="18"/>
        <v>55.092085511725962</v>
      </c>
      <c r="AQ20" s="11">
        <f t="shared" si="19"/>
        <v>44.907914488274038</v>
      </c>
      <c r="AR20" s="10">
        <f t="shared" si="20"/>
        <v>0.42047782094914032</v>
      </c>
    </row>
    <row r="21" spans="2:44" ht="16.5" customHeight="1" x14ac:dyDescent="0.25">
      <c r="B21" s="62"/>
      <c r="C21" s="21" t="s">
        <v>3</v>
      </c>
      <c r="D21" s="40" t="e">
        <f>'CMSs BrayMacedo'!#REF!</f>
        <v>#REF!</v>
      </c>
      <c r="E21" s="41" t="e">
        <f>'CMSs BrayMacedo'!#REF!</f>
        <v>#REF!</v>
      </c>
      <c r="F21" s="41" t="e">
        <f>'CAV Hazard - Bullock'!#REF!/980.66</f>
        <v>#REF!</v>
      </c>
      <c r="G21" s="41" t="e">
        <f>'CMSs BrayMacedo'!#REF!/980.66</f>
        <v>#REF!</v>
      </c>
      <c r="H21" s="41" t="e">
        <f>'CMSs BrayMacedo'!#REF!</f>
        <v>#REF!</v>
      </c>
      <c r="I21" s="41" t="e">
        <f>'CMSs BrayMacedo'!#REF!</f>
        <v>#REF!</v>
      </c>
      <c r="J21" s="23">
        <v>6.0526550878546201</v>
      </c>
      <c r="K21" s="24">
        <v>39.693230514263703</v>
      </c>
      <c r="L21" s="24">
        <v>51.046050482048301</v>
      </c>
      <c r="M21" s="25">
        <v>97.577593390872707</v>
      </c>
      <c r="N21" s="23">
        <v>19.288348666773299</v>
      </c>
      <c r="O21" s="24">
        <v>12.400404954800999</v>
      </c>
      <c r="P21" s="25">
        <v>31.6887536215743</v>
      </c>
      <c r="Q21" s="23">
        <v>1.93128359853264</v>
      </c>
      <c r="R21" s="24">
        <v>6.70923232356449</v>
      </c>
      <c r="S21" s="24">
        <v>51.046050482048301</v>
      </c>
      <c r="T21" s="25">
        <v>61.465474882719001</v>
      </c>
      <c r="U21" s="23">
        <v>18.179474457710398</v>
      </c>
      <c r="V21" s="24">
        <f t="shared" si="0"/>
        <v>13.720168939852201</v>
      </c>
      <c r="W21" s="25">
        <v>31.899643397562599</v>
      </c>
      <c r="X21" s="22">
        <f t="shared" si="1"/>
        <v>-0.4621722579926385</v>
      </c>
      <c r="Y21" s="26">
        <f t="shared" si="2"/>
        <v>6.6329883776085237E-3</v>
      </c>
      <c r="Z21" s="20"/>
      <c r="AA21" s="45">
        <f t="shared" si="3"/>
        <v>46.682559140140796</v>
      </c>
      <c r="AB21" s="44">
        <f t="shared" si="4"/>
        <v>-13.235693578918678</v>
      </c>
      <c r="AC21" s="44">
        <f t="shared" si="5"/>
        <v>78.338876041511</v>
      </c>
      <c r="AD21" s="44">
        <f t="shared" si="6"/>
        <v>65.888839769298414</v>
      </c>
      <c r="AE21" s="44">
        <f t="shared" si="7"/>
        <v>-16.248190859177758</v>
      </c>
      <c r="AF21" s="44">
        <f t="shared" si="8"/>
        <v>-89.376570796778282</v>
      </c>
      <c r="AG21" s="44">
        <f t="shared" si="9"/>
        <v>44.035113865760593</v>
      </c>
      <c r="AH21" s="44">
        <f t="shared" si="10"/>
        <v>29.565831485156401</v>
      </c>
      <c r="AI21" s="11">
        <f t="shared" si="11"/>
        <v>3.4739757168041314</v>
      </c>
      <c r="AJ21" s="11">
        <f t="shared" si="12"/>
        <v>26.431152069448689</v>
      </c>
      <c r="AK21" s="11">
        <f t="shared" si="13"/>
        <v>29.905127786252823</v>
      </c>
      <c r="AL21" s="11">
        <f t="shared" si="14"/>
        <v>3.1420624378444688</v>
      </c>
      <c r="AM21" s="11">
        <f t="shared" si="15"/>
        <v>10.915448609754073</v>
      </c>
      <c r="AN21" s="11">
        <f t="shared" si="16"/>
        <v>83.048330106369818</v>
      </c>
      <c r="AO21" s="11">
        <f t="shared" si="17"/>
        <v>0.75470657701180754</v>
      </c>
      <c r="AP21" s="11">
        <f t="shared" si="18"/>
        <v>56.989585216176629</v>
      </c>
      <c r="AQ21" s="11">
        <f t="shared" si="19"/>
        <v>43.010414783823379</v>
      </c>
      <c r="AR21" s="10">
        <f t="shared" si="20"/>
        <v>0.10623429203221721</v>
      </c>
    </row>
    <row r="22" spans="2:44" ht="16.5" customHeight="1" x14ac:dyDescent="0.25">
      <c r="B22" s="60">
        <v>2475</v>
      </c>
      <c r="C22" s="15" t="s">
        <v>1</v>
      </c>
      <c r="D22" s="42">
        <f>'CMSs BrayMacedo'!H4</f>
        <v>6.95</v>
      </c>
      <c r="E22" s="43">
        <f>'CMSs BrayMacedo'!H3</f>
        <v>22.8</v>
      </c>
      <c r="F22" s="43">
        <f>'CAV Hazard - Bullock'!B8/980.66</f>
        <v>0.95346904462242377</v>
      </c>
      <c r="G22" s="43">
        <f>'CMSs BrayMacedo'!C46/980.66</f>
        <v>1.9814679236574144</v>
      </c>
      <c r="H22" s="43">
        <f>'CMSs BrayMacedo'!H7</f>
        <v>0.53812731873851305</v>
      </c>
      <c r="I22" s="43">
        <f>'CMSs BrayMacedo'!H21</f>
        <v>0.32627378929323197</v>
      </c>
      <c r="J22" s="16">
        <v>244.46226496696201</v>
      </c>
      <c r="K22" s="17">
        <v>241.76878036366301</v>
      </c>
      <c r="L22" s="17">
        <v>187.09330016830901</v>
      </c>
      <c r="M22" s="18">
        <v>693.50323190552194</v>
      </c>
      <c r="N22" s="16">
        <v>210.35424130883001</v>
      </c>
      <c r="O22" s="17">
        <v>135.23593031490901</v>
      </c>
      <c r="P22" s="18">
        <v>345.59017162373902</v>
      </c>
      <c r="Q22" s="16">
        <v>244.29470989972299</v>
      </c>
      <c r="R22" s="17">
        <v>345.375462119144</v>
      </c>
      <c r="S22" s="17">
        <v>187.09330016830901</v>
      </c>
      <c r="T22" s="18">
        <v>703.06962034955905</v>
      </c>
      <c r="U22" s="16">
        <v>276.67936179063997</v>
      </c>
      <c r="V22" s="17">
        <f t="shared" si="0"/>
        <v>324.14484612657202</v>
      </c>
      <c r="W22" s="18">
        <v>600.82420791721199</v>
      </c>
      <c r="X22" s="20">
        <f t="shared" si="1"/>
        <v>1.3700020095404056E-2</v>
      </c>
      <c r="Y22" s="19">
        <f t="shared" si="2"/>
        <v>0.55304879450634037</v>
      </c>
      <c r="Z22" s="20"/>
      <c r="AA22" s="45">
        <f t="shared" si="3"/>
        <v>651.94691413338546</v>
      </c>
      <c r="AB22" s="44">
        <f t="shared" si="4"/>
        <v>34.108023658131998</v>
      </c>
      <c r="AC22" s="44">
        <f t="shared" si="5"/>
        <v>293.62615021706301</v>
      </c>
      <c r="AD22" s="44">
        <f t="shared" si="6"/>
        <v>347.91306028178292</v>
      </c>
      <c r="AE22" s="44">
        <f t="shared" si="7"/>
        <v>-32.384651890916984</v>
      </c>
      <c r="AF22" s="44">
        <f t="shared" si="8"/>
        <v>-11.704758779739441</v>
      </c>
      <c r="AG22" s="44">
        <f t="shared" si="9"/>
        <v>208.32391616088103</v>
      </c>
      <c r="AH22" s="44">
        <f t="shared" si="10"/>
        <v>102.24541243234705</v>
      </c>
      <c r="AI22" s="11">
        <f t="shared" si="11"/>
        <v>1.4137656204709148</v>
      </c>
      <c r="AJ22" s="11">
        <f t="shared" si="12"/>
        <v>0.76585080473132738</v>
      </c>
      <c r="AK22" s="11">
        <f t="shared" si="13"/>
        <v>2.1796164252022421</v>
      </c>
      <c r="AL22" s="11">
        <f t="shared" si="14"/>
        <v>34.746873258193425</v>
      </c>
      <c r="AM22" s="11">
        <f t="shared" si="15"/>
        <v>49.123934831294072</v>
      </c>
      <c r="AN22" s="11">
        <f t="shared" si="16"/>
        <v>26.610920846684877</v>
      </c>
      <c r="AO22" s="11">
        <f t="shared" si="17"/>
        <v>1.1715541196449941</v>
      </c>
      <c r="AP22" s="11">
        <f t="shared" si="18"/>
        <v>46.049969049976063</v>
      </c>
      <c r="AQ22" s="11">
        <f t="shared" si="19"/>
        <v>53.95003095002393</v>
      </c>
      <c r="AR22" s="10">
        <f t="shared" si="20"/>
        <v>0.88295241220260556</v>
      </c>
    </row>
    <row r="23" spans="2:44" ht="16.5" customHeight="1" x14ac:dyDescent="0.25">
      <c r="B23" s="61"/>
      <c r="C23" s="15" t="s">
        <v>2</v>
      </c>
      <c r="D23" s="38">
        <f>'CMSs BrayMacedo'!R4</f>
        <v>6.85</v>
      </c>
      <c r="E23" s="39">
        <f>'CMSs BrayMacedo'!R3</f>
        <v>23.7</v>
      </c>
      <c r="F23" s="39">
        <f>'CAV Hazard - Bullock'!G8/980.66</f>
        <v>0.68406081067711644</v>
      </c>
      <c r="G23" s="39">
        <f>'CMSs BrayMacedo'!M46/980.66</f>
        <v>1.2302886342234718</v>
      </c>
      <c r="H23" s="39">
        <f>'CMSs BrayMacedo'!R7</f>
        <v>0.37886752742387603</v>
      </c>
      <c r="I23" s="39">
        <f>'CMSs BrayMacedo'!R21</f>
        <v>0.25896321872346101</v>
      </c>
      <c r="J23" s="16">
        <v>130.769615663156</v>
      </c>
      <c r="K23" s="17">
        <v>233.007935663604</v>
      </c>
      <c r="L23" s="17">
        <v>137.203824173198</v>
      </c>
      <c r="M23" s="18">
        <v>514.72252634566098</v>
      </c>
      <c r="N23" s="16">
        <v>209.41812538422499</v>
      </c>
      <c r="O23" s="17">
        <v>134.63410499796399</v>
      </c>
      <c r="P23" s="18">
        <v>344.05223038218901</v>
      </c>
      <c r="Q23" s="16">
        <v>129.87796204615901</v>
      </c>
      <c r="R23" s="17">
        <v>266.64815090864101</v>
      </c>
      <c r="S23" s="17">
        <v>137.203824173198</v>
      </c>
      <c r="T23" s="18">
        <v>509.88697675192702</v>
      </c>
      <c r="U23" s="16">
        <v>181.18133753617701</v>
      </c>
      <c r="V23" s="17">
        <f t="shared" si="0"/>
        <v>175.90191957316597</v>
      </c>
      <c r="W23" s="18">
        <v>357.08325710934298</v>
      </c>
      <c r="X23" s="20">
        <f t="shared" si="1"/>
        <v>-9.4388847263535552E-3</v>
      </c>
      <c r="Y23" s="19">
        <f t="shared" si="2"/>
        <v>3.7175489426733585E-2</v>
      </c>
      <c r="Z23" s="20"/>
      <c r="AA23" s="45">
        <f t="shared" si="3"/>
        <v>433.485116930635</v>
      </c>
      <c r="AB23" s="44">
        <f t="shared" si="4"/>
        <v>-78.64850972106899</v>
      </c>
      <c r="AC23" s="44">
        <f t="shared" si="5"/>
        <v>235.57765483883801</v>
      </c>
      <c r="AD23" s="44">
        <f t="shared" si="6"/>
        <v>170.67029596347197</v>
      </c>
      <c r="AE23" s="44">
        <f t="shared" si="7"/>
        <v>-51.303375490017999</v>
      </c>
      <c r="AF23" s="44">
        <f t="shared" si="8"/>
        <v>-28.316037505669755</v>
      </c>
      <c r="AG23" s="44">
        <f t="shared" si="9"/>
        <v>227.95005550867302</v>
      </c>
      <c r="AH23" s="44">
        <f t="shared" si="10"/>
        <v>152.80371964258404</v>
      </c>
      <c r="AI23" s="11">
        <f t="shared" si="11"/>
        <v>2.0530669461372781</v>
      </c>
      <c r="AJ23" s="11">
        <f t="shared" si="12"/>
        <v>1.0564057366748283</v>
      </c>
      <c r="AK23" s="11">
        <f t="shared" si="13"/>
        <v>3.1094726828121062</v>
      </c>
      <c r="AL23" s="11">
        <f t="shared" si="14"/>
        <v>25.471912005579217</v>
      </c>
      <c r="AM23" s="11">
        <f t="shared" si="15"/>
        <v>52.295540593571999</v>
      </c>
      <c r="AN23" s="11">
        <f t="shared" si="16"/>
        <v>26.908673966770312</v>
      </c>
      <c r="AO23" s="11">
        <f t="shared" si="17"/>
        <v>0.97086113815692032</v>
      </c>
      <c r="AP23" s="11">
        <f t="shared" si="18"/>
        <v>50.739241879575779</v>
      </c>
      <c r="AQ23" s="11">
        <f t="shared" si="19"/>
        <v>49.260758120424221</v>
      </c>
      <c r="AR23" s="10">
        <f t="shared" si="20"/>
        <v>0.71683962494330244</v>
      </c>
    </row>
    <row r="24" spans="2:44" ht="16.5" customHeight="1" x14ac:dyDescent="0.25">
      <c r="B24" s="62"/>
      <c r="C24" s="21" t="s">
        <v>3</v>
      </c>
      <c r="D24" s="40" t="e">
        <f>'CMSs BrayMacedo'!#REF!</f>
        <v>#REF!</v>
      </c>
      <c r="E24" s="41" t="e">
        <f>'CMSs BrayMacedo'!#REF!</f>
        <v>#REF!</v>
      </c>
      <c r="F24" s="41" t="e">
        <f>'CAV Hazard - Bullock'!#REF!/980.66</f>
        <v>#REF!</v>
      </c>
      <c r="G24" s="41" t="e">
        <f>'CMSs BrayMacedo'!#REF!/980.66</f>
        <v>#REF!</v>
      </c>
      <c r="H24" s="41" t="e">
        <f>'CMSs BrayMacedo'!#REF!</f>
        <v>#REF!</v>
      </c>
      <c r="I24" s="41" t="e">
        <f>'CMSs BrayMacedo'!#REF!</f>
        <v>#REF!</v>
      </c>
      <c r="J24" s="23">
        <v>84.5700322727795</v>
      </c>
      <c r="K24" s="24">
        <v>211.520649901658</v>
      </c>
      <c r="L24" s="24">
        <v>109.521546948699</v>
      </c>
      <c r="M24" s="25">
        <v>414.83579685586301</v>
      </c>
      <c r="N24" s="23">
        <v>137.09791154182599</v>
      </c>
      <c r="O24" s="24">
        <v>88.139718487395697</v>
      </c>
      <c r="P24" s="25">
        <v>225.237630029222</v>
      </c>
      <c r="Q24" s="23">
        <v>70.330051332707697</v>
      </c>
      <c r="R24" s="24">
        <v>202.32654772966399</v>
      </c>
      <c r="S24" s="24">
        <v>109.521546948699</v>
      </c>
      <c r="T24" s="25">
        <v>377.93212364262001</v>
      </c>
      <c r="U24" s="23">
        <v>117.635739221527</v>
      </c>
      <c r="V24" s="24">
        <f t="shared" si="0"/>
        <v>97.437881171476008</v>
      </c>
      <c r="W24" s="25">
        <v>215.07362039300301</v>
      </c>
      <c r="X24" s="22">
        <f t="shared" si="1"/>
        <v>-9.3168159293270825E-2</v>
      </c>
      <c r="Y24" s="26">
        <f t="shared" si="2"/>
        <v>-4.6175588403310659E-2</v>
      </c>
      <c r="Z24" s="20"/>
      <c r="AA24" s="45">
        <f t="shared" si="3"/>
        <v>296.50287201781151</v>
      </c>
      <c r="AB24" s="44">
        <f t="shared" si="4"/>
        <v>-52.527879269046494</v>
      </c>
      <c r="AC24" s="44">
        <f t="shared" si="5"/>
        <v>232.90247836296132</v>
      </c>
      <c r="AD24" s="44">
        <f t="shared" si="6"/>
        <v>189.59816682664101</v>
      </c>
      <c r="AE24" s="44">
        <f t="shared" si="7"/>
        <v>-47.305687888819307</v>
      </c>
      <c r="AF24" s="44">
        <f t="shared" si="8"/>
        <v>-40.213703932046613</v>
      </c>
      <c r="AG24" s="44">
        <f t="shared" si="9"/>
        <v>214.41021350688698</v>
      </c>
      <c r="AH24" s="44">
        <f t="shared" si="10"/>
        <v>162.858503249617</v>
      </c>
      <c r="AI24" s="11">
        <f t="shared" si="11"/>
        <v>2.8768150157110717</v>
      </c>
      <c r="AJ24" s="11">
        <f t="shared" si="12"/>
        <v>1.557251059445266</v>
      </c>
      <c r="AK24" s="11">
        <f t="shared" si="13"/>
        <v>4.4340660751563377</v>
      </c>
      <c r="AL24" s="11">
        <f t="shared" si="14"/>
        <v>18.609175281224086</v>
      </c>
      <c r="AM24" s="11">
        <f t="shared" si="15"/>
        <v>53.535154879024759</v>
      </c>
      <c r="AN24" s="11">
        <f t="shared" si="16"/>
        <v>28.979157922088866</v>
      </c>
      <c r="AO24" s="11">
        <f t="shared" si="17"/>
        <v>0.8283016863436784</v>
      </c>
      <c r="AP24" s="11">
        <f t="shared" si="18"/>
        <v>54.695568432135829</v>
      </c>
      <c r="AQ24" s="11">
        <f t="shared" si="19"/>
        <v>45.304431567864171</v>
      </c>
      <c r="AR24" s="10">
        <f t="shared" si="20"/>
        <v>0.59786296067953382</v>
      </c>
    </row>
    <row r="26" spans="2:44" ht="16.5" customHeight="1" x14ac:dyDescent="0.25">
      <c r="K26" s="10">
        <f>1/475</f>
        <v>2.1052631578947368E-3</v>
      </c>
    </row>
    <row r="27" spans="2:44" ht="16.5" customHeight="1" x14ac:dyDescent="0.25"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2:44" ht="16.5" customHeight="1" x14ac:dyDescent="0.25"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2:44" ht="16.5" customHeight="1" x14ac:dyDescent="0.25"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2:44" ht="16.5" customHeight="1" x14ac:dyDescent="0.25"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2:44" ht="16.5" customHeight="1" x14ac:dyDescent="0.25"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2:44" ht="16.5" customHeight="1" x14ac:dyDescent="0.25"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</sheetData>
  <mergeCells count="19">
    <mergeCell ref="B19:B21"/>
    <mergeCell ref="B22:B24"/>
    <mergeCell ref="C16:C18"/>
    <mergeCell ref="X17:X18"/>
    <mergeCell ref="D16:I16"/>
    <mergeCell ref="X16:Y16"/>
    <mergeCell ref="D17:I17"/>
    <mergeCell ref="J17:M17"/>
    <mergeCell ref="N17:P17"/>
    <mergeCell ref="Q17:T17"/>
    <mergeCell ref="U17:W17"/>
    <mergeCell ref="Q16:W16"/>
    <mergeCell ref="Y17:Y18"/>
    <mergeCell ref="J16:P16"/>
    <mergeCell ref="AI16:AN16"/>
    <mergeCell ref="AO16:AQ16"/>
    <mergeCell ref="B16:B18"/>
    <mergeCell ref="AB17:AD17"/>
    <mergeCell ref="AE17:AH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4:Y30"/>
  <sheetViews>
    <sheetView showGridLines="0" topLeftCell="A10" zoomScale="130" zoomScaleNormal="130" workbookViewId="0">
      <selection activeCell="V22" sqref="V22"/>
    </sheetView>
  </sheetViews>
  <sheetFormatPr baseColWidth="10" defaultColWidth="9.140625" defaultRowHeight="16.5" customHeight="1" x14ac:dyDescent="0.25"/>
  <cols>
    <col min="1" max="1" width="9.140625" style="10"/>
    <col min="2" max="2" width="7.28515625" style="10" customWidth="1"/>
    <col min="3" max="3" width="8.28515625" style="10" bestFit="1" customWidth="1"/>
    <col min="4" max="9" width="6.28515625" style="10" customWidth="1"/>
    <col min="10" max="10" width="4.28515625" style="10" hidden="1" customWidth="1"/>
    <col min="11" max="11" width="5.7109375" style="10" hidden="1" customWidth="1"/>
    <col min="12" max="14" width="4.28515625" style="10" hidden="1" customWidth="1"/>
    <col min="15" max="15" width="5.28515625" style="10" hidden="1" customWidth="1"/>
    <col min="16" max="16" width="5" style="10" hidden="1" customWidth="1"/>
    <col min="17" max="21" width="4.28515625" style="10" customWidth="1"/>
    <col min="22" max="22" width="5.28515625" style="10" customWidth="1"/>
    <col min="23" max="23" width="4.28515625" style="10" customWidth="1"/>
    <col min="24" max="25" width="6.42578125" style="10" customWidth="1"/>
    <col min="26" max="16384" width="9.140625" style="10"/>
  </cols>
  <sheetData>
    <row r="14" spans="2:25" ht="16.5" customHeight="1" x14ac:dyDescent="0.25">
      <c r="J14" s="11">
        <v>1</v>
      </c>
      <c r="K14" s="11">
        <v>2</v>
      </c>
      <c r="L14" s="11">
        <v>3</v>
      </c>
      <c r="M14" s="11">
        <v>4</v>
      </c>
      <c r="N14" s="11">
        <v>5</v>
      </c>
      <c r="O14" s="11">
        <v>6</v>
      </c>
      <c r="P14" s="11">
        <v>7</v>
      </c>
      <c r="Q14" s="11">
        <v>8</v>
      </c>
      <c r="R14" s="11">
        <v>9</v>
      </c>
      <c r="S14" s="11">
        <v>10</v>
      </c>
      <c r="T14" s="11">
        <v>11</v>
      </c>
      <c r="U14" s="11">
        <v>12</v>
      </c>
      <c r="V14" s="11">
        <v>13</v>
      </c>
      <c r="W14" s="11">
        <v>14</v>
      </c>
    </row>
    <row r="16" spans="2:25" ht="24.75" customHeight="1" x14ac:dyDescent="0.25">
      <c r="B16" s="57" t="s">
        <v>33</v>
      </c>
      <c r="C16" s="66" t="s">
        <v>0</v>
      </c>
      <c r="D16" s="68" t="s">
        <v>26</v>
      </c>
      <c r="E16" s="69"/>
      <c r="F16" s="69"/>
      <c r="G16" s="69"/>
      <c r="H16" s="69"/>
      <c r="I16" s="69"/>
      <c r="J16" s="51" t="s">
        <v>34</v>
      </c>
      <c r="K16" s="52"/>
      <c r="L16" s="52"/>
      <c r="M16" s="52"/>
      <c r="N16" s="52"/>
      <c r="O16" s="52"/>
      <c r="P16" s="53"/>
      <c r="Q16" s="51" t="s">
        <v>35</v>
      </c>
      <c r="R16" s="52"/>
      <c r="S16" s="52"/>
      <c r="T16" s="52"/>
      <c r="U16" s="52"/>
      <c r="V16" s="52"/>
      <c r="W16" s="53"/>
      <c r="X16" s="69" t="s">
        <v>27</v>
      </c>
      <c r="Y16" s="70"/>
    </row>
    <row r="17" spans="2:25" ht="16.5" customHeight="1" x14ac:dyDescent="0.25">
      <c r="B17" s="58"/>
      <c r="C17" s="86"/>
      <c r="D17" s="66"/>
      <c r="E17" s="71"/>
      <c r="F17" s="71"/>
      <c r="G17" s="71"/>
      <c r="H17" s="71"/>
      <c r="I17" s="71"/>
      <c r="J17" s="66" t="s">
        <v>29</v>
      </c>
      <c r="K17" s="71"/>
      <c r="L17" s="71"/>
      <c r="M17" s="71"/>
      <c r="N17" s="66" t="s">
        <v>30</v>
      </c>
      <c r="O17" s="71"/>
      <c r="P17" s="49"/>
      <c r="Q17" s="66" t="s">
        <v>29</v>
      </c>
      <c r="R17" s="71"/>
      <c r="S17" s="71"/>
      <c r="T17" s="71"/>
      <c r="U17" s="66" t="s">
        <v>30</v>
      </c>
      <c r="V17" s="71"/>
      <c r="W17" s="49"/>
      <c r="X17" s="71" t="s">
        <v>31</v>
      </c>
      <c r="Y17" s="49" t="s">
        <v>32</v>
      </c>
    </row>
    <row r="18" spans="2:25" ht="16.5" customHeight="1" x14ac:dyDescent="0.25">
      <c r="B18" s="58"/>
      <c r="C18" s="86"/>
      <c r="D18" s="84" t="s">
        <v>28</v>
      </c>
      <c r="E18" s="45" t="s">
        <v>17</v>
      </c>
      <c r="F18" s="45" t="s">
        <v>4</v>
      </c>
      <c r="G18" s="45" t="s">
        <v>8</v>
      </c>
      <c r="H18" s="45" t="s">
        <v>5</v>
      </c>
      <c r="I18" s="45" t="s">
        <v>6</v>
      </c>
      <c r="J18" s="84" t="s">
        <v>21</v>
      </c>
      <c r="K18" s="45" t="s">
        <v>22</v>
      </c>
      <c r="L18" s="45" t="s">
        <v>23</v>
      </c>
      <c r="M18" s="45" t="s">
        <v>24</v>
      </c>
      <c r="N18" s="84" t="s">
        <v>21</v>
      </c>
      <c r="O18" s="45" t="s">
        <v>25</v>
      </c>
      <c r="P18" s="85" t="s">
        <v>24</v>
      </c>
      <c r="Q18" s="84" t="s">
        <v>21</v>
      </c>
      <c r="R18" s="45" t="s">
        <v>22</v>
      </c>
      <c r="S18" s="45" t="s">
        <v>23</v>
      </c>
      <c r="T18" s="85" t="s">
        <v>24</v>
      </c>
      <c r="U18" s="84" t="s">
        <v>21</v>
      </c>
      <c r="V18" s="45" t="s">
        <v>25</v>
      </c>
      <c r="W18" s="85" t="s">
        <v>24</v>
      </c>
      <c r="X18" s="98"/>
      <c r="Y18" s="87"/>
    </row>
    <row r="19" spans="2:25" ht="16.5" customHeight="1" x14ac:dyDescent="0.25">
      <c r="B19" s="74">
        <v>475</v>
      </c>
      <c r="C19" s="96" t="s">
        <v>1</v>
      </c>
      <c r="D19" s="104">
        <f>'CMSs BrayMacedo'!C4</f>
        <v>6.75</v>
      </c>
      <c r="E19" s="107">
        <f>'CMSs BrayMacedo'!C3</f>
        <v>24.5</v>
      </c>
      <c r="F19" s="89">
        <f>'CAV Hazard - Bullock'!N7</f>
        <v>0.56773065716783699</v>
      </c>
      <c r="G19" s="89">
        <f>'CMSs BrayMacedo'!Y8</f>
        <v>1.1098337478334999</v>
      </c>
      <c r="H19" s="89">
        <f>'CMSs BrayMacedo'!Z8</f>
        <v>0.32388757311892902</v>
      </c>
      <c r="I19" s="89">
        <f>'CMSs BrayMacedo'!AA8</f>
        <v>0.22912269384189199</v>
      </c>
      <c r="J19" s="75">
        <v>125.51810522134799</v>
      </c>
      <c r="K19" s="76">
        <v>200.704496396134</v>
      </c>
      <c r="L19" s="76">
        <v>59.229064315032197</v>
      </c>
      <c r="M19" s="76">
        <v>396.92965455524597</v>
      </c>
      <c r="N19" s="75">
        <v>63.4897039330288</v>
      </c>
      <c r="O19" s="76">
        <v>40.817285752730299</v>
      </c>
      <c r="P19" s="77">
        <v>104.30698968575901</v>
      </c>
      <c r="Q19" s="75">
        <v>121.314134657987</v>
      </c>
      <c r="R19" s="76">
        <v>206.47419815432301</v>
      </c>
      <c r="S19" s="76">
        <v>59.229064315032197</v>
      </c>
      <c r="T19" s="76">
        <v>367.03933828085599</v>
      </c>
      <c r="U19" s="75">
        <v>76.740406654199703</v>
      </c>
      <c r="V19" s="76">
        <f>W19-U19</f>
        <v>69.232581586736288</v>
      </c>
      <c r="W19" s="77">
        <v>145.97298824093599</v>
      </c>
      <c r="X19" s="89">
        <f>+LN(T19/M19)</f>
        <v>-7.8290041344241015E-2</v>
      </c>
      <c r="Y19" s="90">
        <f>+LN(W19/P19)</f>
        <v>0.33608321757797865</v>
      </c>
    </row>
    <row r="20" spans="2:25" ht="16.5" customHeight="1" x14ac:dyDescent="0.25">
      <c r="B20" s="95"/>
      <c r="C20" s="97" t="s">
        <v>2</v>
      </c>
      <c r="D20" s="105">
        <f>'CMSs BrayMacedo'!H4</f>
        <v>6.95</v>
      </c>
      <c r="E20" s="108">
        <f>'CMSs BrayMacedo'!H3</f>
        <v>22.8</v>
      </c>
      <c r="F20" s="93">
        <f>'CAV Hazard - Bullock'!N8</f>
        <v>0.33683175819640648</v>
      </c>
      <c r="G20" s="93">
        <f>'CMSs BrayMacedo'!Y9</f>
        <v>0.57825978413539969</v>
      </c>
      <c r="H20" s="93">
        <f>'CMSs BrayMacedo'!Z9</f>
        <v>0.19417036391676601</v>
      </c>
      <c r="I20" s="93">
        <f>'CMSs BrayMacedo'!AA9</f>
        <v>0.17474617370530901</v>
      </c>
      <c r="J20" s="99">
        <v>33.874214492572897</v>
      </c>
      <c r="K20" s="92">
        <v>60.839495673491697</v>
      </c>
      <c r="L20" s="92">
        <v>47.085640118442797</v>
      </c>
      <c r="M20" s="92">
        <v>145.09274757301901</v>
      </c>
      <c r="N20" s="99">
        <v>22.732660599575301</v>
      </c>
      <c r="O20" s="92">
        <v>14.614739810276401</v>
      </c>
      <c r="P20" s="100">
        <v>37.347400409851801</v>
      </c>
      <c r="Q20" s="99">
        <v>19.706428043537102</v>
      </c>
      <c r="R20" s="92">
        <v>82.034548112008295</v>
      </c>
      <c r="S20" s="92">
        <v>47.085640118442797</v>
      </c>
      <c r="T20" s="92">
        <v>127.65229082976499</v>
      </c>
      <c r="U20" s="99">
        <v>25.705253815218999</v>
      </c>
      <c r="V20" s="92">
        <f t="shared" ref="V20:V22" si="0">W20-U20</f>
        <v>20.630936665359801</v>
      </c>
      <c r="W20" s="100">
        <v>46.3361904805788</v>
      </c>
      <c r="X20" s="93">
        <f t="shared" ref="X20:X22" si="1">+LN(T20/M20)</f>
        <v>-0.1280630866681316</v>
      </c>
      <c r="Y20" s="94">
        <f t="shared" ref="Y20:Y22" si="2">+LN(W20/P20)</f>
        <v>0.21565999926043738</v>
      </c>
    </row>
    <row r="21" spans="2:25" ht="16.5" customHeight="1" x14ac:dyDescent="0.25">
      <c r="B21" s="80">
        <v>2475</v>
      </c>
      <c r="C21" s="88" t="s">
        <v>1</v>
      </c>
      <c r="D21" s="106">
        <f>'CMSs BrayMacedo'!M4</f>
        <v>6.65</v>
      </c>
      <c r="E21" s="109">
        <f>'CMSs BrayMacedo'!M3</f>
        <v>26.9</v>
      </c>
      <c r="F21" s="78">
        <f>'CAV Hazard - Bullock'!N9</f>
        <v>0.95346904462242377</v>
      </c>
      <c r="G21" s="78">
        <f>'CMSs BrayMacedo'!Y10</f>
        <v>1.992326167363031</v>
      </c>
      <c r="H21" s="78">
        <f>'CMSs BrayMacedo'!Z10</f>
        <v>0.53812731873851305</v>
      </c>
      <c r="I21" s="78">
        <f>'CMSs BrayMacedo'!AA10</f>
        <v>0.32627378929323197</v>
      </c>
      <c r="J21" s="81">
        <v>263.87978113831701</v>
      </c>
      <c r="K21" s="82">
        <v>240.865032979163</v>
      </c>
      <c r="L21" s="82">
        <v>59.229064315032197</v>
      </c>
      <c r="M21" s="82">
        <v>583.98853479418403</v>
      </c>
      <c r="N21" s="81">
        <v>175.74091432700399</v>
      </c>
      <c r="O21" s="82">
        <v>112.983155916084</v>
      </c>
      <c r="P21" s="83">
        <v>288.72407024308802</v>
      </c>
      <c r="Q21" s="81">
        <v>314.76116871398301</v>
      </c>
      <c r="R21" s="82">
        <v>323.73935613868701</v>
      </c>
      <c r="S21" s="82">
        <v>59.229064315032197</v>
      </c>
      <c r="T21" s="82">
        <v>625.84709822214302</v>
      </c>
      <c r="U21" s="81">
        <v>214.92096955385099</v>
      </c>
      <c r="V21" s="82">
        <f t="shared" si="0"/>
        <v>225.67430651215099</v>
      </c>
      <c r="W21" s="83">
        <v>440.59527606600199</v>
      </c>
      <c r="X21" s="78">
        <f t="shared" si="1"/>
        <v>6.9224738790632137E-2</v>
      </c>
      <c r="Y21" s="79">
        <f t="shared" si="2"/>
        <v>0.42265525493768652</v>
      </c>
    </row>
    <row r="22" spans="2:25" ht="16.5" customHeight="1" x14ac:dyDescent="0.25">
      <c r="B22" s="95"/>
      <c r="C22" s="91" t="s">
        <v>2</v>
      </c>
      <c r="D22" s="105">
        <f>'CMSs BrayMacedo'!R4</f>
        <v>6.85</v>
      </c>
      <c r="E22" s="108">
        <f>'CMSs BrayMacedo'!R3</f>
        <v>23.7</v>
      </c>
      <c r="F22" s="93">
        <f>'CAV Hazard - Bullock'!N10</f>
        <v>0.68406081067711644</v>
      </c>
      <c r="G22" s="93">
        <f>'CMSs BrayMacedo'!Y11</f>
        <v>1.3387046782521159</v>
      </c>
      <c r="H22" s="93">
        <f>'CMSs BrayMacedo'!Z11</f>
        <v>0.37886752742387603</v>
      </c>
      <c r="I22" s="93">
        <f>'CMSs BrayMacedo'!AA11</f>
        <v>0.25896321872346101</v>
      </c>
      <c r="J22" s="99">
        <v>164.57142871306101</v>
      </c>
      <c r="K22" s="92">
        <v>225.75968916616</v>
      </c>
      <c r="L22" s="92">
        <v>59.229064315032197</v>
      </c>
      <c r="M22" s="92">
        <v>464.53646222663099</v>
      </c>
      <c r="N22" s="99">
        <v>91.514585823942298</v>
      </c>
      <c r="O22" s="92">
        <v>58.8343742169411</v>
      </c>
      <c r="P22" s="100">
        <v>150.34896004088299</v>
      </c>
      <c r="Q22" s="99">
        <v>170.58982798896801</v>
      </c>
      <c r="R22" s="92">
        <v>242.78302032251199</v>
      </c>
      <c r="S22" s="92">
        <v>59.229064315032197</v>
      </c>
      <c r="T22" s="92">
        <v>444.07722121044799</v>
      </c>
      <c r="U22" s="99">
        <v>109.407257077436</v>
      </c>
      <c r="V22" s="92">
        <f t="shared" si="0"/>
        <v>107.228631716728</v>
      </c>
      <c r="W22" s="100">
        <v>216.635888794164</v>
      </c>
      <c r="X22" s="93">
        <f t="shared" si="1"/>
        <v>-4.5041584015177882E-2</v>
      </c>
      <c r="Y22" s="94">
        <f t="shared" si="2"/>
        <v>0.36525901992271004</v>
      </c>
    </row>
    <row r="25" spans="2:25" ht="16.5" customHeight="1" x14ac:dyDescent="0.25">
      <c r="J25" s="27"/>
      <c r="K25" s="48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2:25" ht="16.5" customHeight="1" x14ac:dyDescent="0.25"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2:25" ht="16.5" customHeight="1" x14ac:dyDescent="0.25"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2:25" ht="16.5" customHeight="1" x14ac:dyDescent="0.25"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2:25" ht="16.5" customHeight="1" x14ac:dyDescent="0.25"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2:25" ht="16.5" customHeight="1" x14ac:dyDescent="0.25"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</sheetData>
  <mergeCells count="15">
    <mergeCell ref="J16:P16"/>
    <mergeCell ref="Q16:W16"/>
    <mergeCell ref="X16:Y16"/>
    <mergeCell ref="B19:B20"/>
    <mergeCell ref="B21:B22"/>
    <mergeCell ref="D17:I17"/>
    <mergeCell ref="J17:M17"/>
    <mergeCell ref="N17:P17"/>
    <mergeCell ref="Q17:T17"/>
    <mergeCell ref="U17:W17"/>
    <mergeCell ref="X17:X18"/>
    <mergeCell ref="Y17:Y18"/>
    <mergeCell ref="B16:B18"/>
    <mergeCell ref="C16:C18"/>
    <mergeCell ref="D16:I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Normal="100" workbookViewId="0">
      <selection activeCell="N11" sqref="N11"/>
    </sheetView>
  </sheetViews>
  <sheetFormatPr baseColWidth="10" defaultColWidth="11.5703125" defaultRowHeight="15" x14ac:dyDescent="0.25"/>
  <sheetData>
    <row r="1" spans="1:14" x14ac:dyDescent="0.25">
      <c r="A1" s="73" t="s">
        <v>19</v>
      </c>
      <c r="B1" s="73"/>
      <c r="C1" s="73"/>
      <c r="D1" s="73"/>
      <c r="E1" s="7"/>
      <c r="F1" s="72" t="s">
        <v>20</v>
      </c>
      <c r="G1" s="72"/>
      <c r="H1" s="72"/>
      <c r="I1" s="72"/>
      <c r="J1" s="7"/>
    </row>
    <row r="2" spans="1:14" x14ac:dyDescent="0.25">
      <c r="A2" s="6" t="s">
        <v>36</v>
      </c>
      <c r="B2" s="6" t="s">
        <v>37</v>
      </c>
      <c r="C2" s="6"/>
      <c r="D2" s="6"/>
      <c r="F2" s="2" t="s">
        <v>36</v>
      </c>
      <c r="G2" s="2" t="s">
        <v>37</v>
      </c>
      <c r="H2" s="2"/>
      <c r="I2" s="2"/>
    </row>
    <row r="3" spans="1:14" x14ac:dyDescent="0.25">
      <c r="A3" s="6">
        <v>50</v>
      </c>
      <c r="B3" s="6">
        <v>172.44556113053301</v>
      </c>
      <c r="C3" s="6"/>
      <c r="D3" s="6"/>
      <c r="F3" s="2">
        <v>50</v>
      </c>
      <c r="G3" s="9">
        <v>60.378138832283099</v>
      </c>
      <c r="H3" s="9"/>
      <c r="I3" s="9"/>
    </row>
    <row r="4" spans="1:14" x14ac:dyDescent="0.25">
      <c r="A4" s="6">
        <v>100</v>
      </c>
      <c r="B4" s="6">
        <v>267.227906019562</v>
      </c>
      <c r="C4" s="6"/>
      <c r="D4" s="6"/>
      <c r="F4" s="2">
        <v>100</v>
      </c>
      <c r="G4" s="9">
        <v>111.78037544378</v>
      </c>
      <c r="H4" s="9"/>
      <c r="I4" s="9"/>
      <c r="L4" s="57" t="s">
        <v>33</v>
      </c>
      <c r="M4" s="66" t="s">
        <v>0</v>
      </c>
      <c r="N4" s="69"/>
    </row>
    <row r="5" spans="1:14" s="35" customFormat="1" x14ac:dyDescent="0.25">
      <c r="A5" s="6">
        <v>250</v>
      </c>
      <c r="B5" s="6">
        <v>427.23058587462799</v>
      </c>
      <c r="C5" s="6"/>
      <c r="D5" s="6"/>
      <c r="F5" s="36">
        <v>250</v>
      </c>
      <c r="G5" s="37">
        <v>223.64769144647701</v>
      </c>
      <c r="H5" s="37"/>
      <c r="I5" s="37"/>
      <c r="L5" s="58"/>
      <c r="M5" s="86"/>
      <c r="N5" s="71"/>
    </row>
    <row r="6" spans="1:14" s="4" customFormat="1" x14ac:dyDescent="0.25">
      <c r="A6" s="8">
        <v>475</v>
      </c>
      <c r="B6" s="8">
        <v>556.75074625821105</v>
      </c>
      <c r="C6" s="6"/>
      <c r="D6" s="8"/>
      <c r="F6" s="5">
        <v>475</v>
      </c>
      <c r="G6" s="34">
        <v>330.31743199288798</v>
      </c>
      <c r="H6" s="34"/>
      <c r="I6" s="34"/>
      <c r="L6" s="58"/>
      <c r="M6" s="86"/>
      <c r="N6" s="45" t="s">
        <v>4</v>
      </c>
    </row>
    <row r="7" spans="1:14" s="35" customFormat="1" x14ac:dyDescent="0.25">
      <c r="A7" s="6">
        <v>949</v>
      </c>
      <c r="B7" s="6">
        <v>707.23944069827905</v>
      </c>
      <c r="C7" s="6"/>
      <c r="D7" s="6"/>
      <c r="F7" s="36">
        <v>949</v>
      </c>
      <c r="G7" s="37">
        <v>463.47061145785398</v>
      </c>
      <c r="H7" s="37"/>
      <c r="I7" s="37"/>
      <c r="L7" s="74">
        <v>475</v>
      </c>
      <c r="M7" s="96" t="s">
        <v>1</v>
      </c>
      <c r="N7" s="43">
        <f>B6/980.66</f>
        <v>0.56773065716783699</v>
      </c>
    </row>
    <row r="8" spans="1:14" s="4" customFormat="1" x14ac:dyDescent="0.25">
      <c r="A8" s="8">
        <v>2475</v>
      </c>
      <c r="B8" s="8">
        <v>935.02895329942601</v>
      </c>
      <c r="C8" s="6"/>
      <c r="D8" s="8"/>
      <c r="F8" s="5">
        <v>2475</v>
      </c>
      <c r="G8" s="34">
        <v>670.83107459862094</v>
      </c>
      <c r="H8" s="34"/>
      <c r="I8" s="34"/>
      <c r="L8" s="95"/>
      <c r="M8" s="97" t="s">
        <v>2</v>
      </c>
      <c r="N8" s="41">
        <f>G6/980.66</f>
        <v>0.33683175819640648</v>
      </c>
    </row>
    <row r="9" spans="1:14" x14ac:dyDescent="0.25">
      <c r="A9" s="6">
        <v>5000</v>
      </c>
      <c r="B9" s="6">
        <v>1115.37807712528</v>
      </c>
      <c r="C9" s="6"/>
      <c r="D9" s="6"/>
      <c r="F9" s="2">
        <v>5000</v>
      </c>
      <c r="G9" s="9">
        <v>837.02398974784001</v>
      </c>
      <c r="H9" s="9"/>
      <c r="I9" s="9"/>
      <c r="L9" s="80">
        <v>2475</v>
      </c>
      <c r="M9" s="88" t="s">
        <v>1</v>
      </c>
      <c r="N9" s="39">
        <f>B8/980.66</f>
        <v>0.95346904462242377</v>
      </c>
    </row>
    <row r="10" spans="1:14" x14ac:dyDescent="0.25">
      <c r="A10" s="6">
        <v>10000</v>
      </c>
      <c r="B10" s="6">
        <v>1304.9126225592599</v>
      </c>
      <c r="C10" s="6"/>
      <c r="D10" s="6"/>
      <c r="F10" s="2">
        <v>10000</v>
      </c>
      <c r="G10" s="9">
        <v>1010.17004451381</v>
      </c>
      <c r="H10" s="9"/>
      <c r="I10" s="9"/>
      <c r="L10" s="95"/>
      <c r="M10" s="91" t="s">
        <v>2</v>
      </c>
      <c r="N10" s="41">
        <f>G8/980.66</f>
        <v>0.68406081067711644</v>
      </c>
    </row>
    <row r="11" spans="1:14" x14ac:dyDescent="0.25">
      <c r="A11" s="6">
        <v>20000</v>
      </c>
      <c r="B11" s="6">
        <v>1503.1209115803699</v>
      </c>
      <c r="C11" s="6"/>
      <c r="D11" s="6"/>
      <c r="F11" s="2">
        <v>20000</v>
      </c>
      <c r="G11" s="9">
        <v>1193.6103416108999</v>
      </c>
      <c r="H11" s="9"/>
      <c r="I11" s="9"/>
    </row>
    <row r="13" spans="1:14" s="32" customFormat="1" x14ac:dyDescent="0.25"/>
    <row r="14" spans="1:14" s="32" customFormat="1" x14ac:dyDescent="0.25">
      <c r="C14" s="33"/>
    </row>
    <row r="15" spans="1:14" s="32" customFormat="1" x14ac:dyDescent="0.25">
      <c r="C15" s="33"/>
    </row>
    <row r="16" spans="1:14" s="32" customFormat="1" x14ac:dyDescent="0.25">
      <c r="C16" s="33"/>
    </row>
    <row r="17" spans="2:3" s="32" customFormat="1" x14ac:dyDescent="0.25">
      <c r="C17" s="33"/>
    </row>
    <row r="18" spans="2:3" s="32" customFormat="1" x14ac:dyDescent="0.25">
      <c r="C18" s="33"/>
    </row>
    <row r="19" spans="2:3" s="32" customFormat="1" x14ac:dyDescent="0.25">
      <c r="C19" s="33"/>
    </row>
    <row r="20" spans="2:3" s="32" customFormat="1" x14ac:dyDescent="0.25">
      <c r="C20" s="33"/>
    </row>
    <row r="21" spans="2:3" s="32" customFormat="1" x14ac:dyDescent="0.25">
      <c r="C21" s="33"/>
    </row>
    <row r="22" spans="2:3" s="32" customFormat="1" x14ac:dyDescent="0.25"/>
    <row r="23" spans="2:3" s="32" customFormat="1" x14ac:dyDescent="0.25"/>
    <row r="32" spans="2:3" x14ac:dyDescent="0.25">
      <c r="B32" s="31"/>
    </row>
    <row r="52" spans="5:5" x14ac:dyDescent="0.25">
      <c r="E52" s="31"/>
    </row>
    <row r="53" spans="5:5" x14ac:dyDescent="0.25">
      <c r="E53" s="31"/>
    </row>
    <row r="54" spans="5:5" x14ac:dyDescent="0.25">
      <c r="E54" s="31"/>
    </row>
  </sheetData>
  <mergeCells count="8">
    <mergeCell ref="L7:L8"/>
    <mergeCell ref="L9:L10"/>
    <mergeCell ref="F1:I1"/>
    <mergeCell ref="A1:D1"/>
    <mergeCell ref="L4:L6"/>
    <mergeCell ref="M4:M6"/>
    <mergeCell ref="N4"/>
    <mergeCell ref="N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9"/>
  <sheetViews>
    <sheetView tabSelected="1" zoomScale="85" zoomScaleNormal="85" workbookViewId="0">
      <selection activeCell="C3" sqref="C3:C4"/>
    </sheetView>
  </sheetViews>
  <sheetFormatPr baseColWidth="10" defaultColWidth="11.5703125" defaultRowHeight="15" x14ac:dyDescent="0.25"/>
  <cols>
    <col min="2" max="2" width="14" customWidth="1"/>
    <col min="3" max="3" width="13.28515625" style="4" customWidth="1"/>
    <col min="6" max="6" width="14" customWidth="1"/>
    <col min="7" max="7" width="13.28515625" customWidth="1"/>
    <col min="8" max="8" width="11.42578125" style="4"/>
    <col min="10" max="10" width="14" customWidth="1"/>
    <col min="11" max="11" width="13.28515625" customWidth="1"/>
    <col min="12" max="12" width="14.85546875" bestFit="1" customWidth="1"/>
    <col min="13" max="13" width="11.42578125" style="4"/>
    <col min="17" max="17" width="14.85546875" bestFit="1" customWidth="1"/>
    <col min="18" max="18" width="11.42578125" style="4"/>
  </cols>
  <sheetData>
    <row r="1" spans="2:27" x14ac:dyDescent="0.25">
      <c r="B1" s="1" t="s">
        <v>13</v>
      </c>
      <c r="C1" s="3" t="s">
        <v>14</v>
      </c>
      <c r="D1" s="1"/>
      <c r="E1" s="1"/>
      <c r="F1" s="1"/>
      <c r="G1" s="1" t="s">
        <v>13</v>
      </c>
      <c r="H1" s="3" t="s">
        <v>15</v>
      </c>
      <c r="I1" s="1"/>
      <c r="J1" s="1"/>
      <c r="L1" s="2" t="s">
        <v>16</v>
      </c>
      <c r="M1" s="5" t="s">
        <v>14</v>
      </c>
      <c r="N1" s="2"/>
      <c r="O1" s="2"/>
      <c r="P1" s="2"/>
      <c r="Q1" s="2" t="s">
        <v>16</v>
      </c>
      <c r="R1" s="5" t="s">
        <v>15</v>
      </c>
      <c r="S1" s="2"/>
      <c r="T1" s="2"/>
    </row>
    <row r="2" spans="2:27" x14ac:dyDescent="0.25">
      <c r="B2" s="1"/>
      <c r="C2" s="3"/>
      <c r="D2" s="1"/>
      <c r="E2" s="1"/>
      <c r="F2" s="1"/>
      <c r="G2" s="1"/>
      <c r="H2" s="3"/>
      <c r="I2" s="1"/>
      <c r="J2" s="1"/>
      <c r="L2" s="2"/>
      <c r="M2" s="5"/>
      <c r="N2" s="2"/>
      <c r="O2" s="2"/>
      <c r="P2" s="2"/>
      <c r="Q2" s="2"/>
      <c r="R2" s="5"/>
      <c r="S2" s="2"/>
      <c r="T2" s="2"/>
    </row>
    <row r="3" spans="2:27" x14ac:dyDescent="0.25">
      <c r="B3" s="1" t="s">
        <v>17</v>
      </c>
      <c r="C3" s="3">
        <v>24.5</v>
      </c>
      <c r="D3" s="1"/>
      <c r="E3" s="1"/>
      <c r="F3" s="1"/>
      <c r="G3" s="1" t="s">
        <v>17</v>
      </c>
      <c r="H3" s="3">
        <v>22.8</v>
      </c>
      <c r="I3" s="1"/>
      <c r="J3" s="1"/>
      <c r="L3" s="2" t="s">
        <v>17</v>
      </c>
      <c r="M3" s="5">
        <v>26.9</v>
      </c>
      <c r="N3" s="2"/>
      <c r="O3" s="2"/>
      <c r="P3" s="2"/>
      <c r="Q3" s="2" t="s">
        <v>17</v>
      </c>
      <c r="R3" s="5">
        <v>23.7</v>
      </c>
      <c r="S3" s="2"/>
      <c r="T3" s="2"/>
    </row>
    <row r="4" spans="2:27" x14ac:dyDescent="0.25">
      <c r="B4" s="1" t="s">
        <v>18</v>
      </c>
      <c r="C4" s="3">
        <v>6.75</v>
      </c>
      <c r="D4" s="1"/>
      <c r="E4" s="1"/>
      <c r="F4" s="1"/>
      <c r="G4" s="1" t="s">
        <v>18</v>
      </c>
      <c r="H4" s="3">
        <v>6.95</v>
      </c>
      <c r="I4" s="1"/>
      <c r="J4" s="1"/>
      <c r="L4" s="2" t="s">
        <v>18</v>
      </c>
      <c r="M4" s="5">
        <v>6.65</v>
      </c>
      <c r="N4" s="2"/>
      <c r="O4" s="2"/>
      <c r="P4" s="2"/>
      <c r="Q4" s="2" t="s">
        <v>18</v>
      </c>
      <c r="R4" s="5">
        <v>6.85</v>
      </c>
      <c r="S4" s="2"/>
      <c r="T4" s="2"/>
    </row>
    <row r="5" spans="2:27" x14ac:dyDescent="0.25">
      <c r="B5" s="1" t="s">
        <v>9</v>
      </c>
      <c r="C5" s="3" t="s">
        <v>10</v>
      </c>
      <c r="D5" s="1" t="s">
        <v>11</v>
      </c>
      <c r="E5" s="1" t="s">
        <v>12</v>
      </c>
      <c r="F5" s="1"/>
      <c r="G5" s="1" t="s">
        <v>9</v>
      </c>
      <c r="H5" s="3" t="s">
        <v>10</v>
      </c>
      <c r="I5" s="1" t="s">
        <v>11</v>
      </c>
      <c r="J5" s="1" t="s">
        <v>12</v>
      </c>
      <c r="L5" s="2" t="s">
        <v>9</v>
      </c>
      <c r="M5" s="5" t="s">
        <v>10</v>
      </c>
      <c r="N5" s="2" t="s">
        <v>11</v>
      </c>
      <c r="O5" s="2" t="s">
        <v>12</v>
      </c>
      <c r="P5" s="2"/>
      <c r="Q5" s="2" t="s">
        <v>9</v>
      </c>
      <c r="R5" s="5" t="s">
        <v>10</v>
      </c>
      <c r="S5" s="2" t="s">
        <v>11</v>
      </c>
      <c r="T5" s="2" t="s">
        <v>12</v>
      </c>
      <c r="W5" s="57" t="s">
        <v>33</v>
      </c>
      <c r="X5" s="66" t="s">
        <v>0</v>
      </c>
      <c r="Y5" s="69" t="s">
        <v>52</v>
      </c>
      <c r="Z5" s="69"/>
      <c r="AA5" s="69"/>
    </row>
    <row r="6" spans="2:27" x14ac:dyDescent="0.25">
      <c r="B6" s="1">
        <v>-4</v>
      </c>
      <c r="C6" s="3">
        <v>1088.3695631503999</v>
      </c>
      <c r="D6" s="1">
        <v>1811.5265892174</v>
      </c>
      <c r="E6" s="1">
        <v>653.89507007122404</v>
      </c>
      <c r="F6" s="1"/>
      <c r="G6" s="1">
        <v>-4</v>
      </c>
      <c r="H6" s="3">
        <v>1953.7945792862299</v>
      </c>
      <c r="I6" s="1">
        <v>3250.5422272022502</v>
      </c>
      <c r="J6" s="1">
        <v>1174.3619960088399</v>
      </c>
      <c r="L6" s="2">
        <v>-4</v>
      </c>
      <c r="M6" s="5">
        <v>567.07623991022103</v>
      </c>
      <c r="N6" s="2">
        <v>944.28583447203505</v>
      </c>
      <c r="O6" s="2">
        <v>340.54885727531098</v>
      </c>
      <c r="P6" s="2"/>
      <c r="Q6" s="2">
        <v>-4</v>
      </c>
      <c r="R6" s="5">
        <v>1312.81412977472</v>
      </c>
      <c r="S6" s="2">
        <v>2184.6476682039602</v>
      </c>
      <c r="T6" s="2">
        <v>788.905673175689</v>
      </c>
      <c r="W6" s="58"/>
      <c r="X6" s="86"/>
      <c r="Y6" s="71"/>
      <c r="Z6" s="71"/>
      <c r="AA6" s="71"/>
    </row>
    <row r="7" spans="2:27" x14ac:dyDescent="0.25">
      <c r="B7" s="1">
        <v>0</v>
      </c>
      <c r="C7" s="3">
        <v>0.32388757311892902</v>
      </c>
      <c r="D7" s="1">
        <v>0.32388757311892902</v>
      </c>
      <c r="E7" s="1">
        <v>0.32388757311892902</v>
      </c>
      <c r="F7" s="1"/>
      <c r="G7" s="1">
        <v>0</v>
      </c>
      <c r="H7" s="3">
        <v>0.53812731873851305</v>
      </c>
      <c r="I7" s="1">
        <v>0.53812731873851305</v>
      </c>
      <c r="J7" s="1">
        <v>0.53812731873851305</v>
      </c>
      <c r="L7" s="2">
        <v>0</v>
      </c>
      <c r="M7" s="5">
        <v>0.19417036391676601</v>
      </c>
      <c r="N7" s="2">
        <v>0.19417036391676601</v>
      </c>
      <c r="O7" s="2">
        <v>0.19417036391676601</v>
      </c>
      <c r="P7" s="2"/>
      <c r="Q7" s="2">
        <v>0</v>
      </c>
      <c r="R7" s="5">
        <v>0.37886752742387603</v>
      </c>
      <c r="S7" s="2">
        <v>0.37886752742387603</v>
      </c>
      <c r="T7" s="2">
        <v>0.37886752742387603</v>
      </c>
      <c r="W7" s="58"/>
      <c r="X7" s="86"/>
      <c r="Y7" s="45" t="s">
        <v>8</v>
      </c>
      <c r="Z7" s="45" t="s">
        <v>5</v>
      </c>
      <c r="AA7" s="45" t="s">
        <v>6</v>
      </c>
    </row>
    <row r="8" spans="2:27" x14ac:dyDescent="0.25">
      <c r="B8" s="1">
        <v>0.01</v>
      </c>
      <c r="C8" s="3">
        <v>0.32687160153858402</v>
      </c>
      <c r="D8" s="1">
        <v>0.32687160153858402</v>
      </c>
      <c r="E8" s="1">
        <v>0.32687160153858402</v>
      </c>
      <c r="F8" s="1"/>
      <c r="G8" s="1">
        <v>0.01</v>
      </c>
      <c r="H8" s="3">
        <v>0.54367367478596296</v>
      </c>
      <c r="I8" s="1">
        <v>0.54367367478596296</v>
      </c>
      <c r="J8" s="1">
        <v>0.54367367478596296</v>
      </c>
      <c r="L8" s="2">
        <v>0.01</v>
      </c>
      <c r="M8" s="5">
        <v>0.19574782075602901</v>
      </c>
      <c r="N8" s="2">
        <v>0.19574782075602901</v>
      </c>
      <c r="O8" s="2">
        <v>0.19574782075602901</v>
      </c>
      <c r="P8" s="2"/>
      <c r="Q8" s="2">
        <v>0.01</v>
      </c>
      <c r="R8" s="5">
        <v>0.382463280473409</v>
      </c>
      <c r="S8" s="2">
        <v>0.382463280473409</v>
      </c>
      <c r="T8" s="2">
        <v>0.382463280473409</v>
      </c>
      <c r="W8" s="74">
        <v>475</v>
      </c>
      <c r="X8" s="96" t="s">
        <v>1</v>
      </c>
      <c r="Y8" s="103">
        <f>C6/980.66</f>
        <v>1.1098337478334999</v>
      </c>
      <c r="Z8" s="103">
        <f>C7</f>
        <v>0.32388757311892902</v>
      </c>
      <c r="AA8" s="103">
        <f>C21</f>
        <v>0.22912269384189199</v>
      </c>
    </row>
    <row r="9" spans="2:27" x14ac:dyDescent="0.25">
      <c r="B9" s="1">
        <v>0.02</v>
      </c>
      <c r="C9" s="3">
        <v>0.33212514727834802</v>
      </c>
      <c r="D9" s="1">
        <v>0.34472332357378099</v>
      </c>
      <c r="E9" s="1">
        <v>0.319987380926535</v>
      </c>
      <c r="F9" s="1"/>
      <c r="G9" s="1">
        <v>0.02</v>
      </c>
      <c r="H9" s="3">
        <v>0.55435658209786398</v>
      </c>
      <c r="I9" s="1">
        <v>0.57533038143330995</v>
      </c>
      <c r="J9" s="1">
        <v>0.53414738736658995</v>
      </c>
      <c r="L9" s="2">
        <v>0.02</v>
      </c>
      <c r="M9" s="5">
        <v>0.19777413654693701</v>
      </c>
      <c r="N9" s="2">
        <v>0.205286020874269</v>
      </c>
      <c r="O9" s="2">
        <v>0.19053712922246499</v>
      </c>
      <c r="P9" s="2"/>
      <c r="Q9" s="2">
        <v>0.02</v>
      </c>
      <c r="R9" s="5">
        <v>0.38911716794622497</v>
      </c>
      <c r="S9" s="2">
        <v>0.40385989762283803</v>
      </c>
      <c r="T9" s="2">
        <v>0.37491261519580998</v>
      </c>
      <c r="W9" s="95"/>
      <c r="X9" s="97" t="s">
        <v>2</v>
      </c>
      <c r="Y9" s="101">
        <f>M6/980.66</f>
        <v>0.57825978413539969</v>
      </c>
      <c r="Z9" s="101">
        <f>M7</f>
        <v>0.19417036391676601</v>
      </c>
      <c r="AA9" s="101">
        <f>M21</f>
        <v>0.17474617370530901</v>
      </c>
    </row>
    <row r="10" spans="2:27" x14ac:dyDescent="0.25">
      <c r="B10" s="1">
        <v>0.05</v>
      </c>
      <c r="C10" s="3">
        <v>0.46028967566093498</v>
      </c>
      <c r="D10" s="1">
        <v>0.56562784788026799</v>
      </c>
      <c r="E10" s="1">
        <v>0.37456887300375102</v>
      </c>
      <c r="F10" s="1"/>
      <c r="G10" s="1">
        <v>0.05</v>
      </c>
      <c r="H10" s="3">
        <v>0.77658452783065202</v>
      </c>
      <c r="I10" s="1">
        <v>0.95365311987578405</v>
      </c>
      <c r="J10" s="1">
        <v>0.632392970039788</v>
      </c>
      <c r="L10" s="2">
        <v>0.05</v>
      </c>
      <c r="M10" s="5">
        <v>0.26531881556473602</v>
      </c>
      <c r="N10" s="2">
        <v>0.32615269431955901</v>
      </c>
      <c r="O10" s="2">
        <v>0.215831649159101</v>
      </c>
      <c r="P10" s="2"/>
      <c r="Q10" s="2">
        <v>0.05</v>
      </c>
      <c r="R10" s="5">
        <v>0.54094948010495902</v>
      </c>
      <c r="S10" s="2">
        <v>0.664539228753803</v>
      </c>
      <c r="T10" s="2">
        <v>0.44034471911399597</v>
      </c>
      <c r="W10" s="80">
        <v>2475</v>
      </c>
      <c r="X10" s="88" t="s">
        <v>1</v>
      </c>
      <c r="Y10" s="102">
        <f>H6/980.66</f>
        <v>1.992326167363031</v>
      </c>
      <c r="Z10" s="102">
        <f>H7</f>
        <v>0.53812731873851305</v>
      </c>
      <c r="AA10" s="102">
        <f>H21</f>
        <v>0.32627378929323197</v>
      </c>
    </row>
    <row r="11" spans="2:27" x14ac:dyDescent="0.25">
      <c r="B11" s="1">
        <v>7.4999999999999997E-2</v>
      </c>
      <c r="C11" s="3">
        <v>0.59866549574429395</v>
      </c>
      <c r="D11" s="1">
        <v>0.80564495988226303</v>
      </c>
      <c r="E11" s="1">
        <v>0.44486143852639198</v>
      </c>
      <c r="F11" s="1"/>
      <c r="G11" s="1">
        <v>7.4999999999999997E-2</v>
      </c>
      <c r="H11" s="3">
        <v>1.00477694306857</v>
      </c>
      <c r="I11" s="1">
        <v>1.3507847306546801</v>
      </c>
      <c r="J11" s="1">
        <v>0.74740014630822105</v>
      </c>
      <c r="L11" s="2">
        <v>7.4999999999999997E-2</v>
      </c>
      <c r="M11" s="5">
        <v>0.34702896654066001</v>
      </c>
      <c r="N11" s="2">
        <v>0.46725445160338702</v>
      </c>
      <c r="O11" s="2">
        <v>0.25773773412971301</v>
      </c>
      <c r="P11" s="2"/>
      <c r="Q11" s="2">
        <v>7.4999999999999997E-2</v>
      </c>
      <c r="R11" s="5">
        <v>0.70153307947666999</v>
      </c>
      <c r="S11" s="2">
        <v>0.94363892582488296</v>
      </c>
      <c r="T11" s="2">
        <v>0.52154340832199897</v>
      </c>
      <c r="W11" s="95"/>
      <c r="X11" s="91" t="s">
        <v>2</v>
      </c>
      <c r="Y11" s="101">
        <f>R6/980.66</f>
        <v>1.3387046782521159</v>
      </c>
      <c r="Z11" s="101">
        <f>R7</f>
        <v>0.37886752742387603</v>
      </c>
      <c r="AA11" s="101">
        <f>R21</f>
        <v>0.25896321872346101</v>
      </c>
    </row>
    <row r="12" spans="2:27" x14ac:dyDescent="0.25">
      <c r="B12" s="1">
        <v>0.1</v>
      </c>
      <c r="C12" s="3">
        <v>0.69163920256063105</v>
      </c>
      <c r="D12" s="1">
        <v>0.952998306622172</v>
      </c>
      <c r="E12" s="1">
        <v>0.50195764587896596</v>
      </c>
      <c r="F12" s="1"/>
      <c r="G12" s="1">
        <v>0.1</v>
      </c>
      <c r="H12" s="3">
        <v>1.15272864043039</v>
      </c>
      <c r="I12" s="1">
        <v>1.5865894244461201</v>
      </c>
      <c r="J12" s="1">
        <v>0.83750924971176299</v>
      </c>
      <c r="L12" s="2">
        <v>0.1</v>
      </c>
      <c r="M12" s="5">
        <v>0.40678362973177101</v>
      </c>
      <c r="N12" s="2">
        <v>0.56081639147820905</v>
      </c>
      <c r="O12" s="2">
        <v>0.29505721289921299</v>
      </c>
      <c r="P12" s="2"/>
      <c r="Q12" s="2">
        <v>0.1</v>
      </c>
      <c r="R12" s="5">
        <v>0.80757992262210299</v>
      </c>
      <c r="S12" s="2">
        <v>1.1121969091828501</v>
      </c>
      <c r="T12" s="2">
        <v>0.58639376358409001</v>
      </c>
    </row>
    <row r="13" spans="2:27" x14ac:dyDescent="0.25">
      <c r="B13" s="1">
        <v>0.15</v>
      </c>
      <c r="C13" s="3">
        <v>0.74992427458248301</v>
      </c>
      <c r="D13" s="1">
        <v>1.01195566064939</v>
      </c>
      <c r="E13" s="1">
        <v>0.55574215301802099</v>
      </c>
      <c r="F13" s="1"/>
      <c r="G13" s="1">
        <v>0.15</v>
      </c>
      <c r="H13" s="3">
        <v>1.2253039281315601</v>
      </c>
      <c r="I13" s="1">
        <v>1.6518029544701101</v>
      </c>
      <c r="J13" s="1">
        <v>0.90892785500330298</v>
      </c>
      <c r="L13" s="2">
        <v>0.15</v>
      </c>
      <c r="M13" s="5">
        <v>0.45737050831353698</v>
      </c>
      <c r="N13" s="2">
        <v>0.61749474575056795</v>
      </c>
      <c r="O13" s="2">
        <v>0.33876852121342999</v>
      </c>
      <c r="P13" s="2"/>
      <c r="Q13" s="2">
        <v>0.15</v>
      </c>
      <c r="R13" s="5">
        <v>0.86900695184661603</v>
      </c>
      <c r="S13" s="2">
        <v>1.17211906885086</v>
      </c>
      <c r="T13" s="2">
        <v>0.64428017803525295</v>
      </c>
    </row>
    <row r="14" spans="2:27" x14ac:dyDescent="0.25">
      <c r="B14" s="1">
        <v>0.2</v>
      </c>
      <c r="C14" s="3">
        <v>0.74211321055708601</v>
      </c>
      <c r="D14" s="1">
        <v>1.0052458596759299</v>
      </c>
      <c r="E14" s="1">
        <v>0.54785803093075103</v>
      </c>
      <c r="F14" s="1"/>
      <c r="G14" s="1">
        <v>0.2</v>
      </c>
      <c r="H14" s="3">
        <v>1.1908877232148301</v>
      </c>
      <c r="I14" s="1">
        <v>1.6117085087823699</v>
      </c>
      <c r="J14" s="1">
        <v>0.87994420925112404</v>
      </c>
      <c r="L14" s="2">
        <v>0.2</v>
      </c>
      <c r="M14" s="5">
        <v>0.46949312239970098</v>
      </c>
      <c r="N14" s="2">
        <v>0.63625317219807798</v>
      </c>
      <c r="O14" s="2">
        <v>0.34644038193022703</v>
      </c>
      <c r="P14" s="2"/>
      <c r="Q14" s="2">
        <v>0.2</v>
      </c>
      <c r="R14" s="5">
        <v>0.85544568100422103</v>
      </c>
      <c r="S14" s="2">
        <v>1.15829375399668</v>
      </c>
      <c r="T14" s="2">
        <v>0.63178041893410397</v>
      </c>
    </row>
    <row r="15" spans="2:27" x14ac:dyDescent="0.25">
      <c r="B15" s="1">
        <v>0.25</v>
      </c>
      <c r="C15" s="3">
        <v>0.71106240725513103</v>
      </c>
      <c r="D15" s="1">
        <v>0.97722187592863696</v>
      </c>
      <c r="E15" s="1">
        <v>0.51739503531988595</v>
      </c>
      <c r="F15" s="1"/>
      <c r="G15" s="1">
        <v>0.25</v>
      </c>
      <c r="H15" s="3">
        <v>1.1246616952108801</v>
      </c>
      <c r="I15" s="1">
        <v>1.5444018817922001</v>
      </c>
      <c r="J15" s="1">
        <v>0.81899921489786598</v>
      </c>
      <c r="L15" s="2">
        <v>0.25</v>
      </c>
      <c r="M15" s="5">
        <v>0.464012141822852</v>
      </c>
      <c r="N15" s="2">
        <v>0.63795937427114502</v>
      </c>
      <c r="O15" s="2">
        <v>0.33749369700071302</v>
      </c>
      <c r="P15" s="2"/>
      <c r="Q15" s="2">
        <v>0.25</v>
      </c>
      <c r="R15" s="5">
        <v>0.81735170083882502</v>
      </c>
      <c r="S15" s="2">
        <v>1.12288828582939</v>
      </c>
      <c r="T15" s="2">
        <v>0.59495126211124005</v>
      </c>
    </row>
    <row r="16" spans="2:27" x14ac:dyDescent="0.25">
      <c r="B16" s="1">
        <v>0.3</v>
      </c>
      <c r="C16" s="3">
        <v>0.674121452614036</v>
      </c>
      <c r="D16" s="1">
        <v>0.96785798401546796</v>
      </c>
      <c r="E16" s="1">
        <v>0.46953141925747199</v>
      </c>
      <c r="F16" s="1"/>
      <c r="G16" s="1">
        <v>0.3</v>
      </c>
      <c r="H16" s="3">
        <v>1.06251400126096</v>
      </c>
      <c r="I16" s="1">
        <v>1.5243553238580401</v>
      </c>
      <c r="J16" s="1">
        <v>0.740598983193964</v>
      </c>
      <c r="L16" s="2">
        <v>0.3</v>
      </c>
      <c r="M16" s="5">
        <v>0.450236459526138</v>
      </c>
      <c r="N16" s="2">
        <v>0.64666503655557905</v>
      </c>
      <c r="O16" s="2">
        <v>0.31347429971839702</v>
      </c>
      <c r="P16" s="2"/>
      <c r="Q16" s="2">
        <v>0.3</v>
      </c>
      <c r="R16" s="5">
        <v>0.77512537193197095</v>
      </c>
      <c r="S16" s="2">
        <v>1.11249741780165</v>
      </c>
      <c r="T16" s="2">
        <v>0.54006358360806095</v>
      </c>
    </row>
    <row r="17" spans="2:20" x14ac:dyDescent="0.25">
      <c r="B17" s="1">
        <v>0.4</v>
      </c>
      <c r="C17" s="3">
        <v>0.60743387659373205</v>
      </c>
      <c r="D17" s="1">
        <v>0.93955529594416798</v>
      </c>
      <c r="E17" s="1">
        <v>0.392713357081237</v>
      </c>
      <c r="F17" s="1"/>
      <c r="G17" s="1">
        <v>0.4</v>
      </c>
      <c r="H17" s="3">
        <v>0.93541914721717101</v>
      </c>
      <c r="I17" s="1">
        <v>1.4459949260822</v>
      </c>
      <c r="J17" s="1">
        <v>0.60512589995820998</v>
      </c>
      <c r="L17" s="2">
        <v>0.4</v>
      </c>
      <c r="M17" s="5">
        <v>0.41170511724110498</v>
      </c>
      <c r="N17" s="2">
        <v>0.63700730272622996</v>
      </c>
      <c r="O17" s="2">
        <v>0.26608973372375799</v>
      </c>
      <c r="P17" s="2"/>
      <c r="Q17" s="2">
        <v>0.4</v>
      </c>
      <c r="R17" s="5">
        <v>0.69573776614300897</v>
      </c>
      <c r="S17" s="2">
        <v>1.0758442382882401</v>
      </c>
      <c r="T17" s="2">
        <v>0.44992669199756102</v>
      </c>
    </row>
    <row r="18" spans="2:20" x14ac:dyDescent="0.25">
      <c r="B18" s="1">
        <v>0.5</v>
      </c>
      <c r="C18" s="3">
        <v>0.51557185157275798</v>
      </c>
      <c r="D18" s="1">
        <v>0.84802571790428105</v>
      </c>
      <c r="E18" s="1">
        <v>0.31345079343945698</v>
      </c>
      <c r="F18" s="1"/>
      <c r="G18" s="1">
        <v>0.5</v>
      </c>
      <c r="H18" s="3">
        <v>0.78029603956086402</v>
      </c>
      <c r="I18" s="1">
        <v>1.2828137668016499</v>
      </c>
      <c r="J18" s="1">
        <v>0.47463000874429401</v>
      </c>
      <c r="L18" s="2">
        <v>0.5</v>
      </c>
      <c r="M18" s="5">
        <v>0.356752483360193</v>
      </c>
      <c r="N18" s="2">
        <v>0.58694496031254895</v>
      </c>
      <c r="O18" s="2">
        <v>0.21683861859192399</v>
      </c>
      <c r="P18" s="2"/>
      <c r="Q18" s="2">
        <v>0.5</v>
      </c>
      <c r="R18" s="5">
        <v>0.58905706546765002</v>
      </c>
      <c r="S18" s="2">
        <v>0.96867738461140696</v>
      </c>
      <c r="T18" s="2">
        <v>0.358208245479538</v>
      </c>
    </row>
    <row r="19" spans="2:20" x14ac:dyDescent="0.25">
      <c r="B19" s="1">
        <v>0.6</v>
      </c>
      <c r="C19" s="3">
        <v>0.42636551052939098</v>
      </c>
      <c r="D19" s="1">
        <v>0.734628741072886</v>
      </c>
      <c r="E19" s="1">
        <v>0.247454991079573</v>
      </c>
      <c r="F19" s="1"/>
      <c r="G19" s="1">
        <v>0.6</v>
      </c>
      <c r="H19" s="3">
        <v>0.63787477602221698</v>
      </c>
      <c r="I19" s="1">
        <v>1.0985948502391101</v>
      </c>
      <c r="J19" s="1">
        <v>0.37036786563930701</v>
      </c>
      <c r="L19" s="2">
        <v>0.6</v>
      </c>
      <c r="M19" s="5">
        <v>0.30097806597340898</v>
      </c>
      <c r="N19" s="2">
        <v>0.51869835902271</v>
      </c>
      <c r="O19" s="2">
        <v>0.17464446266568501</v>
      </c>
      <c r="P19" s="2"/>
      <c r="Q19" s="2">
        <v>0.6</v>
      </c>
      <c r="R19" s="5">
        <v>0.486120293882427</v>
      </c>
      <c r="S19" s="2">
        <v>0.83742529408885602</v>
      </c>
      <c r="T19" s="2">
        <v>0.282189876270041</v>
      </c>
    </row>
    <row r="20" spans="2:20" x14ac:dyDescent="0.25">
      <c r="B20" s="1">
        <v>0.75</v>
      </c>
      <c r="C20" s="3">
        <v>0.33287723868184099</v>
      </c>
      <c r="D20" s="1">
        <v>0.60932855996427104</v>
      </c>
      <c r="E20" s="1">
        <v>0.18185140712745301</v>
      </c>
      <c r="F20" s="1"/>
      <c r="G20" s="1">
        <v>0.75</v>
      </c>
      <c r="H20" s="3">
        <v>0.48662833457060101</v>
      </c>
      <c r="I20" s="1">
        <v>0.89048512639313504</v>
      </c>
      <c r="J20" s="1">
        <v>0.26593047877860898</v>
      </c>
      <c r="L20" s="2">
        <v>0.75</v>
      </c>
      <c r="M20" s="5">
        <v>0.24351437720004701</v>
      </c>
      <c r="N20" s="2">
        <v>0.44582337698525698</v>
      </c>
      <c r="O20" s="2">
        <v>0.133010638213096</v>
      </c>
      <c r="P20" s="2"/>
      <c r="Q20" s="2">
        <v>0.75</v>
      </c>
      <c r="R20" s="5">
        <v>0.37770463203938098</v>
      </c>
      <c r="S20" s="2">
        <v>0.69128469513471502</v>
      </c>
      <c r="T20" s="2">
        <v>0.20637053021433299</v>
      </c>
    </row>
    <row r="21" spans="2:20" x14ac:dyDescent="0.25">
      <c r="B21" s="1">
        <v>1</v>
      </c>
      <c r="C21" s="3">
        <v>0.22912269384189199</v>
      </c>
      <c r="D21" s="1">
        <v>0.437571096594083</v>
      </c>
      <c r="E21" s="1">
        <v>0.119974123615539</v>
      </c>
      <c r="F21" s="1"/>
      <c r="G21" s="1">
        <v>1</v>
      </c>
      <c r="H21" s="3">
        <v>0.32627378929323197</v>
      </c>
      <c r="I21" s="1">
        <v>0.62297466028077797</v>
      </c>
      <c r="J21" s="1">
        <v>0.17088108452402301</v>
      </c>
      <c r="L21" s="2">
        <v>1</v>
      </c>
      <c r="M21" s="5">
        <v>0.17474617370530901</v>
      </c>
      <c r="N21" s="2">
        <v>0.33376093338130602</v>
      </c>
      <c r="O21" s="2">
        <v>9.1491310607523801E-2</v>
      </c>
      <c r="P21" s="2"/>
      <c r="Q21" s="2">
        <v>1</v>
      </c>
      <c r="R21" s="5">
        <v>0.25896321872346101</v>
      </c>
      <c r="S21" s="2">
        <v>0.49451177494439602</v>
      </c>
      <c r="T21" s="2">
        <v>0.13561244049073601</v>
      </c>
    </row>
    <row r="22" spans="2:20" x14ac:dyDescent="0.25">
      <c r="B22" s="1">
        <v>1.5</v>
      </c>
      <c r="C22" s="3">
        <v>0.13755199859078099</v>
      </c>
      <c r="D22" s="1">
        <v>0.26996722854149302</v>
      </c>
      <c r="E22" s="1">
        <v>7.0084626265702707E-2</v>
      </c>
      <c r="F22" s="1"/>
      <c r="G22" s="1">
        <v>1.5</v>
      </c>
      <c r="H22" s="3">
        <v>0.19473376058105199</v>
      </c>
      <c r="I22" s="1">
        <v>0.38216056759032802</v>
      </c>
      <c r="J22" s="1">
        <v>9.9228546129567399E-2</v>
      </c>
      <c r="L22" s="2">
        <v>1.5</v>
      </c>
      <c r="M22" s="5">
        <v>0.106844426269972</v>
      </c>
      <c r="N22" s="2">
        <v>0.20970860796621699</v>
      </c>
      <c r="O22" s="2">
        <v>5.44361604212188E-2</v>
      </c>
      <c r="P22" s="2"/>
      <c r="Q22" s="2">
        <v>1.5</v>
      </c>
      <c r="R22" s="5">
        <v>0.156397709287557</v>
      </c>
      <c r="S22" s="2">
        <v>0.306942176579732</v>
      </c>
      <c r="T22" s="2">
        <v>7.9690069781078898E-2</v>
      </c>
    </row>
    <row r="23" spans="2:20" x14ac:dyDescent="0.25">
      <c r="B23" s="1">
        <v>2</v>
      </c>
      <c r="C23" s="3">
        <v>9.6207504426037802E-2</v>
      </c>
      <c r="D23" s="1">
        <v>0.18879865516032901</v>
      </c>
      <c r="E23" s="1">
        <v>4.90251580448278E-2</v>
      </c>
      <c r="F23" s="1"/>
      <c r="G23" s="1">
        <v>2</v>
      </c>
      <c r="H23" s="3">
        <v>0.135508087733305</v>
      </c>
      <c r="I23" s="1">
        <v>0.26591667816790399</v>
      </c>
      <c r="J23" s="1">
        <v>6.9053366519352996E-2</v>
      </c>
      <c r="L23" s="2">
        <v>2</v>
      </c>
      <c r="M23" s="5">
        <v>7.3339436024690299E-2</v>
      </c>
      <c r="N23" s="2">
        <v>0.14392373495229899</v>
      </c>
      <c r="O23" s="2">
        <v>3.73716877080928E-2</v>
      </c>
      <c r="P23" s="2"/>
      <c r="Q23" s="2">
        <v>2</v>
      </c>
      <c r="R23" s="5">
        <v>0.109699175979309</v>
      </c>
      <c r="S23" s="2">
        <v>0.215272699023138</v>
      </c>
      <c r="T23" s="2">
        <v>5.5900768026539101E-2</v>
      </c>
    </row>
    <row r="24" spans="2:20" x14ac:dyDescent="0.25">
      <c r="B24" s="1">
        <v>2.5</v>
      </c>
      <c r="C24" s="3">
        <v>7.1547546600267298E-2</v>
      </c>
      <c r="D24" s="1">
        <v>0.140904329560776</v>
      </c>
      <c r="E24" s="1">
        <v>3.63299796427436E-2</v>
      </c>
      <c r="F24" s="1"/>
      <c r="G24" s="1">
        <v>2.5</v>
      </c>
      <c r="H24" s="3">
        <v>0.10188375930458</v>
      </c>
      <c r="I24" s="1">
        <v>0.20064587002164899</v>
      </c>
      <c r="J24" s="1">
        <v>5.1734433451899903E-2</v>
      </c>
      <c r="L24" s="2">
        <v>2.5</v>
      </c>
      <c r="M24" s="5">
        <v>5.4301235650082401E-2</v>
      </c>
      <c r="N24" s="2">
        <v>0.106940329924893</v>
      </c>
      <c r="O24" s="2">
        <v>2.7572611709695299E-2</v>
      </c>
      <c r="P24" s="2"/>
      <c r="Q24" s="2">
        <v>2.5</v>
      </c>
      <c r="R24" s="5">
        <v>8.2129369711950798E-2</v>
      </c>
      <c r="S24" s="2">
        <v>0.16174323118422401</v>
      </c>
      <c r="T24" s="2">
        <v>4.1703342513292101E-2</v>
      </c>
    </row>
    <row r="25" spans="2:20" x14ac:dyDescent="0.25">
      <c r="B25" s="1">
        <v>3</v>
      </c>
      <c r="C25" s="3">
        <v>5.6077847412475602E-2</v>
      </c>
      <c r="D25" s="1">
        <v>0.110802020069522</v>
      </c>
      <c r="E25" s="1">
        <v>2.83814768759971E-2</v>
      </c>
      <c r="F25" s="1"/>
      <c r="G25" s="1">
        <v>3</v>
      </c>
      <c r="H25" s="3">
        <v>8.0492820132054194E-2</v>
      </c>
      <c r="I25" s="1">
        <v>0.15904260743325399</v>
      </c>
      <c r="J25" s="1">
        <v>4.0738102810156399E-2</v>
      </c>
      <c r="L25" s="2">
        <v>3</v>
      </c>
      <c r="M25" s="5">
        <v>4.2459920966004198E-2</v>
      </c>
      <c r="N25" s="2">
        <v>8.3894893119218703E-2</v>
      </c>
      <c r="O25" s="2">
        <v>2.14893281510877E-2</v>
      </c>
      <c r="P25" s="2"/>
      <c r="Q25" s="2">
        <v>3</v>
      </c>
      <c r="R25" s="5">
        <v>6.4708910071915801E-2</v>
      </c>
      <c r="S25" s="2">
        <v>0.12785579838198699</v>
      </c>
      <c r="T25" s="2">
        <v>3.2749731304209898E-2</v>
      </c>
    </row>
    <row r="26" spans="2:20" x14ac:dyDescent="0.25">
      <c r="B26" s="1">
        <v>4</v>
      </c>
      <c r="C26" s="3">
        <v>3.6889966366259103E-2</v>
      </c>
      <c r="D26" s="1">
        <v>7.1172847561299199E-2</v>
      </c>
      <c r="E26" s="1">
        <v>1.9120629076020201E-2</v>
      </c>
      <c r="F26" s="1"/>
      <c r="G26" s="1">
        <v>4</v>
      </c>
      <c r="H26" s="3">
        <v>5.3346837592255898E-2</v>
      </c>
      <c r="I26" s="1">
        <v>0.10292355113946999</v>
      </c>
      <c r="J26" s="1">
        <v>2.76504750330476E-2</v>
      </c>
      <c r="L26" s="2">
        <v>4</v>
      </c>
      <c r="M26" s="5">
        <v>2.70970680922656E-2</v>
      </c>
      <c r="N26" s="2">
        <v>5.2279134048029703E-2</v>
      </c>
      <c r="O26" s="2">
        <v>1.4044821372181E-2</v>
      </c>
      <c r="P26" s="2"/>
      <c r="Q26" s="2">
        <v>4</v>
      </c>
      <c r="R26" s="5">
        <v>4.2885797668480198E-2</v>
      </c>
      <c r="S26" s="2">
        <v>8.2740773187454403E-2</v>
      </c>
      <c r="T26" s="2">
        <v>2.22283593784533E-2</v>
      </c>
    </row>
    <row r="27" spans="2:20" x14ac:dyDescent="0.25">
      <c r="B27" s="1">
        <v>5</v>
      </c>
      <c r="C27" s="3">
        <v>2.84333807713874E-2</v>
      </c>
      <c r="D27" s="1">
        <v>5.5673597778679501E-2</v>
      </c>
      <c r="E27" s="1">
        <v>1.4521374122516501E-2</v>
      </c>
      <c r="F27" s="1"/>
      <c r="G27" s="1">
        <v>5</v>
      </c>
      <c r="H27" s="3">
        <v>4.1427314028851803E-2</v>
      </c>
      <c r="I27" s="1">
        <v>8.1116193562683403E-2</v>
      </c>
      <c r="J27" s="1">
        <v>2.11575799142853E-2</v>
      </c>
      <c r="L27" s="2">
        <v>5</v>
      </c>
      <c r="M27" s="5">
        <v>2.0579245442784701E-2</v>
      </c>
      <c r="N27" s="2">
        <v>4.0294914016108102E-2</v>
      </c>
      <c r="O27" s="2">
        <v>1.0510143856494601E-2</v>
      </c>
      <c r="P27" s="2"/>
      <c r="Q27" s="2">
        <v>5</v>
      </c>
      <c r="R27" s="5">
        <v>3.3267199132327799E-2</v>
      </c>
      <c r="S27" s="2">
        <v>6.5138390633456694E-2</v>
      </c>
      <c r="T27" s="2">
        <v>1.69900810773412E-2</v>
      </c>
    </row>
    <row r="28" spans="2:20" x14ac:dyDescent="0.25">
      <c r="B28" s="1">
        <v>6</v>
      </c>
      <c r="C28" s="3">
        <v>2.0160363245617301E-2</v>
      </c>
      <c r="D28" s="1">
        <v>3.9706622598431503E-2</v>
      </c>
      <c r="E28" s="1">
        <v>1.02360820336125E-2</v>
      </c>
      <c r="F28" s="1"/>
      <c r="G28" s="1">
        <v>6</v>
      </c>
      <c r="H28" s="3">
        <v>2.9433691257012999E-2</v>
      </c>
      <c r="I28" s="1">
        <v>5.7970804205377501E-2</v>
      </c>
      <c r="J28" s="1">
        <v>1.49444568328552E-2</v>
      </c>
      <c r="L28" s="2">
        <v>6</v>
      </c>
      <c r="M28" s="5">
        <v>1.4720578668562301E-2</v>
      </c>
      <c r="N28" s="2">
        <v>2.89927544708397E-2</v>
      </c>
      <c r="O28" s="2">
        <v>7.4741238041138398E-3</v>
      </c>
      <c r="P28" s="2"/>
      <c r="Q28" s="2">
        <v>6</v>
      </c>
      <c r="R28" s="5">
        <v>2.36610806672077E-2</v>
      </c>
      <c r="S28" s="2">
        <v>4.6601422250072702E-2</v>
      </c>
      <c r="T28" s="2">
        <v>1.2013511848111801E-2</v>
      </c>
    </row>
    <row r="29" spans="2:20" x14ac:dyDescent="0.25">
      <c r="B29" s="1">
        <v>7.5</v>
      </c>
      <c r="C29" s="3">
        <v>1.3184209615772199E-2</v>
      </c>
      <c r="D29" s="1">
        <v>2.6164852733976399E-2</v>
      </c>
      <c r="E29" s="1">
        <v>6.6433923767857499E-3</v>
      </c>
      <c r="F29" s="1"/>
      <c r="G29" s="1">
        <v>7.5</v>
      </c>
      <c r="H29" s="3">
        <v>1.9252422828055699E-2</v>
      </c>
      <c r="I29" s="1">
        <v>3.82075848874327E-2</v>
      </c>
      <c r="J29" s="1">
        <v>9.7011047895926503E-3</v>
      </c>
      <c r="L29" s="2">
        <v>7.5</v>
      </c>
      <c r="M29" s="5">
        <v>9.7592670571313399E-3</v>
      </c>
      <c r="N29" s="2">
        <v>1.9367849327571001E-2</v>
      </c>
      <c r="O29" s="2">
        <v>4.9175978128261303E-3</v>
      </c>
      <c r="P29" s="2"/>
      <c r="Q29" s="2">
        <v>7.5</v>
      </c>
      <c r="R29" s="5">
        <v>1.5523444866040299E-2</v>
      </c>
      <c r="S29" s="2">
        <v>3.08072050339709E-2</v>
      </c>
      <c r="T29" s="2">
        <v>7.8221098033160706E-3</v>
      </c>
    </row>
    <row r="30" spans="2:20" x14ac:dyDescent="0.25">
      <c r="B30" s="1">
        <v>10</v>
      </c>
      <c r="C30" s="3">
        <v>6.6994603483636599E-3</v>
      </c>
      <c r="D30" s="1">
        <v>1.3409325129736799E-2</v>
      </c>
      <c r="E30" s="1">
        <v>3.3471310841560399E-3</v>
      </c>
      <c r="F30" s="1"/>
      <c r="G30" s="1">
        <v>10</v>
      </c>
      <c r="H30" s="3">
        <v>9.1691223829666896E-3</v>
      </c>
      <c r="I30" s="1">
        <v>1.8352484647152001E-2</v>
      </c>
      <c r="J30" s="1">
        <v>4.5810039833961902E-3</v>
      </c>
      <c r="L30" s="2">
        <v>10</v>
      </c>
      <c r="M30" s="5">
        <v>5.3768498811634898E-3</v>
      </c>
      <c r="N30" s="2">
        <v>1.0762050147504599E-2</v>
      </c>
      <c r="O30" s="2">
        <v>2.6863389640747401E-3</v>
      </c>
      <c r="P30" s="2"/>
      <c r="Q30" s="2">
        <v>10</v>
      </c>
      <c r="R30" s="5">
        <v>7.7240318671960703E-3</v>
      </c>
      <c r="S30" s="2">
        <v>1.5460059353135601E-2</v>
      </c>
      <c r="T30" s="2">
        <v>3.8590193557931098E-3</v>
      </c>
    </row>
    <row r="39" spans="2:13" x14ac:dyDescent="0.25">
      <c r="B39" t="s">
        <v>38</v>
      </c>
    </row>
    <row r="40" spans="2:13" x14ac:dyDescent="0.25">
      <c r="B40" t="s">
        <v>36</v>
      </c>
      <c r="C40" s="4" t="s">
        <v>37</v>
      </c>
      <c r="L40" t="s">
        <v>36</v>
      </c>
      <c r="M40" s="4" t="s">
        <v>37</v>
      </c>
    </row>
    <row r="41" spans="2:13" x14ac:dyDescent="0.25">
      <c r="B41">
        <v>50</v>
      </c>
      <c r="C41" s="4">
        <v>251.59221802868001</v>
      </c>
      <c r="L41">
        <v>50</v>
      </c>
      <c r="M41" s="4">
        <v>80.677656229691195</v>
      </c>
    </row>
    <row r="42" spans="2:13" x14ac:dyDescent="0.25">
      <c r="B42">
        <v>100</v>
      </c>
      <c r="C42" s="4">
        <v>404.72693421787102</v>
      </c>
      <c r="L42">
        <v>100</v>
      </c>
      <c r="M42" s="4">
        <v>153.21604863296201</v>
      </c>
    </row>
    <row r="43" spans="2:13" x14ac:dyDescent="0.25">
      <c r="B43">
        <v>250</v>
      </c>
      <c r="C43" s="4">
        <v>696.51508745240199</v>
      </c>
      <c r="L43">
        <v>250</v>
      </c>
      <c r="M43" s="4">
        <v>320.87032650151002</v>
      </c>
    </row>
    <row r="44" spans="2:13" x14ac:dyDescent="0.25">
      <c r="B44">
        <v>475</v>
      </c>
      <c r="C44" s="4">
        <v>967.62948631663301</v>
      </c>
      <c r="L44">
        <v>475</v>
      </c>
      <c r="M44" s="4">
        <v>497.88318265629101</v>
      </c>
    </row>
    <row r="45" spans="2:13" x14ac:dyDescent="0.25">
      <c r="B45">
        <v>949</v>
      </c>
      <c r="C45" s="4">
        <v>1324.81403796892</v>
      </c>
      <c r="L45">
        <v>949</v>
      </c>
      <c r="M45" s="4">
        <v>748.72149226671195</v>
      </c>
    </row>
    <row r="46" spans="2:13" x14ac:dyDescent="0.25">
      <c r="B46">
        <v>2475</v>
      </c>
      <c r="C46" s="4">
        <v>1943.1463340138801</v>
      </c>
      <c r="L46">
        <v>2475</v>
      </c>
      <c r="M46" s="4">
        <v>1206.4948520375899</v>
      </c>
    </row>
    <row r="47" spans="2:13" x14ac:dyDescent="0.25">
      <c r="B47">
        <v>5000</v>
      </c>
      <c r="C47" s="4">
        <v>2499.8930995886199</v>
      </c>
      <c r="L47">
        <v>5000</v>
      </c>
      <c r="M47" s="4">
        <v>1630.3624935084199</v>
      </c>
    </row>
    <row r="48" spans="2:13" x14ac:dyDescent="0.25">
      <c r="B48">
        <v>10000</v>
      </c>
      <c r="C48" s="4">
        <v>3121.6150441770101</v>
      </c>
      <c r="L48">
        <v>10000</v>
      </c>
      <c r="M48" s="4">
        <v>2131.7359377981902</v>
      </c>
    </row>
    <row r="49" spans="2:13" x14ac:dyDescent="0.25">
      <c r="B49">
        <v>20000</v>
      </c>
      <c r="C49" s="4">
        <v>3777.3269339070998</v>
      </c>
      <c r="L49">
        <v>20000</v>
      </c>
      <c r="M49" s="4">
        <v>2721.68562082981</v>
      </c>
    </row>
  </sheetData>
  <mergeCells count="6">
    <mergeCell ref="W5:W7"/>
    <mergeCell ref="X5:X7"/>
    <mergeCell ref="Y5:AA5"/>
    <mergeCell ref="Y6:AA6"/>
    <mergeCell ref="W8:W9"/>
    <mergeCell ref="W10:W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Final</vt:lpstr>
      <vt:lpstr>Tables2_3</vt:lpstr>
      <vt:lpstr>CAV Hazard - Bullock</vt:lpstr>
      <vt:lpstr>CMSs BrayMacedo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2021-07-07T23:09:31Z</dcterms:modified>
</cp:coreProperties>
</file>