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C:\bazhuayu\采集\"/>
    </mc:Choice>
  </mc:AlternateContent>
  <xr:revisionPtr revIDLastSave="0" documentId="13_ncr:1_{AED1638C-25D1-4C54-82E6-4F02BF2D721F}" xr6:coauthVersionLast="47" xr6:coauthVersionMax="47" xr10:uidLastSave="{00000000-0000-0000-0000-000000000000}"/>
  <bookViews>
    <workbookView xWindow="-120" yWindow="-120" windowWidth="29040" windowHeight="15840" xr2:uid="{00000000-000D-0000-FFFF-FFFF00000000}"/>
  </bookViews>
  <sheets>
    <sheet name="Sheet1" sheetId="1" r:id="rId1"/>
    <sheet name="Sheet2" sheetId="2" r:id="rId2"/>
    <sheet name="源" sheetId="3" r:id="rId3"/>
    <sheet name="Sheet3" sheetId="4" r:id="rId4"/>
    <sheet name="Sheet4" sheetId="5" r:id="rId5"/>
    <sheet name="Sheet5" sheetId="6" r:id="rId6"/>
  </sheets>
  <externalReferences>
    <externalReference r:id="rId7"/>
  </externalReferences>
  <definedNames>
    <definedName name="_xlpm.kaka" hidden="1" xlm="1">#NAME?</definedName>
    <definedName name="_xlpm.paichu" hidden="1" xlm="1">#NAME?</definedName>
    <definedName name="_xlpm.quyu" hidden="1" xlm="1">#NAME?</definedName>
    <definedName name="_xlpm.SS" hidden="1" xlm="1">#NAME?</definedName>
    <definedName name="手数料">INDIRECT("'Sheet2'!"&amp;"R"&amp;ROW())-IF(AND(INDIRECT("'Sheet3'!"&amp;"AC"&amp;ROW())&gt;3,INDIRECT("'Sheet3'!"&amp;"AC"&amp;ROW())&lt;&gt;"14:00"),Sheet2!$AB$3,0)</definedName>
    <definedName name="発送日">INDIRECT("Sheet5!Y"&amp;ROW())</definedName>
  </definedNames>
  <calcPr calcId="191029" iterate="1" iterateCount="30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22" i="1" l="1"/>
  <c r="C238" i="1"/>
  <c r="U238" i="1"/>
  <c r="T238" i="1" s="1"/>
  <c r="C239" i="1"/>
  <c r="U239" i="1"/>
  <c r="T239" i="1" s="1"/>
  <c r="C240" i="1"/>
  <c r="U240" i="1"/>
  <c r="T240" i="1" s="1"/>
  <c r="C241" i="1"/>
  <c r="U241" i="1"/>
  <c r="T241" i="1" s="1"/>
  <c r="C242" i="1"/>
  <c r="U242" i="1"/>
  <c r="T242" i="1" s="1"/>
  <c r="C243" i="1"/>
  <c r="U243" i="1"/>
  <c r="T243" i="1" s="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A1" i="1" a="1"/>
  <c r="A1" i="1" s="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 i="1"/>
  <c r="D239" i="5"/>
  <c r="D243" i="1" a="1"/>
  <c r="D239" i="1" a="1"/>
  <c r="S242" i="1" a="1"/>
  <c r="R243" i="1" a="1"/>
  <c r="N242" i="4"/>
  <c r="S243" i="1" a="1"/>
  <c r="E242" i="2" a="1"/>
  <c r="S241" i="1" a="1"/>
  <c r="F238" i="2" a="1"/>
  <c r="Q240" i="1" a="1"/>
  <c r="E241" i="2" a="1"/>
  <c r="L240" i="2" a="1"/>
  <c r="Q239" i="1" a="1"/>
  <c r="Q241" i="1" a="1"/>
  <c r="Q238" i="1" a="1"/>
  <c r="D240" i="1" a="1"/>
  <c r="E238" i="2" a="1"/>
  <c r="F243" i="2" a="1"/>
  <c r="L242" i="2" a="1"/>
  <c r="R241" i="1" a="1"/>
  <c r="Q242" i="1" a="1"/>
  <c r="F242" i="2" a="1"/>
  <c r="AJ240" i="5" a="1"/>
  <c r="D242" i="1" a="1"/>
  <c r="E239" i="2" a="1"/>
  <c r="AJ241" i="5" a="1"/>
  <c r="AJ239" i="5" a="1"/>
  <c r="L239" i="2" a="1"/>
  <c r="N238" i="4"/>
  <c r="S238" i="1" a="1"/>
  <c r="R240" i="1" a="1"/>
  <c r="N241" i="4"/>
  <c r="R242" i="1" a="1"/>
  <c r="N239" i="4"/>
  <c r="D241" i="1" a="1"/>
  <c r="S239" i="1" a="1"/>
  <c r="Q243" i="1" a="1"/>
  <c r="L243" i="2" a="1"/>
  <c r="E243" i="2" a="1"/>
  <c r="F240" i="2" a="1"/>
  <c r="N240" i="4"/>
  <c r="R239" i="1" a="1"/>
  <c r="AJ242" i="5" a="1"/>
  <c r="E240" i="2" a="1"/>
  <c r="L241" i="2" a="1"/>
  <c r="AJ238" i="5" a="1"/>
  <c r="R238" i="1" a="1"/>
  <c r="L238" i="2" a="1"/>
  <c r="S240" i="1" a="1"/>
  <c r="N243" i="4"/>
  <c r="F239" i="2" a="1"/>
  <c r="D238" i="1" a="1"/>
  <c r="AJ243" i="5" a="1"/>
  <c r="F241" i="2" a="1"/>
  <c r="R242" i="1" l="1"/>
  <c r="R240" i="1"/>
  <c r="R239" i="1"/>
  <c r="R238" i="1"/>
  <c r="S243" i="1"/>
  <c r="Q243" i="1"/>
  <c r="S242" i="1"/>
  <c r="Q242" i="1"/>
  <c r="S241" i="1"/>
  <c r="Q241" i="1"/>
  <c r="S240" i="1"/>
  <c r="Q240" i="1"/>
  <c r="S239" i="1"/>
  <c r="Q239" i="1"/>
  <c r="S238" i="1"/>
  <c r="Q238" i="1"/>
  <c r="R241" i="1"/>
  <c r="D243" i="1"/>
  <c r="D242" i="1"/>
  <c r="D241" i="1"/>
  <c r="D240" i="1"/>
  <c r="D239" i="1"/>
  <c r="D238" i="1"/>
  <c r="R243" i="1"/>
  <c r="E243" i="2"/>
  <c r="F242" i="2"/>
  <c r="I242" i="1" s="1"/>
  <c r="L241" i="2"/>
  <c r="H241" i="1" s="1"/>
  <c r="E241" i="2"/>
  <c r="F240" i="2"/>
  <c r="I240" i="1" s="1"/>
  <c r="L239" i="2"/>
  <c r="H239" i="1" s="1"/>
  <c r="E239" i="2"/>
  <c r="F238" i="2"/>
  <c r="I238" i="1" s="1"/>
  <c r="L243" i="2"/>
  <c r="H243" i="1" s="1"/>
  <c r="F243" i="2"/>
  <c r="I243" i="1" s="1"/>
  <c r="L242" i="2"/>
  <c r="H242" i="1" s="1"/>
  <c r="E242" i="2"/>
  <c r="F241" i="2"/>
  <c r="I241" i="1" s="1"/>
  <c r="L240" i="2"/>
  <c r="H240" i="1" s="1"/>
  <c r="E240" i="2"/>
  <c r="F239" i="2"/>
  <c r="I239" i="1" s="1"/>
  <c r="L238" i="2"/>
  <c r="H238" i="1" s="1"/>
  <c r="E238" i="2"/>
  <c r="AJ243" i="5"/>
  <c r="AJ241" i="5"/>
  <c r="AJ239" i="5"/>
  <c r="AJ242" i="5"/>
  <c r="AJ240" i="5"/>
  <c r="AJ238" i="5"/>
  <c r="C36" i="4"/>
  <c r="D242" i="5"/>
  <c r="D241" i="5"/>
  <c r="D243" i="5"/>
  <c r="D240" i="5"/>
  <c r="D238" i="5"/>
  <c r="O241" i="2" a="1"/>
  <c r="AC243" i="4" a="1"/>
  <c r="O239" i="2" a="1"/>
  <c r="O242" i="2" a="1"/>
  <c r="AC240" i="4" a="1"/>
  <c r="AC242" i="4" a="1"/>
  <c r="O238" i="2" a="1"/>
  <c r="AC238" i="4" a="1"/>
  <c r="AD239" i="5" a="1"/>
  <c r="AC241" i="4" a="1"/>
  <c r="AD238" i="5" a="1"/>
  <c r="AD242" i="5" a="1"/>
  <c r="AD241" i="5" a="1"/>
  <c r="O240" i="2" a="1"/>
  <c r="AD243" i="5" a="1"/>
  <c r="O243" i="2" a="1"/>
  <c r="AD240" i="5" a="1"/>
  <c r="AC239" i="4" a="1"/>
  <c r="O239" i="2" l="1"/>
  <c r="AD239" i="5"/>
  <c r="O238" i="2"/>
  <c r="AD238" i="5"/>
  <c r="O240" i="2"/>
  <c r="AD240" i="5"/>
  <c r="O242" i="2"/>
  <c r="AD242" i="5"/>
  <c r="AC239" i="4"/>
  <c r="E239" i="1" s="1"/>
  <c r="AC240" i="4"/>
  <c r="E240" i="1" s="1"/>
  <c r="O243" i="2"/>
  <c r="AD243" i="5"/>
  <c r="AC243" i="4"/>
  <c r="E243" i="1" s="1"/>
  <c r="AC238" i="4"/>
  <c r="E238" i="1" s="1"/>
  <c r="O241" i="2"/>
  <c r="AD241" i="5"/>
  <c r="AC241" i="4"/>
  <c r="E241" i="1" s="1"/>
  <c r="AC242" i="4"/>
  <c r="E242" i="1" s="1"/>
  <c r="C35" i="4"/>
  <c r="E81" i="1" l="1"/>
  <c r="S226" i="1" a="1"/>
  <c r="N233" i="4"/>
  <c r="D229" i="1" a="1"/>
  <c r="N235" i="4"/>
  <c r="L228" i="2" a="1"/>
  <c r="D222" i="1" a="1"/>
  <c r="Q218" i="1" a="1"/>
  <c r="S221" i="1" a="1"/>
  <c r="D237" i="1" a="1"/>
  <c r="L226" i="2" a="1"/>
  <c r="E226" i="2" a="1"/>
  <c r="R231" i="1" a="1"/>
  <c r="Q221" i="1" a="1"/>
  <c r="S235" i="1" a="1"/>
  <c r="R217" i="1" a="1"/>
  <c r="Q233" i="1" a="1"/>
  <c r="F225" i="2" a="1"/>
  <c r="N223" i="4"/>
  <c r="R235" i="1" a="1"/>
  <c r="Q212" i="1" a="1"/>
  <c r="N232" i="4"/>
  <c r="F237" i="2" a="1"/>
  <c r="F212" i="2" a="1"/>
  <c r="S232" i="1" a="1"/>
  <c r="N236" i="4"/>
  <c r="R218" i="1" a="1"/>
  <c r="S214" i="1" a="1"/>
  <c r="P241" i="1" a="1"/>
  <c r="F224" i="2" a="1"/>
  <c r="E232" i="2" a="1"/>
  <c r="F213" i="2" a="1"/>
  <c r="F229" i="2" a="1"/>
  <c r="E215" i="2" a="1"/>
  <c r="R230" i="1" a="1"/>
  <c r="L237" i="2" a="1"/>
  <c r="P239" i="1" a="1"/>
  <c r="R233" i="1" a="1"/>
  <c r="L235" i="2" a="1"/>
  <c r="R216" i="1" a="1"/>
  <c r="D216" i="1" a="1"/>
  <c r="D223" i="1" a="1"/>
  <c r="L212" i="2" a="1"/>
  <c r="S224" i="1" a="1"/>
  <c r="N231" i="4"/>
  <c r="V240" i="1" a="1"/>
  <c r="S225" i="1" a="1"/>
  <c r="F220" i="2" a="1"/>
  <c r="N219" i="4"/>
  <c r="L222" i="2" a="1"/>
  <c r="Q235" i="1" a="1"/>
  <c r="E212" i="2" a="1"/>
  <c r="D228" i="1" a="1"/>
  <c r="D231" i="1" a="1"/>
  <c r="L232" i="2" a="1"/>
  <c r="F222" i="2" a="1"/>
  <c r="F234" i="2" a="1"/>
  <c r="D221" i="1" a="1"/>
  <c r="E236" i="2" a="1"/>
  <c r="F235" i="2" a="1"/>
  <c r="N220" i="4"/>
  <c r="S220" i="1" a="1"/>
  <c r="S223" i="1" a="1"/>
  <c r="Q217" i="1" a="1"/>
  <c r="F236" i="2" a="1"/>
  <c r="N213" i="4"/>
  <c r="S230" i="1" a="1"/>
  <c r="L234" i="2" a="1"/>
  <c r="M239" i="4" a="1"/>
  <c r="F226" i="2" a="1"/>
  <c r="F231" i="2" a="1"/>
  <c r="D224" i="1" a="1"/>
  <c r="R227" i="1" a="1"/>
  <c r="Q228" i="1" a="1"/>
  <c r="S212" i="1" a="1"/>
  <c r="D227" i="1" a="1"/>
  <c r="N215" i="4"/>
  <c r="F215" i="2" a="1"/>
  <c r="E224" i="2" a="1"/>
  <c r="Q230" i="1" a="1"/>
  <c r="S231" i="1" a="1"/>
  <c r="L236" i="2" a="1"/>
  <c r="E214" i="2" a="1"/>
  <c r="P243" i="1" a="1"/>
  <c r="S215" i="1" a="1"/>
  <c r="V238" i="1" a="1"/>
  <c r="D235" i="1" a="1"/>
  <c r="S216" i="1" a="1"/>
  <c r="R228" i="1" a="1"/>
  <c r="L218" i="2" a="1"/>
  <c r="N212" i="4"/>
  <c r="V241" i="1" a="1"/>
  <c r="F233" i="2" a="1"/>
  <c r="R229" i="1" a="1"/>
  <c r="F221" i="2" a="1"/>
  <c r="Q220" i="1" a="1"/>
  <c r="S236" i="1" a="1"/>
  <c r="E218" i="2" a="1"/>
  <c r="S219" i="1" a="1"/>
  <c r="F223" i="2" a="1"/>
  <c r="N225" i="4"/>
  <c r="F232" i="2" a="1"/>
  <c r="N230" i="4"/>
  <c r="V239" i="1" a="1"/>
  <c r="R224" i="1" a="1"/>
  <c r="E225" i="2" a="1"/>
  <c r="L217" i="2" a="1"/>
  <c r="D220" i="1" a="1"/>
  <c r="R236" i="1" a="1"/>
  <c r="N222" i="4"/>
  <c r="S233" i="1" a="1"/>
  <c r="R226" i="1" a="1"/>
  <c r="D218" i="1" a="1"/>
  <c r="L214" i="2" a="1"/>
  <c r="R223" i="1" a="1"/>
  <c r="Q214" i="1" a="1"/>
  <c r="Q226" i="1" a="1"/>
  <c r="S228" i="1" a="1"/>
  <c r="Q224" i="1" a="1"/>
  <c r="F216" i="2" a="1"/>
  <c r="F227" i="2" a="1"/>
  <c r="L221" i="2" a="1"/>
  <c r="L225" i="2" a="1"/>
  <c r="F214" i="2" a="1"/>
  <c r="R232" i="1" a="1"/>
  <c r="E221" i="2" a="1"/>
  <c r="N214" i="4"/>
  <c r="E228" i="2" a="1"/>
  <c r="L229" i="2" a="1"/>
  <c r="M240" i="4" a="1"/>
  <c r="R222" i="1" a="1"/>
  <c r="Q215" i="1" a="1"/>
  <c r="R219" i="1" a="1"/>
  <c r="Q232" i="1" a="1"/>
  <c r="E229" i="2" a="1"/>
  <c r="E213" i="2" a="1"/>
  <c r="Q227" i="1" a="1"/>
  <c r="R220" i="1" a="1"/>
  <c r="L227" i="2" a="1"/>
  <c r="Q234" i="1" a="1"/>
  <c r="L233" i="2" a="1"/>
  <c r="E220" i="2" a="1"/>
  <c r="E231" i="2" a="1"/>
  <c r="E237" i="2" a="1"/>
  <c r="N216" i="4"/>
  <c r="N224" i="4"/>
  <c r="M242" i="4" a="1"/>
  <c r="E235" i="2" a="1"/>
  <c r="R225" i="1" a="1"/>
  <c r="E219" i="2" a="1"/>
  <c r="R213" i="1" a="1"/>
  <c r="E230" i="2" a="1"/>
  <c r="D232" i="1" a="1"/>
  <c r="L215" i="2" a="1"/>
  <c r="M238" i="4" a="1"/>
  <c r="D236" i="1" a="1"/>
  <c r="L223" i="2" a="1"/>
  <c r="D217" i="1" a="1"/>
  <c r="Q225" i="1" a="1"/>
  <c r="S227" i="1" a="1"/>
  <c r="N221" i="4"/>
  <c r="N229" i="4"/>
  <c r="E223" i="2" a="1"/>
  <c r="E233" i="2" a="1"/>
  <c r="E234" i="2" a="1"/>
  <c r="M243" i="4" a="1"/>
  <c r="P240" i="1" a="1"/>
  <c r="D226" i="1" a="1"/>
  <c r="Q213" i="1" a="1"/>
  <c r="N226" i="4"/>
  <c r="L219" i="2" a="1"/>
  <c r="L213" i="2" a="1"/>
  <c r="S217" i="1" a="1"/>
  <c r="D233" i="1" a="1"/>
  <c r="D214" i="1" a="1"/>
  <c r="D215" i="1" a="1"/>
  <c r="Q216" i="1" a="1"/>
  <c r="P238" i="1" a="1"/>
  <c r="S213" i="1" a="1"/>
  <c r="Q231" i="1" a="1"/>
  <c r="D219" i="1" a="1"/>
  <c r="E227" i="2" a="1"/>
  <c r="E222" i="2" a="1"/>
  <c r="Q229" i="1" a="1"/>
  <c r="D212" i="1" a="1"/>
  <c r="E216" i="2" a="1"/>
  <c r="L230" i="2" a="1"/>
  <c r="L231" i="2" a="1"/>
  <c r="S234" i="1" a="1"/>
  <c r="M241" i="4" a="1"/>
  <c r="R221" i="1" a="1"/>
  <c r="L216" i="2" a="1"/>
  <c r="V243" i="1" a="1"/>
  <c r="D234" i="1" a="1"/>
  <c r="S222" i="1" a="1"/>
  <c r="F219" i="2" a="1"/>
  <c r="N218" i="4"/>
  <c r="R212" i="1" a="1"/>
  <c r="F230" i="2" a="1"/>
  <c r="L224" i="2" a="1"/>
  <c r="R237" i="1" a="1"/>
  <c r="Q223" i="1" a="1"/>
  <c r="F218" i="2" a="1"/>
  <c r="R234" i="1" a="1"/>
  <c r="N234" i="4"/>
  <c r="N228" i="4"/>
  <c r="Q219" i="1" a="1"/>
  <c r="Q237" i="1" a="1"/>
  <c r="R215" i="1" a="1"/>
  <c r="S237" i="1" a="1"/>
  <c r="N237" i="4"/>
  <c r="Q222" i="1" a="1"/>
  <c r="F217" i="2" a="1"/>
  <c r="V242" i="1" a="1"/>
  <c r="D225" i="1" a="1"/>
  <c r="R214" i="1" a="1"/>
  <c r="D213" i="1" a="1"/>
  <c r="N227" i="4"/>
  <c r="S229" i="1" a="1"/>
  <c r="L220" i="2" a="1"/>
  <c r="Q236" i="1" a="1"/>
  <c r="D230" i="1" a="1"/>
  <c r="F228" i="2" a="1"/>
  <c r="N217" i="4"/>
  <c r="E217" i="2" a="1"/>
  <c r="P242" i="1" a="1"/>
  <c r="S218" i="1" a="1"/>
  <c r="E217" i="2" l="1"/>
  <c r="E224" i="2"/>
  <c r="E225" i="2"/>
  <c r="S236" i="1"/>
  <c r="S226" i="1"/>
  <c r="R234" i="1"/>
  <c r="F237" i="2"/>
  <c r="I237" i="1" s="1"/>
  <c r="P240" i="1"/>
  <c r="R233" i="1"/>
  <c r="Q226" i="1"/>
  <c r="L227" i="2"/>
  <c r="E237" i="2"/>
  <c r="Q223" i="1"/>
  <c r="D232" i="1"/>
  <c r="R222" i="1"/>
  <c r="Q229" i="1"/>
  <c r="L236" i="2"/>
  <c r="E234" i="2"/>
  <c r="F230" i="2"/>
  <c r="I230" i="1" s="1"/>
  <c r="S234" i="1"/>
  <c r="D222" i="1"/>
  <c r="Q219" i="1"/>
  <c r="D227" i="1"/>
  <c r="D230" i="1"/>
  <c r="L214" i="2"/>
  <c r="L235" i="2"/>
  <c r="Q230" i="1"/>
  <c r="R229" i="1"/>
  <c r="Q228" i="1"/>
  <c r="L224" i="2"/>
  <c r="Q227" i="1"/>
  <c r="S231" i="1"/>
  <c r="F218" i="2"/>
  <c r="I218" i="1" s="1"/>
  <c r="L228" i="2"/>
  <c r="D212" i="1"/>
  <c r="E221" i="2"/>
  <c r="L229" i="2"/>
  <c r="D216" i="1"/>
  <c r="V239" i="1"/>
  <c r="E227" i="2"/>
  <c r="R230" i="1"/>
  <c r="E233" i="2"/>
  <c r="F212" i="2"/>
  <c r="I212" i="1" s="1"/>
  <c r="P243" i="1"/>
  <c r="R231" i="1"/>
  <c r="L232" i="2"/>
  <c r="E219" i="2"/>
  <c r="V242" i="1"/>
  <c r="D226" i="1"/>
  <c r="F219" i="2"/>
  <c r="I219" i="1" s="1"/>
  <c r="F220" i="2"/>
  <c r="I220" i="1" s="1"/>
  <c r="L220" i="2"/>
  <c r="R224" i="1"/>
  <c r="S237" i="1"/>
  <c r="L219" i="2"/>
  <c r="L221" i="2"/>
  <c r="F233" i="2"/>
  <c r="I233" i="1" s="1"/>
  <c r="D219" i="1"/>
  <c r="S218" i="1"/>
  <c r="S230" i="1"/>
  <c r="S224" i="1"/>
  <c r="L237" i="2"/>
  <c r="S214" i="1"/>
  <c r="F231" i="2"/>
  <c r="I231" i="1" s="1"/>
  <c r="E212" i="2"/>
  <c r="F225" i="2"/>
  <c r="I225" i="1" s="1"/>
  <c r="R221" i="1"/>
  <c r="L223" i="2"/>
  <c r="S227" i="1"/>
  <c r="Q234" i="1"/>
  <c r="Q215" i="1"/>
  <c r="V240" i="1"/>
  <c r="R236" i="1"/>
  <c r="R213" i="1"/>
  <c r="E216" i="2"/>
  <c r="D231" i="1"/>
  <c r="S223" i="1"/>
  <c r="L226" i="2"/>
  <c r="R237" i="1"/>
  <c r="F213" i="2"/>
  <c r="I213" i="1" s="1"/>
  <c r="S233" i="1"/>
  <c r="P238" i="1"/>
  <c r="D233" i="1"/>
  <c r="E235" i="2"/>
  <c r="V241" i="1"/>
  <c r="D236" i="1"/>
  <c r="Q237" i="1"/>
  <c r="D223" i="1"/>
  <c r="F215" i="2"/>
  <c r="I215" i="1" s="1"/>
  <c r="D214" i="1"/>
  <c r="E231" i="2"/>
  <c r="Q232" i="1"/>
  <c r="Q225" i="1"/>
  <c r="Q216" i="1"/>
  <c r="D213" i="1"/>
  <c r="L234" i="2"/>
  <c r="Q233" i="1"/>
  <c r="E222" i="2"/>
  <c r="P239" i="1"/>
  <c r="R235" i="1"/>
  <c r="F214" i="2"/>
  <c r="I214" i="1" s="1"/>
  <c r="Q236" i="1"/>
  <c r="F221" i="2"/>
  <c r="I221" i="1" s="1"/>
  <c r="E223" i="2"/>
  <c r="R220" i="1"/>
  <c r="F227" i="2"/>
  <c r="I227" i="1" s="1"/>
  <c r="Q213" i="1"/>
  <c r="E218" i="2"/>
  <c r="F216" i="2"/>
  <c r="I216" i="1" s="1"/>
  <c r="R214" i="1"/>
  <c r="E228" i="2"/>
  <c r="D217" i="1"/>
  <c r="S235" i="1"/>
  <c r="Q221" i="1"/>
  <c r="D225" i="1"/>
  <c r="S225" i="1"/>
  <c r="S232" i="1"/>
  <c r="E213" i="2"/>
  <c r="Q214" i="1"/>
  <c r="Q212" i="1"/>
  <c r="R217" i="1"/>
  <c r="R232" i="1"/>
  <c r="E220" i="2"/>
  <c r="E214" i="2"/>
  <c r="E236" i="2"/>
  <c r="S216" i="1"/>
  <c r="F217" i="2"/>
  <c r="I217" i="1" s="1"/>
  <c r="R228" i="1"/>
  <c r="F235" i="2"/>
  <c r="I235" i="1" s="1"/>
  <c r="F229" i="2"/>
  <c r="I229" i="1" s="1"/>
  <c r="S221" i="1"/>
  <c r="F222" i="2"/>
  <c r="I222" i="1" s="1"/>
  <c r="L213" i="2"/>
  <c r="D229" i="1"/>
  <c r="R216" i="1"/>
  <c r="E215" i="2"/>
  <c r="F234" i="2"/>
  <c r="I234" i="1" s="1"/>
  <c r="D235" i="1"/>
  <c r="Q218" i="1"/>
  <c r="L225" i="2"/>
  <c r="F232" i="2"/>
  <c r="I232" i="1" s="1"/>
  <c r="L231" i="2"/>
  <c r="Q220" i="1"/>
  <c r="R218" i="1"/>
  <c r="E229" i="2"/>
  <c r="F236" i="2"/>
  <c r="I236" i="1" s="1"/>
  <c r="S212" i="1"/>
  <c r="S220" i="1"/>
  <c r="Q224" i="1"/>
  <c r="L218" i="2"/>
  <c r="D228" i="1"/>
  <c r="R226" i="1"/>
  <c r="S213" i="1"/>
  <c r="E232" i="2"/>
  <c r="F223" i="2"/>
  <c r="I223" i="1" s="1"/>
  <c r="Q235" i="1"/>
  <c r="L212" i="2"/>
  <c r="L217" i="2"/>
  <c r="V238" i="1"/>
  <c r="D220" i="1"/>
  <c r="D221" i="1"/>
  <c r="L230" i="2"/>
  <c r="F228" i="2"/>
  <c r="I228" i="1" s="1"/>
  <c r="F226" i="2"/>
  <c r="I226" i="1" s="1"/>
  <c r="L233" i="2"/>
  <c r="D237" i="1"/>
  <c r="R219" i="1"/>
  <c r="R225" i="1"/>
  <c r="S217" i="1"/>
  <c r="R212" i="1"/>
  <c r="R227" i="1"/>
  <c r="P242" i="1"/>
  <c r="S228" i="1"/>
  <c r="F224" i="2"/>
  <c r="I224" i="1" s="1"/>
  <c r="E230" i="2"/>
  <c r="Q231" i="1"/>
  <c r="R223" i="1"/>
  <c r="L215" i="2"/>
  <c r="E226" i="2"/>
  <c r="Q217" i="1"/>
  <c r="V243" i="1"/>
  <c r="R215" i="1"/>
  <c r="S229" i="1"/>
  <c r="D224" i="1"/>
  <c r="D234" i="1"/>
  <c r="S219" i="1"/>
  <c r="S215" i="1"/>
  <c r="Q222" i="1"/>
  <c r="L216" i="2"/>
  <c r="L222" i="2"/>
  <c r="S222" i="1"/>
  <c r="D218" i="1"/>
  <c r="D215" i="1"/>
  <c r="P241" i="1"/>
  <c r="M241" i="4"/>
  <c r="M240" i="4"/>
  <c r="M239" i="4"/>
  <c r="M238" i="4"/>
  <c r="M243" i="4"/>
  <c r="M242" i="4"/>
  <c r="C241" i="4"/>
  <c r="C240" i="4"/>
  <c r="C239" i="4"/>
  <c r="C238" i="4"/>
  <c r="C243" i="4"/>
  <c r="C242" i="4"/>
  <c r="C81" i="4"/>
  <c r="L240" i="4" a="1"/>
  <c r="L238" i="4" a="1"/>
  <c r="L243" i="4" a="1"/>
  <c r="L241" i="4" a="1"/>
  <c r="L242" i="4" a="1"/>
  <c r="L239" i="4" a="1"/>
  <c r="L240" i="4" l="1"/>
  <c r="L242" i="4"/>
  <c r="L238" i="4"/>
  <c r="L239" i="4"/>
  <c r="L243" i="4"/>
  <c r="L241" i="4"/>
  <c r="C37" i="4"/>
  <c r="G240" i="1" a="1"/>
  <c r="X239" i="5" a="1"/>
  <c r="G238" i="1" a="1"/>
  <c r="G239" i="1" a="1"/>
  <c r="G241" i="1" a="1"/>
  <c r="X238" i="5" a="1"/>
  <c r="AC229" i="4" a="1"/>
  <c r="AC213" i="4" a="1"/>
  <c r="X240" i="5" a="1"/>
  <c r="G243" i="1" a="1"/>
  <c r="AC220" i="4" a="1"/>
  <c r="X243" i="5" a="1"/>
  <c r="AJ216" i="5" a="1"/>
  <c r="X242" i="5" a="1"/>
  <c r="X241" i="5" a="1"/>
  <c r="AJ229" i="5" a="1"/>
  <c r="G242" i="1" a="1"/>
  <c r="G239" i="1" l="1"/>
  <c r="X239" i="5"/>
  <c r="X238" i="5"/>
  <c r="G238" i="1"/>
  <c r="X241" i="5"/>
  <c r="G241" i="1"/>
  <c r="G242" i="1"/>
  <c r="X242" i="5"/>
  <c r="G243" i="1"/>
  <c r="X243" i="5"/>
  <c r="X240" i="5"/>
  <c r="G240" i="1"/>
  <c r="AC220" i="4"/>
  <c r="AJ216" i="5"/>
  <c r="AC213" i="4"/>
  <c r="AJ229" i="5"/>
  <c r="AC229" i="4"/>
  <c r="H218" i="1"/>
  <c r="H220" i="1"/>
  <c r="H217" i="1"/>
  <c r="H215" i="1"/>
  <c r="H216" i="1"/>
  <c r="H228" i="1"/>
  <c r="H227" i="1"/>
  <c r="H212" i="1"/>
  <c r="H230" i="1"/>
  <c r="H224" i="1"/>
  <c r="H235" i="1"/>
  <c r="H236" i="1"/>
  <c r="H232" i="1"/>
  <c r="H213" i="1"/>
  <c r="H225" i="1"/>
  <c r="H237" i="1"/>
  <c r="H222" i="1"/>
  <c r="H223" i="1"/>
  <c r="H214" i="1"/>
  <c r="H226" i="1"/>
  <c r="H234" i="1"/>
  <c r="H219" i="1"/>
  <c r="H233" i="1"/>
  <c r="H231" i="1"/>
  <c r="H229" i="1"/>
  <c r="H221" i="1"/>
  <c r="AJ236" i="5" a="1"/>
  <c r="O213" i="2" a="1"/>
  <c r="AJ213" i="5" a="1"/>
  <c r="O216" i="2" a="1"/>
  <c r="P229" i="1" a="1"/>
  <c r="O225" i="2" a="1"/>
  <c r="AC217" i="4" a="1"/>
  <c r="AD232" i="5" a="1"/>
  <c r="O230" i="2" a="1"/>
  <c r="AJ231" i="5" a="1"/>
  <c r="AC233" i="4" a="1"/>
  <c r="AC219" i="4" a="1"/>
  <c r="O218" i="2" a="1"/>
  <c r="O221" i="2" a="1"/>
  <c r="AD214" i="5" a="1"/>
  <c r="AD230" i="5" a="1"/>
  <c r="AJ227" i="5" a="1"/>
  <c r="AJ228" i="5" a="1"/>
  <c r="O237" i="2" a="1"/>
  <c r="AJ234" i="5" a="1"/>
  <c r="AC224" i="4" a="1"/>
  <c r="AD233" i="5" a="1"/>
  <c r="N239" i="2" a="1"/>
  <c r="P220" i="1" a="1"/>
  <c r="AJ221" i="5" a="1"/>
  <c r="AD220" i="5" a="1"/>
  <c r="AD222" i="5" a="1"/>
  <c r="O229" i="2" a="1"/>
  <c r="AC232" i="4" a="1"/>
  <c r="AD221" i="5" a="1"/>
  <c r="N238" i="2" a="1"/>
  <c r="O214" i="2" a="1"/>
  <c r="AJ220" i="5" a="1"/>
  <c r="O232" i="2" a="1"/>
  <c r="O234" i="2" a="1"/>
  <c r="AJ217" i="5" a="1"/>
  <c r="AD236" i="5" a="1"/>
  <c r="AJ214" i="5" a="1"/>
  <c r="AD212" i="5" a="1"/>
  <c r="AD234" i="5" a="1"/>
  <c r="AD226" i="5" a="1"/>
  <c r="O231" i="2" a="1"/>
  <c r="AJ218" i="5" a="1"/>
  <c r="P213" i="1" a="1"/>
  <c r="N240" i="2" a="1"/>
  <c r="O228" i="2" a="1"/>
  <c r="O212" i="2" a="1"/>
  <c r="O236" i="2" a="1"/>
  <c r="AC231" i="4" a="1"/>
  <c r="AJ233" i="5" a="1"/>
  <c r="AC216" i="4" a="1"/>
  <c r="AD215" i="5" a="1"/>
  <c r="AJ212" i="5" a="1"/>
  <c r="AJ230" i="5" a="1"/>
  <c r="O227" i="2" a="1"/>
  <c r="AD213" i="5" a="1"/>
  <c r="AC228" i="4" a="1"/>
  <c r="AJ226" i="5" a="1"/>
  <c r="AC230" i="4" a="1"/>
  <c r="AC236" i="4" a="1"/>
  <c r="AD219" i="5" a="1"/>
  <c r="AD224" i="5" a="1"/>
  <c r="AC212" i="4" a="1"/>
  <c r="O220" i="2" a="1"/>
  <c r="AD227" i="5" a="1"/>
  <c r="O223" i="2" a="1"/>
  <c r="AC214" i="4" a="1"/>
  <c r="N241" i="2" a="1"/>
  <c r="AC225" i="4" a="1"/>
  <c r="AD223" i="5" a="1"/>
  <c r="AC234" i="4" a="1"/>
  <c r="O219" i="2" a="1"/>
  <c r="O215" i="2" a="1"/>
  <c r="AJ224" i="5" a="1"/>
  <c r="AD218" i="5" a="1"/>
  <c r="AJ235" i="5" a="1"/>
  <c r="AC237" i="4" a="1"/>
  <c r="O217" i="2" a="1"/>
  <c r="AC235" i="4" a="1"/>
  <c r="AC221" i="4" a="1"/>
  <c r="AD225" i="5" a="1"/>
  <c r="AJ232" i="5" a="1"/>
  <c r="N243" i="2" a="1"/>
  <c r="AC215" i="4" a="1"/>
  <c r="AJ222" i="5" a="1"/>
  <c r="AC218" i="4" a="1"/>
  <c r="AD231" i="5" a="1"/>
  <c r="AC223" i="4" a="1"/>
  <c r="AD229" i="5" a="1"/>
  <c r="AD217" i="5" a="1"/>
  <c r="AJ237" i="5" a="1"/>
  <c r="O224" i="2" a="1"/>
  <c r="AJ225" i="5" a="1"/>
  <c r="AD235" i="5" a="1"/>
  <c r="O233" i="2" a="1"/>
  <c r="AD228" i="5" a="1"/>
  <c r="AC227" i="4" a="1"/>
  <c r="AC222" i="4" a="1"/>
  <c r="O235" i="2" a="1"/>
  <c r="O226" i="2" a="1"/>
  <c r="AJ223" i="5" a="1"/>
  <c r="AJ215" i="5" a="1"/>
  <c r="O222" i="2" a="1"/>
  <c r="AJ219" i="5" a="1"/>
  <c r="AC226" i="4" a="1"/>
  <c r="AD216" i="5" a="1"/>
  <c r="AD237" i="5" a="1"/>
  <c r="N242" i="2" a="1"/>
  <c r="N242" i="2" l="1"/>
  <c r="N241" i="2"/>
  <c r="N240" i="2"/>
  <c r="N238" i="2"/>
  <c r="N243" i="2"/>
  <c r="N239" i="2"/>
  <c r="E220" i="1"/>
  <c r="E229" i="1"/>
  <c r="E213" i="1"/>
  <c r="AC233" i="4"/>
  <c r="E233" i="1" s="1"/>
  <c r="AJ225" i="5"/>
  <c r="AJ232" i="5"/>
  <c r="AJ235" i="5"/>
  <c r="AC216" i="4"/>
  <c r="E216" i="1" s="1"/>
  <c r="AJ223" i="5"/>
  <c r="AJ220" i="5"/>
  <c r="AJ214" i="5"/>
  <c r="AJ212" i="5"/>
  <c r="AJ234" i="5"/>
  <c r="AJ222" i="5"/>
  <c r="AJ230" i="5"/>
  <c r="AC226" i="4"/>
  <c r="E226" i="1" s="1"/>
  <c r="AC231" i="4"/>
  <c r="E231" i="1" s="1"/>
  <c r="AC218" i="4"/>
  <c r="E218" i="1" s="1"/>
  <c r="AJ227" i="5"/>
  <c r="AJ217" i="5"/>
  <c r="AC237" i="4"/>
  <c r="E237" i="1" s="1"/>
  <c r="AC235" i="4"/>
  <c r="E235" i="1" s="1"/>
  <c r="AC223" i="4"/>
  <c r="E223" i="1" s="1"/>
  <c r="AC228" i="4"/>
  <c r="E228" i="1" s="1"/>
  <c r="AC236" i="4"/>
  <c r="E236" i="1" s="1"/>
  <c r="AC221" i="4"/>
  <c r="E221" i="1" s="1"/>
  <c r="AJ233" i="5"/>
  <c r="AC219" i="4"/>
  <c r="E219" i="1" s="1"/>
  <c r="AC224" i="4"/>
  <c r="E224" i="1" s="1"/>
  <c r="AC215" i="4"/>
  <c r="E215" i="1" s="1"/>
  <c r="AC212" i="4"/>
  <c r="E212" i="1" s="1"/>
  <c r="AC225" i="4"/>
  <c r="E225" i="1" s="1"/>
  <c r="AC222" i="4"/>
  <c r="AC214" i="4"/>
  <c r="E214" i="1" s="1"/>
  <c r="AC217" i="4"/>
  <c r="E217" i="1" s="1"/>
  <c r="AJ218" i="5"/>
  <c r="AC227" i="4"/>
  <c r="E227" i="1" s="1"/>
  <c r="AJ226" i="5"/>
  <c r="AC230" i="4"/>
  <c r="E230" i="1" s="1"/>
  <c r="AC234" i="4"/>
  <c r="E234" i="1" s="1"/>
  <c r="AJ215" i="5"/>
  <c r="AJ221" i="5"/>
  <c r="AJ236" i="5"/>
  <c r="AJ219" i="5"/>
  <c r="AC232" i="4"/>
  <c r="E232" i="1" s="1"/>
  <c r="AJ231" i="5"/>
  <c r="AJ213" i="5"/>
  <c r="AJ228" i="5"/>
  <c r="AJ237" i="5"/>
  <c r="AJ224" i="5"/>
  <c r="AD229" i="5"/>
  <c r="O229" i="2"/>
  <c r="AD234" i="5"/>
  <c r="O234" i="2"/>
  <c r="AD232" i="5"/>
  <c r="O232" i="2"/>
  <c r="AD230" i="5"/>
  <c r="O230" i="2"/>
  <c r="AD216" i="5"/>
  <c r="O216" i="2"/>
  <c r="AD231" i="5"/>
  <c r="O231" i="2"/>
  <c r="AD226" i="5"/>
  <c r="O226" i="2"/>
  <c r="AD237" i="5"/>
  <c r="O237" i="2"/>
  <c r="AD236" i="5"/>
  <c r="O236" i="2"/>
  <c r="AD212" i="5"/>
  <c r="O212" i="2"/>
  <c r="AD215" i="5"/>
  <c r="O215" i="2"/>
  <c r="P213" i="1"/>
  <c r="P220" i="1"/>
  <c r="AD214" i="5"/>
  <c r="O214" i="2"/>
  <c r="AD225" i="5"/>
  <c r="O225" i="2"/>
  <c r="AD235" i="5"/>
  <c r="O235" i="2"/>
  <c r="AD227" i="5"/>
  <c r="O227" i="2"/>
  <c r="AD217" i="5"/>
  <c r="O217" i="2"/>
  <c r="AD221" i="5"/>
  <c r="O221" i="2"/>
  <c r="AD219" i="5"/>
  <c r="O219" i="2"/>
  <c r="AD223" i="5"/>
  <c r="O223" i="2"/>
  <c r="AD213" i="5"/>
  <c r="O213" i="2"/>
  <c r="AD224" i="5"/>
  <c r="O224" i="2"/>
  <c r="AD228" i="5"/>
  <c r="O228" i="2"/>
  <c r="AD220" i="5"/>
  <c r="O220" i="2"/>
  <c r="P229" i="1"/>
  <c r="AD233" i="5"/>
  <c r="O233" i="2"/>
  <c r="AD222" i="5"/>
  <c r="O222" i="2"/>
  <c r="AD218" i="5"/>
  <c r="O218" i="2"/>
  <c r="P237" i="1" a="1"/>
  <c r="P212" i="1" a="1"/>
  <c r="M235" i="4" a="1"/>
  <c r="M214" i="4" a="1"/>
  <c r="P214" i="1" a="1"/>
  <c r="M217" i="4" a="1"/>
  <c r="P225" i="1" a="1"/>
  <c r="M220" i="4" a="1"/>
  <c r="P228" i="1" a="1"/>
  <c r="M231" i="4" a="1"/>
  <c r="P218" i="1" a="1"/>
  <c r="P236" i="1" a="1"/>
  <c r="M234" i="4" a="1"/>
  <c r="M223" i="4" a="1"/>
  <c r="M226" i="4" a="1"/>
  <c r="P222" i="1" a="1"/>
  <c r="P219" i="1" a="1"/>
  <c r="M228" i="4" a="1"/>
  <c r="M233" i="4" a="1"/>
  <c r="P226" i="1" a="1"/>
  <c r="M230" i="4" a="1"/>
  <c r="P221" i="1" a="1"/>
  <c r="P217" i="1" a="1"/>
  <c r="P231" i="1" a="1"/>
  <c r="M237" i="4" a="1"/>
  <c r="P232" i="1" a="1"/>
  <c r="P234" i="1" a="1"/>
  <c r="P223" i="1" a="1"/>
  <c r="M225" i="4" a="1"/>
  <c r="M222" i="4" a="1"/>
  <c r="M219" i="4" a="1"/>
  <c r="M215" i="4" a="1"/>
  <c r="M229" i="4" a="1"/>
  <c r="P230" i="1" a="1"/>
  <c r="P233" i="1" a="1"/>
  <c r="M221" i="4" a="1"/>
  <c r="P227" i="1" a="1"/>
  <c r="P224" i="1" a="1"/>
  <c r="P216" i="1" a="1"/>
  <c r="M224" i="4" a="1"/>
  <c r="P215" i="1" a="1"/>
  <c r="M216" i="4" a="1"/>
  <c r="M213" i="4" a="1"/>
  <c r="M236" i="4" a="1"/>
  <c r="M227" i="4" a="1"/>
  <c r="M218" i="4" a="1"/>
  <c r="M232" i="4" a="1"/>
  <c r="P235" i="1" a="1"/>
  <c r="P216" i="1" l="1"/>
  <c r="P233" i="1"/>
  <c r="P218" i="1"/>
  <c r="P237" i="1"/>
  <c r="P231" i="1"/>
  <c r="P226" i="1"/>
  <c r="P224" i="1"/>
  <c r="P236" i="1"/>
  <c r="P219" i="1"/>
  <c r="P228" i="1"/>
  <c r="P212" i="1"/>
  <c r="P223" i="1"/>
  <c r="P215" i="1"/>
  <c r="P221" i="1"/>
  <c r="P235" i="1"/>
  <c r="P217" i="1"/>
  <c r="P214" i="1"/>
  <c r="P227" i="1"/>
  <c r="P222" i="1"/>
  <c r="P225" i="1"/>
  <c r="P232" i="1"/>
  <c r="P234" i="1"/>
  <c r="P230" i="1"/>
  <c r="M216" i="4"/>
  <c r="M232" i="4"/>
  <c r="M234" i="4"/>
  <c r="M215" i="4"/>
  <c r="M236" i="4"/>
  <c r="M226" i="4"/>
  <c r="M227" i="4"/>
  <c r="M225" i="4"/>
  <c r="M233" i="4"/>
  <c r="M228" i="4"/>
  <c r="M213" i="4"/>
  <c r="M219" i="4"/>
  <c r="M218" i="4"/>
  <c r="M230" i="4"/>
  <c r="M222" i="4"/>
  <c r="M229" i="4"/>
  <c r="M237" i="4"/>
  <c r="M231" i="4"/>
  <c r="M217" i="4"/>
  <c r="M235" i="4"/>
  <c r="M214" i="4"/>
  <c r="M220" i="4"/>
  <c r="M224" i="4"/>
  <c r="M223" i="4"/>
  <c r="M221" i="4"/>
  <c r="C216" i="4"/>
  <c r="C232" i="4"/>
  <c r="C234" i="4"/>
  <c r="C215" i="4"/>
  <c r="C236" i="4"/>
  <c r="C226" i="4"/>
  <c r="C227" i="4"/>
  <c r="C225" i="4"/>
  <c r="C233" i="4"/>
  <c r="C228" i="4"/>
  <c r="C213" i="4"/>
  <c r="C219" i="4"/>
  <c r="C218" i="4"/>
  <c r="C230" i="4"/>
  <c r="C222" i="4"/>
  <c r="C229" i="4"/>
  <c r="C237" i="4"/>
  <c r="C231" i="4"/>
  <c r="C217" i="4"/>
  <c r="C235" i="4"/>
  <c r="C214" i="4"/>
  <c r="C220" i="4"/>
  <c r="C224" i="4"/>
  <c r="C223" i="4"/>
  <c r="C221" i="4"/>
  <c r="M212" i="4" a="1"/>
  <c r="M212" i="4" l="1"/>
  <c r="C212" i="4"/>
  <c r="U237" i="1"/>
  <c r="U232" i="1"/>
  <c r="T232" i="1" s="1"/>
  <c r="U212" i="1"/>
  <c r="U225" i="1"/>
  <c r="T225" i="1" s="1"/>
  <c r="U217" i="1"/>
  <c r="T217" i="1" s="1"/>
  <c r="U224" i="1"/>
  <c r="D224" i="5" s="1"/>
  <c r="U218" i="1"/>
  <c r="U231" i="1"/>
  <c r="D231" i="5" s="1"/>
  <c r="U227" i="1"/>
  <c r="T227" i="1" s="1"/>
  <c r="U223" i="1"/>
  <c r="D223" i="5" s="1"/>
  <c r="U228" i="1"/>
  <c r="T228" i="1" s="1"/>
  <c r="U226" i="1"/>
  <c r="T226" i="1" s="1"/>
  <c r="U216" i="1"/>
  <c r="T216" i="1" s="1"/>
  <c r="U215" i="1"/>
  <c r="D215" i="5" s="1"/>
  <c r="U234" i="1"/>
  <c r="U233" i="1"/>
  <c r="D233" i="5" s="1"/>
  <c r="U219" i="1"/>
  <c r="U230" i="1"/>
  <c r="D230" i="5" s="1"/>
  <c r="U214" i="1"/>
  <c r="U221" i="1"/>
  <c r="D221" i="5" s="1"/>
  <c r="U236" i="1"/>
  <c r="D236" i="5" s="1"/>
  <c r="U220" i="1"/>
  <c r="U229" i="1"/>
  <c r="T229" i="1" s="1"/>
  <c r="U235" i="1"/>
  <c r="U222" i="1"/>
  <c r="U213" i="1"/>
  <c r="T213" i="1" s="1"/>
  <c r="T212" i="1"/>
  <c r="T218" i="1"/>
  <c r="D234" i="5"/>
  <c r="D214" i="5"/>
  <c r="D237" i="5"/>
  <c r="D235" i="5"/>
  <c r="D219" i="5"/>
  <c r="D222" i="5"/>
  <c r="D218" i="5"/>
  <c r="D228" i="5"/>
  <c r="T237" i="1" l="1"/>
  <c r="T215" i="1"/>
  <c r="T223" i="1"/>
  <c r="T224" i="1"/>
  <c r="T214" i="1"/>
  <c r="T231" i="1"/>
  <c r="T234" i="1"/>
  <c r="T219" i="1"/>
  <c r="T233" i="1"/>
  <c r="T221" i="1"/>
  <c r="T230" i="1"/>
  <c r="T222" i="1"/>
  <c r="T236" i="1"/>
  <c r="T235" i="1"/>
  <c r="T220" i="1"/>
  <c r="D232" i="5"/>
  <c r="D216" i="5"/>
  <c r="D229" i="5"/>
  <c r="D226" i="5"/>
  <c r="D225" i="5"/>
  <c r="D212" i="5"/>
  <c r="D213" i="5"/>
  <c r="D217" i="5"/>
  <c r="D227" i="5"/>
  <c r="D220" i="5"/>
  <c r="E101" i="1" l="1"/>
  <c r="U161" i="1"/>
  <c r="T161" i="1" s="1"/>
  <c r="U14" i="1" l="1"/>
  <c r="T14" i="1" s="1"/>
  <c r="U158" i="1"/>
  <c r="T158" i="1" s="1"/>
  <c r="U35" i="1"/>
  <c r="T35" i="1" s="1"/>
  <c r="U180" i="1"/>
  <c r="T180" i="1" s="1"/>
  <c r="U147" i="1"/>
  <c r="T147" i="1" s="1"/>
  <c r="U4" i="1"/>
  <c r="T4" i="1" s="1"/>
  <c r="U160" i="1"/>
  <c r="T160" i="1" s="1"/>
  <c r="U2" i="1"/>
  <c r="U73" i="1"/>
  <c r="T73" i="1" s="1"/>
  <c r="U91" i="1"/>
  <c r="T91" i="1" s="1"/>
  <c r="U182" i="1"/>
  <c r="T182" i="1" s="1"/>
  <c r="U127" i="1"/>
  <c r="T127" i="1" s="1"/>
  <c r="U150" i="1"/>
  <c r="T150" i="1" s="1"/>
  <c r="U137" i="1"/>
  <c r="T137" i="1" s="1"/>
  <c r="U201" i="1"/>
  <c r="T201" i="1" s="1"/>
  <c r="U151" i="1"/>
  <c r="T151" i="1" s="1"/>
  <c r="U7" i="1"/>
  <c r="T7" i="1" s="1"/>
  <c r="U205" i="1"/>
  <c r="U126" i="1"/>
  <c r="U146" i="1"/>
  <c r="U207" i="1"/>
  <c r="U194" i="1"/>
  <c r="T194" i="1" s="1"/>
  <c r="U173" i="1"/>
  <c r="U104" i="1"/>
  <c r="T104" i="1" s="1"/>
  <c r="U181" i="1"/>
  <c r="T181" i="1" s="1"/>
  <c r="U199" i="1"/>
  <c r="T199" i="1" s="1"/>
  <c r="U170" i="1"/>
  <c r="T170" i="1" s="1"/>
  <c r="C101" i="4"/>
  <c r="U204" i="1"/>
  <c r="T204" i="1" s="1"/>
  <c r="U169" i="1"/>
  <c r="T169" i="1" s="1"/>
  <c r="U22" i="1"/>
  <c r="U153" i="1"/>
  <c r="U136" i="1"/>
  <c r="T136" i="1" s="1"/>
  <c r="U8" i="1"/>
  <c r="T8" i="1" s="1"/>
  <c r="U128" i="1"/>
  <c r="T128" i="1" s="1"/>
  <c r="U202" i="1"/>
  <c r="T202" i="1" s="1"/>
  <c r="U175" i="1"/>
  <c r="T175" i="1" s="1"/>
  <c r="U120" i="1"/>
  <c r="T120" i="1" s="1"/>
  <c r="U50" i="1"/>
  <c r="U124" i="1" l="1"/>
  <c r="T124" i="1" s="1"/>
  <c r="U109" i="1"/>
  <c r="T109" i="1" s="1"/>
  <c r="U48" i="1"/>
  <c r="T48" i="1" s="1"/>
  <c r="U64" i="1"/>
  <c r="T64" i="1" s="1"/>
  <c r="U193" i="1"/>
  <c r="T193" i="1" s="1"/>
  <c r="U99" i="1"/>
  <c r="T99" i="1" s="1"/>
  <c r="U108" i="1"/>
  <c r="T108" i="1" s="1"/>
  <c r="U122" i="1"/>
  <c r="T122" i="1" s="1"/>
  <c r="U178" i="1"/>
  <c r="T178" i="1" s="1"/>
  <c r="U57" i="1"/>
  <c r="T57" i="1" s="1"/>
  <c r="U157" i="1"/>
  <c r="T157" i="1" s="1"/>
  <c r="U211" i="1"/>
  <c r="T211" i="1" s="1"/>
  <c r="U195" i="1"/>
  <c r="T195" i="1" s="1"/>
  <c r="U41" i="1"/>
  <c r="T41" i="1" s="1"/>
  <c r="U168" i="1"/>
  <c r="T168" i="1" s="1"/>
  <c r="U19" i="1"/>
  <c r="T19" i="1" s="1"/>
  <c r="U188" i="1"/>
  <c r="T188" i="1" s="1"/>
  <c r="U139" i="1"/>
  <c r="T139" i="1" s="1"/>
  <c r="U21" i="1"/>
  <c r="T21" i="1" s="1"/>
  <c r="U5" i="1"/>
  <c r="T5" i="1" s="1"/>
  <c r="U176" i="1"/>
  <c r="T176" i="1" s="1"/>
  <c r="U51" i="1"/>
  <c r="T51" i="1" s="1"/>
  <c r="U174" i="1"/>
  <c r="T174" i="1" s="1"/>
  <c r="U187" i="1"/>
  <c r="T187" i="1" s="1"/>
  <c r="U61" i="1"/>
  <c r="T61" i="1" s="1"/>
  <c r="U209" i="1"/>
  <c r="T209" i="1" s="1"/>
  <c r="U46" i="1"/>
  <c r="T46" i="1" s="1"/>
  <c r="U135" i="1"/>
  <c r="T135" i="1" s="1"/>
  <c r="U15" i="1"/>
  <c r="T15" i="1" s="1"/>
  <c r="U76" i="1"/>
  <c r="T76" i="1" s="1"/>
  <c r="U79" i="1"/>
  <c r="T79" i="1" s="1"/>
  <c r="U149" i="1"/>
  <c r="T149" i="1" s="1"/>
  <c r="T50" i="1"/>
  <c r="T207" i="1"/>
  <c r="U77" i="1"/>
  <c r="T77" i="1" s="1"/>
  <c r="U102" i="1"/>
  <c r="T102" i="1" s="1"/>
  <c r="U192" i="1"/>
  <c r="T192" i="1" s="1"/>
  <c r="U206" i="1"/>
  <c r="T206" i="1" s="1"/>
  <c r="U93" i="1"/>
  <c r="T93" i="1" s="1"/>
  <c r="U85" i="1"/>
  <c r="T85" i="1" s="1"/>
  <c r="U20" i="1"/>
  <c r="T20" i="1" s="1"/>
  <c r="U38" i="1"/>
  <c r="T38" i="1" s="1"/>
  <c r="U144" i="1"/>
  <c r="T144" i="1" s="1"/>
  <c r="U34" i="1"/>
  <c r="T34" i="1" s="1"/>
  <c r="U26" i="1"/>
  <c r="T26" i="1" s="1"/>
  <c r="U74" i="1"/>
  <c r="T74" i="1" s="1"/>
  <c r="U45" i="1"/>
  <c r="T45" i="1" s="1"/>
  <c r="U69" i="1"/>
  <c r="T69" i="1" s="1"/>
  <c r="U107" i="1"/>
  <c r="T107" i="1" s="1"/>
  <c r="U117" i="1"/>
  <c r="T117" i="1" s="1"/>
  <c r="U42" i="1"/>
  <c r="T42" i="1" s="1"/>
  <c r="U163" i="1"/>
  <c r="T163" i="1" s="1"/>
  <c r="U208" i="1"/>
  <c r="T208" i="1" s="1"/>
  <c r="U132" i="1"/>
  <c r="T132" i="1" s="1"/>
  <c r="U68" i="1"/>
  <c r="T68" i="1" s="1"/>
  <c r="U47" i="1"/>
  <c r="T47" i="1" s="1"/>
  <c r="U43" i="1"/>
  <c r="T43" i="1" s="1"/>
  <c r="U119" i="1"/>
  <c r="T119" i="1" s="1"/>
  <c r="U75" i="1"/>
  <c r="T75" i="1" s="1"/>
  <c r="U106" i="1"/>
  <c r="T106" i="1" s="1"/>
  <c r="U143" i="1"/>
  <c r="T143" i="1" s="1"/>
  <c r="U203" i="1"/>
  <c r="T203" i="1" s="1"/>
  <c r="U200" i="1"/>
  <c r="T200" i="1" s="1"/>
  <c r="U101" i="1"/>
  <c r="T101" i="1" s="1"/>
  <c r="U210" i="1"/>
  <c r="T210" i="1" s="1"/>
  <c r="T146" i="1"/>
  <c r="T205" i="1"/>
  <c r="U23" i="1"/>
  <c r="T23" i="1" s="1"/>
  <c r="U12" i="1"/>
  <c r="T12" i="1" s="1"/>
  <c r="U166" i="1"/>
  <c r="T166" i="1" s="1"/>
  <c r="U44" i="1"/>
  <c r="T44" i="1" s="1"/>
  <c r="U177" i="1"/>
  <c r="T177" i="1" s="1"/>
  <c r="U55" i="1"/>
  <c r="T55" i="1" s="1"/>
  <c r="U18" i="1"/>
  <c r="T18" i="1" s="1"/>
  <c r="U36" i="1"/>
  <c r="T36" i="1" s="1"/>
  <c r="U154" i="1"/>
  <c r="T154" i="1" s="1"/>
  <c r="U67" i="1"/>
  <c r="T67" i="1" s="1"/>
  <c r="U165" i="1"/>
  <c r="T165" i="1" s="1"/>
  <c r="U103" i="1"/>
  <c r="T103" i="1" s="1"/>
  <c r="U33" i="1"/>
  <c r="T33" i="1" s="1"/>
  <c r="U167" i="1"/>
  <c r="T167" i="1" s="1"/>
  <c r="U121" i="1"/>
  <c r="T121" i="1" s="1"/>
  <c r="U92" i="1"/>
  <c r="T92" i="1" s="1"/>
  <c r="U191" i="1"/>
  <c r="T191" i="1" s="1"/>
  <c r="U185" i="1"/>
  <c r="T185" i="1" s="1"/>
  <c r="U10" i="1"/>
  <c r="T10" i="1" s="1"/>
  <c r="U148" i="1"/>
  <c r="T148" i="1" s="1"/>
  <c r="U86" i="1"/>
  <c r="T86" i="1" s="1"/>
  <c r="U94" i="1"/>
  <c r="T94" i="1" s="1"/>
  <c r="U32" i="1"/>
  <c r="T32" i="1" s="1"/>
  <c r="U59" i="1"/>
  <c r="T59" i="1" s="1"/>
  <c r="U142" i="1"/>
  <c r="T142" i="1" s="1"/>
  <c r="U11" i="1"/>
  <c r="T11" i="1" s="1"/>
  <c r="U78" i="1"/>
  <c r="T78" i="1" s="1"/>
  <c r="U129" i="1"/>
  <c r="T129" i="1" s="1"/>
  <c r="U138" i="1"/>
  <c r="T138" i="1" s="1"/>
  <c r="U164" i="1"/>
  <c r="T164" i="1" s="1"/>
  <c r="U82" i="1"/>
  <c r="T82" i="1" s="1"/>
  <c r="U113" i="1"/>
  <c r="T113" i="1" s="1"/>
  <c r="U123" i="1"/>
  <c r="T123" i="1" s="1"/>
  <c r="U131" i="1"/>
  <c r="T131" i="1" s="1"/>
  <c r="U3" i="1"/>
  <c r="T3" i="1" s="1"/>
  <c r="U140" i="1"/>
  <c r="T140" i="1" s="1"/>
  <c r="U66" i="1"/>
  <c r="T66" i="1" s="1"/>
  <c r="U27" i="1"/>
  <c r="T27" i="1" s="1"/>
  <c r="U145" i="1"/>
  <c r="T145" i="1" s="1"/>
  <c r="U28" i="1"/>
  <c r="T28" i="1" s="1"/>
  <c r="U71" i="1"/>
  <c r="T71" i="1" s="1"/>
  <c r="U111" i="1"/>
  <c r="T111" i="1" s="1"/>
  <c r="U40" i="1"/>
  <c r="T40" i="1" s="1"/>
  <c r="U25" i="1"/>
  <c r="T25" i="1" s="1"/>
  <c r="U49" i="1"/>
  <c r="T49" i="1" s="1"/>
  <c r="T22" i="1"/>
  <c r="T173" i="1"/>
  <c r="U156" i="1"/>
  <c r="T156" i="1" s="1"/>
  <c r="U29" i="1"/>
  <c r="T29" i="1" s="1"/>
  <c r="U179" i="1"/>
  <c r="T179" i="1" s="1"/>
  <c r="U97" i="1"/>
  <c r="T97" i="1" s="1"/>
  <c r="U155" i="1"/>
  <c r="T155" i="1" s="1"/>
  <c r="U133" i="1"/>
  <c r="T133" i="1" s="1"/>
  <c r="U110" i="1"/>
  <c r="T110" i="1" s="1"/>
  <c r="U114" i="1"/>
  <c r="T114" i="1" s="1"/>
  <c r="U183" i="1"/>
  <c r="T183" i="1" s="1"/>
  <c r="U95" i="1"/>
  <c r="T95" i="1" s="1"/>
  <c r="U37" i="1"/>
  <c r="T37" i="1" s="1"/>
  <c r="U118" i="1"/>
  <c r="T118" i="1" s="1"/>
  <c r="U186" i="1"/>
  <c r="T186" i="1" s="1"/>
  <c r="U63" i="1"/>
  <c r="T63" i="1" s="1"/>
  <c r="U6" i="1"/>
  <c r="T6" i="1" s="1"/>
  <c r="U112" i="1"/>
  <c r="T112" i="1" s="1"/>
  <c r="U53" i="1"/>
  <c r="T53" i="1" s="1"/>
  <c r="U88" i="1"/>
  <c r="T88" i="1" s="1"/>
  <c r="U87" i="1"/>
  <c r="T87" i="1" s="1"/>
  <c r="U190" i="1"/>
  <c r="T190" i="1" s="1"/>
  <c r="U60" i="1"/>
  <c r="T60" i="1" s="1"/>
  <c r="U105" i="1"/>
  <c r="T105" i="1" s="1"/>
  <c r="U198" i="1"/>
  <c r="T198" i="1" s="1"/>
  <c r="U115" i="1"/>
  <c r="T115" i="1" s="1"/>
  <c r="U125" i="1"/>
  <c r="T125" i="1" s="1"/>
  <c r="T153" i="1"/>
  <c r="T126" i="1"/>
  <c r="T2" i="1"/>
  <c r="U81" i="1"/>
  <c r="T81" i="1" s="1"/>
  <c r="U162" i="1"/>
  <c r="T162" i="1" s="1"/>
  <c r="U184" i="1"/>
  <c r="T184" i="1" s="1"/>
  <c r="U31" i="1"/>
  <c r="T31" i="1" s="1"/>
  <c r="U189" i="1"/>
  <c r="T189" i="1" s="1"/>
  <c r="U56" i="1"/>
  <c r="T56" i="1" s="1"/>
  <c r="U9" i="1"/>
  <c r="T9" i="1" s="1"/>
  <c r="U13" i="1"/>
  <c r="T13" i="1" s="1"/>
  <c r="U16" i="1"/>
  <c r="T16" i="1" s="1"/>
  <c r="U141" i="1"/>
  <c r="T141" i="1" s="1"/>
  <c r="U70" i="1"/>
  <c r="T70" i="1" s="1"/>
  <c r="U39" i="1"/>
  <c r="T39" i="1" s="1"/>
  <c r="U62" i="1"/>
  <c r="T62" i="1" s="1"/>
  <c r="U172" i="1"/>
  <c r="T172" i="1" s="1"/>
  <c r="U100" i="1"/>
  <c r="T100" i="1" s="1"/>
  <c r="U116" i="1"/>
  <c r="T116" i="1" s="1"/>
  <c r="U134" i="1"/>
  <c r="T134" i="1" s="1"/>
  <c r="U130" i="1"/>
  <c r="T130" i="1" s="1"/>
  <c r="U98" i="1"/>
  <c r="T98" i="1" s="1"/>
  <c r="U30" i="1"/>
  <c r="T30" i="1" s="1"/>
  <c r="U159" i="1"/>
  <c r="T159" i="1" s="1"/>
  <c r="U96" i="1"/>
  <c r="T96" i="1" s="1"/>
  <c r="U17" i="1"/>
  <c r="T17" i="1" s="1"/>
  <c r="U84" i="1"/>
  <c r="T84" i="1" s="1"/>
  <c r="U65" i="1"/>
  <c r="T65" i="1" s="1"/>
  <c r="U83" i="1"/>
  <c r="T83" i="1" s="1"/>
  <c r="U52" i="1"/>
  <c r="T52" i="1" s="1"/>
  <c r="U89" i="1"/>
  <c r="T89" i="1" s="1"/>
  <c r="U58" i="1"/>
  <c r="T58" i="1" s="1"/>
  <c r="U196" i="1"/>
  <c r="T196" i="1" s="1"/>
  <c r="U24" i="1"/>
  <c r="T24" i="1" s="1"/>
  <c r="U171" i="1"/>
  <c r="T171" i="1" s="1"/>
  <c r="U197" i="1"/>
  <c r="T197" i="1" s="1"/>
  <c r="U72" i="1"/>
  <c r="T72" i="1" s="1"/>
  <c r="U54" i="1"/>
  <c r="T54" i="1" s="1"/>
  <c r="U80" i="1"/>
  <c r="T80" i="1" s="1"/>
  <c r="D35" i="5"/>
  <c r="D207" i="5"/>
  <c r="D38" i="5"/>
  <c r="D193" i="5"/>
  <c r="D120" i="5"/>
  <c r="D2" i="5"/>
  <c r="D206" i="5"/>
  <c r="D64" i="5"/>
  <c r="D169" i="5"/>
  <c r="D22" i="5"/>
  <c r="D126" i="5"/>
  <c r="D57" i="5"/>
  <c r="D124" i="5"/>
  <c r="D187" i="5"/>
  <c r="D199" i="5"/>
  <c r="D194" i="5"/>
  <c r="D129" i="5"/>
  <c r="D153" i="5"/>
  <c r="D146" i="5"/>
  <c r="D173" i="5"/>
  <c r="U90" i="1" l="1"/>
  <c r="T90" i="1" s="1"/>
  <c r="U152" i="1"/>
  <c r="D99" i="5"/>
  <c r="D192" i="5"/>
  <c r="D5" i="5"/>
  <c r="D188" i="5"/>
  <c r="D178" i="5"/>
  <c r="D115" i="5"/>
  <c r="D111" i="5"/>
  <c r="D61" i="5"/>
  <c r="D103" i="5"/>
  <c r="D68" i="5"/>
  <c r="D92" i="5"/>
  <c r="D76" i="5"/>
  <c r="D6" i="5"/>
  <c r="D116" i="5"/>
  <c r="D145" i="5"/>
  <c r="D31" i="5"/>
  <c r="D37" i="5"/>
  <c r="D54" i="5"/>
  <c r="D196" i="5"/>
  <c r="D63" i="5"/>
  <c r="D42" i="5"/>
  <c r="D16" i="5"/>
  <c r="D25" i="5"/>
  <c r="D17" i="5"/>
  <c r="D133" i="5"/>
  <c r="D78" i="5"/>
  <c r="D185" i="5"/>
  <c r="D203" i="5"/>
  <c r="D45" i="5"/>
  <c r="D101" i="5"/>
  <c r="D140" i="5"/>
  <c r="D83" i="5"/>
  <c r="D40" i="5"/>
  <c r="D97" i="5"/>
  <c r="D200" i="5"/>
  <c r="D94" i="5"/>
  <c r="D20" i="5"/>
  <c r="D210" i="5"/>
  <c r="D142" i="5"/>
  <c r="D12" i="5"/>
  <c r="D46" i="5"/>
  <c r="D66" i="5"/>
  <c r="D93" i="5"/>
  <c r="D190" i="5"/>
  <c r="D77" i="5"/>
  <c r="D143" i="5"/>
  <c r="D117" i="5"/>
  <c r="D125" i="5"/>
  <c r="D110" i="5"/>
  <c r="D98" i="5"/>
  <c r="D165" i="5"/>
  <c r="D56" i="5"/>
  <c r="D81" i="5"/>
  <c r="D89" i="5"/>
  <c r="D141" i="5"/>
  <c r="D86" i="5"/>
  <c r="D177" i="5"/>
  <c r="D183" i="5"/>
  <c r="D3" i="5"/>
  <c r="D24" i="5"/>
  <c r="D88" i="5"/>
  <c r="D11" i="5"/>
  <c r="D21" i="5"/>
  <c r="D139" i="5"/>
  <c r="D23" i="5"/>
  <c r="D176" i="5"/>
  <c r="D106" i="5"/>
  <c r="D156" i="5"/>
  <c r="D62" i="5"/>
  <c r="D167" i="5"/>
  <c r="D87" i="5"/>
  <c r="D172" i="5"/>
  <c r="D48" i="5"/>
  <c r="D168" i="5"/>
  <c r="D108" i="5"/>
  <c r="D19" i="5"/>
  <c r="D211" i="5"/>
  <c r="D41" i="5"/>
  <c r="D82" i="5"/>
  <c r="D18" i="5"/>
  <c r="D119" i="5"/>
  <c r="D191" i="5"/>
  <c r="D144" i="5"/>
  <c r="D198" i="5"/>
  <c r="D27" i="5"/>
  <c r="D105" i="5"/>
  <c r="D9" i="5"/>
  <c r="D96" i="5"/>
  <c r="D197" i="5"/>
  <c r="D162" i="5"/>
  <c r="D84" i="5"/>
  <c r="D49" i="5"/>
  <c r="D123" i="5"/>
  <c r="D65" i="5"/>
  <c r="D33" i="5"/>
  <c r="D32" i="5"/>
  <c r="D138" i="5"/>
  <c r="D186" i="5"/>
  <c r="D122" i="5"/>
  <c r="D164" i="5"/>
  <c r="D15" i="5"/>
  <c r="D85" i="5"/>
  <c r="D30" i="5"/>
  <c r="D189" i="5"/>
  <c r="D118" i="5"/>
  <c r="D132" i="5"/>
  <c r="D10" i="5"/>
  <c r="D112" i="5"/>
  <c r="D60" i="5"/>
  <c r="D44" i="5"/>
  <c r="D39" i="5"/>
  <c r="D47" i="5"/>
  <c r="D80" i="5"/>
  <c r="D36" i="5"/>
  <c r="D100" i="5"/>
  <c r="D102" i="5"/>
  <c r="D171" i="5"/>
  <c r="D155" i="5"/>
  <c r="D154" i="5"/>
  <c r="D205" i="5"/>
  <c r="D179" i="5"/>
  <c r="D195" i="5"/>
  <c r="D134" i="5"/>
  <c r="D29" i="5"/>
  <c r="D8" i="5"/>
  <c r="D149" i="5"/>
  <c r="D135" i="5"/>
  <c r="D67" i="5"/>
  <c r="D157" i="5"/>
  <c r="D161" i="5"/>
  <c r="D159" i="5"/>
  <c r="D75" i="5"/>
  <c r="D121" i="5"/>
  <c r="T152" i="1" l="1"/>
  <c r="D43" i="5"/>
  <c r="D90" i="5"/>
  <c r="D26" i="5"/>
  <c r="D107" i="5"/>
  <c r="D163" i="5"/>
  <c r="D148" i="5"/>
  <c r="D113" i="5"/>
  <c r="D152" i="5"/>
  <c r="E122" i="1" l="1"/>
  <c r="E121" i="1"/>
  <c r="D51" i="5"/>
  <c r="D28" i="5"/>
  <c r="C122" i="4" l="1"/>
  <c r="C121" i="4"/>
  <c r="D160" i="5"/>
  <c r="E51" i="1" l="1"/>
  <c r="E152" i="1"/>
  <c r="C51" i="4" l="1"/>
  <c r="C152" i="4"/>
  <c r="E139" i="1" l="1"/>
  <c r="E2" i="1"/>
  <c r="D109" i="5"/>
  <c r="D50" i="5"/>
  <c r="D91" i="5"/>
  <c r="C2" i="4" l="1"/>
  <c r="C139" i="4"/>
  <c r="Q196" i="1" a="1"/>
  <c r="D203" i="1" a="1"/>
  <c r="Q194" i="1" a="1"/>
  <c r="E113" i="2" a="1"/>
  <c r="R102" i="1" a="1"/>
  <c r="Q3" i="1" a="1"/>
  <c r="D164" i="1" a="1"/>
  <c r="Q183" i="1" a="1"/>
  <c r="L203" i="2" a="1"/>
  <c r="N115" i="4"/>
  <c r="R90" i="1" a="1"/>
  <c r="E57" i="2" a="1"/>
  <c r="AJ197" i="5" a="1"/>
  <c r="L182" i="2" a="1"/>
  <c r="Q165" i="1" a="1"/>
  <c r="L128" i="2" a="1"/>
  <c r="R21" i="1" a="1"/>
  <c r="N130" i="4"/>
  <c r="E142" i="2" a="1"/>
  <c r="D52" i="5"/>
  <c r="S140" i="1" a="1"/>
  <c r="AJ112" i="5" a="1"/>
  <c r="Q58" i="1" a="1"/>
  <c r="Q32" i="1" a="1"/>
  <c r="F90" i="2" a="1"/>
  <c r="S128" i="1" a="1"/>
  <c r="E105" i="2" a="1"/>
  <c r="S133" i="1" a="1"/>
  <c r="Q51" i="1" a="1"/>
  <c r="R195" i="1" a="1"/>
  <c r="Q57" i="1" a="1"/>
  <c r="Q124" i="1" a="1"/>
  <c r="N12" i="4"/>
  <c r="R66" i="1" a="1"/>
  <c r="Q167" i="1" a="1"/>
  <c r="D131" i="1" a="1"/>
  <c r="L109" i="2" a="1"/>
  <c r="L188" i="2" a="1"/>
  <c r="N123" i="4"/>
  <c r="S35" i="1" a="1"/>
  <c r="L163" i="2" a="1"/>
  <c r="F72" i="2" a="1"/>
  <c r="L211" i="2" a="1"/>
  <c r="L156" i="2" a="1"/>
  <c r="D165" i="1" a="1"/>
  <c r="Q121" i="1" a="1"/>
  <c r="D108" i="1" a="1"/>
  <c r="S171" i="1" a="1"/>
  <c r="S191" i="1" a="1"/>
  <c r="F54" i="2" a="1"/>
  <c r="D197" i="1" a="1"/>
  <c r="L133" i="2" a="1"/>
  <c r="Q30" i="1" a="1"/>
  <c r="E68" i="2" a="1"/>
  <c r="D88" i="1" a="1"/>
  <c r="L15" i="2" a="1"/>
  <c r="N182" i="4"/>
  <c r="S155" i="1" a="1"/>
  <c r="V216" i="1" a="1"/>
  <c r="Q127" i="1" a="1"/>
  <c r="R84" i="1" a="1"/>
  <c r="E21" i="2" a="1"/>
  <c r="E148" i="2" a="1"/>
  <c r="Q131" i="1" a="1"/>
  <c r="D33" i="1" a="1"/>
  <c r="E116" i="2" a="1"/>
  <c r="E74" i="2" a="1"/>
  <c r="L171" i="2" a="1"/>
  <c r="Q110" i="1" a="1"/>
  <c r="Q200" i="1" a="1"/>
  <c r="L118" i="2" a="1"/>
  <c r="E87" i="2" a="1"/>
  <c r="N202" i="4"/>
  <c r="R177" i="1" a="1"/>
  <c r="F9" i="2" a="1"/>
  <c r="Q140" i="1" a="1"/>
  <c r="L208" i="2" a="1"/>
  <c r="L21" i="2" a="1"/>
  <c r="N95" i="4"/>
  <c r="D95" i="1" a="1"/>
  <c r="Q72" i="1" a="1"/>
  <c r="N122" i="4"/>
  <c r="R116" i="1" a="1"/>
  <c r="R202" i="1" a="1"/>
  <c r="N4" i="4"/>
  <c r="L144" i="2" a="1"/>
  <c r="R198" i="1" a="1"/>
  <c r="F4" i="2" a="1"/>
  <c r="F116" i="2" a="1"/>
  <c r="R40" i="1" a="1"/>
  <c r="N99" i="4"/>
  <c r="L70" i="2" a="1"/>
  <c r="E122" i="2" a="1"/>
  <c r="E60" i="2" a="1"/>
  <c r="N209" i="4"/>
  <c r="F121" i="2" a="1"/>
  <c r="R110" i="1" a="1"/>
  <c r="D129" i="1" a="1"/>
  <c r="F38" i="2" a="1"/>
  <c r="Q55" i="1" a="1"/>
  <c r="S56" i="1" a="1"/>
  <c r="L22" i="2" a="1"/>
  <c r="Q184" i="1" a="1"/>
  <c r="N147" i="4"/>
  <c r="N47" i="4"/>
  <c r="F7" i="2" a="1"/>
  <c r="F158" i="2" a="1"/>
  <c r="D45" i="1" a="1"/>
  <c r="V229" i="1" a="1"/>
  <c r="D35" i="1" a="1"/>
  <c r="AJ85" i="5" a="1"/>
  <c r="L167" i="2" a="1"/>
  <c r="N139" i="4"/>
  <c r="D140" i="1" a="1"/>
  <c r="S49" i="1" a="1"/>
  <c r="E29" i="2" a="1"/>
  <c r="L179" i="2" a="1"/>
  <c r="R178" i="1" a="1"/>
  <c r="E184" i="2" a="1"/>
  <c r="E98" i="2" a="1"/>
  <c r="S195" i="1" a="1"/>
  <c r="F13" i="2" a="1"/>
  <c r="R85" i="1" a="1"/>
  <c r="E51" i="2" a="1"/>
  <c r="E36" i="2" a="1"/>
  <c r="F115" i="2" a="1"/>
  <c r="E62" i="2" a="1"/>
  <c r="Q6" i="1" a="1"/>
  <c r="Q36" i="1" a="1"/>
  <c r="R32" i="1" a="1"/>
  <c r="F138" i="2" a="1"/>
  <c r="S22" i="1" a="1"/>
  <c r="Q5" i="1" a="1"/>
  <c r="E35" i="2" a="1"/>
  <c r="E161" i="2" a="1"/>
  <c r="E130" i="2" a="1"/>
  <c r="D75" i="1" a="1"/>
  <c r="S137" i="1" a="1"/>
  <c r="AJ86" i="5" a="1"/>
  <c r="F19" i="2" a="1"/>
  <c r="S135" i="1" a="1"/>
  <c r="L30" i="2" a="1"/>
  <c r="F20" i="2" a="1"/>
  <c r="E19" i="2" a="1"/>
  <c r="AJ109" i="5" a="1"/>
  <c r="E2" i="2" a="1"/>
  <c r="S80" i="1" a="1"/>
  <c r="F157" i="2" a="1"/>
  <c r="E108" i="2" a="1"/>
  <c r="N177" i="4"/>
  <c r="AJ6" i="5" a="1"/>
  <c r="L12" i="2" a="1"/>
  <c r="N169" i="4"/>
  <c r="S108" i="1" a="1"/>
  <c r="L100" i="2" a="1"/>
  <c r="R164" i="1" a="1"/>
  <c r="L104" i="2" a="1"/>
  <c r="E70" i="2" a="1"/>
  <c r="R133" i="1" a="1"/>
  <c r="R132" i="1" a="1"/>
  <c r="N68" i="4"/>
  <c r="L173" i="2" a="1"/>
  <c r="AJ161" i="5" a="1"/>
  <c r="F16" i="2" a="1"/>
  <c r="Q139" i="1" a="1"/>
  <c r="R43" i="1" a="1"/>
  <c r="L165" i="2" a="1"/>
  <c r="D195" i="1" a="1"/>
  <c r="E41" i="2" a="1"/>
  <c r="S169" i="1" a="1"/>
  <c r="E160" i="2" a="1"/>
  <c r="D6" i="1" a="1"/>
  <c r="N118" i="4"/>
  <c r="R82" i="1" a="1"/>
  <c r="D104" i="5"/>
  <c r="E39" i="2" a="1"/>
  <c r="L92" i="2" a="1"/>
  <c r="S109" i="1" a="1"/>
  <c r="D179" i="1" a="1"/>
  <c r="R18" i="1" a="1"/>
  <c r="L134" i="2" a="1"/>
  <c r="F35" i="2" a="1"/>
  <c r="S107" i="1" a="1"/>
  <c r="S72" i="1" a="1"/>
  <c r="E125" i="2" a="1"/>
  <c r="D26" i="1" a="1"/>
  <c r="N162" i="4"/>
  <c r="N51" i="4"/>
  <c r="E20" i="2" a="1"/>
  <c r="L101" i="2" a="1"/>
  <c r="L28" i="2" a="1"/>
  <c r="N181" i="4"/>
  <c r="L160" i="2" a="1"/>
  <c r="F145" i="2" a="1"/>
  <c r="E190" i="2" a="1"/>
  <c r="S146" i="1" a="1"/>
  <c r="L44" i="2" a="1"/>
  <c r="E69" i="2" a="1"/>
  <c r="D148" i="1" a="1"/>
  <c r="D53" i="5"/>
  <c r="Q64" i="1" a="1"/>
  <c r="R121" i="1" a="1"/>
  <c r="N137" i="4"/>
  <c r="E201" i="2" a="1"/>
  <c r="Q178" i="1" a="1"/>
  <c r="E46" i="2" a="1"/>
  <c r="Q17" i="1" a="1"/>
  <c r="L108" i="2" a="1"/>
  <c r="D202" i="5"/>
  <c r="E63" i="2" a="1"/>
  <c r="L195" i="2" a="1"/>
  <c r="L45" i="2" a="1"/>
  <c r="F176" i="2" a="1"/>
  <c r="E107" i="2" a="1"/>
  <c r="E121" i="2" a="1"/>
  <c r="L57" i="2" a="1"/>
  <c r="S68" i="1" a="1"/>
  <c r="N87" i="4"/>
  <c r="L145" i="2" a="1"/>
  <c r="S124" i="1" a="1"/>
  <c r="S134" i="1" a="1"/>
  <c r="E164" i="2" a="1"/>
  <c r="Q160" i="1" a="1"/>
  <c r="N208" i="4"/>
  <c r="D55" i="1" a="1"/>
  <c r="N171" i="4"/>
  <c r="N135" i="4"/>
  <c r="L196" i="2" a="1"/>
  <c r="S182" i="1" a="1"/>
  <c r="S157" i="1" a="1"/>
  <c r="R103" i="1" a="1"/>
  <c r="E140" i="2" a="1"/>
  <c r="L158" i="2" a="1"/>
  <c r="N163" i="4"/>
  <c r="E83" i="2" a="1"/>
  <c r="Q159" i="1" a="1"/>
  <c r="R94" i="1" a="1"/>
  <c r="L96" i="2" a="1"/>
  <c r="Q137" i="1" a="1"/>
  <c r="D20" i="1" a="1"/>
  <c r="Q14" i="1" a="1"/>
  <c r="E177" i="2" a="1"/>
  <c r="F75" i="2" a="1"/>
  <c r="F148" i="2" a="1"/>
  <c r="F73" i="2" a="1"/>
  <c r="L65" i="2" a="1"/>
  <c r="D89" i="1" a="1"/>
  <c r="F208" i="2" a="1"/>
  <c r="AJ33" i="5" a="1"/>
  <c r="R11" i="1" a="1"/>
  <c r="E8" i="2" a="1"/>
  <c r="D4" i="5"/>
  <c r="S138" i="1" a="1"/>
  <c r="D118" i="1" a="1"/>
  <c r="E84" i="2" a="1"/>
  <c r="E94" i="2" a="1"/>
  <c r="E4" i="2" a="1"/>
  <c r="L143" i="2" a="1"/>
  <c r="AJ56" i="5" a="1"/>
  <c r="Q197" i="1" a="1"/>
  <c r="D124" i="1" a="1"/>
  <c r="R42" i="1" a="1"/>
  <c r="Q147" i="1" a="1"/>
  <c r="E128" i="2" a="1"/>
  <c r="Q18" i="1" a="1"/>
  <c r="Q37" i="1" a="1"/>
  <c r="E159" i="2" a="1"/>
  <c r="F11" i="2" a="1"/>
  <c r="Q77" i="1" a="1"/>
  <c r="F96" i="2" a="1"/>
  <c r="Q154" i="1" a="1"/>
  <c r="E6" i="2" a="1"/>
  <c r="D47" i="1" a="1"/>
  <c r="S145" i="1" a="1"/>
  <c r="N191" i="4"/>
  <c r="D94" i="1" a="1"/>
  <c r="Q35" i="1" a="1"/>
  <c r="E149" i="2" a="1"/>
  <c r="L29" i="2" a="1"/>
  <c r="E65" i="2" a="1"/>
  <c r="S183" i="1" a="1"/>
  <c r="D103" i="1" a="1"/>
  <c r="D97" i="1" a="1"/>
  <c r="Q11" i="1" a="1"/>
  <c r="E82" i="2" a="1"/>
  <c r="R187" i="1" a="1"/>
  <c r="Y1" i="1"/>
  <c r="E45" i="2" a="1"/>
  <c r="L127" i="2" a="1"/>
  <c r="F188" i="2" a="1"/>
  <c r="R186" i="1" a="1"/>
  <c r="AJ95" i="5" a="1"/>
  <c r="AJ167" i="5" a="1"/>
  <c r="L11" i="2" a="1"/>
  <c r="L3" i="2" a="1"/>
  <c r="L89" i="2" a="1"/>
  <c r="Q21" i="1" a="1"/>
  <c r="D112" i="1" a="1"/>
  <c r="E77" i="2" a="1"/>
  <c r="Q111" i="1" a="1"/>
  <c r="L110" i="2" a="1"/>
  <c r="F8" i="2" a="1"/>
  <c r="D205" i="1" a="1"/>
  <c r="L94" i="2" a="1"/>
  <c r="E59" i="2" a="1"/>
  <c r="E17" i="2" a="1"/>
  <c r="E207" i="2" a="1"/>
  <c r="F37" i="2" a="1"/>
  <c r="L103" i="2" a="1"/>
  <c r="N142" i="4"/>
  <c r="L19" i="2" a="1"/>
  <c r="E144" i="2" a="1"/>
  <c r="E117" i="2" a="1"/>
  <c r="S69" i="1" a="1"/>
  <c r="F93" i="2" a="1"/>
  <c r="F92" i="2" a="1"/>
  <c r="S16" i="1" a="1"/>
  <c r="R127" i="1" a="1"/>
  <c r="D37" i="1" a="1"/>
  <c r="Q155" i="1" a="1"/>
  <c r="S52" i="1" a="1"/>
  <c r="R126" i="1" a="1"/>
  <c r="F22" i="2" a="1"/>
  <c r="R72" i="1" a="1"/>
  <c r="N45" i="4"/>
  <c r="N154" i="4"/>
  <c r="L148" i="2" a="1"/>
  <c r="R47" i="1" a="1"/>
  <c r="S178" i="1" a="1"/>
  <c r="Q87" i="1" a="1"/>
  <c r="E171" i="2" a="1"/>
  <c r="L8" i="2" a="1"/>
  <c r="L121" i="2" a="1"/>
  <c r="L80" i="2" a="1"/>
  <c r="D34" i="5"/>
  <c r="S206" i="1" a="1"/>
  <c r="F69" i="2" a="1"/>
  <c r="L71" i="2" a="1"/>
  <c r="R108" i="1" a="1"/>
  <c r="E91" i="2" a="1"/>
  <c r="E119" i="2" a="1"/>
  <c r="E89" i="2" a="1"/>
  <c r="S200" i="1" a="1"/>
  <c r="E78" i="2" a="1"/>
  <c r="R169" i="1" a="1"/>
  <c r="F193" i="2" a="1"/>
  <c r="AJ130" i="5" a="1"/>
  <c r="S43" i="1" a="1"/>
  <c r="F159" i="2" a="1"/>
  <c r="AJ32" i="5" a="1"/>
  <c r="E66" i="2" a="1"/>
  <c r="F180" i="2" a="1"/>
  <c r="L68" i="2" a="1"/>
  <c r="E25" i="2" a="1"/>
  <c r="D188" i="1" a="1"/>
  <c r="L26" i="2" a="1"/>
  <c r="D139" i="1" a="1"/>
  <c r="L98" i="2" a="1"/>
  <c r="N156" i="4"/>
  <c r="F133" i="2" a="1"/>
  <c r="S112" i="1" a="1"/>
  <c r="E204" i="2" a="1"/>
  <c r="E33" i="2" a="1"/>
  <c r="S6" i="1" a="1"/>
  <c r="F83" i="2" a="1"/>
  <c r="E186" i="2" a="1"/>
  <c r="N205" i="4"/>
  <c r="E5" i="2" a="1"/>
  <c r="F124" i="2" a="1"/>
  <c r="Q138" i="1" a="1"/>
  <c r="D206" i="1" a="1"/>
  <c r="Q34" i="1" a="1"/>
  <c r="S143" i="1" a="1"/>
  <c r="L14" i="2" a="1"/>
  <c r="S79" i="1" a="1"/>
  <c r="D70" i="5"/>
  <c r="D119" i="1" a="1"/>
  <c r="N29" i="4"/>
  <c r="W1" i="1"/>
  <c r="N197" i="4"/>
  <c r="D137" i="1" a="1"/>
  <c r="L87" i="2" a="1"/>
  <c r="R184" i="1" a="1"/>
  <c r="E165" i="2" a="1"/>
  <c r="Q145" i="1" a="1"/>
  <c r="E111" i="2" a="1"/>
  <c r="Q180" i="1" a="1"/>
  <c r="E151" i="2" a="1"/>
  <c r="D122" i="1" a="1"/>
  <c r="D157" i="1" a="1"/>
  <c r="D166" i="1" a="1"/>
  <c r="X1" i="1"/>
  <c r="R113" i="1" a="1"/>
  <c r="V237" i="1" a="1"/>
  <c r="D46" i="1" a="1"/>
  <c r="D155" i="1" a="1"/>
  <c r="N69" i="4"/>
  <c r="L201" i="2" a="1"/>
  <c r="Q174" i="1" a="1"/>
  <c r="AJ178" i="5" a="1"/>
  <c r="F102" i="2" a="1"/>
  <c r="R115" i="1" a="1"/>
  <c r="E187" i="2" a="1"/>
  <c r="R2" i="1" a="1"/>
  <c r="N173" i="4"/>
  <c r="S17" i="1" a="1"/>
  <c r="F200" i="2" a="1"/>
  <c r="E210" i="2" a="1"/>
  <c r="D176" i="1" a="1"/>
  <c r="L166" i="2" a="1"/>
  <c r="L97" i="2" a="1"/>
  <c r="D201" i="1" a="1"/>
  <c r="E143" i="2" a="1"/>
  <c r="L4" i="2" a="1"/>
  <c r="D192" i="1" a="1"/>
  <c r="S64" i="1" a="1"/>
  <c r="AJ152" i="5" a="1"/>
  <c r="L33" i="2" a="1"/>
  <c r="Q170" i="1" a="1"/>
  <c r="R27" i="1" a="1"/>
  <c r="D159" i="1" a="1"/>
  <c r="S201" i="1" a="1"/>
  <c r="R183" i="1" a="1"/>
  <c r="L36" i="2" a="1"/>
  <c r="N143" i="4"/>
  <c r="D25" i="1" a="1"/>
  <c r="S88" i="1" a="1"/>
  <c r="Q63" i="1" a="1"/>
  <c r="S50" i="1" a="1"/>
  <c r="Q99" i="1" a="1"/>
  <c r="N10" i="4"/>
  <c r="N23" i="4"/>
  <c r="L17" i="2" a="1"/>
  <c r="D36" i="1" a="1"/>
  <c r="L197" i="2" a="1"/>
  <c r="S10" i="1" a="1"/>
  <c r="AJ52" i="5" a="1"/>
  <c r="F15" i="2" a="1"/>
  <c r="S24" i="1" a="1"/>
  <c r="L191" i="2" a="1"/>
  <c r="N30" i="4"/>
  <c r="S186" i="1" a="1"/>
  <c r="L210" i="2" a="1"/>
  <c r="Q24" i="1" a="1"/>
  <c r="Q148" i="1" a="1"/>
  <c r="S113" i="1" a="1"/>
  <c r="L146" i="2" a="1"/>
  <c r="N61" i="4"/>
  <c r="D198" i="1" a="1"/>
  <c r="S63" i="1" a="1"/>
  <c r="S8" i="1" a="1"/>
  <c r="S121" i="1" a="1"/>
  <c r="S41" i="1" a="1"/>
  <c r="D80" i="1" a="1"/>
  <c r="N89" i="4"/>
  <c r="L169" i="2" a="1"/>
  <c r="L64" i="2" a="1"/>
  <c r="S90" i="1" a="1"/>
  <c r="L122" i="2" a="1"/>
  <c r="F64" i="2" a="1"/>
  <c r="E132" i="2" a="1"/>
  <c r="S114" i="1" a="1"/>
  <c r="E170" i="2" a="1"/>
  <c r="F136" i="2" a="1"/>
  <c r="E114" i="2" a="1"/>
  <c r="D134" i="1" a="1"/>
  <c r="L132" i="2" a="1"/>
  <c r="F199" i="2" a="1"/>
  <c r="L162" i="2" a="1"/>
  <c r="E174" i="2" a="1"/>
  <c r="E189" i="2" a="1"/>
  <c r="L99" i="2" a="1"/>
  <c r="R162" i="1" a="1"/>
  <c r="Q199" i="1" a="1"/>
  <c r="R16" i="1" a="1"/>
  <c r="F125" i="2" a="1"/>
  <c r="E136" i="2" a="1"/>
  <c r="E14" i="2" a="1"/>
  <c r="E67" i="2" a="1"/>
  <c r="F206" i="2" a="1"/>
  <c r="L184" i="2" a="1"/>
  <c r="S115" i="1" a="1"/>
  <c r="E16" i="2" a="1"/>
  <c r="D153" i="1" a="1"/>
  <c r="L72" i="2" a="1"/>
  <c r="Q26" i="1" a="1"/>
  <c r="L152" i="2" a="1"/>
  <c r="S71" i="1" a="1"/>
  <c r="N175" i="4"/>
  <c r="N60" i="4"/>
  <c r="E157" i="2" a="1"/>
  <c r="L58" i="2" a="1"/>
  <c r="S102" i="1" a="1"/>
  <c r="L125" i="2" a="1"/>
  <c r="S78" i="1" a="1"/>
  <c r="N166" i="4"/>
  <c r="D209" i="1" a="1"/>
  <c r="S98" i="1" a="1"/>
  <c r="N6" i="4"/>
  <c r="N75" i="4"/>
  <c r="V236" i="1" a="1"/>
  <c r="Q105" i="1" a="1"/>
  <c r="AJ196" i="5" a="1"/>
  <c r="R118" i="1" a="1"/>
  <c r="E182" i="2" a="1"/>
  <c r="S122" i="1" a="1"/>
  <c r="Q28" i="1" a="1"/>
  <c r="E18" i="2" a="1"/>
  <c r="R201" i="1" a="1"/>
  <c r="S194" i="1" a="1"/>
  <c r="AJ206" i="5" a="1"/>
  <c r="AJ148" i="5" a="1"/>
  <c r="Q47" i="1" a="1"/>
  <c r="D170" i="5"/>
  <c r="N88" i="4"/>
  <c r="Q20" i="1" a="1"/>
  <c r="AJ116" i="5" a="1"/>
  <c r="N151" i="4"/>
  <c r="E100" i="2" a="1"/>
  <c r="N193" i="4"/>
  <c r="L85" i="2" a="1"/>
  <c r="D32" i="1" a="1"/>
  <c r="R15" i="1" a="1"/>
  <c r="Q122" i="1" a="1"/>
  <c r="S11" i="1" a="1"/>
  <c r="R83" i="1" a="1"/>
  <c r="R30" i="1" a="1"/>
  <c r="S204" i="1" a="1"/>
  <c r="AJ74" i="5" a="1"/>
  <c r="S162" i="1" a="1"/>
  <c r="L66" i="2" a="1"/>
  <c r="AJ47" i="5" a="1"/>
  <c r="D127" i="1" a="1"/>
  <c r="D210" i="1" a="1"/>
  <c r="N178" i="4"/>
  <c r="N80" i="4"/>
  <c r="E163" i="2" a="1"/>
  <c r="E11" i="2" a="1"/>
  <c r="E12" i="2" a="1"/>
  <c r="AJ66" i="5" a="1"/>
  <c r="S193" i="1" a="1"/>
  <c r="N71" i="4"/>
  <c r="D18" i="1" a="1"/>
  <c r="N168" i="4"/>
  <c r="AJ63" i="5" a="1"/>
  <c r="E47" i="2" a="1"/>
  <c r="L23" i="2" a="1"/>
  <c r="L155" i="2" a="1"/>
  <c r="S207" i="1" a="1"/>
  <c r="N28" i="4"/>
  <c r="L137" i="2" a="1"/>
  <c r="L151" i="2" a="1"/>
  <c r="D126" i="1" a="1"/>
  <c r="L192" i="2" a="1"/>
  <c r="D17" i="1" a="1"/>
  <c r="AJ159" i="5" a="1"/>
  <c r="AJ29" i="5" a="1"/>
  <c r="F161" i="2" a="1"/>
  <c r="S105" i="1" a="1"/>
  <c r="R111" i="1" a="1"/>
  <c r="F127" i="2" a="1"/>
  <c r="N172" i="4"/>
  <c r="E52" i="2" a="1"/>
  <c r="L142" i="2" a="1"/>
  <c r="D175" i="1" a="1"/>
  <c r="N35" i="4"/>
  <c r="N94" i="4"/>
  <c r="D95" i="5"/>
  <c r="E118" i="2" a="1"/>
  <c r="R167" i="1" a="1"/>
  <c r="F144" i="2" a="1"/>
  <c r="L181" i="2" a="1"/>
  <c r="N77" i="4"/>
  <c r="F197" i="2" a="1"/>
  <c r="S65" i="1" a="1"/>
  <c r="S42" i="1" a="1"/>
  <c r="D101" i="1" a="1"/>
  <c r="E109" i="2" a="1"/>
  <c r="R51" i="1" a="1"/>
  <c r="AJ8" i="5" a="1"/>
  <c r="E155" i="2" a="1"/>
  <c r="F177" i="2" a="1"/>
  <c r="R13" i="1" a="1"/>
  <c r="N58" i="4"/>
  <c r="V231" i="1" a="1"/>
  <c r="E88" i="2" a="1"/>
  <c r="L37" i="2" a="1"/>
  <c r="R140" i="1" a="1"/>
  <c r="L187" i="2" a="1"/>
  <c r="R163" i="1" a="1"/>
  <c r="S87" i="1" a="1"/>
  <c r="Q70" i="1" a="1"/>
  <c r="V219" i="1" a="1"/>
  <c r="L54" i="2" a="1"/>
  <c r="AJ127" i="5" a="1"/>
  <c r="D58" i="5"/>
  <c r="AJ62" i="5" a="1"/>
  <c r="AJ176" i="5" a="1"/>
  <c r="S166" i="1" a="1"/>
  <c r="Q56" i="1" a="1"/>
  <c r="F23" i="2" a="1"/>
  <c r="Q43" i="1" a="1"/>
  <c r="E198" i="2" a="1"/>
  <c r="S161" i="1" a="1"/>
  <c r="E23" i="2" a="1"/>
  <c r="F147" i="2" a="1"/>
  <c r="E85" i="2" a="1"/>
  <c r="AJ134" i="5" a="1"/>
  <c r="AJ10" i="5" a="1"/>
  <c r="F58" i="2" a="1"/>
  <c r="F112" i="2" a="1"/>
  <c r="D100" i="1" a="1"/>
  <c r="N81" i="4"/>
  <c r="L115" i="2" a="1"/>
  <c r="E38" i="2" a="1"/>
  <c r="F61" i="2" a="1"/>
  <c r="Q201" i="1" a="1"/>
  <c r="S132" i="1" a="1"/>
  <c r="Q103" i="1" a="1"/>
  <c r="N57" i="4"/>
  <c r="S96" i="1" a="1"/>
  <c r="Q211" i="1" a="1"/>
  <c r="N39" i="4"/>
  <c r="N174" i="4"/>
  <c r="N199" i="4"/>
  <c r="D136" i="1" a="1"/>
  <c r="N55" i="4"/>
  <c r="S48" i="1" a="1"/>
  <c r="L161" i="2" a="1"/>
  <c r="L73" i="2" a="1"/>
  <c r="D9" i="1" a="1"/>
  <c r="E192" i="2" a="1"/>
  <c r="D183" i="1" a="1"/>
  <c r="AJ160" i="5" a="1"/>
  <c r="R93" i="1" a="1"/>
  <c r="AJ7" i="5" a="1"/>
  <c r="E79" i="2" a="1"/>
  <c r="Q120" i="1" a="1"/>
  <c r="L10" i="2" a="1"/>
  <c r="D90" i="1" a="1"/>
  <c r="D41" i="1" a="1"/>
  <c r="AJ169" i="5" a="1"/>
  <c r="S163" i="1" a="1"/>
  <c r="S210" i="1" a="1"/>
  <c r="L189" i="2" a="1"/>
  <c r="AJ210" i="5" a="1"/>
  <c r="AJ23" i="5" a="1"/>
  <c r="L153" i="2" a="1"/>
  <c r="F196" i="2" a="1"/>
  <c r="R142" i="1" a="1"/>
  <c r="AJ179" i="5" a="1"/>
  <c r="E28" i="2" a="1"/>
  <c r="R62" i="1" a="1"/>
  <c r="N59" i="4"/>
  <c r="D106" i="1" a="1"/>
  <c r="Q84" i="1" a="1"/>
  <c r="AJ105" i="5" a="1"/>
  <c r="S92" i="1" a="1"/>
  <c r="E49" i="2" a="1"/>
  <c r="AJ158" i="5" a="1"/>
  <c r="F189" i="2" a="1"/>
  <c r="E153" i="2" a="1"/>
  <c r="E102" i="2" a="1"/>
  <c r="Q71" i="1" a="1"/>
  <c r="R80" i="1" a="1"/>
  <c r="E154" i="2" a="1"/>
  <c r="Q22" i="1" a="1"/>
  <c r="AJ181" i="5" a="1"/>
  <c r="S66" i="1" a="1"/>
  <c r="AJ58" i="5" a="1"/>
  <c r="N79" i="4"/>
  <c r="S120" i="1" a="1"/>
  <c r="N14" i="4"/>
  <c r="D50" i="1" a="1"/>
  <c r="N155" i="4"/>
  <c r="E162" i="2" a="1"/>
  <c r="E180" i="2" a="1"/>
  <c r="D208" i="5"/>
  <c r="AJ209" i="5" a="1"/>
  <c r="L90" i="2" a="1"/>
  <c r="N102" i="4"/>
  <c r="AJ106" i="5" a="1"/>
  <c r="D158" i="1" a="1"/>
  <c r="L186" i="2" a="1"/>
  <c r="Q176" i="1" a="1"/>
  <c r="D70" i="1" a="1"/>
  <c r="F46" i="2" a="1"/>
  <c r="S196" i="1" a="1"/>
  <c r="AJ151" i="5" a="1"/>
  <c r="S51" i="1" a="1"/>
  <c r="D142" i="1" a="1"/>
  <c r="Q90" i="1" a="1"/>
  <c r="E44" i="2" a="1"/>
  <c r="E9" i="2" a="1"/>
  <c r="R159" i="1" a="1"/>
  <c r="S82" i="1" a="1"/>
  <c r="S211" i="1" a="1"/>
  <c r="E138" i="2" a="1"/>
  <c r="L141" i="2" a="1"/>
  <c r="L123" i="2" a="1"/>
  <c r="F203" i="2" a="1"/>
  <c r="R97" i="1" a="1"/>
  <c r="L107" i="2" a="1"/>
  <c r="AJ139" i="5" a="1"/>
  <c r="Q119" i="1" a="1"/>
  <c r="L111" i="2" a="1"/>
  <c r="L9" i="2" a="1"/>
  <c r="R95" i="1" a="1"/>
  <c r="E181" i="2" a="1"/>
  <c r="Q117" i="1" a="1"/>
  <c r="E173" i="2" a="1"/>
  <c r="D185" i="1" a="1"/>
  <c r="D66" i="1" a="1"/>
  <c r="S2" i="1" a="1"/>
  <c r="F5" i="2" a="1"/>
  <c r="AJ163" i="5" a="1"/>
  <c r="V225" i="1" a="1"/>
  <c r="R46" i="1" a="1"/>
  <c r="L174" i="2" a="1"/>
  <c r="N85" i="4"/>
  <c r="N24" i="4"/>
  <c r="AJ202" i="5" a="1"/>
  <c r="Q102" i="1" a="1"/>
  <c r="R91" i="1" a="1"/>
  <c r="F103" i="2" a="1"/>
  <c r="AJ126" i="5" a="1"/>
  <c r="E124" i="2" a="1"/>
  <c r="AJ90" i="5" a="1"/>
  <c r="D67" i="1" a="1"/>
  <c r="Q166" i="1" a="1"/>
  <c r="N56" i="4"/>
  <c r="L113" i="2" a="1"/>
  <c r="S164" i="1" a="1"/>
  <c r="L13" i="2" a="1"/>
  <c r="S110" i="1" a="1"/>
  <c r="L139" i="2" a="1"/>
  <c r="F30" i="2" a="1"/>
  <c r="N198" i="4"/>
  <c r="L198" i="2" a="1"/>
  <c r="L172" i="2" a="1"/>
  <c r="S125" i="1" a="1"/>
  <c r="L62" i="2" a="1"/>
  <c r="F105" i="2" a="1"/>
  <c r="AJ11" i="5" a="1"/>
  <c r="F170" i="2" a="1"/>
  <c r="N129" i="4"/>
  <c r="S58" i="1" a="1"/>
  <c r="L140" i="2" a="1"/>
  <c r="Q114" i="1" a="1"/>
  <c r="AJ128" i="5" a="1"/>
  <c r="N9" i="4"/>
  <c r="S62" i="1" a="1"/>
  <c r="S188" i="1" a="1"/>
  <c r="R149" i="1" a="1"/>
  <c r="F41" i="2" a="1"/>
  <c r="S86" i="1" a="1"/>
  <c r="Q150" i="1" a="1"/>
  <c r="F79" i="2" a="1"/>
  <c r="Q115" i="1" a="1"/>
  <c r="Q195" i="1" a="1"/>
  <c r="AJ174" i="5" a="1"/>
  <c r="Q54" i="1" a="1"/>
  <c r="AJ157" i="5" a="1"/>
  <c r="Q9" i="1" a="1"/>
  <c r="R109" i="1" a="1"/>
  <c r="S130" i="1" a="1"/>
  <c r="Q133" i="1" a="1"/>
  <c r="D56" i="1" a="1"/>
  <c r="N121" i="4"/>
  <c r="L120" i="2" a="1"/>
  <c r="E32" i="2" a="1"/>
  <c r="F33" i="2" a="1"/>
  <c r="D30" i="1" a="1"/>
  <c r="E178" i="2" a="1"/>
  <c r="F184" i="2" a="1"/>
  <c r="N116" i="4"/>
  <c r="N50" i="4"/>
  <c r="Q203" i="1" a="1"/>
  <c r="F34" i="2" a="1"/>
  <c r="Q15" i="1" a="1"/>
  <c r="S31" i="1" a="1"/>
  <c r="R122" i="1" a="1"/>
  <c r="D13" i="5"/>
  <c r="AJ53" i="5" a="1"/>
  <c r="AJ65" i="5" a="1"/>
  <c r="Q144" i="1" a="1"/>
  <c r="F84" i="2" a="1"/>
  <c r="S45" i="1" a="1"/>
  <c r="N98" i="4"/>
  <c r="R176" i="1" a="1"/>
  <c r="N90" i="4"/>
  <c r="Q46" i="1" a="1"/>
  <c r="S144" i="1" a="1"/>
  <c r="D78" i="1" a="1"/>
  <c r="N43" i="4"/>
  <c r="F150" i="2" a="1"/>
  <c r="Q69" i="1" a="1"/>
  <c r="F49" i="2" a="1"/>
  <c r="N119" i="4"/>
  <c r="F146" i="2" a="1"/>
  <c r="S12" i="1" a="1"/>
  <c r="E156" i="2" a="1"/>
  <c r="AJ177" i="5" a="1"/>
  <c r="E3" i="2" a="1"/>
  <c r="AJ182" i="5" a="1"/>
  <c r="AJ165" i="5" a="1"/>
  <c r="AJ35" i="5" a="1"/>
  <c r="F192" i="2" a="1"/>
  <c r="E43" i="2" a="1"/>
  <c r="R61" i="1" a="1"/>
  <c r="L50" i="2" a="1"/>
  <c r="L180" i="2" a="1"/>
  <c r="Q83" i="1" a="1"/>
  <c r="S84" i="1" a="1"/>
  <c r="AJ146" i="5" a="1"/>
  <c r="F68" i="2" a="1"/>
  <c r="D109" i="1" a="1"/>
  <c r="AJ2" i="5" a="1"/>
  <c r="AJ102" i="5" a="1"/>
  <c r="S172" i="1" a="1"/>
  <c r="R4" i="1" a="1"/>
  <c r="E145" i="2" a="1"/>
  <c r="L18" i="2" a="1"/>
  <c r="F185" i="2" a="1"/>
  <c r="Q4" i="1" a="1"/>
  <c r="D7" i="1" a="1"/>
  <c r="N136" i="4"/>
  <c r="E205" i="2" a="1"/>
  <c r="S61" i="1" a="1"/>
  <c r="R119" i="1" a="1"/>
  <c r="E135" i="2" a="1"/>
  <c r="R65" i="1" a="1"/>
  <c r="D22" i="1" a="1"/>
  <c r="D44" i="1" a="1"/>
  <c r="AJ93" i="5" a="1"/>
  <c r="Q161" i="1" a="1"/>
  <c r="E71" i="2" a="1"/>
  <c r="D84" i="1" a="1"/>
  <c r="L138" i="2" a="1"/>
  <c r="D178" i="1" a="1"/>
  <c r="D23" i="1" a="1"/>
  <c r="F120" i="2" a="1"/>
  <c r="S70" i="1" a="1"/>
  <c r="E110" i="2" a="1"/>
  <c r="R99" i="1" a="1"/>
  <c r="F62" i="2" a="1"/>
  <c r="Q86" i="1" a="1"/>
  <c r="S103" i="1" a="1"/>
  <c r="S101" i="1" a="1"/>
  <c r="F50" i="2" a="1"/>
  <c r="F57" i="2" a="1"/>
  <c r="D60" i="1" a="1"/>
  <c r="S33" i="1" a="1"/>
  <c r="F183" i="2" a="1"/>
  <c r="D63" i="1" a="1"/>
  <c r="L164" i="2" a="1"/>
  <c r="S177" i="1" a="1"/>
  <c r="F202" i="2" a="1"/>
  <c r="E54" i="2" a="1"/>
  <c r="N170" i="4"/>
  <c r="S59" i="1" a="1"/>
  <c r="N131" i="4"/>
  <c r="D91" i="1" a="1"/>
  <c r="R141" i="1" a="1"/>
  <c r="E58" i="2" a="1"/>
  <c r="AJ123" i="5" a="1"/>
  <c r="F171" i="2" a="1"/>
  <c r="S174" i="1" a="1"/>
  <c r="Q79" i="1" a="1"/>
  <c r="E76" i="2" a="1"/>
  <c r="S15" i="1" a="1"/>
  <c r="F36" i="2" a="1"/>
  <c r="AJ194" i="5" a="1"/>
  <c r="D131" i="5"/>
  <c r="D149" i="1" a="1"/>
  <c r="Q2" i="1" a="1"/>
  <c r="L20" i="2" a="1"/>
  <c r="L131" i="2" a="1"/>
  <c r="N19" i="4"/>
  <c r="S26" i="1" a="1"/>
  <c r="Q206" i="1" a="1"/>
  <c r="N211" i="4"/>
  <c r="E95" i="2" a="1"/>
  <c r="D28" i="1" a="1"/>
  <c r="L56" i="2" a="1"/>
  <c r="R112" i="1" a="1"/>
  <c r="E26" i="2" a="1"/>
  <c r="L76" i="2" a="1"/>
  <c r="AJ172" i="5" a="1"/>
  <c r="L193" i="2" a="1"/>
  <c r="E167" i="2" a="1"/>
  <c r="L38" i="2" a="1"/>
  <c r="N111" i="4"/>
  <c r="E147" i="2" a="1"/>
  <c r="F160" i="2" a="1"/>
  <c r="S18" i="1" a="1"/>
  <c r="F207" i="2" a="1"/>
  <c r="AJ119" i="5" a="1"/>
  <c r="F139" i="2" a="1"/>
  <c r="S192" i="1" a="1"/>
  <c r="Q27" i="1" a="1"/>
  <c r="F24" i="2" a="1"/>
  <c r="L67" i="2" a="1"/>
  <c r="D11" i="1" a="1"/>
  <c r="L204" i="2" a="1"/>
  <c r="D24" i="1" a="1"/>
  <c r="L207" i="2" a="1"/>
  <c r="B1" i="1" a="1"/>
  <c r="E200" i="2" a="1"/>
  <c r="L190" i="2" a="1"/>
  <c r="R70" i="1" a="1"/>
  <c r="D135" i="1" a="1"/>
  <c r="S13" i="1" a="1"/>
  <c r="E195" i="2" a="1"/>
  <c r="E176" i="2" a="1"/>
  <c r="E131" i="2" a="1"/>
  <c r="S117" i="1" a="1"/>
  <c r="S154" i="1" a="1"/>
  <c r="S20" i="1" a="1"/>
  <c r="F94" i="2" a="1"/>
  <c r="AJ31" i="5" a="1"/>
  <c r="F67" i="2" a="1"/>
  <c r="S129" i="1" a="1"/>
  <c r="R170" i="1" a="1"/>
  <c r="S170" i="1" a="1"/>
  <c r="S189" i="1" a="1"/>
  <c r="AJ101" i="5" a="1"/>
  <c r="F122" i="2" a="1"/>
  <c r="D52" i="1" a="1"/>
  <c r="AJ164" i="5" a="1"/>
  <c r="AJ72" i="5" a="1"/>
  <c r="S141" i="1" a="1"/>
  <c r="E127" i="2" a="1"/>
  <c r="AJ89" i="5" a="1"/>
  <c r="S75" i="1" a="1"/>
  <c r="D55" i="5"/>
  <c r="L52" i="2" a="1"/>
  <c r="F152" i="2" a="1"/>
  <c r="R58" i="1" a="1"/>
  <c r="Q129" i="1" a="1"/>
  <c r="R146" i="1" a="1"/>
  <c r="AJ83" i="5" a="1"/>
  <c r="L24" i="2" a="1"/>
  <c r="S54" i="1" a="1"/>
  <c r="E22" i="2" a="1"/>
  <c r="Q171" i="1" a="1"/>
  <c r="R158" i="1" a="1"/>
  <c r="AJ137" i="5" a="1"/>
  <c r="R152" i="1" a="1"/>
  <c r="F74" i="2" a="1"/>
  <c r="S55" i="1" a="1"/>
  <c r="R137" i="1" a="1"/>
  <c r="Q98" i="1" a="1"/>
  <c r="S147" i="1" a="1"/>
  <c r="AJ208" i="5" a="1"/>
  <c r="L27" i="2" a="1"/>
  <c r="Q107" i="1" a="1"/>
  <c r="F155" i="2" a="1"/>
  <c r="Q49" i="1" a="1"/>
  <c r="Q94" i="1" a="1"/>
  <c r="D76" i="1" a="1"/>
  <c r="V214" i="1" a="1"/>
  <c r="D54" i="1" a="1"/>
  <c r="S156" i="1" a="1"/>
  <c r="Q7" i="1" a="1"/>
  <c r="D12" i="1" a="1"/>
  <c r="N40" i="4"/>
  <c r="S150" i="1" a="1"/>
  <c r="F153" i="2" a="1"/>
  <c r="Q169" i="1" a="1"/>
  <c r="AJ207" i="5" a="1"/>
  <c r="F135" i="2" a="1"/>
  <c r="R56" i="1" a="1"/>
  <c r="F39" i="2" a="1"/>
  <c r="R53" i="1" a="1"/>
  <c r="N149" i="4"/>
  <c r="Q141" i="1" a="1"/>
  <c r="Q109" i="1" a="1"/>
  <c r="E202" i="2" a="1"/>
  <c r="AJ156" i="5" a="1"/>
  <c r="Q82" i="1" a="1"/>
  <c r="D204" i="1" a="1"/>
  <c r="L78" i="2" a="1"/>
  <c r="D39" i="1" a="1"/>
  <c r="E152" i="2" a="1"/>
  <c r="L170" i="2" a="1"/>
  <c r="Q172" i="1" a="1"/>
  <c r="E72" i="2" a="1"/>
  <c r="R148" i="1" a="1"/>
  <c r="L93" i="2" a="1"/>
  <c r="R10" i="1" a="1"/>
  <c r="N187" i="4"/>
  <c r="R107" i="1" a="1"/>
  <c r="L175" i="2" a="1"/>
  <c r="AJ57" i="5" a="1"/>
  <c r="N38" i="4"/>
  <c r="F123" i="2" a="1"/>
  <c r="E73" i="2" a="1"/>
  <c r="Q182" i="1" a="1"/>
  <c r="L112" i="2" a="1"/>
  <c r="F168" i="2" a="1"/>
  <c r="R165" i="1" a="1"/>
  <c r="Q152" i="1" a="1"/>
  <c r="D138" i="1" a="1"/>
  <c r="N145" i="4"/>
  <c r="N132" i="4"/>
  <c r="V221" i="1" a="1"/>
  <c r="E168" i="2" a="1"/>
  <c r="N86" i="4"/>
  <c r="D209" i="5"/>
  <c r="E106" i="2" a="1"/>
  <c r="Q136" i="1" a="1"/>
  <c r="F195" i="2" a="1"/>
  <c r="F141" i="2" a="1"/>
  <c r="R160" i="1" a="1"/>
  <c r="L185" i="2" a="1"/>
  <c r="N200" i="4"/>
  <c r="R79" i="1" a="1"/>
  <c r="AJ170" i="5" a="1"/>
  <c r="Q106" i="1" a="1"/>
  <c r="R34" i="1" a="1"/>
  <c r="R134" i="1" a="1"/>
  <c r="S165" i="1" a="1"/>
  <c r="D65" i="1" a="1"/>
  <c r="D27" i="1" a="1"/>
  <c r="F82" i="2" a="1"/>
  <c r="S23" i="1" a="1"/>
  <c r="AJ94" i="5" a="1"/>
  <c r="Q126" i="1" a="1"/>
  <c r="V212" i="1" a="1"/>
  <c r="S94" i="1" a="1"/>
  <c r="F169" i="2" a="1"/>
  <c r="AJ204" i="5" a="1"/>
  <c r="Q104" i="1" a="1"/>
  <c r="N110" i="4"/>
  <c r="R106" i="1" a="1"/>
  <c r="D115" i="1" a="1"/>
  <c r="AJ103" i="5" a="1"/>
  <c r="R125" i="1" a="1"/>
  <c r="D13" i="1" a="1"/>
  <c r="Q135" i="1" a="1"/>
  <c r="L86" i="2" a="1"/>
  <c r="F53" i="2" a="1"/>
  <c r="L25" i="2" a="1"/>
  <c r="Q53" i="1" a="1"/>
  <c r="AJ19" i="5" a="1"/>
  <c r="AJ173" i="5" a="1"/>
  <c r="S21" i="1" a="1"/>
  <c r="Q97" i="1" a="1"/>
  <c r="D79" i="1" a="1"/>
  <c r="N103" i="4"/>
  <c r="F27" i="2" a="1"/>
  <c r="E13" i="2" a="1"/>
  <c r="D114" i="1" a="1"/>
  <c r="F134" i="2" a="1"/>
  <c r="AJ87" i="5" a="1"/>
  <c r="E56" i="2" a="1"/>
  <c r="D208" i="1" a="1"/>
  <c r="N22" i="4"/>
  <c r="AJ46" i="5" a="1"/>
  <c r="Q156" i="1" a="1"/>
  <c r="R36" i="1" a="1"/>
  <c r="R96" i="1" a="1"/>
  <c r="AJ185" i="5" a="1"/>
  <c r="L63" i="2" a="1"/>
  <c r="D43" i="1" a="1"/>
  <c r="N48" i="4"/>
  <c r="AJ104" i="5" a="1"/>
  <c r="D14" i="1" a="1"/>
  <c r="F52" i="2" a="1"/>
  <c r="Q85" i="1" a="1"/>
  <c r="E115" i="2" a="1"/>
  <c r="L119" i="2" a="1"/>
  <c r="Q202" i="1" a="1"/>
  <c r="D180" i="5"/>
  <c r="S3" i="1" a="1"/>
  <c r="S179" i="1" a="1"/>
  <c r="N194" i="4"/>
  <c r="S60" i="1" a="1"/>
  <c r="L2" i="2" a="1"/>
  <c r="AJ129" i="5" a="1"/>
  <c r="Q130" i="1" a="1"/>
  <c r="D200" i="1" a="1"/>
  <c r="S126" i="1" a="1"/>
  <c r="AJ42" i="5" a="1"/>
  <c r="AJ145" i="5" a="1"/>
  <c r="D132" i="1" a="1"/>
  <c r="D71" i="1" a="1"/>
  <c r="AJ118" i="5" a="1"/>
  <c r="F174" i="2" a="1"/>
  <c r="S104" i="1" a="1"/>
  <c r="AJ51" i="5" a="1"/>
  <c r="R155" i="1" a="1"/>
  <c r="N27" i="4"/>
  <c r="F140" i="2" a="1"/>
  <c r="F110" i="2" a="1"/>
  <c r="E206" i="2" a="1"/>
  <c r="F198" i="2" a="1"/>
  <c r="S67" i="1" a="1"/>
  <c r="S111" i="1" a="1"/>
  <c r="D133" i="1" a="1"/>
  <c r="S203" i="1" a="1"/>
  <c r="S36" i="1" a="1"/>
  <c r="F179" i="2" a="1"/>
  <c r="N7" i="4"/>
  <c r="AJ171" i="5" a="1"/>
  <c r="R166" i="1" a="1"/>
  <c r="R147" i="1" a="1"/>
  <c r="F32" i="2" a="1"/>
  <c r="E166" i="2" a="1"/>
  <c r="R120" i="1" a="1"/>
  <c r="N72" i="4"/>
  <c r="R25" i="1" a="1"/>
  <c r="D74" i="1" a="1"/>
  <c r="R143" i="1" a="1"/>
  <c r="D160" i="1" a="1"/>
  <c r="R211" i="1" a="1"/>
  <c r="E75" i="2" a="1"/>
  <c r="AJ131" i="5" a="1"/>
  <c r="N84" i="4"/>
  <c r="D186" i="1" a="1"/>
  <c r="F194" i="2" a="1"/>
  <c r="D16" i="1" a="1"/>
  <c r="F101" i="2" a="1"/>
  <c r="N146" i="4"/>
  <c r="Q33" i="1" a="1"/>
  <c r="S27" i="1" a="1"/>
  <c r="D162" i="1" a="1"/>
  <c r="S74" i="1" a="1"/>
  <c r="AJ68" i="5" a="1"/>
  <c r="R192" i="1" a="1"/>
  <c r="D69" i="5"/>
  <c r="R182" i="1" a="1"/>
  <c r="AJ79" i="5" a="1"/>
  <c r="E150" i="2" a="1"/>
  <c r="F28" i="2" a="1"/>
  <c r="D128" i="5"/>
  <c r="F132" i="2" a="1"/>
  <c r="F129" i="2" a="1"/>
  <c r="N160" i="4"/>
  <c r="E30" i="2" a="1"/>
  <c r="R179" i="1" a="1"/>
  <c r="E80" i="2" a="1"/>
  <c r="N70" i="4"/>
  <c r="Q76" i="1" a="1"/>
  <c r="F17" i="2" a="1"/>
  <c r="R29" i="1" a="1"/>
  <c r="N204" i="4"/>
  <c r="F86" i="2" a="1"/>
  <c r="R200" i="1" a="1"/>
  <c r="L61" i="2" a="1"/>
  <c r="F119" i="2" a="1"/>
  <c r="R64" i="1" a="1"/>
  <c r="Q101" i="1" a="1"/>
  <c r="Q66" i="1" a="1"/>
  <c r="F151" i="2" a="1"/>
  <c r="Q179" i="1" a="1"/>
  <c r="F44" i="2" a="1"/>
  <c r="S4" i="1" a="1"/>
  <c r="L74" i="2" a="1"/>
  <c r="D7" i="5"/>
  <c r="R131" i="1" a="1"/>
  <c r="S149" i="1" a="1"/>
  <c r="Q210" i="1" a="1"/>
  <c r="S57" i="1" a="1"/>
  <c r="Q142" i="1" a="1"/>
  <c r="L157" i="2" a="1"/>
  <c r="V230" i="1" a="1"/>
  <c r="F128" i="2" a="1"/>
  <c r="AJ98" i="5" a="1"/>
  <c r="N41" i="4"/>
  <c r="AJ183" i="5" a="1"/>
  <c r="L55" i="2" a="1"/>
  <c r="D15" i="1" a="1"/>
  <c r="AJ133" i="5" a="1"/>
  <c r="N37" i="4"/>
  <c r="F182" i="2" a="1"/>
  <c r="AJ110" i="5" a="1"/>
  <c r="S89" i="1" a="1"/>
  <c r="E86" i="2" a="1"/>
  <c r="R26" i="1" a="1"/>
  <c r="AJ81" i="5" a="1"/>
  <c r="S28" i="1" a="1"/>
  <c r="Q75" i="1" a="1"/>
  <c r="F45" i="2" a="1"/>
  <c r="F63" i="2" a="1"/>
  <c r="D59" i="5"/>
  <c r="S168" i="1" a="1"/>
  <c r="AJ155" i="5" a="1"/>
  <c r="AJ39" i="5" a="1"/>
  <c r="AJ140" i="5" a="1"/>
  <c r="R188" i="1" a="1"/>
  <c r="Q190" i="1" a="1"/>
  <c r="F173" i="2" a="1"/>
  <c r="R9" i="1" a="1"/>
  <c r="AJ180" i="5" a="1"/>
  <c r="N66" i="4"/>
  <c r="F51" i="2" a="1"/>
  <c r="L47" i="2" a="1"/>
  <c r="Q40" i="1" a="1"/>
  <c r="S77" i="1" a="1"/>
  <c r="N203" i="4"/>
  <c r="D181" i="5"/>
  <c r="D93" i="1" a="1"/>
  <c r="F95" i="2" a="1"/>
  <c r="AJ45" i="5" a="1"/>
  <c r="R3" i="1" a="1"/>
  <c r="Q62" i="1" a="1"/>
  <c r="L43" i="2" a="1"/>
  <c r="N188" i="4"/>
  <c r="N97" i="4"/>
  <c r="L116" i="2" a="1"/>
  <c r="N183" i="4"/>
  <c r="L41" i="2" a="1"/>
  <c r="D98" i="1" a="1"/>
  <c r="L42" i="2" a="1"/>
  <c r="Q112" i="1" a="1"/>
  <c r="AJ54" i="5" a="1"/>
  <c r="F109" i="2" a="1"/>
  <c r="AJ67" i="5" a="1"/>
  <c r="S136" i="1" a="1"/>
  <c r="R19" i="1" a="1"/>
  <c r="R185" i="1" a="1"/>
  <c r="AJ59" i="5" a="1"/>
  <c r="Q175" i="1" a="1"/>
  <c r="E120" i="2" a="1"/>
  <c r="R98" i="1" a="1"/>
  <c r="R171" i="1" a="1"/>
  <c r="N46" i="4"/>
  <c r="D130" i="1" a="1"/>
  <c r="F55" i="2" a="1"/>
  <c r="N100" i="4"/>
  <c r="N159" i="4"/>
  <c r="D147" i="1" a="1"/>
  <c r="N62" i="4"/>
  <c r="E34" i="2" a="1"/>
  <c r="D191" i="1" a="1"/>
  <c r="E134" i="2" a="1"/>
  <c r="D104" i="1" a="1"/>
  <c r="N179" i="4"/>
  <c r="R135" i="1" a="1"/>
  <c r="R54" i="1" a="1"/>
  <c r="R173" i="1" a="1"/>
  <c r="R78" i="1" a="1"/>
  <c r="N53" i="4"/>
  <c r="Q78" i="1" a="1"/>
  <c r="Q48" i="1" a="1"/>
  <c r="D59" i="1" a="1"/>
  <c r="D190" i="1" a="1"/>
  <c r="F191" i="2" a="1"/>
  <c r="S199" i="1" a="1"/>
  <c r="D77" i="1" a="1"/>
  <c r="F104" i="2" a="1"/>
  <c r="Q168" i="1" a="1"/>
  <c r="E169" i="2" a="1"/>
  <c r="E183" i="2" a="1"/>
  <c r="Q68" i="1" a="1"/>
  <c r="AJ184" i="5" a="1"/>
  <c r="N138" i="4"/>
  <c r="D2" i="1" a="1"/>
  <c r="L136" i="2" a="1"/>
  <c r="E196" i="2" a="1"/>
  <c r="S152" i="1" a="1"/>
  <c r="D99" i="1" a="1"/>
  <c r="Q39" i="1" a="1"/>
  <c r="L177" i="2" a="1"/>
  <c r="Q92" i="1" a="1"/>
  <c r="F21" i="2" a="1"/>
  <c r="D3" i="1" a="1"/>
  <c r="N5" i="4"/>
  <c r="N18" i="4"/>
  <c r="F142" i="2" a="1"/>
  <c r="E141" i="2" a="1"/>
  <c r="F89" i="2" a="1"/>
  <c r="E185" i="2" a="1"/>
  <c r="AJ5" i="5" a="1"/>
  <c r="D128" i="1" a="1"/>
  <c r="Q181" i="1" a="1"/>
  <c r="N201" i="4"/>
  <c r="F190" i="2" a="1"/>
  <c r="L95" i="2" a="1"/>
  <c r="N16" i="4"/>
  <c r="N134" i="4"/>
  <c r="E48" i="2" a="1"/>
  <c r="N92" i="4"/>
  <c r="L35" i="2" a="1"/>
  <c r="L135" i="2" a="1"/>
  <c r="S197" i="1" a="1"/>
  <c r="R175" i="1" a="1"/>
  <c r="F18" i="2" a="1"/>
  <c r="AJ24" i="5" a="1"/>
  <c r="E209" i="2" a="1"/>
  <c r="E99" i="2" a="1"/>
  <c r="D182" i="1" a="1"/>
  <c r="D202" i="1" a="1"/>
  <c r="Q208" i="1" a="1"/>
  <c r="S139" i="1" a="1"/>
  <c r="L209" i="2" a="1"/>
  <c r="R57" i="1" a="1"/>
  <c r="D19" i="1" a="1"/>
  <c r="R104" i="1" a="1"/>
  <c r="F167" i="2" a="1"/>
  <c r="R151" i="1" a="1"/>
  <c r="N190" i="4"/>
  <c r="Q12" i="1" a="1"/>
  <c r="R86" i="1" a="1"/>
  <c r="D105" i="1" a="1"/>
  <c r="E203" i="2" a="1"/>
  <c r="E133" i="2" a="1"/>
  <c r="S83" i="1" a="1"/>
  <c r="N96" i="4"/>
  <c r="D116" i="1" a="1"/>
  <c r="R181" i="1" a="1"/>
  <c r="S181" i="1" a="1"/>
  <c r="AJ43" i="5" a="1"/>
  <c r="L206" i="2" a="1"/>
  <c r="AJ138" i="5" a="1"/>
  <c r="R180" i="1" a="1"/>
  <c r="L51" i="2" a="1"/>
  <c r="E208" i="2" a="1"/>
  <c r="F77" i="2" a="1"/>
  <c r="D87" i="1" a="1"/>
  <c r="D64" i="1" a="1"/>
  <c r="L6" i="2" a="1"/>
  <c r="D81" i="1" a="1"/>
  <c r="F14" i="2" a="1"/>
  <c r="F131" i="2" a="1"/>
  <c r="D181" i="1" a="1"/>
  <c r="R123" i="1" a="1"/>
  <c r="D5" i="1" a="1"/>
  <c r="L79" i="2" a="1"/>
  <c r="AJ142" i="5" a="1"/>
  <c r="F114" i="2" a="1"/>
  <c r="R41" i="1" a="1"/>
  <c r="E112" i="2" a="1"/>
  <c r="R38" i="1" a="1"/>
  <c r="R44" i="1" a="1"/>
  <c r="E139" i="2" a="1"/>
  <c r="V233" i="1" a="1"/>
  <c r="D74" i="5"/>
  <c r="AJ15" i="5" a="1"/>
  <c r="D72" i="1" a="1"/>
  <c r="AJ114" i="5" a="1"/>
  <c r="D166" i="5"/>
  <c r="F156" i="2" a="1"/>
  <c r="R52" i="1" a="1"/>
  <c r="S37" i="1" a="1"/>
  <c r="D123" i="1" a="1"/>
  <c r="E129" i="2" a="1"/>
  <c r="S32" i="1" a="1"/>
  <c r="N32" i="4"/>
  <c r="S131" i="1" a="1"/>
  <c r="D85" i="1" a="1"/>
  <c r="F2" i="2" a="1"/>
  <c r="D72" i="5"/>
  <c r="AJ37" i="5" a="1"/>
  <c r="L34" i="2" a="1"/>
  <c r="D57" i="1" a="1"/>
  <c r="N184" i="4"/>
  <c r="AJ100" i="5" a="1"/>
  <c r="N36" i="4"/>
  <c r="E42" i="2" a="1"/>
  <c r="R7" i="1" a="1"/>
  <c r="N167" i="4"/>
  <c r="E175" i="2" a="1"/>
  <c r="Q38" i="1" a="1"/>
  <c r="E137" i="2" a="1"/>
  <c r="D40" i="1" a="1"/>
  <c r="N34" i="4"/>
  <c r="D187" i="1" a="1"/>
  <c r="N127" i="4"/>
  <c r="L7" i="2" a="1"/>
  <c r="N73" i="4"/>
  <c r="R68" i="1" a="1"/>
  <c r="Q123" i="1" a="1"/>
  <c r="R210" i="1" a="1"/>
  <c r="D79" i="5"/>
  <c r="S95" i="1" a="1"/>
  <c r="Q29" i="1" a="1"/>
  <c r="AJ61" i="5" a="1"/>
  <c r="S180" i="1" a="1"/>
  <c r="F118" i="2" a="1"/>
  <c r="F78" i="2" a="1"/>
  <c r="L114" i="2" a="1"/>
  <c r="Q189" i="1" a="1"/>
  <c r="N15" i="4"/>
  <c r="AJ121" i="5" a="1"/>
  <c r="N11" i="4"/>
  <c r="AJ12" i="5" a="1"/>
  <c r="L129" i="2" a="1"/>
  <c r="N42" i="4"/>
  <c r="L178" i="2" a="1"/>
  <c r="Q149" i="1" a="1"/>
  <c r="R69" i="1" a="1"/>
  <c r="AJ150" i="5" a="1"/>
  <c r="L16" i="2" a="1"/>
  <c r="AJ49" i="5" a="1"/>
  <c r="V213" i="1" a="1"/>
  <c r="Q173" i="1" a="1"/>
  <c r="D120" i="1" a="1"/>
  <c r="D96" i="1" a="1"/>
  <c r="D204" i="5"/>
  <c r="F181" i="2" a="1"/>
  <c r="V235" i="1" a="1"/>
  <c r="Q44" i="1" a="1"/>
  <c r="D171" i="1" a="1"/>
  <c r="Q74" i="1" a="1"/>
  <c r="D114" i="5"/>
  <c r="D73" i="5"/>
  <c r="L48" i="2" a="1"/>
  <c r="Q118" i="1" a="1"/>
  <c r="R37" i="1" a="1"/>
  <c r="Q125" i="1" a="1"/>
  <c r="F88" i="2" a="1"/>
  <c r="Q89" i="1" a="1"/>
  <c r="E104" i="2" a="1"/>
  <c r="S39" i="1" a="1"/>
  <c r="R81" i="1" a="1"/>
  <c r="S5" i="1" a="1"/>
  <c r="N189" i="4"/>
  <c r="D167" i="1" a="1"/>
  <c r="V226" i="1" a="1"/>
  <c r="N93" i="4"/>
  <c r="F186" i="2" a="1"/>
  <c r="AJ99" i="5" a="1"/>
  <c r="N21" i="4"/>
  <c r="R59" i="1" a="1"/>
  <c r="AJ75" i="5" a="1"/>
  <c r="Q207" i="1" a="1"/>
  <c r="R150" i="1" a="1"/>
  <c r="S167" i="1" a="1"/>
  <c r="D111" i="1" a="1"/>
  <c r="N31" i="4"/>
  <c r="AJ97" i="5" a="1"/>
  <c r="D151" i="1" a="1"/>
  <c r="R204" i="1" a="1"/>
  <c r="N161" i="4"/>
  <c r="R67" i="1" a="1"/>
  <c r="AJ78" i="5" a="1"/>
  <c r="L159" i="2" a="1"/>
  <c r="N44" i="4"/>
  <c r="AJ189" i="5" a="1"/>
  <c r="L176" i="2" a="1"/>
  <c r="N26" i="4"/>
  <c r="S34" i="1" a="1"/>
  <c r="AJ28" i="5" a="1"/>
  <c r="Q25" i="1" a="1"/>
  <c r="AJ203" i="5" a="1"/>
  <c r="V234" i="1" a="1"/>
  <c r="L149" i="2" a="1"/>
  <c r="S159" i="1" a="1"/>
  <c r="Q81" i="1" a="1"/>
  <c r="D194" i="1" a="1"/>
  <c r="D163" i="1" a="1"/>
  <c r="Q61" i="1" a="1"/>
  <c r="F25" i="2" a="1"/>
  <c r="N148" i="4"/>
  <c r="N108" i="4"/>
  <c r="R128" i="1" a="1"/>
  <c r="L199" i="2" a="1"/>
  <c r="E7" i="2" a="1"/>
  <c r="N106" i="4"/>
  <c r="AJ91" i="5" a="1"/>
  <c r="F204" i="2" a="1"/>
  <c r="L102" i="2" a="1"/>
  <c r="F43" i="2" a="1"/>
  <c r="Q192" i="1" a="1"/>
  <c r="N124" i="4"/>
  <c r="AJ191" i="5" a="1"/>
  <c r="AJ36" i="5" a="1"/>
  <c r="D146" i="1" a="1"/>
  <c r="R45" i="1" a="1"/>
  <c r="AJ111" i="5" a="1"/>
  <c r="N83" i="4"/>
  <c r="R100" i="1" a="1"/>
  <c r="F42" i="2" a="1"/>
  <c r="D207" i="1" a="1"/>
  <c r="F210" i="2" a="1"/>
  <c r="S53" i="1" a="1"/>
  <c r="S151" i="1" a="1"/>
  <c r="L84" i="2" a="1"/>
  <c r="E61" i="2" a="1"/>
  <c r="R87" i="1" a="1"/>
  <c r="F108" i="2" a="1"/>
  <c r="N112" i="4"/>
  <c r="L40" i="2" a="1"/>
  <c r="AJ136" i="5" a="1"/>
  <c r="D21" i="1" a="1"/>
  <c r="R209" i="1" a="1"/>
  <c r="F100" i="2" a="1"/>
  <c r="R129" i="1" a="1"/>
  <c r="S73" i="1" a="1"/>
  <c r="D110" i="1" a="1"/>
  <c r="D102" i="1" a="1"/>
  <c r="S190" i="1" a="1"/>
  <c r="S14" i="1" a="1"/>
  <c r="S185" i="1" a="1"/>
  <c r="S158" i="1" a="1"/>
  <c r="S176" i="1" a="1"/>
  <c r="R49" i="1" a="1"/>
  <c r="D143" i="1" a="1"/>
  <c r="L53" i="2" a="1"/>
  <c r="Q91" i="1" a="1"/>
  <c r="AJ200" i="5" a="1"/>
  <c r="D169" i="1" a="1"/>
  <c r="AJ124" i="5" a="1"/>
  <c r="N207" i="4"/>
  <c r="L59" i="2" a="1"/>
  <c r="S25" i="1" a="1"/>
  <c r="N67" i="4"/>
  <c r="R191" i="1" a="1"/>
  <c r="D145" i="1" a="1"/>
  <c r="Q59" i="1" a="1"/>
  <c r="Q198" i="1" a="1"/>
  <c r="F154" i="2" a="1"/>
  <c r="N144" i="4"/>
  <c r="D92" i="1" a="1"/>
  <c r="E40" i="2" a="1"/>
  <c r="Q100" i="1" a="1"/>
  <c r="N109" i="4"/>
  <c r="R124" i="1" a="1"/>
  <c r="L130" i="2" a="1"/>
  <c r="E31" i="2" a="1"/>
  <c r="L31" i="2" a="1"/>
  <c r="R203" i="1" a="1"/>
  <c r="S209" i="1" a="1"/>
  <c r="Q16" i="1" a="1"/>
  <c r="V228" i="1" a="1"/>
  <c r="E96" i="2" a="1"/>
  <c r="L81" i="2" a="1"/>
  <c r="R105" i="1" a="1"/>
  <c r="R145" i="1" a="1"/>
  <c r="R206" i="1" a="1"/>
  <c r="F12" i="2" a="1"/>
  <c r="E126" i="2" a="1"/>
  <c r="D29" i="1" a="1"/>
  <c r="F175" i="2" a="1"/>
  <c r="AJ40" i="5" a="1"/>
  <c r="V217" i="1" a="1"/>
  <c r="F40" i="2" a="1"/>
  <c r="L88" i="2" a="1"/>
  <c r="Q88" i="1" a="1"/>
  <c r="AJ198" i="5" a="1"/>
  <c r="D174" i="5"/>
  <c r="AJ14" i="5" a="1"/>
  <c r="Q67" i="1" a="1"/>
  <c r="AJ50" i="5" a="1"/>
  <c r="F6" i="2" a="1"/>
  <c r="R6" i="1" a="1"/>
  <c r="N153" i="4"/>
  <c r="F56" i="2" a="1"/>
  <c r="AJ80" i="5" a="1"/>
  <c r="N126" i="4"/>
  <c r="R139" i="1" a="1"/>
  <c r="N185" i="4"/>
  <c r="AJ18" i="5" a="1"/>
  <c r="AJ44" i="5" a="1"/>
  <c r="F98" i="2" a="1"/>
  <c r="Q209" i="1" a="1"/>
  <c r="AJ211" i="5" a="1"/>
  <c r="D141" i="1" a="1"/>
  <c r="R76" i="1" a="1"/>
  <c r="N104" i="4"/>
  <c r="AJ188" i="5" a="1"/>
  <c r="S173" i="1" a="1"/>
  <c r="R161" i="1" a="1"/>
  <c r="Q185" i="1" a="1"/>
  <c r="AJ154" i="5" a="1"/>
  <c r="V232" i="1" a="1"/>
  <c r="L117" i="2" a="1"/>
  <c r="AJ175" i="5" a="1"/>
  <c r="R8" i="1" a="1"/>
  <c r="D53" i="1" a="1"/>
  <c r="L83" i="2" a="1"/>
  <c r="D113" i="1" a="1"/>
  <c r="F178" i="2" a="1"/>
  <c r="S85" i="1" a="1"/>
  <c r="E90" i="2" a="1"/>
  <c r="D117" i="1" a="1"/>
  <c r="R197" i="1" a="1"/>
  <c r="Q60" i="1" a="1"/>
  <c r="D172" i="1" a="1"/>
  <c r="D150" i="5"/>
  <c r="F143" i="2" a="1"/>
  <c r="D154" i="1" a="1"/>
  <c r="R101" i="1" a="1"/>
  <c r="Q96" i="1" a="1"/>
  <c r="AJ73" i="5" a="1"/>
  <c r="F137" i="2" a="1"/>
  <c r="AJ4" i="5" a="1"/>
  <c r="D125" i="1" a="1"/>
  <c r="N117" i="4"/>
  <c r="N158" i="4"/>
  <c r="D177" i="1" a="1"/>
  <c r="AJ38" i="5" a="1"/>
  <c r="D83" i="1" a="1"/>
  <c r="E172" i="2" a="1"/>
  <c r="Q163" i="1" a="1"/>
  <c r="F99" i="2" a="1"/>
  <c r="N206" i="4"/>
  <c r="R39" i="1" a="1"/>
  <c r="D10" i="1" a="1"/>
  <c r="S46" i="1" a="1"/>
  <c r="E191" i="2" a="1"/>
  <c r="E197" i="2" a="1"/>
  <c r="Q128" i="1" a="1"/>
  <c r="AJ120" i="5" a="1"/>
  <c r="R130" i="1" a="1"/>
  <c r="S30" i="1" a="1"/>
  <c r="AJ153" i="5" a="1"/>
  <c r="E199" i="2" a="1"/>
  <c r="R12" i="1" a="1"/>
  <c r="D71" i="5"/>
  <c r="E211" i="2" a="1"/>
  <c r="Q45" i="1" a="1"/>
  <c r="N186" i="4"/>
  <c r="Q158" i="1" a="1"/>
  <c r="E158" i="2" a="1"/>
  <c r="AJ88" i="5" a="1"/>
  <c r="R205" i="1" a="1"/>
  <c r="R157" i="1" a="1"/>
  <c r="D42" i="1" a="1"/>
  <c r="E179" i="2" a="1"/>
  <c r="S175" i="1" a="1"/>
  <c r="D199" i="1" a="1"/>
  <c r="R71" i="1" a="1"/>
  <c r="D38" i="1" a="1"/>
  <c r="R60" i="1" a="1"/>
  <c r="Q205" i="1" a="1"/>
  <c r="R207" i="1" a="1"/>
  <c r="F117" i="2" a="1"/>
  <c r="F60" i="2" a="1"/>
  <c r="R77" i="1" a="1"/>
  <c r="AJ25" i="5" a="1"/>
  <c r="N52" i="4"/>
  <c r="R74" i="1" a="1"/>
  <c r="E92" i="2" a="1"/>
  <c r="F59" i="2" a="1"/>
  <c r="F149" i="2" a="1"/>
  <c r="AJ193" i="5" a="1"/>
  <c r="N3" i="4"/>
  <c r="S187" i="1" a="1"/>
  <c r="AJ192" i="5" a="1"/>
  <c r="E55" i="2" a="1"/>
  <c r="S127" i="1" a="1"/>
  <c r="E97" i="2" a="1"/>
  <c r="AJ64" i="5" a="1"/>
  <c r="F163" i="2" a="1"/>
  <c r="D68" i="1" a="1"/>
  <c r="L69" i="2" a="1"/>
  <c r="AJ41" i="5" a="1"/>
  <c r="Q151" i="1" a="1"/>
  <c r="F66" i="2" a="1"/>
  <c r="D151" i="5"/>
  <c r="AJ113" i="5" a="1"/>
  <c r="D182" i="5"/>
  <c r="F166" i="2" a="1"/>
  <c r="N76" i="4"/>
  <c r="N195" i="4"/>
  <c r="F187" i="2" a="1"/>
  <c r="AJ168" i="5" a="1"/>
  <c r="F205" i="2" a="1"/>
  <c r="D4" i="1" a="1"/>
  <c r="D48" i="1" a="1"/>
  <c r="N64" i="4"/>
  <c r="AJ55" i="5" a="1"/>
  <c r="F130" i="2" a="1"/>
  <c r="AJ190" i="5" a="1"/>
  <c r="R20" i="1" a="1"/>
  <c r="S76" i="1" a="1"/>
  <c r="R92" i="1" a="1"/>
  <c r="L106" i="2" a="1"/>
  <c r="R138" i="1" a="1"/>
  <c r="F201" i="2" a="1"/>
  <c r="R89" i="1" a="1"/>
  <c r="Q157" i="1" a="1"/>
  <c r="S106" i="1" a="1"/>
  <c r="L202" i="2" a="1"/>
  <c r="R24" i="1" a="1"/>
  <c r="E123" i="2" a="1"/>
  <c r="E15" i="2" a="1"/>
  <c r="F29" i="2" a="1"/>
  <c r="E53" i="2" a="1"/>
  <c r="N128" i="4"/>
  <c r="D184" i="5"/>
  <c r="D150" i="1" a="1"/>
  <c r="Q41" i="1" a="1"/>
  <c r="Q186" i="1" a="1"/>
  <c r="N114" i="4"/>
  <c r="AJ115" i="5" a="1"/>
  <c r="E50" i="2" a="1"/>
  <c r="L32" i="2" a="1"/>
  <c r="D58" i="1" a="1"/>
  <c r="D49" i="1" a="1"/>
  <c r="D61" i="1" a="1"/>
  <c r="AJ3" i="5" a="1"/>
  <c r="N192" i="4"/>
  <c r="N49" i="4"/>
  <c r="L77" i="2" a="1"/>
  <c r="S93" i="1" a="1"/>
  <c r="R28" i="1" a="1"/>
  <c r="N113" i="4"/>
  <c r="E194" i="2" a="1"/>
  <c r="AJ92" i="5" a="1"/>
  <c r="AJ195" i="5" a="1"/>
  <c r="D136" i="5"/>
  <c r="AJ117" i="5" a="1"/>
  <c r="F76" i="2" a="1"/>
  <c r="Q52" i="1" a="1"/>
  <c r="D201" i="5"/>
  <c r="N140" i="4"/>
  <c r="L150" i="2" a="1"/>
  <c r="Q113" i="1" a="1"/>
  <c r="E93" i="2" a="1"/>
  <c r="L126" i="2" a="1"/>
  <c r="F87" i="2" a="1"/>
  <c r="AJ205" i="5" a="1"/>
  <c r="F47" i="2" a="1"/>
  <c r="L105" i="2" a="1"/>
  <c r="R117" i="1" a="1"/>
  <c r="AJ107" i="5" a="1"/>
  <c r="S208" i="1" a="1"/>
  <c r="R154" i="1" a="1"/>
  <c r="V215" i="1" a="1"/>
  <c r="N54" i="4"/>
  <c r="N8" i="4"/>
  <c r="D196" i="1" a="1"/>
  <c r="Q13" i="1" a="1"/>
  <c r="E81" i="2" a="1"/>
  <c r="R55" i="1" a="1"/>
  <c r="Q146" i="1" a="1"/>
  <c r="N2" i="4"/>
  <c r="R114" i="1" a="1"/>
  <c r="D73" i="1" a="1"/>
  <c r="Q19" i="1" a="1"/>
  <c r="N20" i="4"/>
  <c r="AJ69" i="5" a="1"/>
  <c r="F111" i="2" a="1"/>
  <c r="F70" i="2" a="1"/>
  <c r="AJ96" i="5" a="1"/>
  <c r="D8" i="1" a="1"/>
  <c r="D130" i="5"/>
  <c r="D147" i="5"/>
  <c r="F85" i="2" a="1"/>
  <c r="D62" i="1" a="1"/>
  <c r="R17" i="1" a="1"/>
  <c r="AJ48" i="5" a="1"/>
  <c r="R189" i="1" a="1"/>
  <c r="AJ141" i="5" a="1"/>
  <c r="R199" i="1" a="1"/>
  <c r="R33" i="1" a="1"/>
  <c r="S148" i="1" a="1"/>
  <c r="R48" i="1" a="1"/>
  <c r="D34" i="1" a="1"/>
  <c r="L91" i="2" a="1"/>
  <c r="AJ132" i="5" a="1"/>
  <c r="Q42" i="1" a="1"/>
  <c r="E188" i="2" a="1"/>
  <c r="R196" i="1" a="1"/>
  <c r="D152" i="1" a="1"/>
  <c r="D173" i="1" a="1"/>
  <c r="R144" i="1" a="1"/>
  <c r="L168" i="2" a="1"/>
  <c r="N65" i="4"/>
  <c r="S9" i="1" a="1"/>
  <c r="F91" i="2" a="1"/>
  <c r="F113" i="2" a="1"/>
  <c r="D170" i="1" a="1"/>
  <c r="F3" i="2" a="1"/>
  <c r="Q193" i="1" a="1"/>
  <c r="N63" i="4"/>
  <c r="Q132" i="1" a="1"/>
  <c r="N141" i="4"/>
  <c r="Q164" i="1" a="1"/>
  <c r="N125" i="4"/>
  <c r="AJ27" i="5" a="1"/>
  <c r="S123" i="1" a="1"/>
  <c r="Q162" i="1" a="1"/>
  <c r="V224" i="1" a="1"/>
  <c r="D86" i="1" a="1"/>
  <c r="Q31" i="1" a="1"/>
  <c r="S19" i="1" a="1"/>
  <c r="AJ20" i="5" a="1"/>
  <c r="N176" i="4"/>
  <c r="Q95" i="1" a="1"/>
  <c r="L124" i="2" a="1"/>
  <c r="N105" i="4"/>
  <c r="N164" i="4"/>
  <c r="AJ77" i="5" a="1"/>
  <c r="E64" i="2" a="1"/>
  <c r="L205" i="2" a="1"/>
  <c r="S100" i="1" a="1"/>
  <c r="E10" i="2" a="1"/>
  <c r="N82" i="4"/>
  <c r="F126" i="2" a="1"/>
  <c r="E101" i="2" a="1"/>
  <c r="D107" i="1" a="1"/>
  <c r="D82" i="1" a="1"/>
  <c r="F162" i="2" a="1"/>
  <c r="AJ166" i="5" a="1"/>
  <c r="Q8" i="1" a="1"/>
  <c r="N152" i="4"/>
  <c r="AJ149" i="5" a="1"/>
  <c r="R22" i="1" a="1"/>
  <c r="R88" i="1" a="1"/>
  <c r="AJ108" i="5" a="1"/>
  <c r="AJ125" i="5" a="1"/>
  <c r="F97" i="2" a="1"/>
  <c r="F165" i="2" a="1"/>
  <c r="F26" i="2" a="1"/>
  <c r="R23" i="1" a="1"/>
  <c r="R208" i="1" a="1"/>
  <c r="L5" i="2" a="1"/>
  <c r="V227" i="1" a="1"/>
  <c r="N165" i="4"/>
  <c r="S44" i="1" a="1"/>
  <c r="AJ34" i="5" a="1"/>
  <c r="F48" i="2" a="1"/>
  <c r="N91" i="4"/>
  <c r="N210" i="4"/>
  <c r="Q116" i="1" a="1"/>
  <c r="D180" i="1" a="1"/>
  <c r="S118" i="1" a="1"/>
  <c r="F80" i="2" a="1"/>
  <c r="F65" i="2" a="1"/>
  <c r="R73" i="1" a="1"/>
  <c r="R75" i="1" a="1"/>
  <c r="AJ60" i="5" a="1"/>
  <c r="R35" i="1" a="1"/>
  <c r="N25" i="4"/>
  <c r="R63" i="1" a="1"/>
  <c r="S116" i="1" a="1"/>
  <c r="AJ26" i="5" a="1"/>
  <c r="R194" i="1" a="1"/>
  <c r="D174" i="1" a="1"/>
  <c r="N101" i="4"/>
  <c r="S184" i="1" a="1"/>
  <c r="R14" i="1" a="1"/>
  <c r="V218" i="1" a="1"/>
  <c r="Q80" i="1" a="1"/>
  <c r="D69" i="1" a="1"/>
  <c r="S153" i="1" a="1"/>
  <c r="R5" i="1" a="1"/>
  <c r="AJ13" i="5" a="1"/>
  <c r="D168" i="1" a="1"/>
  <c r="E37" i="2" a="1"/>
  <c r="Q143" i="1" a="1"/>
  <c r="S142" i="1" a="1"/>
  <c r="AJ22" i="5" a="1"/>
  <c r="S160" i="1" a="1"/>
  <c r="V223" i="1" a="1"/>
  <c r="D144" i="1" a="1"/>
  <c r="R136" i="1" a="1"/>
  <c r="S81" i="1" a="1"/>
  <c r="R156" i="1" a="1"/>
  <c r="Q188" i="1" a="1"/>
  <c r="S29" i="1" a="1"/>
  <c r="Q73" i="1" a="1"/>
  <c r="Q134" i="1" a="1"/>
  <c r="L147" i="2" a="1"/>
  <c r="E103" i="2" a="1"/>
  <c r="D161" i="1" a="1"/>
  <c r="Q153" i="1" a="1"/>
  <c r="AJ186" i="5" a="1"/>
  <c r="D193" i="1" a="1"/>
  <c r="AJ21" i="5" a="1"/>
  <c r="D121" i="1" a="1"/>
  <c r="S40" i="1" a="1"/>
  <c r="S97" i="1" a="1"/>
  <c r="F10" i="2" a="1"/>
  <c r="R31" i="1" a="1"/>
  <c r="N180" i="4"/>
  <c r="S38" i="1" a="1"/>
  <c r="Q204" i="1" a="1"/>
  <c r="N120" i="4"/>
  <c r="N150" i="4"/>
  <c r="L200" i="2" a="1"/>
  <c r="Q187" i="1" a="1"/>
  <c r="R174" i="1" a="1"/>
  <c r="R193" i="1" a="1"/>
  <c r="E193" i="2" a="1"/>
  <c r="AJ147" i="5" a="1"/>
  <c r="L154" i="2" a="1"/>
  <c r="E24" i="2" a="1"/>
  <c r="R50" i="1" a="1"/>
  <c r="AJ201" i="5" a="1"/>
  <c r="D158" i="5"/>
  <c r="AJ162" i="5" a="1"/>
  <c r="AJ9" i="5" a="1"/>
  <c r="AJ143" i="5" a="1"/>
  <c r="Q50" i="1" a="1"/>
  <c r="Q191" i="1" a="1"/>
  <c r="S205" i="1" a="1"/>
  <c r="N13" i="4"/>
  <c r="N133" i="4"/>
  <c r="F107" i="2" a="1"/>
  <c r="D175" i="5"/>
  <c r="R153" i="1" a="1"/>
  <c r="V220" i="1" a="1"/>
  <c r="F31" i="2" a="1"/>
  <c r="AJ17" i="5" a="1"/>
  <c r="AJ122" i="5" a="1"/>
  <c r="D31" i="1" a="1"/>
  <c r="F209" i="2" a="1"/>
  <c r="L82" i="2" a="1"/>
  <c r="L60" i="2" a="1"/>
  <c r="V222" i="1" a="1"/>
  <c r="Q65" i="1" a="1"/>
  <c r="L194" i="2" a="1"/>
  <c r="AJ144" i="5" a="1"/>
  <c r="L39" i="2" a="1"/>
  <c r="L183" i="2" a="1"/>
  <c r="F106" i="2" a="1"/>
  <c r="D189" i="1" a="1"/>
  <c r="N196" i="4"/>
  <c r="AJ82" i="5" a="1"/>
  <c r="S198" i="1" a="1"/>
  <c r="N17" i="4"/>
  <c r="D156" i="1" a="1"/>
  <c r="AJ71" i="5" a="1"/>
  <c r="E146" i="2" a="1"/>
  <c r="S47" i="1" a="1"/>
  <c r="F81" i="2" a="1"/>
  <c r="R190" i="1" a="1"/>
  <c r="AJ187" i="5" a="1"/>
  <c r="AJ70" i="5" a="1"/>
  <c r="L46" i="2" a="1"/>
  <c r="S7" i="1" a="1"/>
  <c r="L75" i="2" a="1"/>
  <c r="N157" i="4"/>
  <c r="N33" i="4"/>
  <c r="D14" i="5"/>
  <c r="N74" i="4"/>
  <c r="Q93" i="1" a="1"/>
  <c r="N78" i="4"/>
  <c r="AJ16" i="5" a="1"/>
  <c r="S202" i="1" a="1"/>
  <c r="AJ135" i="5" a="1"/>
  <c r="D137" i="5"/>
  <c r="AJ30" i="5" a="1"/>
  <c r="Q108" i="1" a="1"/>
  <c r="R168" i="1" a="1"/>
  <c r="D184" i="1" a="1"/>
  <c r="F211" i="2" a="1"/>
  <c r="D51" i="1" a="1"/>
  <c r="AJ84" i="5" a="1"/>
  <c r="R172" i="1" a="1"/>
  <c r="N107" i="4"/>
  <c r="S119" i="1" a="1"/>
  <c r="Q23" i="1" a="1"/>
  <c r="E27" i="2" a="1"/>
  <c r="D211" i="1" a="1"/>
  <c r="F164" i="2" a="1"/>
  <c r="F172" i="2" a="1"/>
  <c r="S99" i="1" a="1"/>
  <c r="Q177" i="1" a="1"/>
  <c r="F71" i="2" a="1"/>
  <c r="Q10" i="1" a="1"/>
  <c r="AJ199" i="5" a="1"/>
  <c r="AJ76" i="5" a="1"/>
  <c r="S91" i="1" a="1"/>
  <c r="D127" i="5"/>
  <c r="L49" i="2" a="1"/>
  <c r="L49" i="2" l="1"/>
  <c r="H49" i="1" s="1"/>
  <c r="S91" i="1"/>
  <c r="AJ76" i="5"/>
  <c r="AJ199" i="5"/>
  <c r="Q10" i="1"/>
  <c r="F71" i="2"/>
  <c r="I71" i="1" s="1"/>
  <c r="Q177" i="1"/>
  <c r="S99" i="1"/>
  <c r="F172" i="2"/>
  <c r="I172" i="1" s="1"/>
  <c r="F164" i="2"/>
  <c r="I164" i="1" s="1"/>
  <c r="D211" i="1"/>
  <c r="E27" i="2"/>
  <c r="Q23" i="1"/>
  <c r="S119" i="1"/>
  <c r="R172" i="1"/>
  <c r="AJ84" i="5"/>
  <c r="D51" i="1"/>
  <c r="F211" i="2"/>
  <c r="I211" i="1" s="1"/>
  <c r="D184" i="1"/>
  <c r="R168" i="1"/>
  <c r="Q108" i="1"/>
  <c r="AJ30" i="5"/>
  <c r="AJ135" i="5"/>
  <c r="S202" i="1"/>
  <c r="AJ16" i="5"/>
  <c r="Q93" i="1"/>
  <c r="L75" i="2"/>
  <c r="H75" i="1" s="1"/>
  <c r="S7" i="1"/>
  <c r="L46" i="2"/>
  <c r="H46" i="1" s="1"/>
  <c r="AJ70" i="5"/>
  <c r="AJ187" i="5"/>
  <c r="R190" i="1"/>
  <c r="F81" i="2"/>
  <c r="S47" i="1"/>
  <c r="E146" i="2"/>
  <c r="AJ71" i="5"/>
  <c r="D156" i="1"/>
  <c r="S198" i="1"/>
  <c r="AJ82" i="5"/>
  <c r="D189" i="1"/>
  <c r="F106" i="2"/>
  <c r="I106" i="1" s="1"/>
  <c r="L183" i="2"/>
  <c r="H183" i="1" s="1"/>
  <c r="L39" i="2"/>
  <c r="H39" i="1" s="1"/>
  <c r="AJ144" i="5"/>
  <c r="L194" i="2"/>
  <c r="H194" i="1" s="1"/>
  <c r="Q65" i="1"/>
  <c r="V222" i="1"/>
  <c r="L60" i="2"/>
  <c r="H60" i="1" s="1"/>
  <c r="L82" i="2"/>
  <c r="H82" i="1" s="1"/>
  <c r="F209" i="2"/>
  <c r="I209" i="1" s="1"/>
  <c r="D31" i="1"/>
  <c r="AJ122" i="5"/>
  <c r="AJ17" i="5"/>
  <c r="F31" i="2"/>
  <c r="I31" i="1" s="1"/>
  <c r="V220" i="1"/>
  <c r="R153" i="1"/>
  <c r="F107" i="2"/>
  <c r="I107" i="1" s="1"/>
  <c r="S205" i="1"/>
  <c r="Q191" i="1"/>
  <c r="Q50" i="1"/>
  <c r="AJ143" i="5"/>
  <c r="AJ9" i="5"/>
  <c r="AJ162" i="5"/>
  <c r="AJ201" i="5"/>
  <c r="R50" i="1"/>
  <c r="E24" i="2"/>
  <c r="L154" i="2"/>
  <c r="H154" i="1" s="1"/>
  <c r="AJ147" i="5"/>
  <c r="E193" i="2"/>
  <c r="R193" i="1"/>
  <c r="R174" i="1"/>
  <c r="Q187" i="1"/>
  <c r="L200" i="2"/>
  <c r="H200" i="1" s="1"/>
  <c r="Q204" i="1"/>
  <c r="S38" i="1"/>
  <c r="R31" i="1"/>
  <c r="F10" i="2"/>
  <c r="I10" i="1" s="1"/>
  <c r="S97" i="1"/>
  <c r="S40" i="1"/>
  <c r="D121" i="1"/>
  <c r="AJ21" i="5"/>
  <c r="D193" i="1"/>
  <c r="AJ186" i="5"/>
  <c r="Q153" i="1"/>
  <c r="D161" i="1"/>
  <c r="E103" i="2"/>
  <c r="L147" i="2"/>
  <c r="H147" i="1" s="1"/>
  <c r="Q134" i="1"/>
  <c r="Q73" i="1"/>
  <c r="S29" i="1"/>
  <c r="Q188" i="1"/>
  <c r="R156" i="1"/>
  <c r="S81" i="1"/>
  <c r="R136" i="1"/>
  <c r="D144" i="1"/>
  <c r="V223" i="1"/>
  <c r="S160" i="1"/>
  <c r="AJ22" i="5"/>
  <c r="S142" i="1"/>
  <c r="Q143" i="1"/>
  <c r="E37" i="2"/>
  <c r="D168" i="1"/>
  <c r="AJ13" i="5"/>
  <c r="R5" i="1"/>
  <c r="S153" i="1"/>
  <c r="D69" i="1"/>
  <c r="Q80" i="1"/>
  <c r="V218" i="1"/>
  <c r="R14" i="1"/>
  <c r="S184" i="1"/>
  <c r="D174" i="1"/>
  <c r="R194" i="1"/>
  <c r="AJ26" i="5"/>
  <c r="S116" i="1"/>
  <c r="R63" i="1"/>
  <c r="R35" i="1"/>
  <c r="AJ60" i="5"/>
  <c r="R75" i="1"/>
  <c r="R73" i="1"/>
  <c r="F65" i="2"/>
  <c r="I65" i="1" s="1"/>
  <c r="F80" i="2"/>
  <c r="I80" i="1" s="1"/>
  <c r="S118" i="1"/>
  <c r="D180" i="1"/>
  <c r="Q116" i="1"/>
  <c r="F48" i="2"/>
  <c r="I48" i="1" s="1"/>
  <c r="AJ34" i="5"/>
  <c r="S44" i="1"/>
  <c r="V227" i="1"/>
  <c r="L5" i="2"/>
  <c r="H5" i="1" s="1"/>
  <c r="R208" i="1"/>
  <c r="R23" i="1"/>
  <c r="F26" i="2"/>
  <c r="I26" i="1" s="1"/>
  <c r="F165" i="2"/>
  <c r="I165" i="1" s="1"/>
  <c r="F97" i="2"/>
  <c r="I97" i="1" s="1"/>
  <c r="AJ125" i="5"/>
  <c r="AJ108" i="5"/>
  <c r="R88" i="1"/>
  <c r="R22" i="1"/>
  <c r="AJ149" i="5"/>
  <c r="Q8" i="1"/>
  <c r="AJ166" i="5"/>
  <c r="F162" i="2"/>
  <c r="I162" i="1" s="1"/>
  <c r="D82" i="1"/>
  <c r="D107" i="1"/>
  <c r="E101" i="2"/>
  <c r="F126" i="2"/>
  <c r="I126" i="1" s="1"/>
  <c r="E10" i="2"/>
  <c r="S100" i="1"/>
  <c r="L205" i="2"/>
  <c r="H205" i="1" s="1"/>
  <c r="E64" i="2"/>
  <c r="AJ77" i="5"/>
  <c r="L124" i="2"/>
  <c r="H124" i="1" s="1"/>
  <c r="Q95" i="1"/>
  <c r="AJ20" i="5"/>
  <c r="S19" i="1"/>
  <c r="Q31" i="1"/>
  <c r="D86" i="1"/>
  <c r="V224" i="1"/>
  <c r="Q162" i="1"/>
  <c r="S123" i="1"/>
  <c r="AJ27" i="5"/>
  <c r="Q164" i="1"/>
  <c r="Q132" i="1"/>
  <c r="Q193" i="1"/>
  <c r="F3" i="2"/>
  <c r="I3" i="1" s="1"/>
  <c r="D170" i="1"/>
  <c r="F113" i="2"/>
  <c r="I113" i="1" s="1"/>
  <c r="F91" i="2"/>
  <c r="I91" i="1" s="1"/>
  <c r="S9" i="1"/>
  <c r="L168" i="2"/>
  <c r="H168" i="1" s="1"/>
  <c r="R144" i="1"/>
  <c r="D173" i="1"/>
  <c r="D152" i="1"/>
  <c r="R196" i="1"/>
  <c r="E188" i="2"/>
  <c r="Q42" i="1"/>
  <c r="AJ132" i="5"/>
  <c r="L91" i="2"/>
  <c r="H91" i="1" s="1"/>
  <c r="D34" i="1"/>
  <c r="R48" i="1"/>
  <c r="S148" i="1"/>
  <c r="R33" i="1"/>
  <c r="R199" i="1"/>
  <c r="AJ141" i="5"/>
  <c r="R189" i="1"/>
  <c r="AJ48" i="5"/>
  <c r="R17" i="1"/>
  <c r="D62" i="1"/>
  <c r="F85" i="2"/>
  <c r="I85" i="1" s="1"/>
  <c r="D8" i="1"/>
  <c r="AJ96" i="5"/>
  <c r="F70" i="2"/>
  <c r="I70" i="1" s="1"/>
  <c r="F111" i="2"/>
  <c r="I111" i="1" s="1"/>
  <c r="AJ69" i="5"/>
  <c r="Q19" i="1"/>
  <c r="D73" i="1"/>
  <c r="R114" i="1"/>
  <c r="Q146" i="1"/>
  <c r="R55" i="1"/>
  <c r="E81" i="2"/>
  <c r="Q13" i="1"/>
  <c r="D196" i="1"/>
  <c r="V215" i="1"/>
  <c r="R154" i="1"/>
  <c r="S208" i="1"/>
  <c r="AJ107" i="5"/>
  <c r="R117" i="1"/>
  <c r="L105" i="2"/>
  <c r="H105" i="1" s="1"/>
  <c r="F47" i="2"/>
  <c r="I47" i="1" s="1"/>
  <c r="AJ205" i="5"/>
  <c r="F87" i="2"/>
  <c r="I87" i="1" s="1"/>
  <c r="L126" i="2"/>
  <c r="H126" i="1" s="1"/>
  <c r="E93" i="2"/>
  <c r="Q113" i="1"/>
  <c r="L150" i="2"/>
  <c r="H150" i="1" s="1"/>
  <c r="Q52" i="1"/>
  <c r="F76" i="2"/>
  <c r="I76" i="1" s="1"/>
  <c r="AJ117" i="5"/>
  <c r="AJ195" i="5"/>
  <c r="AJ92" i="5"/>
  <c r="E194" i="2"/>
  <c r="R28" i="1"/>
  <c r="S93" i="1"/>
  <c r="L77" i="2"/>
  <c r="H77" i="1" s="1"/>
  <c r="AJ3" i="5"/>
  <c r="D61" i="1"/>
  <c r="D49" i="1"/>
  <c r="D58" i="1"/>
  <c r="L32" i="2"/>
  <c r="H32" i="1" s="1"/>
  <c r="E50" i="2"/>
  <c r="AJ115" i="5"/>
  <c r="Q186" i="1"/>
  <c r="Q41" i="1"/>
  <c r="D150" i="1"/>
  <c r="E53" i="2"/>
  <c r="F29" i="2"/>
  <c r="I29" i="1" s="1"/>
  <c r="E15" i="2"/>
  <c r="E123" i="2"/>
  <c r="R24" i="1"/>
  <c r="L202" i="2"/>
  <c r="H202" i="1" s="1"/>
  <c r="S106" i="1"/>
  <c r="Q157" i="1"/>
  <c r="R89" i="1"/>
  <c r="F201" i="2"/>
  <c r="I201" i="1" s="1"/>
  <c r="R138" i="1"/>
  <c r="L106" i="2"/>
  <c r="H106" i="1" s="1"/>
  <c r="R92" i="1"/>
  <c r="S76" i="1"/>
  <c r="R20" i="1"/>
  <c r="AJ190" i="5"/>
  <c r="F130" i="2"/>
  <c r="I130" i="1" s="1"/>
  <c r="AJ55" i="5"/>
  <c r="D48" i="1"/>
  <c r="D4" i="1"/>
  <c r="F205" i="2"/>
  <c r="I205" i="1" s="1"/>
  <c r="AJ168" i="5"/>
  <c r="F187" i="2"/>
  <c r="I187" i="1" s="1"/>
  <c r="F166" i="2"/>
  <c r="I166" i="1" s="1"/>
  <c r="AJ113" i="5"/>
  <c r="F66" i="2"/>
  <c r="I66" i="1" s="1"/>
  <c r="Q151" i="1"/>
  <c r="AJ41" i="5"/>
  <c r="L69" i="2"/>
  <c r="H69" i="1" s="1"/>
  <c r="D68" i="1"/>
  <c r="F163" i="2"/>
  <c r="I163" i="1" s="1"/>
  <c r="AJ64" i="5"/>
  <c r="E97" i="2"/>
  <c r="S127" i="1"/>
  <c r="E55" i="2"/>
  <c r="AJ192" i="5"/>
  <c r="S187" i="1"/>
  <c r="AJ193" i="5"/>
  <c r="F149" i="2"/>
  <c r="I149" i="1" s="1"/>
  <c r="F59" i="2"/>
  <c r="I59" i="1" s="1"/>
  <c r="E92" i="2"/>
  <c r="R74" i="1"/>
  <c r="AJ25" i="5"/>
  <c r="R77" i="1"/>
  <c r="F60" i="2"/>
  <c r="I60" i="1" s="1"/>
  <c r="F117" i="2"/>
  <c r="I117" i="1" s="1"/>
  <c r="R207" i="1"/>
  <c r="Q205" i="1"/>
  <c r="R60" i="1"/>
  <c r="D38" i="1"/>
  <c r="R71" i="1"/>
  <c r="D199" i="1"/>
  <c r="S175" i="1"/>
  <c r="E179" i="2"/>
  <c r="D42" i="1"/>
  <c r="R157" i="1"/>
  <c r="R205" i="1"/>
  <c r="AJ88" i="5"/>
  <c r="E158" i="2"/>
  <c r="Q158" i="1"/>
  <c r="Q45" i="1"/>
  <c r="E211" i="2"/>
  <c r="R12" i="1"/>
  <c r="E199" i="2"/>
  <c r="AJ153" i="5"/>
  <c r="S30" i="1"/>
  <c r="R130" i="1"/>
  <c r="AJ120" i="5"/>
  <c r="Q128" i="1"/>
  <c r="E197" i="2"/>
  <c r="E191" i="2"/>
  <c r="S46" i="1"/>
  <c r="D10" i="1"/>
  <c r="R39" i="1"/>
  <c r="F99" i="2"/>
  <c r="I99" i="1" s="1"/>
  <c r="Q163" i="1"/>
  <c r="E172" i="2"/>
  <c r="D83" i="1"/>
  <c r="AJ38" i="5"/>
  <c r="D177" i="1"/>
  <c r="D125" i="1"/>
  <c r="AJ4" i="5"/>
  <c r="F137" i="2"/>
  <c r="I137" i="1" s="1"/>
  <c r="AJ73" i="5"/>
  <c r="Q96" i="1"/>
  <c r="R101" i="1"/>
  <c r="D154" i="1"/>
  <c r="F143" i="2"/>
  <c r="I143" i="1" s="1"/>
  <c r="D172" i="1"/>
  <c r="Q60" i="1"/>
  <c r="R197" i="1"/>
  <c r="D117" i="1"/>
  <c r="E90" i="2"/>
  <c r="S85" i="1"/>
  <c r="F178" i="2"/>
  <c r="I178" i="1" s="1"/>
  <c r="D113" i="1"/>
  <c r="L83" i="2"/>
  <c r="H83" i="1" s="1"/>
  <c r="D53" i="1"/>
  <c r="R8" i="1"/>
  <c r="AJ175" i="5"/>
  <c r="L117" i="2"/>
  <c r="H117" i="1" s="1"/>
  <c r="V232" i="1"/>
  <c r="AJ154" i="5"/>
  <c r="Q185" i="1"/>
  <c r="R161" i="1"/>
  <c r="S173" i="1"/>
  <c r="AJ188" i="5"/>
  <c r="R76" i="1"/>
  <c r="D141" i="1"/>
  <c r="AJ211" i="5"/>
  <c r="Q209" i="1"/>
  <c r="F98" i="2"/>
  <c r="I98" i="1" s="1"/>
  <c r="AJ44" i="5"/>
  <c r="AJ18" i="5"/>
  <c r="R139" i="1"/>
  <c r="AJ80" i="5"/>
  <c r="F56" i="2"/>
  <c r="I56" i="1" s="1"/>
  <c r="R6" i="1"/>
  <c r="F6" i="2"/>
  <c r="I6" i="1" s="1"/>
  <c r="AJ50" i="5"/>
  <c r="Q67" i="1"/>
  <c r="AJ14" i="5"/>
  <c r="AJ198" i="5"/>
  <c r="Q88" i="1"/>
  <c r="L88" i="2"/>
  <c r="H88" i="1" s="1"/>
  <c r="F40" i="2"/>
  <c r="I40" i="1" s="1"/>
  <c r="V217" i="1"/>
  <c r="AJ40" i="5"/>
  <c r="F175" i="2"/>
  <c r="I175" i="1" s="1"/>
  <c r="D29" i="1"/>
  <c r="E126" i="2"/>
  <c r="F12" i="2"/>
  <c r="I12" i="1" s="1"/>
  <c r="R206" i="1"/>
  <c r="R145" i="1"/>
  <c r="R105" i="1"/>
  <c r="L81" i="2"/>
  <c r="H81" i="1" s="1"/>
  <c r="E96" i="2"/>
  <c r="V228" i="1"/>
  <c r="Q16" i="1"/>
  <c r="S209" i="1"/>
  <c r="R203" i="1"/>
  <c r="L31" i="2"/>
  <c r="H31" i="1" s="1"/>
  <c r="E31" i="2"/>
  <c r="L130" i="2"/>
  <c r="H130" i="1" s="1"/>
  <c r="R124" i="1"/>
  <c r="Q100" i="1"/>
  <c r="E40" i="2"/>
  <c r="D92" i="1"/>
  <c r="F154" i="2"/>
  <c r="I154" i="1" s="1"/>
  <c r="Q198" i="1"/>
  <c r="Q59" i="1"/>
  <c r="D145" i="1"/>
  <c r="R191" i="1"/>
  <c r="S25" i="1"/>
  <c r="L59" i="2"/>
  <c r="H59" i="1" s="1"/>
  <c r="AJ124" i="5"/>
  <c r="D169" i="1"/>
  <c r="AJ200" i="5"/>
  <c r="Q91" i="1"/>
  <c r="L53" i="2"/>
  <c r="H53" i="1" s="1"/>
  <c r="D143" i="1"/>
  <c r="R49" i="1"/>
  <c r="S176" i="1"/>
  <c r="S158" i="1"/>
  <c r="S185" i="1"/>
  <c r="S14" i="1"/>
  <c r="S190" i="1"/>
  <c r="D102" i="1"/>
  <c r="D110" i="1"/>
  <c r="S73" i="1"/>
  <c r="R129" i="1"/>
  <c r="F100" i="2"/>
  <c r="I100" i="1" s="1"/>
  <c r="R209" i="1"/>
  <c r="D21" i="1"/>
  <c r="AJ136" i="5"/>
  <c r="L40" i="2"/>
  <c r="H40" i="1" s="1"/>
  <c r="F108" i="2"/>
  <c r="I108" i="1" s="1"/>
  <c r="R87" i="1"/>
  <c r="E61" i="2"/>
  <c r="L84" i="2"/>
  <c r="H84" i="1" s="1"/>
  <c r="S151" i="1"/>
  <c r="S53" i="1"/>
  <c r="F210" i="2"/>
  <c r="I210" i="1" s="1"/>
  <c r="D207" i="1"/>
  <c r="F42" i="2"/>
  <c r="I42" i="1" s="1"/>
  <c r="R100" i="1"/>
  <c r="AJ111" i="5"/>
  <c r="R45" i="1"/>
  <c r="D146" i="1"/>
  <c r="AJ36" i="5"/>
  <c r="AJ191" i="5"/>
  <c r="Q192" i="1"/>
  <c r="F43" i="2"/>
  <c r="I43" i="1" s="1"/>
  <c r="L102" i="2"/>
  <c r="H102" i="1" s="1"/>
  <c r="F204" i="2"/>
  <c r="I204" i="1" s="1"/>
  <c r="AJ91" i="5"/>
  <c r="E7" i="2"/>
  <c r="L199" i="2"/>
  <c r="H199" i="1" s="1"/>
  <c r="R128" i="1"/>
  <c r="F25" i="2"/>
  <c r="I25" i="1" s="1"/>
  <c r="Q61" i="1"/>
  <c r="D163" i="1"/>
  <c r="D194" i="1"/>
  <c r="Q81" i="1"/>
  <c r="S159" i="1"/>
  <c r="L149" i="2"/>
  <c r="H149" i="1" s="1"/>
  <c r="V234" i="1"/>
  <c r="AJ203" i="5"/>
  <c r="Q25" i="1"/>
  <c r="AJ28" i="5"/>
  <c r="S34" i="1"/>
  <c r="L176" i="2"/>
  <c r="H176" i="1" s="1"/>
  <c r="AJ189" i="5"/>
  <c r="L159" i="2"/>
  <c r="H159" i="1" s="1"/>
  <c r="AJ78" i="5"/>
  <c r="R67" i="1"/>
  <c r="R204" i="1"/>
  <c r="D151" i="1"/>
  <c r="AJ97" i="5"/>
  <c r="D111" i="1"/>
  <c r="S167" i="1"/>
  <c r="R150" i="1"/>
  <c r="Q207" i="1"/>
  <c r="AJ75" i="5"/>
  <c r="R59" i="1"/>
  <c r="AJ99" i="5"/>
  <c r="F186" i="2"/>
  <c r="I186" i="1" s="1"/>
  <c r="V226" i="1"/>
  <c r="D167" i="1"/>
  <c r="S5" i="1"/>
  <c r="R81" i="1"/>
  <c r="S39" i="1"/>
  <c r="E104" i="2"/>
  <c r="Q89" i="1"/>
  <c r="F88" i="2"/>
  <c r="I88" i="1" s="1"/>
  <c r="Q125" i="1"/>
  <c r="R37" i="1"/>
  <c r="Q118" i="1"/>
  <c r="L48" i="2"/>
  <c r="H48" i="1" s="1"/>
  <c r="Q74" i="1"/>
  <c r="D171" i="1"/>
  <c r="Q44" i="1"/>
  <c r="V235" i="1"/>
  <c r="F181" i="2"/>
  <c r="I181" i="1" s="1"/>
  <c r="D96" i="1"/>
  <c r="D120" i="1"/>
  <c r="Q173" i="1"/>
  <c r="V213" i="1"/>
  <c r="AJ49" i="5"/>
  <c r="L16" i="2"/>
  <c r="H16" i="1" s="1"/>
  <c r="AJ150" i="5"/>
  <c r="R69" i="1"/>
  <c r="Q149" i="1"/>
  <c r="L178" i="2"/>
  <c r="H178" i="1" s="1"/>
  <c r="L129" i="2"/>
  <c r="H129" i="1" s="1"/>
  <c r="AJ12" i="5"/>
  <c r="AJ121" i="5"/>
  <c r="Q189" i="1"/>
  <c r="L114" i="2"/>
  <c r="H114" i="1" s="1"/>
  <c r="F78" i="2"/>
  <c r="I78" i="1" s="1"/>
  <c r="F118" i="2"/>
  <c r="I118" i="1" s="1"/>
  <c r="S180" i="1"/>
  <c r="AJ61" i="5"/>
  <c r="Q29" i="1"/>
  <c r="S95" i="1"/>
  <c r="R210" i="1"/>
  <c r="Q123" i="1"/>
  <c r="R68" i="1"/>
  <c r="L7" i="2"/>
  <c r="H7" i="1" s="1"/>
  <c r="D187" i="1"/>
  <c r="D40" i="1"/>
  <c r="E137" i="2"/>
  <c r="Q38" i="1"/>
  <c r="E175" i="2"/>
  <c r="R7" i="1"/>
  <c r="E42" i="2"/>
  <c r="AJ100" i="5"/>
  <c r="D57" i="1"/>
  <c r="L34" i="2"/>
  <c r="H34" i="1" s="1"/>
  <c r="AJ37" i="5"/>
  <c r="F2" i="2"/>
  <c r="I2" i="1" s="1"/>
  <c r="D85" i="1"/>
  <c r="S131" i="1"/>
  <c r="S32" i="1"/>
  <c r="E129" i="2"/>
  <c r="D123" i="1"/>
  <c r="S37" i="1"/>
  <c r="R52" i="1"/>
  <c r="F156" i="2"/>
  <c r="I156" i="1" s="1"/>
  <c r="AJ114" i="5"/>
  <c r="D72" i="1"/>
  <c r="AJ15" i="5"/>
  <c r="V233" i="1"/>
  <c r="E139" i="2"/>
  <c r="R44" i="1"/>
  <c r="R38" i="1"/>
  <c r="E112" i="2"/>
  <c r="R41" i="1"/>
  <c r="F114" i="2"/>
  <c r="I114" i="1" s="1"/>
  <c r="AJ142" i="5"/>
  <c r="L79" i="2"/>
  <c r="H79" i="1" s="1"/>
  <c r="D5" i="1"/>
  <c r="R123" i="1"/>
  <c r="D181" i="1"/>
  <c r="F131" i="2"/>
  <c r="I131" i="1" s="1"/>
  <c r="F14" i="2"/>
  <c r="I14" i="1" s="1"/>
  <c r="D81" i="1"/>
  <c r="L6" i="2"/>
  <c r="H6" i="1" s="1"/>
  <c r="D64" i="1"/>
  <c r="D87" i="1"/>
  <c r="F77" i="2"/>
  <c r="I77" i="1" s="1"/>
  <c r="E208" i="2"/>
  <c r="L51" i="2"/>
  <c r="H51" i="1" s="1"/>
  <c r="R180" i="1"/>
  <c r="AJ138" i="5"/>
  <c r="L206" i="2"/>
  <c r="H206" i="1" s="1"/>
  <c r="AJ43" i="5"/>
  <c r="S181" i="1"/>
  <c r="R181" i="1"/>
  <c r="D116" i="1"/>
  <c r="S83" i="1"/>
  <c r="E133" i="2"/>
  <c r="E203" i="2"/>
  <c r="D105" i="1"/>
  <c r="R86" i="1"/>
  <c r="Q12" i="1"/>
  <c r="R151" i="1"/>
  <c r="F167" i="2"/>
  <c r="I167" i="1" s="1"/>
  <c r="R104" i="1"/>
  <c r="D19" i="1"/>
  <c r="R57" i="1"/>
  <c r="L209" i="2"/>
  <c r="H209" i="1" s="1"/>
  <c r="S139" i="1"/>
  <c r="Q208" i="1"/>
  <c r="D202" i="1"/>
  <c r="D182" i="1"/>
  <c r="E99" i="2"/>
  <c r="E209" i="2"/>
  <c r="AJ24" i="5"/>
  <c r="F18" i="2"/>
  <c r="I18" i="1" s="1"/>
  <c r="R175" i="1"/>
  <c r="S197" i="1"/>
  <c r="L135" i="2"/>
  <c r="H135" i="1" s="1"/>
  <c r="L35" i="2"/>
  <c r="H35" i="1" s="1"/>
  <c r="E48" i="2"/>
  <c r="L95" i="2"/>
  <c r="H95" i="1" s="1"/>
  <c r="F190" i="2"/>
  <c r="I190" i="1" s="1"/>
  <c r="Q181" i="1"/>
  <c r="D128" i="1"/>
  <c r="AJ5" i="5"/>
  <c r="E185" i="2"/>
  <c r="F89" i="2"/>
  <c r="I89" i="1" s="1"/>
  <c r="E141" i="2"/>
  <c r="F142" i="2"/>
  <c r="I142" i="1" s="1"/>
  <c r="D3" i="1"/>
  <c r="F21" i="2"/>
  <c r="I21" i="1" s="1"/>
  <c r="Q92" i="1"/>
  <c r="L177" i="2"/>
  <c r="H177" i="1" s="1"/>
  <c r="Q39" i="1"/>
  <c r="D99" i="1"/>
  <c r="S152" i="1"/>
  <c r="E196" i="2"/>
  <c r="L136" i="2"/>
  <c r="H136" i="1" s="1"/>
  <c r="D2" i="1"/>
  <c r="AJ184" i="5"/>
  <c r="Q68" i="1"/>
  <c r="E183" i="2"/>
  <c r="E169" i="2"/>
  <c r="Q168" i="1"/>
  <c r="F104" i="2"/>
  <c r="I104" i="1" s="1"/>
  <c r="D77" i="1"/>
  <c r="S199" i="1"/>
  <c r="F191" i="2"/>
  <c r="I191" i="1" s="1"/>
  <c r="D190" i="1"/>
  <c r="D59" i="1"/>
  <c r="Q48" i="1"/>
  <c r="Q78" i="1"/>
  <c r="R78" i="1"/>
  <c r="R173" i="1"/>
  <c r="R54" i="1"/>
  <c r="R135" i="1"/>
  <c r="D104" i="1"/>
  <c r="E134" i="2"/>
  <c r="D191" i="1"/>
  <c r="E34" i="2"/>
  <c r="D147" i="1"/>
  <c r="F55" i="2"/>
  <c r="I55" i="1" s="1"/>
  <c r="D130" i="1"/>
  <c r="R171" i="1"/>
  <c r="R98" i="1"/>
  <c r="E120" i="2"/>
  <c r="Q175" i="1"/>
  <c r="AJ59" i="5"/>
  <c r="R185" i="1"/>
  <c r="R19" i="1"/>
  <c r="S136" i="1"/>
  <c r="AJ67" i="5"/>
  <c r="F109" i="2"/>
  <c r="I109" i="1" s="1"/>
  <c r="AJ54" i="5"/>
  <c r="Q112" i="1"/>
  <c r="L42" i="2"/>
  <c r="H42" i="1" s="1"/>
  <c r="D98" i="1"/>
  <c r="L41" i="2"/>
  <c r="H41" i="1" s="1"/>
  <c r="L116" i="2"/>
  <c r="H116" i="1" s="1"/>
  <c r="L43" i="2"/>
  <c r="H43" i="1" s="1"/>
  <c r="Q62" i="1"/>
  <c r="R3" i="1"/>
  <c r="AJ45" i="5"/>
  <c r="F95" i="2"/>
  <c r="I95" i="1" s="1"/>
  <c r="D93" i="1"/>
  <c r="S77" i="1"/>
  <c r="Q40" i="1"/>
  <c r="L47" i="2"/>
  <c r="H47" i="1" s="1"/>
  <c r="F51" i="2"/>
  <c r="I51" i="1" s="1"/>
  <c r="AJ180" i="5"/>
  <c r="R9" i="1"/>
  <c r="F173" i="2"/>
  <c r="I173" i="1" s="1"/>
  <c r="Q190" i="1"/>
  <c r="R188" i="1"/>
  <c r="AJ140" i="5"/>
  <c r="AJ39" i="5"/>
  <c r="AJ155" i="5"/>
  <c r="S168" i="1"/>
  <c r="F63" i="2"/>
  <c r="I63" i="1" s="1"/>
  <c r="F45" i="2"/>
  <c r="I45" i="1" s="1"/>
  <c r="Q75" i="1"/>
  <c r="S28" i="1"/>
  <c r="AJ81" i="5"/>
  <c r="R26" i="1"/>
  <c r="E86" i="2"/>
  <c r="S89" i="1"/>
  <c r="AJ110" i="5"/>
  <c r="F182" i="2"/>
  <c r="I182" i="1" s="1"/>
  <c r="AJ133" i="5"/>
  <c r="D15" i="1"/>
  <c r="L55" i="2"/>
  <c r="H55" i="1" s="1"/>
  <c r="AJ183" i="5"/>
  <c r="AJ98" i="5"/>
  <c r="F128" i="2"/>
  <c r="I128" i="1" s="1"/>
  <c r="V230" i="1"/>
  <c r="L157" i="2"/>
  <c r="H157" i="1" s="1"/>
  <c r="Q142" i="1"/>
  <c r="S57" i="1"/>
  <c r="Q210" i="1"/>
  <c r="S149" i="1"/>
  <c r="R131" i="1"/>
  <c r="L74" i="2"/>
  <c r="H74" i="1" s="1"/>
  <c r="S4" i="1"/>
  <c r="F44" i="2"/>
  <c r="I44" i="1" s="1"/>
  <c r="Q179" i="1"/>
  <c r="F151" i="2"/>
  <c r="I151" i="1" s="1"/>
  <c r="Q66" i="1"/>
  <c r="Q101" i="1"/>
  <c r="R64" i="1"/>
  <c r="F119" i="2"/>
  <c r="I119" i="1" s="1"/>
  <c r="L61" i="2"/>
  <c r="H61" i="1" s="1"/>
  <c r="R200" i="1"/>
  <c r="F86" i="2"/>
  <c r="I86" i="1" s="1"/>
  <c r="R29" i="1"/>
  <c r="F17" i="2"/>
  <c r="I17" i="1" s="1"/>
  <c r="Q76" i="1"/>
  <c r="E80" i="2"/>
  <c r="R179" i="1"/>
  <c r="E30" i="2"/>
  <c r="F129" i="2"/>
  <c r="I129" i="1" s="1"/>
  <c r="F132" i="2"/>
  <c r="I132" i="1" s="1"/>
  <c r="F28" i="2"/>
  <c r="I28" i="1" s="1"/>
  <c r="E150" i="2"/>
  <c r="AJ79" i="5"/>
  <c r="R182" i="1"/>
  <c r="R192" i="1"/>
  <c r="AJ68" i="5"/>
  <c r="S74" i="1"/>
  <c r="D162" i="1"/>
  <c r="S27" i="1"/>
  <c r="Q33" i="1"/>
  <c r="F101" i="2"/>
  <c r="D16" i="1"/>
  <c r="F194" i="2"/>
  <c r="I194" i="1" s="1"/>
  <c r="D186" i="1"/>
  <c r="AJ131" i="5"/>
  <c r="E75" i="2"/>
  <c r="R211" i="1"/>
  <c r="D160" i="1"/>
  <c r="R143" i="1"/>
  <c r="D74" i="1"/>
  <c r="R25" i="1"/>
  <c r="R120" i="1"/>
  <c r="E166" i="2"/>
  <c r="F32" i="2"/>
  <c r="I32" i="1" s="1"/>
  <c r="R147" i="1"/>
  <c r="R166" i="1"/>
  <c r="AJ171" i="5"/>
  <c r="F179" i="2"/>
  <c r="I179" i="1" s="1"/>
  <c r="S36" i="1"/>
  <c r="S203" i="1"/>
  <c r="D133" i="1"/>
  <c r="S111" i="1"/>
  <c r="S67" i="1"/>
  <c r="F198" i="2"/>
  <c r="I198" i="1" s="1"/>
  <c r="E206" i="2"/>
  <c r="F110" i="2"/>
  <c r="I110" i="1" s="1"/>
  <c r="F140" i="2"/>
  <c r="I140" i="1" s="1"/>
  <c r="R155" i="1"/>
  <c r="AJ51" i="5"/>
  <c r="S104" i="1"/>
  <c r="F174" i="2"/>
  <c r="I174" i="1" s="1"/>
  <c r="AJ118" i="5"/>
  <c r="D71" i="1"/>
  <c r="D132" i="1"/>
  <c r="AJ145" i="5"/>
  <c r="AJ42" i="5"/>
  <c r="S126" i="1"/>
  <c r="D200" i="1"/>
  <c r="Q130" i="1"/>
  <c r="AJ129" i="5"/>
  <c r="L2" i="2"/>
  <c r="H2" i="1" s="1"/>
  <c r="S60" i="1"/>
  <c r="S179" i="1"/>
  <c r="S3" i="1"/>
  <c r="Q202" i="1"/>
  <c r="L119" i="2"/>
  <c r="H119" i="1" s="1"/>
  <c r="E115" i="2"/>
  <c r="Q85" i="1"/>
  <c r="F52" i="2"/>
  <c r="I52" i="1" s="1"/>
  <c r="D14" i="1"/>
  <c r="AJ104" i="5"/>
  <c r="D43" i="1"/>
  <c r="L63" i="2"/>
  <c r="H63" i="1" s="1"/>
  <c r="AJ185" i="5"/>
  <c r="R96" i="1"/>
  <c r="R36" i="1"/>
  <c r="Q156" i="1"/>
  <c r="AJ46" i="5"/>
  <c r="D208" i="1"/>
  <c r="E56" i="2"/>
  <c r="AJ87" i="5"/>
  <c r="F134" i="2"/>
  <c r="I134" i="1" s="1"/>
  <c r="D114" i="1"/>
  <c r="E13" i="2"/>
  <c r="F27" i="2"/>
  <c r="I27" i="1" s="1"/>
  <c r="D79" i="1"/>
  <c r="Q97" i="1"/>
  <c r="S21" i="1"/>
  <c r="AJ173" i="5"/>
  <c r="AJ19" i="5"/>
  <c r="Q53" i="1"/>
  <c r="L25" i="2"/>
  <c r="H25" i="1" s="1"/>
  <c r="F53" i="2"/>
  <c r="I53" i="1" s="1"/>
  <c r="L86" i="2"/>
  <c r="H86" i="1" s="1"/>
  <c r="Q135" i="1"/>
  <c r="D13" i="1"/>
  <c r="R125" i="1"/>
  <c r="AJ103" i="5"/>
  <c r="D115" i="1"/>
  <c r="R106" i="1"/>
  <c r="Q104" i="1"/>
  <c r="AJ204" i="5"/>
  <c r="F169" i="2"/>
  <c r="I169" i="1" s="1"/>
  <c r="S94" i="1"/>
  <c r="V212" i="1"/>
  <c r="Q126" i="1"/>
  <c r="AJ94" i="5"/>
  <c r="S23" i="1"/>
  <c r="F82" i="2"/>
  <c r="I82" i="1" s="1"/>
  <c r="D27" i="1"/>
  <c r="D65" i="1"/>
  <c r="S165" i="1"/>
  <c r="R134" i="1"/>
  <c r="R34" i="1"/>
  <c r="Q106" i="1"/>
  <c r="AJ170" i="5"/>
  <c r="R79" i="1"/>
  <c r="L185" i="2"/>
  <c r="H185" i="1" s="1"/>
  <c r="R160" i="1"/>
  <c r="F141" i="2"/>
  <c r="I141" i="1" s="1"/>
  <c r="F195" i="2"/>
  <c r="I195" i="1" s="1"/>
  <c r="Q136" i="1"/>
  <c r="E106" i="2"/>
  <c r="E168" i="2"/>
  <c r="V221" i="1"/>
  <c r="D138" i="1"/>
  <c r="Q152" i="1"/>
  <c r="R165" i="1"/>
  <c r="F168" i="2"/>
  <c r="I168" i="1" s="1"/>
  <c r="L112" i="2"/>
  <c r="H112" i="1" s="1"/>
  <c r="Q182" i="1"/>
  <c r="E73" i="2"/>
  <c r="F123" i="2"/>
  <c r="I123" i="1" s="1"/>
  <c r="AJ57" i="5"/>
  <c r="L175" i="2"/>
  <c r="H175" i="1" s="1"/>
  <c r="R107" i="1"/>
  <c r="R10" i="1"/>
  <c r="L93" i="2"/>
  <c r="H93" i="1" s="1"/>
  <c r="R148" i="1"/>
  <c r="E72" i="2"/>
  <c r="Q172" i="1"/>
  <c r="L170" i="2"/>
  <c r="H170" i="1" s="1"/>
  <c r="E152" i="2"/>
  <c r="D39" i="1"/>
  <c r="L78" i="2"/>
  <c r="H78" i="1" s="1"/>
  <c r="D204" i="1"/>
  <c r="Q82" i="1"/>
  <c r="AJ156" i="5"/>
  <c r="E202" i="2"/>
  <c r="Q109" i="1"/>
  <c r="Q141" i="1"/>
  <c r="R53" i="1"/>
  <c r="F39" i="2"/>
  <c r="I39" i="1" s="1"/>
  <c r="R56" i="1"/>
  <c r="F135" i="2"/>
  <c r="I135" i="1" s="1"/>
  <c r="AJ207" i="5"/>
  <c r="Q169" i="1"/>
  <c r="F153" i="2"/>
  <c r="I153" i="1" s="1"/>
  <c r="S150" i="1"/>
  <c r="D12" i="1"/>
  <c r="Q7" i="1"/>
  <c r="S156" i="1"/>
  <c r="D54" i="1"/>
  <c r="V214" i="1"/>
  <c r="D76" i="1"/>
  <c r="Q94" i="1"/>
  <c r="Q49" i="1"/>
  <c r="F155" i="2"/>
  <c r="I155" i="1" s="1"/>
  <c r="Q107" i="1"/>
  <c r="L27" i="2"/>
  <c r="H27" i="1" s="1"/>
  <c r="AJ208" i="5"/>
  <c r="S147" i="1"/>
  <c r="Q98" i="1"/>
  <c r="R137" i="1"/>
  <c r="S55" i="1"/>
  <c r="F74" i="2"/>
  <c r="I74" i="1" s="1"/>
  <c r="R152" i="1"/>
  <c r="AJ137" i="5"/>
  <c r="R158" i="1"/>
  <c r="Q171" i="1"/>
  <c r="E22" i="2"/>
  <c r="S54" i="1"/>
  <c r="L24" i="2"/>
  <c r="H24" i="1" s="1"/>
  <c r="AJ83" i="5"/>
  <c r="R146" i="1"/>
  <c r="Q129" i="1"/>
  <c r="R58" i="1"/>
  <c r="F152" i="2"/>
  <c r="L52" i="2"/>
  <c r="H52" i="1" s="1"/>
  <c r="S75" i="1"/>
  <c r="AJ89" i="5"/>
  <c r="E127" i="2"/>
  <c r="S141" i="1"/>
  <c r="AJ72" i="5"/>
  <c r="AJ164" i="5"/>
  <c r="D52" i="1"/>
  <c r="F122" i="2"/>
  <c r="I122" i="1" s="1"/>
  <c r="AJ101" i="5"/>
  <c r="S189" i="1"/>
  <c r="S170" i="1"/>
  <c r="R170" i="1"/>
  <c r="S129" i="1"/>
  <c r="F67" i="2"/>
  <c r="I67" i="1" s="1"/>
  <c r="AJ31" i="5"/>
  <c r="F94" i="2"/>
  <c r="I94" i="1" s="1"/>
  <c r="S20" i="1"/>
  <c r="S154" i="1"/>
  <c r="S117" i="1"/>
  <c r="E131" i="2"/>
  <c r="E176" i="2"/>
  <c r="E195" i="2"/>
  <c r="S13" i="1"/>
  <c r="D135" i="1"/>
  <c r="R70" i="1"/>
  <c r="L190" i="2"/>
  <c r="H190" i="1" s="1"/>
  <c r="E200" i="2"/>
  <c r="B1" i="1"/>
  <c r="L207" i="2"/>
  <c r="H207" i="1" s="1"/>
  <c r="D24" i="1"/>
  <c r="L204" i="2"/>
  <c r="H204" i="1" s="1"/>
  <c r="D11" i="1"/>
  <c r="L67" i="2"/>
  <c r="H67" i="1" s="1"/>
  <c r="F24" i="2"/>
  <c r="I24" i="1" s="1"/>
  <c r="Q27" i="1"/>
  <c r="S192" i="1"/>
  <c r="F139" i="2"/>
  <c r="I139" i="1" s="1"/>
  <c r="AJ119" i="5"/>
  <c r="F207" i="2"/>
  <c r="I207" i="1" s="1"/>
  <c r="S18" i="1"/>
  <c r="F160" i="2"/>
  <c r="I160" i="1" s="1"/>
  <c r="E147" i="2"/>
  <c r="L38" i="2"/>
  <c r="H38" i="1" s="1"/>
  <c r="E167" i="2"/>
  <c r="L193" i="2"/>
  <c r="H193" i="1" s="1"/>
  <c r="AJ172" i="5"/>
  <c r="L76" i="2"/>
  <c r="H76" i="1" s="1"/>
  <c r="E26" i="2"/>
  <c r="R112" i="1"/>
  <c r="L56" i="2"/>
  <c r="H56" i="1" s="1"/>
  <c r="D28" i="1"/>
  <c r="E95" i="2"/>
  <c r="Q206" i="1"/>
  <c r="S26" i="1"/>
  <c r="L131" i="2"/>
  <c r="H131" i="1" s="1"/>
  <c r="L20" i="2"/>
  <c r="H20" i="1" s="1"/>
  <c r="Q2" i="1"/>
  <c r="D149" i="1"/>
  <c r="AJ194" i="5"/>
  <c r="F36" i="2"/>
  <c r="I36" i="1" s="1"/>
  <c r="S15" i="1"/>
  <c r="E76" i="2"/>
  <c r="Q79" i="1"/>
  <c r="S174" i="1"/>
  <c r="F171" i="2"/>
  <c r="I171" i="1" s="1"/>
  <c r="AJ123" i="5"/>
  <c r="E58" i="2"/>
  <c r="R141" i="1"/>
  <c r="D91" i="1"/>
  <c r="S59" i="1"/>
  <c r="E54" i="2"/>
  <c r="F202" i="2"/>
  <c r="I202" i="1" s="1"/>
  <c r="S177" i="1"/>
  <c r="L164" i="2"/>
  <c r="H164" i="1" s="1"/>
  <c r="D63" i="1"/>
  <c r="F183" i="2"/>
  <c r="I183" i="1" s="1"/>
  <c r="S33" i="1"/>
  <c r="D60" i="1"/>
  <c r="F57" i="2"/>
  <c r="I57" i="1" s="1"/>
  <c r="F50" i="2"/>
  <c r="I50" i="1" s="1"/>
  <c r="S101" i="1"/>
  <c r="S103" i="1"/>
  <c r="Q86" i="1"/>
  <c r="F62" i="2"/>
  <c r="I62" i="1" s="1"/>
  <c r="R99" i="1"/>
  <c r="E110" i="2"/>
  <c r="S70" i="1"/>
  <c r="F120" i="2"/>
  <c r="I120" i="1" s="1"/>
  <c r="D23" i="1"/>
  <c r="D178" i="1"/>
  <c r="L138" i="2"/>
  <c r="H138" i="1" s="1"/>
  <c r="D84" i="1"/>
  <c r="E71" i="2"/>
  <c r="Q161" i="1"/>
  <c r="AJ93" i="5"/>
  <c r="D44" i="1"/>
  <c r="D22" i="1"/>
  <c r="R65" i="1"/>
  <c r="E135" i="2"/>
  <c r="R119" i="1"/>
  <c r="S61" i="1"/>
  <c r="E205" i="2"/>
  <c r="D7" i="1"/>
  <c r="Q4" i="1"/>
  <c r="F185" i="2"/>
  <c r="I185" i="1" s="1"/>
  <c r="L18" i="2"/>
  <c r="H18" i="1" s="1"/>
  <c r="E145" i="2"/>
  <c r="R4" i="1"/>
  <c r="S172" i="1"/>
  <c r="AJ102" i="5"/>
  <c r="AJ2" i="5"/>
  <c r="D109" i="1"/>
  <c r="F68" i="2"/>
  <c r="I68" i="1" s="1"/>
  <c r="AJ146" i="5"/>
  <c r="S84" i="1"/>
  <c r="Q83" i="1"/>
  <c r="L180" i="2"/>
  <c r="H180" i="1" s="1"/>
  <c r="L50" i="2"/>
  <c r="H50" i="1" s="1"/>
  <c r="R61" i="1"/>
  <c r="E43" i="2"/>
  <c r="F192" i="2"/>
  <c r="I192" i="1" s="1"/>
  <c r="AJ35" i="5"/>
  <c r="AJ165" i="5"/>
  <c r="AJ182" i="5"/>
  <c r="E3" i="2"/>
  <c r="AJ177" i="5"/>
  <c r="E156" i="2"/>
  <c r="S12" i="1"/>
  <c r="F146" i="2"/>
  <c r="I146" i="1" s="1"/>
  <c r="F49" i="2"/>
  <c r="I49" i="1" s="1"/>
  <c r="Q69" i="1"/>
  <c r="F150" i="2"/>
  <c r="I150" i="1" s="1"/>
  <c r="D78" i="1"/>
  <c r="S144" i="1"/>
  <c r="Q46" i="1"/>
  <c r="R176" i="1"/>
  <c r="S45" i="1"/>
  <c r="F84" i="2"/>
  <c r="I84" i="1" s="1"/>
  <c r="Q144" i="1"/>
  <c r="AJ65" i="5"/>
  <c r="AJ53" i="5"/>
  <c r="R122" i="1"/>
  <c r="S31" i="1"/>
  <c r="Q15" i="1"/>
  <c r="F34" i="2"/>
  <c r="I34" i="1" s="1"/>
  <c r="Q203" i="1"/>
  <c r="F184" i="2"/>
  <c r="I184" i="1" s="1"/>
  <c r="E178" i="2"/>
  <c r="D30" i="1"/>
  <c r="F33" i="2"/>
  <c r="I33" i="1" s="1"/>
  <c r="E32" i="2"/>
  <c r="L120" i="2"/>
  <c r="H120" i="1" s="1"/>
  <c r="D56" i="1"/>
  <c r="Q133" i="1"/>
  <c r="S130" i="1"/>
  <c r="R109" i="1"/>
  <c r="Q9" i="1"/>
  <c r="AJ157" i="5"/>
  <c r="Q54" i="1"/>
  <c r="AJ174" i="5"/>
  <c r="Q195" i="1"/>
  <c r="Q115" i="1"/>
  <c r="F79" i="2"/>
  <c r="I79" i="1" s="1"/>
  <c r="Q150" i="1"/>
  <c r="S86" i="1"/>
  <c r="F41" i="2"/>
  <c r="I41" i="1" s="1"/>
  <c r="R149" i="1"/>
  <c r="S188" i="1"/>
  <c r="S62" i="1"/>
  <c r="AJ128" i="5"/>
  <c r="Q114" i="1"/>
  <c r="L140" i="2"/>
  <c r="H140" i="1" s="1"/>
  <c r="S58" i="1"/>
  <c r="F170" i="2"/>
  <c r="I170" i="1" s="1"/>
  <c r="AJ11" i="5"/>
  <c r="F105" i="2"/>
  <c r="I105" i="1" s="1"/>
  <c r="L62" i="2"/>
  <c r="H62" i="1" s="1"/>
  <c r="S125" i="1"/>
  <c r="L172" i="2"/>
  <c r="H172" i="1" s="1"/>
  <c r="L198" i="2"/>
  <c r="H198" i="1" s="1"/>
  <c r="F30" i="2"/>
  <c r="I30" i="1" s="1"/>
  <c r="L139" i="2"/>
  <c r="H139" i="1" s="1"/>
  <c r="S110" i="1"/>
  <c r="L13" i="2"/>
  <c r="H13" i="1" s="1"/>
  <c r="S164" i="1"/>
  <c r="L113" i="2"/>
  <c r="H113" i="1" s="1"/>
  <c r="Q166" i="1"/>
  <c r="D67" i="1"/>
  <c r="AJ90" i="5"/>
  <c r="E124" i="2"/>
  <c r="AJ126" i="5"/>
  <c r="F103" i="2"/>
  <c r="I103" i="1" s="1"/>
  <c r="R91" i="1"/>
  <c r="Q102" i="1"/>
  <c r="AJ202" i="5"/>
  <c r="L174" i="2"/>
  <c r="H174" i="1" s="1"/>
  <c r="R46" i="1"/>
  <c r="V225" i="1"/>
  <c r="AJ163" i="5"/>
  <c r="F5" i="2"/>
  <c r="I5" i="1" s="1"/>
  <c r="S2" i="1"/>
  <c r="D66" i="1"/>
  <c r="D185" i="1"/>
  <c r="E173" i="2"/>
  <c r="Q117" i="1"/>
  <c r="E181" i="2"/>
  <c r="R95" i="1"/>
  <c r="L9" i="2"/>
  <c r="H9" i="1" s="1"/>
  <c r="L111" i="2"/>
  <c r="H111" i="1" s="1"/>
  <c r="Q119" i="1"/>
  <c r="AJ139" i="5"/>
  <c r="L107" i="2"/>
  <c r="H107" i="1" s="1"/>
  <c r="R97" i="1"/>
  <c r="F203" i="2"/>
  <c r="I203" i="1" s="1"/>
  <c r="L123" i="2"/>
  <c r="H123" i="1" s="1"/>
  <c r="L141" i="2"/>
  <c r="H141" i="1" s="1"/>
  <c r="E138" i="2"/>
  <c r="S211" i="1"/>
  <c r="S82" i="1"/>
  <c r="R159" i="1"/>
  <c r="E9" i="2"/>
  <c r="E44" i="2"/>
  <c r="Q90" i="1"/>
  <c r="D142" i="1"/>
  <c r="S51" i="1"/>
  <c r="AJ151" i="5"/>
  <c r="S196" i="1"/>
  <c r="F46" i="2"/>
  <c r="I46" i="1" s="1"/>
  <c r="D70" i="1"/>
  <c r="Q176" i="1"/>
  <c r="L186" i="2"/>
  <c r="H186" i="1" s="1"/>
  <c r="D158" i="1"/>
  <c r="AJ106" i="5"/>
  <c r="L90" i="2"/>
  <c r="H90" i="1" s="1"/>
  <c r="AJ209" i="5"/>
  <c r="E180" i="2"/>
  <c r="E162" i="2"/>
  <c r="D50" i="1"/>
  <c r="S120" i="1"/>
  <c r="AJ58" i="5"/>
  <c r="S66" i="1"/>
  <c r="AJ181" i="5"/>
  <c r="Q22" i="1"/>
  <c r="E154" i="2"/>
  <c r="R80" i="1"/>
  <c r="Q71" i="1"/>
  <c r="E102" i="2"/>
  <c r="E153" i="2"/>
  <c r="F189" i="2"/>
  <c r="I189" i="1" s="1"/>
  <c r="AJ158" i="5"/>
  <c r="E49" i="2"/>
  <c r="S92" i="1"/>
  <c r="AJ105" i="5"/>
  <c r="Q84" i="1"/>
  <c r="D106" i="1"/>
  <c r="R62" i="1"/>
  <c r="E28" i="2"/>
  <c r="AJ179" i="5"/>
  <c r="R142" i="1"/>
  <c r="F196" i="2"/>
  <c r="I196" i="1" s="1"/>
  <c r="L153" i="2"/>
  <c r="H153" i="1" s="1"/>
  <c r="AJ23" i="5"/>
  <c r="AJ210" i="5"/>
  <c r="L189" i="2"/>
  <c r="H189" i="1" s="1"/>
  <c r="S210" i="1"/>
  <c r="S163" i="1"/>
  <c r="AJ169" i="5"/>
  <c r="D41" i="1"/>
  <c r="D90" i="1"/>
  <c r="L10" i="2"/>
  <c r="H10" i="1" s="1"/>
  <c r="Q120" i="1"/>
  <c r="E79" i="2"/>
  <c r="AJ7" i="5"/>
  <c r="R93" i="1"/>
  <c r="AJ160" i="5"/>
  <c r="D183" i="1"/>
  <c r="E192" i="2"/>
  <c r="D9" i="1"/>
  <c r="L73" i="2"/>
  <c r="H73" i="1" s="1"/>
  <c r="L161" i="2"/>
  <c r="H161" i="1" s="1"/>
  <c r="S48" i="1"/>
  <c r="D136" i="1"/>
  <c r="Q211" i="1"/>
  <c r="S96" i="1"/>
  <c r="Q103" i="1"/>
  <c r="S132" i="1"/>
  <c r="Q201" i="1"/>
  <c r="F61" i="2"/>
  <c r="I61" i="1" s="1"/>
  <c r="E38" i="2"/>
  <c r="L115" i="2"/>
  <c r="H115" i="1" s="1"/>
  <c r="D100" i="1"/>
  <c r="F112" i="2"/>
  <c r="I112" i="1" s="1"/>
  <c r="F58" i="2"/>
  <c r="I58" i="1" s="1"/>
  <c r="AJ10" i="5"/>
  <c r="AJ134" i="5"/>
  <c r="E85" i="2"/>
  <c r="F147" i="2"/>
  <c r="I147" i="1" s="1"/>
  <c r="E23" i="2"/>
  <c r="S161" i="1"/>
  <c r="E198" i="2"/>
  <c r="Q43" i="1"/>
  <c r="F23" i="2"/>
  <c r="I23" i="1" s="1"/>
  <c r="Q56" i="1"/>
  <c r="S166" i="1"/>
  <c r="AJ176" i="5"/>
  <c r="AJ62" i="5"/>
  <c r="AJ127" i="5"/>
  <c r="L54" i="2"/>
  <c r="H54" i="1" s="1"/>
  <c r="V219" i="1"/>
  <c r="Q70" i="1"/>
  <c r="S87" i="1"/>
  <c r="R163" i="1"/>
  <c r="L187" i="2"/>
  <c r="H187" i="1" s="1"/>
  <c r="R140" i="1"/>
  <c r="L37" i="2"/>
  <c r="H37" i="1" s="1"/>
  <c r="E88" i="2"/>
  <c r="V231" i="1"/>
  <c r="R13" i="1"/>
  <c r="F177" i="2"/>
  <c r="I177" i="1" s="1"/>
  <c r="E155" i="2"/>
  <c r="AJ8" i="5"/>
  <c r="R51" i="1"/>
  <c r="E109" i="2"/>
  <c r="D101" i="1"/>
  <c r="S42" i="1"/>
  <c r="S65" i="1"/>
  <c r="F197" i="2"/>
  <c r="I197" i="1" s="1"/>
  <c r="L181" i="2"/>
  <c r="H181" i="1" s="1"/>
  <c r="F144" i="2"/>
  <c r="I144" i="1" s="1"/>
  <c r="R167" i="1"/>
  <c r="E118" i="2"/>
  <c r="D175" i="1"/>
  <c r="L142" i="2"/>
  <c r="H142" i="1" s="1"/>
  <c r="E52" i="2"/>
  <c r="F127" i="2"/>
  <c r="I127" i="1" s="1"/>
  <c r="R111" i="1"/>
  <c r="S105" i="1"/>
  <c r="F161" i="2"/>
  <c r="I161" i="1" s="1"/>
  <c r="AJ29" i="5"/>
  <c r="AJ159" i="5"/>
  <c r="D17" i="1"/>
  <c r="L192" i="2"/>
  <c r="H192" i="1" s="1"/>
  <c r="D126" i="1"/>
  <c r="L151" i="2"/>
  <c r="H151" i="1" s="1"/>
  <c r="L137" i="2"/>
  <c r="H137" i="1" s="1"/>
  <c r="S207" i="1"/>
  <c r="L155" i="2"/>
  <c r="H155" i="1" s="1"/>
  <c r="L23" i="2"/>
  <c r="H23" i="1" s="1"/>
  <c r="E47" i="2"/>
  <c r="AJ63" i="5"/>
  <c r="D18" i="1"/>
  <c r="S193" i="1"/>
  <c r="AJ66" i="5"/>
  <c r="E12" i="2"/>
  <c r="E11" i="2"/>
  <c r="E163" i="2"/>
  <c r="D210" i="1"/>
  <c r="D127" i="1"/>
  <c r="AJ47" i="5"/>
  <c r="L66" i="2"/>
  <c r="H66" i="1" s="1"/>
  <c r="S162" i="1"/>
  <c r="AJ74" i="5"/>
  <c r="S204" i="1"/>
  <c r="R30" i="1"/>
  <c r="R83" i="1"/>
  <c r="S11" i="1"/>
  <c r="Q122" i="1"/>
  <c r="R15" i="1"/>
  <c r="D32" i="1"/>
  <c r="L85" i="2"/>
  <c r="H85" i="1" s="1"/>
  <c r="E100" i="2"/>
  <c r="AJ116" i="5"/>
  <c r="Q20" i="1"/>
  <c r="Q47" i="1"/>
  <c r="AJ148" i="5"/>
  <c r="AJ206" i="5"/>
  <c r="S194" i="1"/>
  <c r="R201" i="1"/>
  <c r="E18" i="2"/>
  <c r="Q28" i="1"/>
  <c r="S122" i="1"/>
  <c r="E182" i="2"/>
  <c r="R118" i="1"/>
  <c r="AJ196" i="5"/>
  <c r="Q105" i="1"/>
  <c r="V236" i="1"/>
  <c r="S98" i="1"/>
  <c r="D209" i="1"/>
  <c r="S78" i="1"/>
  <c r="L125" i="2"/>
  <c r="H125" i="1" s="1"/>
  <c r="S102" i="1"/>
  <c r="L58" i="2"/>
  <c r="H58" i="1" s="1"/>
  <c r="E157" i="2"/>
  <c r="S71" i="1"/>
  <c r="L152" i="2"/>
  <c r="H152" i="1" s="1"/>
  <c r="Q26" i="1"/>
  <c r="L72" i="2"/>
  <c r="H72" i="1" s="1"/>
  <c r="D153" i="1"/>
  <c r="E16" i="2"/>
  <c r="S115" i="1"/>
  <c r="L184" i="2"/>
  <c r="H184" i="1" s="1"/>
  <c r="F206" i="2"/>
  <c r="I206" i="1" s="1"/>
  <c r="E67" i="2"/>
  <c r="E14" i="2"/>
  <c r="E136" i="2"/>
  <c r="F125" i="2"/>
  <c r="I125" i="1" s="1"/>
  <c r="R16" i="1"/>
  <c r="Q199" i="1"/>
  <c r="R162" i="1"/>
  <c r="L99" i="2"/>
  <c r="H99" i="1" s="1"/>
  <c r="E189" i="2"/>
  <c r="E174" i="2"/>
  <c r="L162" i="2"/>
  <c r="H162" i="1" s="1"/>
  <c r="F199" i="2"/>
  <c r="I199" i="1" s="1"/>
  <c r="L132" i="2"/>
  <c r="H132" i="1" s="1"/>
  <c r="D134" i="1"/>
  <c r="E114" i="2"/>
  <c r="F136" i="2"/>
  <c r="I136" i="1" s="1"/>
  <c r="E170" i="2"/>
  <c r="S114" i="1"/>
  <c r="E132" i="2"/>
  <c r="F64" i="2"/>
  <c r="I64" i="1" s="1"/>
  <c r="L122" i="2"/>
  <c r="H122" i="1" s="1"/>
  <c r="S90" i="1"/>
  <c r="L64" i="2"/>
  <c r="H64" i="1" s="1"/>
  <c r="L169" i="2"/>
  <c r="H169" i="1" s="1"/>
  <c r="D80" i="1"/>
  <c r="S41" i="1"/>
  <c r="S121" i="1"/>
  <c r="S8" i="1"/>
  <c r="S63" i="1"/>
  <c r="D198" i="1"/>
  <c r="L146" i="2"/>
  <c r="H146" i="1" s="1"/>
  <c r="S113" i="1"/>
  <c r="Q148" i="1"/>
  <c r="Q24" i="1"/>
  <c r="L210" i="2"/>
  <c r="H210" i="1" s="1"/>
  <c r="S186" i="1"/>
  <c r="L191" i="2"/>
  <c r="H191" i="1" s="1"/>
  <c r="S24" i="1"/>
  <c r="F15" i="2"/>
  <c r="I15" i="1" s="1"/>
  <c r="AJ52" i="5"/>
  <c r="S10" i="1"/>
  <c r="L197" i="2"/>
  <c r="H197" i="1" s="1"/>
  <c r="D36" i="1"/>
  <c r="L17" i="2"/>
  <c r="H17" i="1" s="1"/>
  <c r="Q99" i="1"/>
  <c r="S50" i="1"/>
  <c r="Q63" i="1"/>
  <c r="S88" i="1"/>
  <c r="D25" i="1"/>
  <c r="L36" i="2"/>
  <c r="H36" i="1" s="1"/>
  <c r="R183" i="1"/>
  <c r="S201" i="1"/>
  <c r="D159" i="1"/>
  <c r="R27" i="1"/>
  <c r="Q170" i="1"/>
  <c r="L33" i="2"/>
  <c r="H33" i="1" s="1"/>
  <c r="AJ152" i="5"/>
  <c r="S64" i="1"/>
  <c r="D192" i="1"/>
  <c r="L4" i="2"/>
  <c r="H4" i="1" s="1"/>
  <c r="E143" i="2"/>
  <c r="D201" i="1"/>
  <c r="L97" i="2"/>
  <c r="H97" i="1" s="1"/>
  <c r="L166" i="2"/>
  <c r="H166" i="1" s="1"/>
  <c r="D176" i="1"/>
  <c r="E210" i="2"/>
  <c r="F200" i="2"/>
  <c r="I200" i="1" s="1"/>
  <c r="S17" i="1"/>
  <c r="R2" i="1"/>
  <c r="E187" i="2"/>
  <c r="R115" i="1"/>
  <c r="F102" i="2"/>
  <c r="I102" i="1" s="1"/>
  <c r="AJ178" i="5"/>
  <c r="Q174" i="1"/>
  <c r="L201" i="2"/>
  <c r="H201" i="1" s="1"/>
  <c r="D155" i="1"/>
  <c r="D46" i="1"/>
  <c r="V237" i="1"/>
  <c r="R113" i="1"/>
  <c r="D166" i="1"/>
  <c r="D157" i="1"/>
  <c r="D122" i="1"/>
  <c r="E151" i="2"/>
  <c r="Q180" i="1"/>
  <c r="E111" i="2"/>
  <c r="Q145" i="1"/>
  <c r="E165" i="2"/>
  <c r="R184" i="1"/>
  <c r="L87" i="2"/>
  <c r="H87" i="1" s="1"/>
  <c r="D137" i="1"/>
  <c r="D119" i="1"/>
  <c r="S79" i="1"/>
  <c r="L14" i="2"/>
  <c r="H14" i="1" s="1"/>
  <c r="S143" i="1"/>
  <c r="Q34" i="1"/>
  <c r="D206" i="1"/>
  <c r="Q138" i="1"/>
  <c r="F124" i="2"/>
  <c r="I124" i="1" s="1"/>
  <c r="E5" i="2"/>
  <c r="E186" i="2"/>
  <c r="F83" i="2"/>
  <c r="I83" i="1" s="1"/>
  <c r="S6" i="1"/>
  <c r="E33" i="2"/>
  <c r="E204" i="2"/>
  <c r="S112" i="1"/>
  <c r="F133" i="2"/>
  <c r="I133" i="1" s="1"/>
  <c r="L98" i="2"/>
  <c r="H98" i="1" s="1"/>
  <c r="D139" i="1"/>
  <c r="L26" i="2"/>
  <c r="H26" i="1" s="1"/>
  <c r="D188" i="1"/>
  <c r="E25" i="2"/>
  <c r="L68" i="2"/>
  <c r="H68" i="1" s="1"/>
  <c r="F180" i="2"/>
  <c r="I180" i="1" s="1"/>
  <c r="E66" i="2"/>
  <c r="AJ32" i="5"/>
  <c r="F159" i="2"/>
  <c r="I159" i="1" s="1"/>
  <c r="S43" i="1"/>
  <c r="AJ130" i="5"/>
  <c r="F193" i="2"/>
  <c r="I193" i="1" s="1"/>
  <c r="R169" i="1"/>
  <c r="E78" i="2"/>
  <c r="S200" i="1"/>
  <c r="E89" i="2"/>
  <c r="E119" i="2"/>
  <c r="E91" i="2"/>
  <c r="R108" i="1"/>
  <c r="L71" i="2"/>
  <c r="H71" i="1" s="1"/>
  <c r="F69" i="2"/>
  <c r="I69" i="1" s="1"/>
  <c r="S206" i="1"/>
  <c r="L80" i="2"/>
  <c r="H80" i="1" s="1"/>
  <c r="L121" i="2"/>
  <c r="H121" i="1" s="1"/>
  <c r="L8" i="2"/>
  <c r="H8" i="1" s="1"/>
  <c r="E171" i="2"/>
  <c r="Q87" i="1"/>
  <c r="S178" i="1"/>
  <c r="R47" i="1"/>
  <c r="L148" i="2"/>
  <c r="H148" i="1" s="1"/>
  <c r="R72" i="1"/>
  <c r="F22" i="2"/>
  <c r="I22" i="1" s="1"/>
  <c r="R126" i="1"/>
  <c r="S52" i="1"/>
  <c r="Q155" i="1"/>
  <c r="D37" i="1"/>
  <c r="R127" i="1"/>
  <c r="S16" i="1"/>
  <c r="F92" i="2"/>
  <c r="I92" i="1" s="1"/>
  <c r="F93" i="2"/>
  <c r="I93" i="1" s="1"/>
  <c r="S69" i="1"/>
  <c r="E117" i="2"/>
  <c r="E144" i="2"/>
  <c r="L19" i="2"/>
  <c r="H19" i="1" s="1"/>
  <c r="L103" i="2"/>
  <c r="H103" i="1" s="1"/>
  <c r="F37" i="2"/>
  <c r="E207" i="2"/>
  <c r="E17" i="2"/>
  <c r="E59" i="2"/>
  <c r="L94" i="2"/>
  <c r="H94" i="1" s="1"/>
  <c r="D205" i="1"/>
  <c r="F8" i="2"/>
  <c r="I8" i="1" s="1"/>
  <c r="L110" i="2"/>
  <c r="H110" i="1" s="1"/>
  <c r="Q111" i="1"/>
  <c r="E77" i="2"/>
  <c r="D112" i="1"/>
  <c r="Q21" i="1"/>
  <c r="L89" i="2"/>
  <c r="H89" i="1" s="1"/>
  <c r="L3" i="2"/>
  <c r="H3" i="1" s="1"/>
  <c r="L11" i="2"/>
  <c r="H11" i="1" s="1"/>
  <c r="AJ167" i="5"/>
  <c r="AJ95" i="5"/>
  <c r="R186" i="1"/>
  <c r="F188" i="2"/>
  <c r="I188" i="1" s="1"/>
  <c r="L127" i="2"/>
  <c r="H127" i="1" s="1"/>
  <c r="E45" i="2"/>
  <c r="R187" i="1"/>
  <c r="E82" i="2"/>
  <c r="Q11" i="1"/>
  <c r="D97" i="1"/>
  <c r="D103" i="1"/>
  <c r="S183" i="1"/>
  <c r="E65" i="2"/>
  <c r="L29" i="2"/>
  <c r="H29" i="1" s="1"/>
  <c r="E149" i="2"/>
  <c r="Q35" i="1"/>
  <c r="D94" i="1"/>
  <c r="S145" i="1"/>
  <c r="D47" i="1"/>
  <c r="E6" i="2"/>
  <c r="Q154" i="1"/>
  <c r="F96" i="2"/>
  <c r="I96" i="1" s="1"/>
  <c r="Q77" i="1"/>
  <c r="F11" i="2"/>
  <c r="I11" i="1" s="1"/>
  <c r="E159" i="2"/>
  <c r="Q37" i="1"/>
  <c r="Q18" i="1"/>
  <c r="E128" i="2"/>
  <c r="Q147" i="1"/>
  <c r="R42" i="1"/>
  <c r="D124" i="1"/>
  <c r="Q197" i="1"/>
  <c r="AJ56" i="5"/>
  <c r="L143" i="2"/>
  <c r="H143" i="1" s="1"/>
  <c r="E4" i="2"/>
  <c r="E94" i="2"/>
  <c r="E84" i="2"/>
  <c r="D118" i="1"/>
  <c r="S138" i="1"/>
  <c r="E8" i="2"/>
  <c r="R11" i="1"/>
  <c r="AJ33" i="5"/>
  <c r="F208" i="2"/>
  <c r="I208" i="1" s="1"/>
  <c r="D89" i="1"/>
  <c r="L65" i="2"/>
  <c r="H65" i="1" s="1"/>
  <c r="F73" i="2"/>
  <c r="I73" i="1" s="1"/>
  <c r="F148" i="2"/>
  <c r="I148" i="1" s="1"/>
  <c r="F75" i="2"/>
  <c r="I75" i="1" s="1"/>
  <c r="E177" i="2"/>
  <c r="Q14" i="1"/>
  <c r="D20" i="1"/>
  <c r="Q137" i="1"/>
  <c r="L96" i="2"/>
  <c r="H96" i="1" s="1"/>
  <c r="R94" i="1"/>
  <c r="Q159" i="1"/>
  <c r="E83" i="2"/>
  <c r="L158" i="2"/>
  <c r="H158" i="1" s="1"/>
  <c r="E140" i="2"/>
  <c r="R103" i="1"/>
  <c r="S157" i="1"/>
  <c r="S182" i="1"/>
  <c r="L196" i="2"/>
  <c r="H196" i="1" s="1"/>
  <c r="D55" i="1"/>
  <c r="Q160" i="1"/>
  <c r="E164" i="2"/>
  <c r="S134" i="1"/>
  <c r="S124" i="1"/>
  <c r="L145" i="2"/>
  <c r="H145" i="1" s="1"/>
  <c r="S68" i="1"/>
  <c r="L57" i="2"/>
  <c r="H57" i="1" s="1"/>
  <c r="E121" i="2"/>
  <c r="E107" i="2"/>
  <c r="F176" i="2"/>
  <c r="I176" i="1" s="1"/>
  <c r="L45" i="2"/>
  <c r="H45" i="1" s="1"/>
  <c r="L195" i="2"/>
  <c r="H195" i="1" s="1"/>
  <c r="E63" i="2"/>
  <c r="L108" i="2"/>
  <c r="H108" i="1" s="1"/>
  <c r="Q17" i="1"/>
  <c r="E46" i="2"/>
  <c r="Q178" i="1"/>
  <c r="E201" i="2"/>
  <c r="R121" i="1"/>
  <c r="Q64" i="1"/>
  <c r="D148" i="1"/>
  <c r="E69" i="2"/>
  <c r="L44" i="2"/>
  <c r="H44" i="1" s="1"/>
  <c r="S146" i="1"/>
  <c r="E190" i="2"/>
  <c r="F145" i="2"/>
  <c r="I145" i="1" s="1"/>
  <c r="L160" i="2"/>
  <c r="H160" i="1" s="1"/>
  <c r="L28" i="2"/>
  <c r="H28" i="1" s="1"/>
  <c r="L101" i="2"/>
  <c r="H101" i="1" s="1"/>
  <c r="E20" i="2"/>
  <c r="D26" i="1"/>
  <c r="E125" i="2"/>
  <c r="S72" i="1"/>
  <c r="S107" i="1"/>
  <c r="F35" i="2"/>
  <c r="L134" i="2"/>
  <c r="H134" i="1" s="1"/>
  <c r="R18" i="1"/>
  <c r="D179" i="1"/>
  <c r="S109" i="1"/>
  <c r="L92" i="2"/>
  <c r="H92" i="1" s="1"/>
  <c r="E39" i="2"/>
  <c r="R82" i="1"/>
  <c r="D6" i="1"/>
  <c r="E160" i="2"/>
  <c r="S169" i="1"/>
  <c r="E41" i="2"/>
  <c r="D195" i="1"/>
  <c r="L165" i="2"/>
  <c r="H165" i="1" s="1"/>
  <c r="R43" i="1"/>
  <c r="Q139" i="1"/>
  <c r="F16" i="2"/>
  <c r="I16" i="1" s="1"/>
  <c r="AJ161" i="5"/>
  <c r="L173" i="2"/>
  <c r="H173" i="1" s="1"/>
  <c r="R132" i="1"/>
  <c r="R133" i="1"/>
  <c r="E70" i="2"/>
  <c r="L104" i="2"/>
  <c r="H104" i="1" s="1"/>
  <c r="R164" i="1"/>
  <c r="L100" i="2"/>
  <c r="H100" i="1" s="1"/>
  <c r="S108" i="1"/>
  <c r="L12" i="2"/>
  <c r="H12" i="1" s="1"/>
  <c r="AJ6" i="5"/>
  <c r="E108" i="2"/>
  <c r="F157" i="2"/>
  <c r="I157" i="1" s="1"/>
  <c r="S80" i="1"/>
  <c r="E2" i="2"/>
  <c r="AJ109" i="5"/>
  <c r="E19" i="2"/>
  <c r="F20" i="2"/>
  <c r="I20" i="1" s="1"/>
  <c r="L30" i="2"/>
  <c r="H30" i="1" s="1"/>
  <c r="S135" i="1"/>
  <c r="F19" i="2"/>
  <c r="I19" i="1" s="1"/>
  <c r="AJ86" i="5"/>
  <c r="S137" i="1"/>
  <c r="D75" i="1"/>
  <c r="E130" i="2"/>
  <c r="E161" i="2"/>
  <c r="E35" i="2"/>
  <c r="Q5" i="1"/>
  <c r="S22" i="1"/>
  <c r="F138" i="2"/>
  <c r="I138" i="1" s="1"/>
  <c r="R32" i="1"/>
  <c r="Q36" i="1"/>
  <c r="Q6" i="1"/>
  <c r="E62" i="2"/>
  <c r="F115" i="2"/>
  <c r="I115" i="1" s="1"/>
  <c r="E36" i="2"/>
  <c r="E51" i="2"/>
  <c r="R85" i="1"/>
  <c r="F13" i="2"/>
  <c r="I13" i="1" s="1"/>
  <c r="S195" i="1"/>
  <c r="E98" i="2"/>
  <c r="E184" i="2"/>
  <c r="R178" i="1"/>
  <c r="L179" i="2"/>
  <c r="H179" i="1" s="1"/>
  <c r="E29" i="2"/>
  <c r="S49" i="1"/>
  <c r="D140" i="1"/>
  <c r="L167" i="2"/>
  <c r="H167" i="1" s="1"/>
  <c r="AJ85" i="5"/>
  <c r="D35" i="1"/>
  <c r="V229" i="1"/>
  <c r="D45" i="1"/>
  <c r="F158" i="2"/>
  <c r="I158" i="1" s="1"/>
  <c r="F7" i="2"/>
  <c r="I7" i="1" s="1"/>
  <c r="Q184" i="1"/>
  <c r="L22" i="2"/>
  <c r="H22" i="1" s="1"/>
  <c r="S56" i="1"/>
  <c r="Q55" i="1"/>
  <c r="F38" i="2"/>
  <c r="I38" i="1" s="1"/>
  <c r="D129" i="1"/>
  <c r="R110" i="1"/>
  <c r="F121" i="2"/>
  <c r="I121" i="1" s="1"/>
  <c r="E60" i="2"/>
  <c r="E122" i="2"/>
  <c r="L70" i="2"/>
  <c r="H70" i="1" s="1"/>
  <c r="R40" i="1"/>
  <c r="F116" i="2"/>
  <c r="I116" i="1" s="1"/>
  <c r="F4" i="2"/>
  <c r="I4" i="1" s="1"/>
  <c r="R198" i="1"/>
  <c r="L144" i="2"/>
  <c r="H144" i="1" s="1"/>
  <c r="R202" i="1"/>
  <c r="R116" i="1"/>
  <c r="Q72" i="1"/>
  <c r="D95" i="1"/>
  <c r="L21" i="2"/>
  <c r="H21" i="1" s="1"/>
  <c r="L208" i="2"/>
  <c r="H208" i="1" s="1"/>
  <c r="Q140" i="1"/>
  <c r="F9" i="2"/>
  <c r="I9" i="1" s="1"/>
  <c r="R177" i="1"/>
  <c r="E87" i="2"/>
  <c r="L118" i="2"/>
  <c r="H118" i="1" s="1"/>
  <c r="Q200" i="1"/>
  <c r="Q110" i="1"/>
  <c r="L171" i="2"/>
  <c r="H171" i="1" s="1"/>
  <c r="E74" i="2"/>
  <c r="E116" i="2"/>
  <c r="D33" i="1"/>
  <c r="Q131" i="1"/>
  <c r="E148" i="2"/>
  <c r="E21" i="2"/>
  <c r="R84" i="1"/>
  <c r="Q127" i="1"/>
  <c r="V216" i="1"/>
  <c r="S155" i="1"/>
  <c r="L15" i="2"/>
  <c r="H15" i="1" s="1"/>
  <c r="D88" i="1"/>
  <c r="E68" i="2"/>
  <c r="Q30" i="1"/>
  <c r="L133" i="2"/>
  <c r="H133" i="1" s="1"/>
  <c r="D197" i="1"/>
  <c r="F54" i="2"/>
  <c r="I54" i="1" s="1"/>
  <c r="S191" i="1"/>
  <c r="S171" i="1"/>
  <c r="D108" i="1"/>
  <c r="Q121" i="1"/>
  <c r="D165" i="1"/>
  <c r="L156" i="2"/>
  <c r="H156" i="1" s="1"/>
  <c r="L211" i="2"/>
  <c r="H211" i="1" s="1"/>
  <c r="F72" i="2"/>
  <c r="I72" i="1" s="1"/>
  <c r="L163" i="2"/>
  <c r="H163" i="1" s="1"/>
  <c r="S35" i="1"/>
  <c r="L188" i="2"/>
  <c r="H188" i="1" s="1"/>
  <c r="L109" i="2"/>
  <c r="H109" i="1" s="1"/>
  <c r="D131" i="1"/>
  <c r="Q167" i="1"/>
  <c r="R66" i="1"/>
  <c r="Q124" i="1"/>
  <c r="Q57" i="1"/>
  <c r="R195" i="1"/>
  <c r="Q51" i="1"/>
  <c r="S133" i="1"/>
  <c r="E105" i="2"/>
  <c r="S128" i="1"/>
  <c r="F90" i="2"/>
  <c r="I90" i="1" s="1"/>
  <c r="Q32" i="1"/>
  <c r="Q58" i="1"/>
  <c r="AJ112" i="5"/>
  <c r="S140" i="1"/>
  <c r="E142" i="2"/>
  <c r="R21" i="1"/>
  <c r="L128" i="2"/>
  <c r="H128" i="1" s="1"/>
  <c r="Q165" i="1"/>
  <c r="L182" i="2"/>
  <c r="H182" i="1" s="1"/>
  <c r="AJ197" i="5"/>
  <c r="E57" i="2"/>
  <c r="R90" i="1"/>
  <c r="L203" i="2"/>
  <c r="H203" i="1" s="1"/>
  <c r="Q183" i="1"/>
  <c r="D164" i="1"/>
  <c r="Q3" i="1"/>
  <c r="R102" i="1"/>
  <c r="E113" i="2"/>
  <c r="Q194" i="1"/>
  <c r="D203" i="1"/>
  <c r="Q196" i="1"/>
  <c r="I101" i="1"/>
  <c r="I81" i="1"/>
  <c r="I37" i="1"/>
  <c r="I35" i="1"/>
  <c r="I152" i="1"/>
  <c r="O49" i="2" a="1"/>
  <c r="AD49" i="5" a="1"/>
  <c r="O46" i="2" a="1"/>
  <c r="AD46" i="5" a="1"/>
  <c r="M81" i="4" a="1"/>
  <c r="AD194" i="5" a="1"/>
  <c r="O194" i="2" a="1"/>
  <c r="AD82" i="5" a="1"/>
  <c r="O82" i="2" a="1"/>
  <c r="O200" i="2" a="1"/>
  <c r="AD200" i="5" a="1"/>
  <c r="O5" i="2" a="1"/>
  <c r="AD5" i="5" a="1"/>
  <c r="O205" i="2" a="1"/>
  <c r="AD205" i="5" a="1"/>
  <c r="AD32" i="5" a="1"/>
  <c r="O32" i="2" a="1"/>
  <c r="L217" i="4" a="1"/>
  <c r="AD59" i="5" a="1"/>
  <c r="O59" i="2" a="1"/>
  <c r="L234" i="4" a="1"/>
  <c r="O48" i="2" a="1"/>
  <c r="AD48" i="5" a="1"/>
  <c r="L235" i="4" a="1"/>
  <c r="AD129" i="5" a="1"/>
  <c r="O129" i="2" a="1"/>
  <c r="AD114" i="5" a="1"/>
  <c r="O114" i="2" a="1"/>
  <c r="O34" i="2" a="1"/>
  <c r="AD34" i="5" a="1"/>
  <c r="AD135" i="5" a="1"/>
  <c r="O135" i="2" a="1"/>
  <c r="AD136" i="5" a="1"/>
  <c r="O136" i="2" a="1"/>
  <c r="O41" i="2" a="1"/>
  <c r="AD41" i="5" a="1"/>
  <c r="AD74" i="5" a="1"/>
  <c r="O74" i="2" a="1"/>
  <c r="AD175" i="5" a="1"/>
  <c r="O175" i="2" a="1"/>
  <c r="O24" i="2" a="1"/>
  <c r="AD24" i="5" a="1"/>
  <c r="AD190" i="5" a="1"/>
  <c r="O190" i="2" a="1"/>
  <c r="AD56" i="5" a="1"/>
  <c r="O56" i="2" a="1"/>
  <c r="AD164" i="5" a="1"/>
  <c r="O164" i="2" a="1"/>
  <c r="O18" i="2" a="1"/>
  <c r="AD18" i="5" a="1"/>
  <c r="AD50" i="5" a="1"/>
  <c r="O50" i="2" a="1"/>
  <c r="AD139" i="5" a="1"/>
  <c r="O139" i="2" a="1"/>
  <c r="AD113" i="5" a="1"/>
  <c r="O113" i="2" a="1"/>
  <c r="L225" i="4" a="1"/>
  <c r="AD90" i="5" a="1"/>
  <c r="O90" i="2" a="1"/>
  <c r="O10" i="2" a="1"/>
  <c r="AD10" i="5" a="1"/>
  <c r="O115" i="2" a="1"/>
  <c r="AD115" i="5" a="1"/>
  <c r="O192" i="2" a="1"/>
  <c r="AD192" i="5" a="1"/>
  <c r="AD85" i="5" a="1"/>
  <c r="O85" i="2" a="1"/>
  <c r="L236" i="4" a="1"/>
  <c r="O125" i="2" a="1"/>
  <c r="AD125" i="5" a="1"/>
  <c r="O99" i="2" a="1"/>
  <c r="AD99" i="5" a="1"/>
  <c r="AD169" i="5" a="1"/>
  <c r="O169" i="2" a="1"/>
  <c r="AD17" i="5" a="1"/>
  <c r="O17" i="2" a="1"/>
  <c r="O33" i="2" a="1"/>
  <c r="AD33" i="5" a="1"/>
  <c r="AD4" i="5" a="1"/>
  <c r="O4" i="2" a="1"/>
  <c r="AD166" i="5" a="1"/>
  <c r="O166" i="2" a="1"/>
  <c r="AD68" i="5" a="1"/>
  <c r="O68" i="2" a="1"/>
  <c r="AD8" i="5" a="1"/>
  <c r="O8" i="2" a="1"/>
  <c r="O103" i="2" a="1"/>
  <c r="AD103" i="5" a="1"/>
  <c r="AD110" i="5" a="1"/>
  <c r="O110" i="2" a="1"/>
  <c r="AD127" i="5" a="1"/>
  <c r="O127" i="2" a="1"/>
  <c r="O65" i="2" a="1"/>
  <c r="AD65" i="5" a="1"/>
  <c r="O96" i="2" a="1"/>
  <c r="AD96" i="5" a="1"/>
  <c r="AD158" i="5" a="1"/>
  <c r="O158" i="2" a="1"/>
  <c r="O108" i="2" a="1"/>
  <c r="AD108" i="5" a="1"/>
  <c r="AD30" i="5" a="1"/>
  <c r="O30" i="2" a="1"/>
  <c r="L229" i="4" a="1"/>
  <c r="O21" i="2" a="1"/>
  <c r="AD21" i="5" a="1"/>
  <c r="O15" i="2" a="1"/>
  <c r="AD15" i="5" a="1"/>
  <c r="AD133" i="5" a="1"/>
  <c r="O133" i="2" a="1"/>
  <c r="AD156" i="5" a="1"/>
  <c r="O156" i="2" a="1"/>
  <c r="AD128" i="5" a="1"/>
  <c r="O128" i="2" a="1"/>
  <c r="AC30" i="4" a="1"/>
  <c r="AC110" i="4" a="1"/>
  <c r="AC106" i="4" a="1"/>
  <c r="AC182" i="4" a="1"/>
  <c r="AC38" i="4" a="1"/>
  <c r="AC98" i="4" a="1"/>
  <c r="AC74" i="4" a="1"/>
  <c r="AC115" i="4" a="1"/>
  <c r="AC140" i="4" a="1"/>
  <c r="AC64" i="4" a="1"/>
  <c r="AC82" i="4" a="1"/>
  <c r="AC102" i="4" a="1"/>
  <c r="AC131" i="4" a="1"/>
  <c r="AC141" i="4" a="1"/>
  <c r="AC120" i="4" a="1"/>
  <c r="AC9" i="4" a="1"/>
  <c r="AC46" i="4" a="1"/>
  <c r="AC179" i="4" a="1"/>
  <c r="AC76" i="4" a="1"/>
  <c r="AC88" i="4" a="1"/>
  <c r="AC25" i="4" a="1"/>
  <c r="AC192" i="4" a="1"/>
  <c r="AC193" i="4" a="1"/>
  <c r="AC59" i="4" a="1"/>
  <c r="AC31" i="4" a="1"/>
  <c r="AC57" i="4" a="1"/>
  <c r="AC17" i="4" a="1"/>
  <c r="AC5" i="4" a="1"/>
  <c r="AC14" i="4" a="1"/>
  <c r="AC165" i="4" a="1"/>
  <c r="AC123" i="4" a="1"/>
  <c r="AC47" i="4" a="1"/>
  <c r="AC11" i="4" a="1"/>
  <c r="AC152" i="4" a="1"/>
  <c r="AC86" i="4" a="1"/>
  <c r="AC105" i="4" a="1"/>
  <c r="AC175" i="4" a="1"/>
  <c r="AC206" i="4" a="1"/>
  <c r="AC97" i="4" a="1"/>
  <c r="AC75" i="4" a="1"/>
  <c r="AC37" i="4" a="1"/>
  <c r="AC111" i="4" a="1"/>
  <c r="AC22" i="4" a="1"/>
  <c r="AC171" i="4" a="1"/>
  <c r="AC113" i="4" a="1"/>
  <c r="AC135" i="4" a="1"/>
  <c r="AC80" i="4" a="1"/>
  <c r="AC107" i="4" a="1"/>
  <c r="AC78" i="4" a="1"/>
  <c r="AC18" i="4" a="1"/>
  <c r="AC155" i="4" a="1"/>
  <c r="O183" i="2" a="1"/>
  <c r="AD183" i="5" a="1"/>
  <c r="L224" i="4" a="1"/>
  <c r="O168" i="2" a="1"/>
  <c r="AD168" i="5" a="1"/>
  <c r="AD91" i="5" a="1"/>
  <c r="O91" i="2" a="1"/>
  <c r="AD106" i="5" a="1"/>
  <c r="O106" i="2" a="1"/>
  <c r="AD81" i="5" a="1"/>
  <c r="O81" i="2" a="1"/>
  <c r="AD130" i="5" a="1"/>
  <c r="O130" i="2" a="1"/>
  <c r="O53" i="2" a="1"/>
  <c r="AD53" i="5" a="1"/>
  <c r="AD40" i="5" a="1"/>
  <c r="O40" i="2" a="1"/>
  <c r="AD84" i="5" a="1"/>
  <c r="O84" i="2" a="1"/>
  <c r="AD176" i="5" a="1"/>
  <c r="O176" i="2" a="1"/>
  <c r="L226" i="4" a="1"/>
  <c r="L213" i="4" a="1"/>
  <c r="O6" i="2" a="1"/>
  <c r="AD6" i="5" a="1"/>
  <c r="O206" i="2" a="1"/>
  <c r="AD206" i="5" a="1"/>
  <c r="O209" i="2" a="1"/>
  <c r="AD209" i="5" a="1"/>
  <c r="AD35" i="5" a="1"/>
  <c r="O35" i="2" a="1"/>
  <c r="AD116" i="5" a="1"/>
  <c r="O116" i="2" a="1"/>
  <c r="AD55" i="5" a="1"/>
  <c r="O55" i="2" a="1"/>
  <c r="L230" i="4" a="1"/>
  <c r="O61" i="2" a="1"/>
  <c r="AD61" i="5" a="1"/>
  <c r="AD25" i="5" a="1"/>
  <c r="O25" i="2" a="1"/>
  <c r="L214" i="4" a="1"/>
  <c r="M152" i="4" a="1"/>
  <c r="O204" i="2" a="1"/>
  <c r="AD204" i="5" a="1"/>
  <c r="AD38" i="5" a="1"/>
  <c r="O38" i="2" a="1"/>
  <c r="AD76" i="5" a="1"/>
  <c r="O76" i="2" a="1"/>
  <c r="O131" i="2" a="1"/>
  <c r="AD131" i="5" a="1"/>
  <c r="O138" i="2" a="1"/>
  <c r="AD138" i="5" a="1"/>
  <c r="AD172" i="5" a="1"/>
  <c r="O172" i="2" a="1"/>
  <c r="AD123" i="5" a="1"/>
  <c r="O123" i="2" a="1"/>
  <c r="AD186" i="5" a="1"/>
  <c r="O186" i="2" a="1"/>
  <c r="O73" i="2" a="1"/>
  <c r="AD73" i="5" a="1"/>
  <c r="O37" i="2" a="1"/>
  <c r="AD37" i="5" a="1"/>
  <c r="O155" i="2" a="1"/>
  <c r="AD155" i="5" a="1"/>
  <c r="AD152" i="5" a="1"/>
  <c r="O152" i="2" a="1"/>
  <c r="O132" i="2" a="1"/>
  <c r="AD132" i="5" a="1"/>
  <c r="O122" i="2" a="1"/>
  <c r="AD122" i="5" a="1"/>
  <c r="AD191" i="5" a="1"/>
  <c r="O191" i="2" a="1"/>
  <c r="O87" i="2" a="1"/>
  <c r="AD87" i="5" a="1"/>
  <c r="O14" i="2" a="1"/>
  <c r="AD14" i="5" a="1"/>
  <c r="O26" i="2" a="1"/>
  <c r="AD26" i="5" a="1"/>
  <c r="O148" i="2" a="1"/>
  <c r="AD148" i="5" a="1"/>
  <c r="M37" i="4" a="1"/>
  <c r="O94" i="2" a="1"/>
  <c r="AD94" i="5" a="1"/>
  <c r="AD89" i="5" a="1"/>
  <c r="O89" i="2" a="1"/>
  <c r="O29" i="2" a="1"/>
  <c r="AD29" i="5" a="1"/>
  <c r="O143" i="2" a="1"/>
  <c r="AD143" i="5" a="1"/>
  <c r="O196" i="2" a="1"/>
  <c r="AD196" i="5" a="1"/>
  <c r="AD57" i="5" a="1"/>
  <c r="O57" i="2" a="1"/>
  <c r="AD45" i="5" a="1"/>
  <c r="O45" i="2" a="1"/>
  <c r="O44" i="2" a="1"/>
  <c r="AD44" i="5" a="1"/>
  <c r="O160" i="2" a="1"/>
  <c r="AD160" i="5" a="1"/>
  <c r="M35" i="4" a="1"/>
  <c r="O100" i="2" a="1"/>
  <c r="AD100" i="5" a="1"/>
  <c r="AD179" i="5" a="1"/>
  <c r="O179" i="2" a="1"/>
  <c r="O167" i="2" a="1"/>
  <c r="AD167" i="5" a="1"/>
  <c r="AD22" i="5" a="1"/>
  <c r="O22" i="2" a="1"/>
  <c r="O208" i="2" a="1"/>
  <c r="AD208" i="5" a="1"/>
  <c r="O171" i="2" a="1"/>
  <c r="AD171" i="5" a="1"/>
  <c r="O211" i="2" a="1"/>
  <c r="AD211" i="5" a="1"/>
  <c r="O188" i="2" a="1"/>
  <c r="AD188" i="5" a="1"/>
  <c r="AC84" i="4" a="1"/>
  <c r="AC40" i="4" a="1"/>
  <c r="AC44" i="4" a="1"/>
  <c r="AC146" i="4" a="1"/>
  <c r="AC118" i="4" a="1"/>
  <c r="AC166" i="4" a="1"/>
  <c r="AC138" i="4" a="1"/>
  <c r="AC189" i="4" a="1"/>
  <c r="AC137" i="4" a="1"/>
  <c r="AC89" i="4" a="1"/>
  <c r="AC45" i="4" a="1"/>
  <c r="AC163" i="4" a="1"/>
  <c r="AC61" i="4" a="1"/>
  <c r="AC133" i="4" a="1"/>
  <c r="AC183" i="4" a="1"/>
  <c r="AC161" i="4" a="1"/>
  <c r="AC79" i="4" a="1"/>
  <c r="AC48" i="4" a="1"/>
  <c r="AC149" i="4" a="1"/>
  <c r="AC71" i="4" a="1"/>
  <c r="AC3" i="4" a="1"/>
  <c r="AC72" i="4" a="1"/>
  <c r="AC20" i="4" a="1"/>
  <c r="AC93" i="4" a="1"/>
  <c r="AC199" i="4" a="1"/>
  <c r="AC55" i="4" a="1"/>
  <c r="AC2" i="4" a="1"/>
  <c r="AC33" i="4" a="1"/>
  <c r="AC83" i="4" a="1"/>
  <c r="AC151" i="4" a="1"/>
  <c r="AC112" i="4" a="1"/>
  <c r="AC85" i="4" a="1"/>
  <c r="AC91" i="4" a="1"/>
  <c r="AC42" i="4" a="1"/>
  <c r="AC208" i="4" a="1"/>
  <c r="AC51" i="4" a="1"/>
  <c r="AC153" i="4" a="1"/>
  <c r="AC176" i="4" a="1"/>
  <c r="AC26" i="4" a="1"/>
  <c r="AC180" i="4" a="1"/>
  <c r="AC187" i="4" a="1"/>
  <c r="AC34" i="4" a="1"/>
  <c r="AC178" i="4" a="1"/>
  <c r="AC147" i="4" a="1"/>
  <c r="AC7" i="4" a="1"/>
  <c r="AC109" i="4" a="1"/>
  <c r="AC28" i="4" a="1"/>
  <c r="AC8" i="4" a="1"/>
  <c r="AC128" i="4" a="1"/>
  <c r="AC50" i="4" a="1"/>
  <c r="AC167" i="4" a="1"/>
  <c r="AC124" i="4" a="1"/>
  <c r="AC27" i="4" a="1"/>
  <c r="AC100" i="4" a="1"/>
  <c r="AC194" i="4" a="1"/>
  <c r="AD75" i="5" a="1"/>
  <c r="O75" i="2" a="1"/>
  <c r="AD39" i="5" a="1"/>
  <c r="O39" i="2" a="1"/>
  <c r="L222" i="4" a="1"/>
  <c r="L220" i="4" a="1"/>
  <c r="O154" i="2" a="1"/>
  <c r="AD154" i="5" a="1"/>
  <c r="O147" i="2" a="1"/>
  <c r="AD147" i="5" a="1"/>
  <c r="L215" i="4" a="1"/>
  <c r="O150" i="2" a="1"/>
  <c r="AD150" i="5" a="1"/>
  <c r="O69" i="2" a="1"/>
  <c r="AD69" i="5" a="1"/>
  <c r="AD83" i="5" a="1"/>
  <c r="O83" i="2" a="1"/>
  <c r="AD117" i="5" a="1"/>
  <c r="O117" i="2" a="1"/>
  <c r="AD88" i="5" a="1"/>
  <c r="O88" i="2" a="1"/>
  <c r="O7" i="2" a="1"/>
  <c r="AD7" i="5" a="1"/>
  <c r="M2" i="4" a="1"/>
  <c r="L233" i="4" a="1"/>
  <c r="O79" i="2" a="1"/>
  <c r="AD79" i="5" a="1"/>
  <c r="AD51" i="5" a="1"/>
  <c r="O51" i="2" a="1"/>
  <c r="O42" i="2" a="1"/>
  <c r="AD42" i="5" a="1"/>
  <c r="AD43" i="5" a="1"/>
  <c r="O43" i="2" a="1"/>
  <c r="O47" i="2" a="1"/>
  <c r="AD47" i="5" a="1"/>
  <c r="AD157" i="5" a="1"/>
  <c r="O157" i="2" a="1"/>
  <c r="M101" i="4" a="1"/>
  <c r="AD2" i="5" a="1"/>
  <c r="O2" i="2" a="1"/>
  <c r="O63" i="2" a="1"/>
  <c r="AD63" i="5" a="1"/>
  <c r="L212" i="4" a="1"/>
  <c r="L221" i="4" a="1"/>
  <c r="O78" i="2" a="1"/>
  <c r="AD78" i="5" a="1"/>
  <c r="AD52" i="5" a="1"/>
  <c r="O52" i="2" a="1"/>
  <c r="M122" i="4" a="1"/>
  <c r="O20" i="2" a="1"/>
  <c r="AD20" i="5" a="1"/>
  <c r="M36" i="4" a="1"/>
  <c r="AD120" i="5" a="1"/>
  <c r="O120" i="2" a="1"/>
  <c r="O140" i="2" a="1"/>
  <c r="AD140" i="5" a="1"/>
  <c r="O198" i="2" a="1"/>
  <c r="AD198" i="5" a="1"/>
  <c r="O13" i="2" a="1"/>
  <c r="AD13" i="5" a="1"/>
  <c r="AD174" i="5" a="1"/>
  <c r="O174" i="2" a="1"/>
  <c r="AD9" i="5" a="1"/>
  <c r="O9" i="2" a="1"/>
  <c r="O107" i="2" a="1"/>
  <c r="AD107" i="5" a="1"/>
  <c r="AD141" i="5" a="1"/>
  <c r="O141" i="2" a="1"/>
  <c r="O189" i="2" a="1"/>
  <c r="AD189" i="5" a="1"/>
  <c r="AD161" i="5" a="1"/>
  <c r="O161" i="2" a="1"/>
  <c r="O54" i="2" a="1"/>
  <c r="AD54" i="5" a="1"/>
  <c r="AD181" i="5" a="1"/>
  <c r="O181" i="2" a="1"/>
  <c r="O151" i="2" a="1"/>
  <c r="AD151" i="5" a="1"/>
  <c r="O23" i="2" a="1"/>
  <c r="AD23" i="5" a="1"/>
  <c r="O66" i="2" a="1"/>
  <c r="AD66" i="5" a="1"/>
  <c r="O58" i="2" a="1"/>
  <c r="AD58" i="5" a="1"/>
  <c r="O197" i="2" a="1"/>
  <c r="AD197" i="5" a="1"/>
  <c r="AD36" i="5" a="1"/>
  <c r="O36" i="2" a="1"/>
  <c r="L237" i="4" a="1"/>
  <c r="AD80" i="5" a="1"/>
  <c r="O80" i="2" a="1"/>
  <c r="AD3" i="5" a="1"/>
  <c r="O3" i="2" a="1"/>
  <c r="O195" i="2" a="1"/>
  <c r="AD195" i="5" a="1"/>
  <c r="O28" i="2" a="1"/>
  <c r="AD28" i="5" a="1"/>
  <c r="O134" i="2" a="1"/>
  <c r="AD134" i="5" a="1"/>
  <c r="AD92" i="5" a="1"/>
  <c r="O92" i="2" a="1"/>
  <c r="O165" i="2" a="1"/>
  <c r="AD165" i="5" a="1"/>
  <c r="O70" i="2" a="1"/>
  <c r="AD70" i="5" a="1"/>
  <c r="O118" i="2" a="1"/>
  <c r="AD118" i="5" a="1"/>
  <c r="L216" i="4" a="1"/>
  <c r="AD109" i="5" a="1"/>
  <c r="O109" i="2" a="1"/>
  <c r="O182" i="2" a="1"/>
  <c r="AD182" i="5" a="1"/>
  <c r="O203" i="2" a="1"/>
  <c r="AD203" i="5" a="1"/>
  <c r="AC65" i="4" a="1"/>
  <c r="AC185" i="4" a="1"/>
  <c r="AC116" i="4" a="1"/>
  <c r="AC4" i="4" a="1"/>
  <c r="AC130" i="4" a="1"/>
  <c r="AC108" i="4" a="1"/>
  <c r="AC201" i="4" a="1"/>
  <c r="AC87" i="4" a="1"/>
  <c r="AC168" i="4" a="1"/>
  <c r="AC63" i="4" a="1"/>
  <c r="AC117" i="4" a="1"/>
  <c r="AC10" i="4" a="1"/>
  <c r="AC96" i="4" a="1"/>
  <c r="AC132" i="4" a="1"/>
  <c r="AC21" i="4" a="1"/>
  <c r="AC148" i="4" a="1"/>
  <c r="AC32" i="4" a="1"/>
  <c r="AC157" i="4" a="1"/>
  <c r="AC70" i="4" a="1"/>
  <c r="AC49" i="4" a="1"/>
  <c r="AC16" i="4" a="1"/>
  <c r="AC12" i="4" a="1"/>
  <c r="AC209" i="4" a="1"/>
  <c r="AC39" i="4" a="1"/>
  <c r="AC173" i="4" a="1"/>
  <c r="AC35" i="4" a="1"/>
  <c r="AC181" i="4" a="1"/>
  <c r="AC99" i="4" a="1"/>
  <c r="AC94" i="4" a="1"/>
  <c r="AC41" i="4" a="1"/>
  <c r="AC190" i="4" a="1"/>
  <c r="AC104" i="4" a="1"/>
  <c r="AC68" i="4" a="1"/>
  <c r="AC103" i="4" a="1"/>
  <c r="AC198" i="4" a="1"/>
  <c r="AC67" i="4" a="1"/>
  <c r="AC158" i="4" a="1"/>
  <c r="AC197" i="4" a="1"/>
  <c r="AC172" i="4" a="1"/>
  <c r="AC60" i="4" a="1"/>
  <c r="AC184" i="4" a="1"/>
  <c r="AC92" i="4" a="1"/>
  <c r="AC125" i="4" a="1"/>
  <c r="AC53" i="4" a="1"/>
  <c r="AC62" i="4" a="1"/>
  <c r="AC177" i="4" a="1"/>
  <c r="AC81" i="4" a="1"/>
  <c r="AC122" i="4" a="1"/>
  <c r="AC121" i="4" a="1"/>
  <c r="AC15" i="4" a="1"/>
  <c r="AC200" i="4" a="1"/>
  <c r="AC210" i="4" a="1"/>
  <c r="AC127" i="4" a="1"/>
  <c r="AC150" i="4" a="1"/>
  <c r="O60" i="2" a="1"/>
  <c r="AD60" i="5" a="1"/>
  <c r="L223" i="4" a="1"/>
  <c r="L218" i="4" a="1"/>
  <c r="L227" i="4" a="1"/>
  <c r="AD124" i="5" a="1"/>
  <c r="O124" i="2" a="1"/>
  <c r="AD105" i="5" a="1"/>
  <c r="O105" i="2" a="1"/>
  <c r="O126" i="2" a="1"/>
  <c r="AD126" i="5" a="1"/>
  <c r="O77" i="2" a="1"/>
  <c r="AD77" i="5" a="1"/>
  <c r="AD202" i="5" a="1"/>
  <c r="O202" i="2" a="1"/>
  <c r="L232" i="4" a="1"/>
  <c r="L228" i="4" a="1"/>
  <c r="O31" i="2" a="1"/>
  <c r="AD31" i="5" a="1"/>
  <c r="AD102" i="5" a="1"/>
  <c r="O102" i="2" a="1"/>
  <c r="AD199" i="5" a="1"/>
  <c r="O199" i="2" a="1"/>
  <c r="AD149" i="5" a="1"/>
  <c r="O149" i="2" a="1"/>
  <c r="AD159" i="5" a="1"/>
  <c r="O159" i="2" a="1"/>
  <c r="O16" i="2" a="1"/>
  <c r="AD16" i="5" a="1"/>
  <c r="AD178" i="5" a="1"/>
  <c r="O178" i="2" a="1"/>
  <c r="O95" i="2" a="1"/>
  <c r="AD95" i="5" a="1"/>
  <c r="O177" i="2" a="1"/>
  <c r="AD177" i="5" a="1"/>
  <c r="M51" i="4" a="1"/>
  <c r="AD119" i="5" a="1"/>
  <c r="O119" i="2" a="1"/>
  <c r="O86" i="2" a="1"/>
  <c r="AD86" i="5" a="1"/>
  <c r="O185" i="2" a="1"/>
  <c r="AD185" i="5" a="1"/>
  <c r="AD112" i="5" a="1"/>
  <c r="O112" i="2" a="1"/>
  <c r="AD93" i="5" a="1"/>
  <c r="O93" i="2" a="1"/>
  <c r="O170" i="2" a="1"/>
  <c r="AD170" i="5" a="1"/>
  <c r="AD27" i="5" a="1"/>
  <c r="O27" i="2" a="1"/>
  <c r="AD207" i="5" a="1"/>
  <c r="O207" i="2" a="1"/>
  <c r="O67" i="2" a="1"/>
  <c r="AD67" i="5" a="1"/>
  <c r="M139" i="4" a="1"/>
  <c r="AD193" i="5" a="1"/>
  <c r="O193" i="2" a="1"/>
  <c r="O180" i="2" a="1"/>
  <c r="AD180" i="5" a="1"/>
  <c r="AD62" i="5" a="1"/>
  <c r="O62" i="2" a="1"/>
  <c r="AD111" i="5" a="1"/>
  <c r="O111" i="2" a="1"/>
  <c r="O153" i="2" a="1"/>
  <c r="AD153" i="5" a="1"/>
  <c r="L219" i="4" a="1"/>
  <c r="O187" i="2" a="1"/>
  <c r="AD187" i="5" a="1"/>
  <c r="L231" i="4" a="1"/>
  <c r="O142" i="2" a="1"/>
  <c r="AD142" i="5" a="1"/>
  <c r="AD137" i="5" a="1"/>
  <c r="O137" i="2" a="1"/>
  <c r="AD72" i="5" a="1"/>
  <c r="O72" i="2" a="1"/>
  <c r="AD184" i="5" a="1"/>
  <c r="O184" i="2" a="1"/>
  <c r="O162" i="2" a="1"/>
  <c r="AD162" i="5" a="1"/>
  <c r="AD64" i="5" a="1"/>
  <c r="O64" i="2" a="1"/>
  <c r="AD146" i="5" a="1"/>
  <c r="O146" i="2" a="1"/>
  <c r="AD210" i="5" a="1"/>
  <c r="O210" i="2" a="1"/>
  <c r="O97" i="2" a="1"/>
  <c r="AD97" i="5" a="1"/>
  <c r="AD201" i="5" a="1"/>
  <c r="O201" i="2" a="1"/>
  <c r="AD98" i="5" a="1"/>
  <c r="O98" i="2" a="1"/>
  <c r="AD71" i="5" a="1"/>
  <c r="O71" i="2" a="1"/>
  <c r="AD121" i="5" a="1"/>
  <c r="O121" i="2" a="1"/>
  <c r="AD19" i="5" a="1"/>
  <c r="O19" i="2" a="1"/>
  <c r="AD11" i="5" a="1"/>
  <c r="O11" i="2" a="1"/>
  <c r="O145" i="2" a="1"/>
  <c r="AD145" i="5" a="1"/>
  <c r="AD101" i="5" a="1"/>
  <c r="O101" i="2" a="1"/>
  <c r="AD173" i="5" a="1"/>
  <c r="O173" i="2" a="1"/>
  <c r="AD104" i="5" a="1"/>
  <c r="O104" i="2" a="1"/>
  <c r="AD12" i="5" a="1"/>
  <c r="O12" i="2" a="1"/>
  <c r="M121" i="4" a="1"/>
  <c r="O144" i="2" a="1"/>
  <c r="AD144" i="5" a="1"/>
  <c r="O163" i="2" a="1"/>
  <c r="AD163" i="5" a="1"/>
  <c r="AC13" i="4" a="1"/>
  <c r="AC54" i="4" a="1"/>
  <c r="AC143" i="4" a="1"/>
  <c r="AC29" i="4" a="1"/>
  <c r="AC36" i="4" a="1"/>
  <c r="AC24" i="4" a="1"/>
  <c r="AC77" i="4" a="1"/>
  <c r="AC144" i="4" a="1"/>
  <c r="AC6" i="4" a="1"/>
  <c r="AC114" i="4" a="1"/>
  <c r="AC174" i="4" a="1"/>
  <c r="AC95" i="4" a="1"/>
  <c r="AC119" i="4" a="1"/>
  <c r="AC19" i="4" a="1"/>
  <c r="AC58" i="4" a="1"/>
  <c r="AC90" i="4" a="1"/>
  <c r="AC136" i="4" a="1"/>
  <c r="AC186" i="4" a="1"/>
  <c r="AC66" i="4" a="1"/>
  <c r="AC134" i="4" a="1"/>
  <c r="AC170" i="4" a="1"/>
  <c r="AC56" i="4" a="1"/>
  <c r="AC205" i="4" a="1"/>
  <c r="AC69" i="4" a="1"/>
  <c r="AC101" i="4" a="1"/>
  <c r="AC43" i="4" a="1"/>
  <c r="AC160" i="4" a="1"/>
  <c r="AC195" i="4" a="1"/>
  <c r="AC203" i="4" a="1"/>
  <c r="AC191" i="4" a="1"/>
  <c r="AC156" i="4" a="1"/>
  <c r="AC207" i="4" a="1"/>
  <c r="AC145" i="4" a="1"/>
  <c r="AC164" i="4" a="1"/>
  <c r="AC52" i="4" a="1"/>
  <c r="AC162" i="4" a="1"/>
  <c r="AC211" i="4" a="1"/>
  <c r="AC23" i="4" a="1"/>
  <c r="AC188" i="4" a="1"/>
  <c r="AC169" i="4" a="1"/>
  <c r="AC129" i="4" a="1"/>
  <c r="AC73" i="4" a="1"/>
  <c r="AC126" i="4" a="1"/>
  <c r="AC159" i="4" a="1"/>
  <c r="AC204" i="4" a="1"/>
  <c r="AC202" i="4" a="1"/>
  <c r="AC196" i="4" a="1"/>
  <c r="AC139" i="4" a="1"/>
  <c r="AC154" i="4" a="1"/>
  <c r="AC142" i="4" a="1"/>
  <c r="AD163" i="5" l="1"/>
  <c r="O163" i="2"/>
  <c r="AD144" i="5"/>
  <c r="O144" i="2"/>
  <c r="M121" i="4"/>
  <c r="O12" i="2"/>
  <c r="AD12" i="5"/>
  <c r="O104" i="2"/>
  <c r="AD104" i="5"/>
  <c r="O173" i="2"/>
  <c r="AD173" i="5"/>
  <c r="O101" i="2"/>
  <c r="AD101" i="5"/>
  <c r="AD145" i="5"/>
  <c r="O145" i="2"/>
  <c r="O11" i="2"/>
  <c r="AD11" i="5"/>
  <c r="O19" i="2"/>
  <c r="AD19" i="5"/>
  <c r="O121" i="2"/>
  <c r="AD121" i="5"/>
  <c r="O71" i="2"/>
  <c r="AD71" i="5"/>
  <c r="O98" i="2"/>
  <c r="AD98" i="5"/>
  <c r="O201" i="2"/>
  <c r="AD201" i="5"/>
  <c r="AD97" i="5"/>
  <c r="O97" i="2"/>
  <c r="O210" i="2"/>
  <c r="AD210" i="5"/>
  <c r="O146" i="2"/>
  <c r="AD146" i="5"/>
  <c r="O64" i="2"/>
  <c r="AD64" i="5"/>
  <c r="AD162" i="5"/>
  <c r="O162" i="2"/>
  <c r="O184" i="2"/>
  <c r="AD184" i="5"/>
  <c r="O72" i="2"/>
  <c r="AD72" i="5"/>
  <c r="O137" i="2"/>
  <c r="AD137" i="5"/>
  <c r="AD142" i="5"/>
  <c r="O142" i="2"/>
  <c r="L231" i="4"/>
  <c r="AD187" i="5"/>
  <c r="O187" i="2"/>
  <c r="L219" i="4"/>
  <c r="AD153" i="5"/>
  <c r="O153" i="2"/>
  <c r="O111" i="2"/>
  <c r="AD111" i="5"/>
  <c r="O62" i="2"/>
  <c r="AD62" i="5"/>
  <c r="AD180" i="5"/>
  <c r="O180" i="2"/>
  <c r="O193" i="2"/>
  <c r="AD193" i="5"/>
  <c r="M139" i="4"/>
  <c r="AD67" i="5"/>
  <c r="O67" i="2"/>
  <c r="O207" i="2"/>
  <c r="AD207" i="5"/>
  <c r="O27" i="2"/>
  <c r="AD27" i="5"/>
  <c r="AD170" i="5"/>
  <c r="O170" i="2"/>
  <c r="O93" i="2"/>
  <c r="AD93" i="5"/>
  <c r="O112" i="2"/>
  <c r="AD112" i="5"/>
  <c r="AD185" i="5"/>
  <c r="O185" i="2"/>
  <c r="AD86" i="5"/>
  <c r="O86" i="2"/>
  <c r="O119" i="2"/>
  <c r="AD119" i="5"/>
  <c r="M51" i="4"/>
  <c r="AD177" i="5"/>
  <c r="O177" i="2"/>
  <c r="AD95" i="5"/>
  <c r="O95" i="2"/>
  <c r="O178" i="2"/>
  <c r="AD178" i="5"/>
  <c r="AD16" i="5"/>
  <c r="O16" i="2"/>
  <c r="O159" i="2"/>
  <c r="AD159" i="5"/>
  <c r="O149" i="2"/>
  <c r="AD149" i="5"/>
  <c r="O199" i="2"/>
  <c r="AD199" i="5"/>
  <c r="O102" i="2"/>
  <c r="AD102" i="5"/>
  <c r="AD31" i="5"/>
  <c r="O31" i="2"/>
  <c r="L228" i="4"/>
  <c r="L232" i="4"/>
  <c r="O202" i="2"/>
  <c r="AD202" i="5"/>
  <c r="AD77" i="5"/>
  <c r="O77" i="2"/>
  <c r="AD126" i="5"/>
  <c r="O126" i="2"/>
  <c r="O105" i="2"/>
  <c r="AD105" i="5"/>
  <c r="O124" i="2"/>
  <c r="AD124" i="5"/>
  <c r="L227" i="4"/>
  <c r="L218" i="4"/>
  <c r="L223" i="4"/>
  <c r="AD60" i="5"/>
  <c r="O60" i="2"/>
  <c r="AD203" i="5"/>
  <c r="O203" i="2"/>
  <c r="AD182" i="5"/>
  <c r="O182" i="2"/>
  <c r="O109" i="2"/>
  <c r="AD109" i="5"/>
  <c r="L216" i="4"/>
  <c r="AD118" i="5"/>
  <c r="O118" i="2"/>
  <c r="AD70" i="5"/>
  <c r="O70" i="2"/>
  <c r="AD165" i="5"/>
  <c r="O165" i="2"/>
  <c r="O92" i="2"/>
  <c r="AD92" i="5"/>
  <c r="AD134" i="5"/>
  <c r="O134" i="2"/>
  <c r="AD28" i="5"/>
  <c r="O28" i="2"/>
  <c r="AD195" i="5"/>
  <c r="O195" i="2"/>
  <c r="O3" i="2"/>
  <c r="AD3" i="5"/>
  <c r="O80" i="2"/>
  <c r="AD80" i="5"/>
  <c r="L237" i="4"/>
  <c r="O36" i="2"/>
  <c r="AD36" i="5"/>
  <c r="AD197" i="5"/>
  <c r="O197" i="2"/>
  <c r="AD58" i="5"/>
  <c r="O58" i="2"/>
  <c r="AD66" i="5"/>
  <c r="O66" i="2"/>
  <c r="AD23" i="5"/>
  <c r="O23" i="2"/>
  <c r="AD151" i="5"/>
  <c r="O151" i="2"/>
  <c r="O181" i="2"/>
  <c r="AD181" i="5"/>
  <c r="AD54" i="5"/>
  <c r="O54" i="2"/>
  <c r="O161" i="2"/>
  <c r="AD161" i="5"/>
  <c r="AD189" i="5"/>
  <c r="O189" i="2"/>
  <c r="O141" i="2"/>
  <c r="AD141" i="5"/>
  <c r="AD107" i="5"/>
  <c r="O107" i="2"/>
  <c r="O9" i="2"/>
  <c r="AD9" i="5"/>
  <c r="O174" i="2"/>
  <c r="AD174" i="5"/>
  <c r="AD13" i="5"/>
  <c r="O13" i="2"/>
  <c r="AD198" i="5"/>
  <c r="O198" i="2"/>
  <c r="AD140" i="5"/>
  <c r="O140" i="2"/>
  <c r="O120" i="2"/>
  <c r="AD120" i="5"/>
  <c r="M36" i="4"/>
  <c r="AD20" i="5"/>
  <c r="O20" i="2"/>
  <c r="M122" i="4"/>
  <c r="O52" i="2"/>
  <c r="AD52" i="5"/>
  <c r="AD78" i="5"/>
  <c r="O78" i="2"/>
  <c r="L221" i="4"/>
  <c r="L212" i="4"/>
  <c r="AD63" i="5"/>
  <c r="O63" i="2"/>
  <c r="O2" i="2"/>
  <c r="AD2" i="5"/>
  <c r="M101" i="4"/>
  <c r="O157" i="2"/>
  <c r="AD157" i="5"/>
  <c r="AD47" i="5"/>
  <c r="O47" i="2"/>
  <c r="O43" i="2"/>
  <c r="AD43" i="5"/>
  <c r="AD42" i="5"/>
  <c r="O42" i="2"/>
  <c r="O51" i="2"/>
  <c r="AD51" i="5"/>
  <c r="AD79" i="5"/>
  <c r="O79" i="2"/>
  <c r="L233" i="4"/>
  <c r="M2" i="4"/>
  <c r="AD7" i="5"/>
  <c r="O7" i="2"/>
  <c r="O88" i="2"/>
  <c r="AD88" i="5"/>
  <c r="O117" i="2"/>
  <c r="AD117" i="5"/>
  <c r="O83" i="2"/>
  <c r="AD83" i="5"/>
  <c r="AD69" i="5"/>
  <c r="O69" i="2"/>
  <c r="AD150" i="5"/>
  <c r="O150" i="2"/>
  <c r="L215" i="4"/>
  <c r="AD147" i="5"/>
  <c r="O147" i="2"/>
  <c r="AD154" i="5"/>
  <c r="O154" i="2"/>
  <c r="L220" i="4"/>
  <c r="L222" i="4"/>
  <c r="O39" i="2"/>
  <c r="AD39" i="5"/>
  <c r="O75" i="2"/>
  <c r="AD75" i="5"/>
  <c r="AD188" i="5"/>
  <c r="O188" i="2"/>
  <c r="AD211" i="5"/>
  <c r="O211" i="2"/>
  <c r="AD171" i="5"/>
  <c r="O171" i="2"/>
  <c r="AD208" i="5"/>
  <c r="O208" i="2"/>
  <c r="O22" i="2"/>
  <c r="AD22" i="5"/>
  <c r="AD167" i="5"/>
  <c r="O167" i="2"/>
  <c r="O179" i="2"/>
  <c r="AD179" i="5"/>
  <c r="AD100" i="5"/>
  <c r="O100" i="2"/>
  <c r="M35" i="4"/>
  <c r="AD160" i="5"/>
  <c r="O160" i="2"/>
  <c r="AD44" i="5"/>
  <c r="O44" i="2"/>
  <c r="O45" i="2"/>
  <c r="AD45" i="5"/>
  <c r="O57" i="2"/>
  <c r="AD57" i="5"/>
  <c r="AD196" i="5"/>
  <c r="O196" i="2"/>
  <c r="AD143" i="5"/>
  <c r="O143" i="2"/>
  <c r="AD29" i="5"/>
  <c r="O29" i="2"/>
  <c r="O89" i="2"/>
  <c r="AD89" i="5"/>
  <c r="AD94" i="5"/>
  <c r="O94" i="2"/>
  <c r="M37" i="4"/>
  <c r="AD148" i="5"/>
  <c r="O148" i="2"/>
  <c r="AD26" i="5"/>
  <c r="O26" i="2"/>
  <c r="AD14" i="5"/>
  <c r="O14" i="2"/>
  <c r="AD87" i="5"/>
  <c r="O87" i="2"/>
  <c r="O191" i="2"/>
  <c r="AD191" i="5"/>
  <c r="AD122" i="5"/>
  <c r="O122" i="2"/>
  <c r="AD132" i="5"/>
  <c r="O132" i="2"/>
  <c r="O152" i="2"/>
  <c r="AD152" i="5"/>
  <c r="AD155" i="5"/>
  <c r="O155" i="2"/>
  <c r="AD37" i="5"/>
  <c r="O37" i="2"/>
  <c r="AD73" i="5"/>
  <c r="O73" i="2"/>
  <c r="O186" i="2"/>
  <c r="AD186" i="5"/>
  <c r="O123" i="2"/>
  <c r="AD123" i="5"/>
  <c r="O172" i="2"/>
  <c r="AD172" i="5"/>
  <c r="AD138" i="5"/>
  <c r="O138" i="2"/>
  <c r="AD131" i="5"/>
  <c r="O131" i="2"/>
  <c r="O76" i="2"/>
  <c r="AD76" i="5"/>
  <c r="O38" i="2"/>
  <c r="AD38" i="5"/>
  <c r="AD204" i="5"/>
  <c r="O204" i="2"/>
  <c r="M152" i="4"/>
  <c r="L214" i="4"/>
  <c r="O25" i="2"/>
  <c r="AD25" i="5"/>
  <c r="AD61" i="5"/>
  <c r="O61" i="2"/>
  <c r="L230" i="4"/>
  <c r="O55" i="2"/>
  <c r="AD55" i="5"/>
  <c r="O116" i="2"/>
  <c r="AD116" i="5"/>
  <c r="O35" i="2"/>
  <c r="AD35" i="5"/>
  <c r="AD209" i="5"/>
  <c r="O209" i="2"/>
  <c r="AD206" i="5"/>
  <c r="O206" i="2"/>
  <c r="AD6" i="5"/>
  <c r="O6" i="2"/>
  <c r="L213" i="4"/>
  <c r="L226" i="4"/>
  <c r="O176" i="2"/>
  <c r="AD176" i="5"/>
  <c r="O84" i="2"/>
  <c r="AD84" i="5"/>
  <c r="O40" i="2"/>
  <c r="AD40" i="5"/>
  <c r="AD53" i="5"/>
  <c r="O53" i="2"/>
  <c r="O130" i="2"/>
  <c r="AD130" i="5"/>
  <c r="O81" i="2"/>
  <c r="AD81" i="5"/>
  <c r="O106" i="2"/>
  <c r="AD106" i="5"/>
  <c r="O91" i="2"/>
  <c r="AD91" i="5"/>
  <c r="AD168" i="5"/>
  <c r="O168" i="2"/>
  <c r="L224" i="4"/>
  <c r="AD183" i="5"/>
  <c r="O183" i="2"/>
  <c r="O128" i="2"/>
  <c r="AD128" i="5"/>
  <c r="O156" i="2"/>
  <c r="AD156" i="5"/>
  <c r="O133" i="2"/>
  <c r="AD133" i="5"/>
  <c r="AD15" i="5"/>
  <c r="O15" i="2"/>
  <c r="AD21" i="5"/>
  <c r="O21" i="2"/>
  <c r="L229" i="4"/>
  <c r="O30" i="2"/>
  <c r="AD30" i="5"/>
  <c r="AD108" i="5"/>
  <c r="O108" i="2"/>
  <c r="O158" i="2"/>
  <c r="AD158" i="5"/>
  <c r="AD96" i="5"/>
  <c r="O96" i="2"/>
  <c r="AD65" i="5"/>
  <c r="O65" i="2"/>
  <c r="O127" i="2"/>
  <c r="AD127" i="5"/>
  <c r="O110" i="2"/>
  <c r="AD110" i="5"/>
  <c r="AD103" i="5"/>
  <c r="O103" i="2"/>
  <c r="O8" i="2"/>
  <c r="AD8" i="5"/>
  <c r="O68" i="2"/>
  <c r="AD68" i="5"/>
  <c r="O166" i="2"/>
  <c r="AD166" i="5"/>
  <c r="O4" i="2"/>
  <c r="AD4" i="5"/>
  <c r="AD33" i="5"/>
  <c r="O33" i="2"/>
  <c r="O17" i="2"/>
  <c r="AD17" i="5"/>
  <c r="O169" i="2"/>
  <c r="AD169" i="5"/>
  <c r="AD99" i="5"/>
  <c r="O99" i="2"/>
  <c r="AD125" i="5"/>
  <c r="O125" i="2"/>
  <c r="L236" i="4"/>
  <c r="O85" i="2"/>
  <c r="AD85" i="5"/>
  <c r="AD192" i="5"/>
  <c r="O192" i="2"/>
  <c r="AD115" i="5"/>
  <c r="O115" i="2"/>
  <c r="AD10" i="5"/>
  <c r="O10" i="2"/>
  <c r="O90" i="2"/>
  <c r="AD90" i="5"/>
  <c r="L225" i="4"/>
  <c r="O113" i="2"/>
  <c r="AD113" i="5"/>
  <c r="O139" i="2"/>
  <c r="AD139" i="5"/>
  <c r="O50" i="2"/>
  <c r="AD50" i="5"/>
  <c r="AD18" i="5"/>
  <c r="O18" i="2"/>
  <c r="O164" i="2"/>
  <c r="AD164" i="5"/>
  <c r="O56" i="2"/>
  <c r="AD56" i="5"/>
  <c r="O190" i="2"/>
  <c r="AD190" i="5"/>
  <c r="AD24" i="5"/>
  <c r="O24" i="2"/>
  <c r="O175" i="2"/>
  <c r="AD175" i="5"/>
  <c r="O74" i="2"/>
  <c r="AD74" i="5"/>
  <c r="AD41" i="5"/>
  <c r="O41" i="2"/>
  <c r="O136" i="2"/>
  <c r="AD136" i="5"/>
  <c r="O135" i="2"/>
  <c r="AD135" i="5"/>
  <c r="AD34" i="5"/>
  <c r="O34" i="2"/>
  <c r="O114" i="2"/>
  <c r="AD114" i="5"/>
  <c r="O129" i="2"/>
  <c r="AD129" i="5"/>
  <c r="L235" i="4"/>
  <c r="AD48" i="5"/>
  <c r="O48" i="2"/>
  <c r="L234" i="4"/>
  <c r="O59" i="2"/>
  <c r="AD59" i="5"/>
  <c r="L217" i="4"/>
  <c r="O32" i="2"/>
  <c r="AD32" i="5"/>
  <c r="AD205" i="5"/>
  <c r="O205" i="2"/>
  <c r="AD5" i="5"/>
  <c r="O5" i="2"/>
  <c r="AD200" i="5"/>
  <c r="O200" i="2"/>
  <c r="O82" i="2"/>
  <c r="AD82" i="5"/>
  <c r="O194" i="2"/>
  <c r="AD194" i="5"/>
  <c r="M81" i="4"/>
  <c r="AD46" i="5"/>
  <c r="O46" i="2"/>
  <c r="AD49" i="5"/>
  <c r="O49" i="2"/>
  <c r="AC112" i="4"/>
  <c r="AC208" i="4"/>
  <c r="AC139" i="4"/>
  <c r="AC191" i="4"/>
  <c r="AC72" i="4"/>
  <c r="AC199" i="4"/>
  <c r="AC26" i="4"/>
  <c r="AC154" i="4"/>
  <c r="AC201" i="4"/>
  <c r="AC186" i="4"/>
  <c r="AC161" i="4"/>
  <c r="AC64" i="4"/>
  <c r="AC62" i="4"/>
  <c r="AC116" i="4"/>
  <c r="AC21" i="4"/>
  <c r="AC135" i="4"/>
  <c r="AC5" i="4"/>
  <c r="AC183" i="4"/>
  <c r="AC25" i="4"/>
  <c r="AC120" i="4"/>
  <c r="AC105" i="4"/>
  <c r="AC9" i="4"/>
  <c r="AC166" i="4"/>
  <c r="AC74" i="4"/>
  <c r="AC52" i="4"/>
  <c r="AC77" i="4"/>
  <c r="AC109" i="4"/>
  <c r="AC10" i="4"/>
  <c r="AC61" i="4"/>
  <c r="AC159" i="4"/>
  <c r="AC43" i="4"/>
  <c r="AC164" i="4"/>
  <c r="AC27" i="4"/>
  <c r="AC42" i="4"/>
  <c r="AC136" i="4"/>
  <c r="AC92" i="4"/>
  <c r="AC145" i="4"/>
  <c r="AC197" i="4"/>
  <c r="AC98" i="4"/>
  <c r="AC22" i="4"/>
  <c r="AC193" i="4"/>
  <c r="AC117" i="4"/>
  <c r="AC111" i="4"/>
  <c r="AC15" i="4"/>
  <c r="AC141" i="4"/>
  <c r="AC121" i="4"/>
  <c r="AC94" i="4"/>
  <c r="AC41" i="4"/>
  <c r="AC78" i="4"/>
  <c r="AC123" i="4"/>
  <c r="AC12" i="4"/>
  <c r="AC31" i="4"/>
  <c r="AC67" i="4"/>
  <c r="AC192" i="4"/>
  <c r="AC29" i="4"/>
  <c r="AC158" i="4"/>
  <c r="AC142" i="4"/>
  <c r="AC137" i="4"/>
  <c r="AC169" i="4"/>
  <c r="AC47" i="4"/>
  <c r="AC114" i="4"/>
  <c r="AC128" i="4"/>
  <c r="AC151" i="4"/>
  <c r="AC209" i="4"/>
  <c r="AC196" i="4"/>
  <c r="AC203" i="4"/>
  <c r="AC3" i="4"/>
  <c r="AC93" i="4"/>
  <c r="AC176" i="4"/>
  <c r="AC127" i="4"/>
  <c r="AC108" i="4"/>
  <c r="AC68" i="4"/>
  <c r="AC88" i="4"/>
  <c r="AC89" i="4"/>
  <c r="AC86" i="4"/>
  <c r="AC95" i="4"/>
  <c r="AC118" i="4"/>
  <c r="AC40" i="4"/>
  <c r="AC172" i="4"/>
  <c r="AC24" i="4"/>
  <c r="AC7" i="4"/>
  <c r="AC174" i="4"/>
  <c r="AC163" i="4"/>
  <c r="AC126" i="4"/>
  <c r="AC101" i="4"/>
  <c r="AC129" i="4"/>
  <c r="AC124" i="4"/>
  <c r="AC91" i="4"/>
  <c r="AC207" i="4"/>
  <c r="AC180" i="4"/>
  <c r="AC38" i="4"/>
  <c r="AC50" i="4"/>
  <c r="AC134" i="4"/>
  <c r="AC63" i="4"/>
  <c r="AC37" i="4"/>
  <c r="AC205" i="4"/>
  <c r="AC131" i="4"/>
  <c r="AC122" i="4"/>
  <c r="AC99" i="4"/>
  <c r="AC58" i="4"/>
  <c r="AC107" i="4"/>
  <c r="AC165" i="4"/>
  <c r="AC16" i="4"/>
  <c r="AC110" i="4"/>
  <c r="AC198" i="4"/>
  <c r="AC66" i="4"/>
  <c r="AC143" i="4"/>
  <c r="AC206" i="4"/>
  <c r="AC150" i="4"/>
  <c r="AC189" i="4"/>
  <c r="AC188" i="4"/>
  <c r="AC35" i="4"/>
  <c r="AC6" i="4"/>
  <c r="AC8" i="4"/>
  <c r="AC83" i="4"/>
  <c r="AC70" i="4"/>
  <c r="AC202" i="4"/>
  <c r="AC195" i="4"/>
  <c r="AC71" i="4"/>
  <c r="AC54" i="4"/>
  <c r="AC153" i="4"/>
  <c r="AC100" i="4"/>
  <c r="AC130" i="4"/>
  <c r="AC211" i="4"/>
  <c r="AC119" i="4"/>
  <c r="AC140" i="4"/>
  <c r="AC53" i="4"/>
  <c r="AC2" i="4"/>
  <c r="AC132" i="4"/>
  <c r="AC113" i="4"/>
  <c r="AC17" i="4"/>
  <c r="AC48" i="4"/>
  <c r="AC210" i="4"/>
  <c r="AC104" i="4"/>
  <c r="AC76" i="4"/>
  <c r="AC185" i="4"/>
  <c r="AC152" i="4"/>
  <c r="AC148" i="4"/>
  <c r="AC146" i="4"/>
  <c r="AC184" i="4"/>
  <c r="AC187" i="4"/>
  <c r="AC175" i="4"/>
  <c r="AC182" i="4"/>
  <c r="AC178" i="4"/>
  <c r="AC39" i="4"/>
  <c r="AC168" i="4"/>
  <c r="AC75" i="4"/>
  <c r="AC56" i="4"/>
  <c r="AC102" i="4"/>
  <c r="AC81" i="4"/>
  <c r="AC181" i="4"/>
  <c r="AC19" i="4"/>
  <c r="AC80" i="4"/>
  <c r="AC14" i="4"/>
  <c r="AC49" i="4"/>
  <c r="AC30" i="4"/>
  <c r="AC103" i="4"/>
  <c r="AC138" i="4"/>
  <c r="AC23" i="4"/>
  <c r="AC173" i="4"/>
  <c r="E173" i="1" s="1"/>
  <c r="AC144" i="4"/>
  <c r="AC28" i="4"/>
  <c r="AC33" i="4"/>
  <c r="AC157" i="4"/>
  <c r="AC204" i="4"/>
  <c r="AC160" i="4"/>
  <c r="AC149" i="4"/>
  <c r="AC13" i="4"/>
  <c r="AC51" i="4"/>
  <c r="AC133" i="4"/>
  <c r="AC4" i="4"/>
  <c r="AC162" i="4"/>
  <c r="AC32" i="4"/>
  <c r="AC115" i="4"/>
  <c r="AC125" i="4"/>
  <c r="AC55" i="4"/>
  <c r="AC96" i="4"/>
  <c r="AC171" i="4"/>
  <c r="AC57" i="4"/>
  <c r="AC79" i="4"/>
  <c r="AC200" i="4"/>
  <c r="AC190" i="4"/>
  <c r="AC179" i="4"/>
  <c r="AC65" i="4"/>
  <c r="AC11" i="4"/>
  <c r="AC18" i="4"/>
  <c r="AC44" i="4"/>
  <c r="AC60" i="4"/>
  <c r="AC194" i="4"/>
  <c r="AC36" i="4"/>
  <c r="AC147" i="4"/>
  <c r="AC59" i="4"/>
  <c r="AC45" i="4"/>
  <c r="AC73" i="4"/>
  <c r="AC69" i="4"/>
  <c r="AC46" i="4"/>
  <c r="AC167" i="4"/>
  <c r="AC85" i="4"/>
  <c r="AC90" i="4"/>
  <c r="AC84" i="4"/>
  <c r="AC156" i="4"/>
  <c r="AC20" i="4"/>
  <c r="AC106" i="4"/>
  <c r="AC34" i="4"/>
  <c r="AC155" i="4"/>
  <c r="AC87" i="4"/>
  <c r="AC97" i="4"/>
  <c r="AC170" i="4"/>
  <c r="AC82" i="4"/>
  <c r="AC177" i="4"/>
  <c r="G219" i="1" a="1"/>
  <c r="X219" i="5" a="1"/>
  <c r="G216" i="1" a="1"/>
  <c r="X216" i="5" a="1"/>
  <c r="G221" i="1" a="1"/>
  <c r="X221" i="5" a="1"/>
  <c r="G230" i="1" a="1"/>
  <c r="X230" i="5" a="1"/>
  <c r="X225" i="5" a="1"/>
  <c r="G225" i="1" a="1"/>
  <c r="X234" i="5" a="1"/>
  <c r="G234" i="1" a="1"/>
  <c r="P25" i="1" a="1"/>
  <c r="V75" i="1" a="1"/>
  <c r="P31" i="1" a="1"/>
  <c r="P65" i="1" a="1"/>
  <c r="P134" i="1" a="1"/>
  <c r="N223" i="2" a="1"/>
  <c r="P100" i="1" a="1"/>
  <c r="P109" i="1" a="1"/>
  <c r="P49" i="1" a="1"/>
  <c r="P47" i="1" a="1"/>
  <c r="P59" i="1" a="1"/>
  <c r="P107" i="1" a="1"/>
  <c r="V154" i="1" a="1"/>
  <c r="V104" i="1" a="1"/>
  <c r="P43" i="1" a="1"/>
  <c r="V23" i="1" a="1"/>
  <c r="P16" i="1" a="1"/>
  <c r="N216" i="2" a="1"/>
  <c r="V42" i="1" a="1"/>
  <c r="P188" i="1" a="1"/>
  <c r="V21" i="1" a="1"/>
  <c r="P8" i="1" a="1"/>
  <c r="V86" i="1" a="1"/>
  <c r="P151" i="1" a="1"/>
  <c r="V152" i="1" a="1"/>
  <c r="V113" i="1" a="1"/>
  <c r="P153" i="1" a="1"/>
  <c r="P86" i="1" a="1"/>
  <c r="V146" i="1" a="1"/>
  <c r="V200" i="1" a="1"/>
  <c r="P177" i="1" a="1"/>
  <c r="V65" i="1" a="1"/>
  <c r="V63" i="1" a="1"/>
  <c r="V71" i="1" a="1"/>
  <c r="P96" i="1" a="1"/>
  <c r="V39" i="1" a="1"/>
  <c r="N236" i="2" a="1"/>
  <c r="V207" i="1" a="1"/>
  <c r="V121" i="1" a="1"/>
  <c r="V130" i="1" a="1"/>
  <c r="V10" i="1" a="1"/>
  <c r="P173" i="1" a="1"/>
  <c r="P176" i="1" a="1"/>
  <c r="V167" i="1" a="1"/>
  <c r="V122" i="1" a="1"/>
  <c r="P72" i="1" a="1"/>
  <c r="P17" i="1" a="1"/>
  <c r="P92" i="1" a="1"/>
  <c r="P13" i="1" a="1"/>
  <c r="V172" i="1" a="1"/>
  <c r="P155" i="1" a="1"/>
  <c r="V189" i="1" a="1"/>
  <c r="V201" i="1" a="1"/>
  <c r="P76" i="1" a="1"/>
  <c r="P201" i="1" a="1"/>
  <c r="V162" i="1" a="1"/>
  <c r="V82" i="1" a="1"/>
  <c r="V5" i="1" a="1"/>
  <c r="P60" i="1" a="1"/>
  <c r="V192" i="1" a="1"/>
  <c r="P157" i="1" a="1"/>
  <c r="P190" i="1" a="1"/>
  <c r="V193" i="1" a="1"/>
  <c r="V96" i="1" a="1"/>
  <c r="P193" i="1" a="1"/>
  <c r="V48" i="1" a="1"/>
  <c r="P23" i="1" a="1"/>
  <c r="V143" i="1" a="1"/>
  <c r="V170" i="1" a="1"/>
  <c r="V83" i="1" a="1"/>
  <c r="N217" i="2" a="1"/>
  <c r="V184" i="1" a="1"/>
  <c r="N234" i="2" a="1"/>
  <c r="P70" i="1" a="1"/>
  <c r="V14" i="1" a="1"/>
  <c r="P99" i="1" a="1"/>
  <c r="P199" i="1" a="1"/>
  <c r="P185" i="1" a="1"/>
  <c r="P141" i="1" a="1"/>
  <c r="P32" i="1" a="1"/>
  <c r="P95" i="1" a="1"/>
  <c r="V20" i="1" a="1"/>
  <c r="P143" i="1" a="1"/>
  <c r="P116" i="1" a="1"/>
  <c r="P178" i="1" a="1"/>
  <c r="P67" i="1" a="1"/>
  <c r="P200" i="1" a="1"/>
  <c r="V91" i="1" a="1"/>
  <c r="N219" i="2" a="1"/>
  <c r="V188" i="1" a="1"/>
  <c r="V183" i="1" a="1"/>
  <c r="P211" i="1" a="1"/>
  <c r="P144" i="1" a="1"/>
  <c r="V36" i="1" a="1"/>
  <c r="P184" i="1" a="1"/>
  <c r="P82" i="1" a="1"/>
  <c r="V174" i="1" a="1"/>
  <c r="V165" i="1" a="1"/>
  <c r="V46" i="1" a="1"/>
  <c r="N213" i="2" a="1"/>
  <c r="V79" i="1" a="1"/>
  <c r="V9" i="1" a="1"/>
  <c r="V194" i="1" a="1"/>
  <c r="V196" i="1" a="1"/>
  <c r="G231" i="1" a="1"/>
  <c r="X231" i="5" a="1"/>
  <c r="X228" i="5" a="1"/>
  <c r="G228" i="1" a="1"/>
  <c r="X227" i="5" a="1"/>
  <c r="G227" i="1" a="1"/>
  <c r="G212" i="1" a="1"/>
  <c r="X212" i="5" a="1"/>
  <c r="G215" i="1" a="1"/>
  <c r="X215" i="5" a="1"/>
  <c r="X213" i="5" a="1"/>
  <c r="G213" i="1" a="1"/>
  <c r="G224" i="1" a="1"/>
  <c r="X224" i="5" a="1"/>
  <c r="X236" i="5" a="1"/>
  <c r="G236" i="1" a="1"/>
  <c r="X235" i="5" a="1"/>
  <c r="G235" i="1" a="1"/>
  <c r="P12" i="1" a="1"/>
  <c r="P57" i="1" a="1"/>
  <c r="V129" i="1" a="1"/>
  <c r="N231" i="2" a="1"/>
  <c r="P119" i="1" a="1"/>
  <c r="P159" i="1" a="1"/>
  <c r="P14" i="1" a="1"/>
  <c r="V169" i="1" a="1"/>
  <c r="P44" i="1" a="1"/>
  <c r="V205" i="1" a="1"/>
  <c r="P139" i="1" a="1"/>
  <c r="P210" i="1" a="1"/>
  <c r="V117" i="1" a="1"/>
  <c r="P160" i="1" a="1"/>
  <c r="V151" i="1" a="1"/>
  <c r="V147" i="1" a="1"/>
  <c r="V186" i="1" a="1"/>
  <c r="P196" i="1" a="1"/>
  <c r="P63" i="1" a="1"/>
  <c r="P183" i="1" a="1"/>
  <c r="P131" i="1" a="1"/>
  <c r="N229" i="2" a="1"/>
  <c r="P156" i="1" a="1"/>
  <c r="P41" i="1" a="1"/>
  <c r="V128" i="1" a="1"/>
  <c r="P29" i="1" a="1"/>
  <c r="P91" i="1" a="1"/>
  <c r="V156" i="1" a="1"/>
  <c r="V4" i="1" a="1"/>
  <c r="P192" i="1" a="1"/>
  <c r="V12" i="1" a="1"/>
  <c r="V134" i="1" a="1"/>
  <c r="P36" i="1" a="1"/>
  <c r="N235" i="2" a="1"/>
  <c r="P175" i="1" a="1"/>
  <c r="V73" i="1" a="1"/>
  <c r="V133" i="1" a="1"/>
  <c r="P112" i="1" a="1"/>
  <c r="V109" i="1" a="1"/>
  <c r="V49" i="1" a="1"/>
  <c r="V47" i="1" a="1"/>
  <c r="V59" i="1" a="1"/>
  <c r="V107" i="1" a="1"/>
  <c r="V191" i="1" a="1"/>
  <c r="P113" i="1" a="1"/>
  <c r="P136" i="1" a="1"/>
  <c r="P33" i="1" a="1"/>
  <c r="P93" i="1" a="1"/>
  <c r="P84" i="1" a="1"/>
  <c r="P150" i="1" a="1"/>
  <c r="V135" i="1" a="1"/>
  <c r="V175" i="1" a="1"/>
  <c r="P98" i="1" a="1"/>
  <c r="V149" i="1" a="1"/>
  <c r="V76" i="1" a="1"/>
  <c r="P21" i="1" a="1"/>
  <c r="P123" i="1" a="1"/>
  <c r="P182" i="1" a="1"/>
  <c r="P27" i="1" a="1"/>
  <c r="V168" i="1" a="1"/>
  <c r="V198" i="1" a="1"/>
  <c r="P53" i="1" a="1"/>
  <c r="P51" i="1" a="1"/>
  <c r="V28" i="1" a="1"/>
  <c r="P152" i="1" a="1"/>
  <c r="P207" i="1" a="1"/>
  <c r="V157" i="1" a="1"/>
  <c r="P106" i="1" a="1"/>
  <c r="P124" i="1" a="1"/>
  <c r="V31" i="1" a="1"/>
  <c r="V29" i="1" a="1"/>
  <c r="P135" i="1" a="1"/>
  <c r="V70" i="1" a="1"/>
  <c r="P198" i="1" a="1"/>
  <c r="V72" i="1" a="1"/>
  <c r="V17" i="1" a="1"/>
  <c r="V92" i="1" a="1"/>
  <c r="V13" i="1" a="1"/>
  <c r="P172" i="1" a="1"/>
  <c r="V155" i="1" a="1"/>
  <c r="P66" i="1" a="1"/>
  <c r="P62" i="1" a="1"/>
  <c r="P146" i="1" a="1"/>
  <c r="P15" i="1" a="1"/>
  <c r="P55" i="1" a="1"/>
  <c r="V124" i="1" a="1"/>
  <c r="N220" i="2" a="1"/>
  <c r="P195" i="1" a="1"/>
  <c r="P5" i="1" a="1"/>
  <c r="V182" i="1" a="1"/>
  <c r="V98" i="1" a="1"/>
  <c r="V60" i="1" a="1"/>
  <c r="N233" i="2" a="1"/>
  <c r="P94" i="1" a="1"/>
  <c r="P34" i="1" a="1"/>
  <c r="V127" i="1" a="1"/>
  <c r="P46" i="1" a="1"/>
  <c r="P85" i="1" a="1"/>
  <c r="V142" i="1" a="1"/>
  <c r="V197" i="1" a="1"/>
  <c r="P142" i="1" a="1"/>
  <c r="V100" i="1" a="1"/>
  <c r="V55" i="1" a="1"/>
  <c r="V8" i="1" a="1"/>
  <c r="V57" i="1" a="1"/>
  <c r="P61" i="1" a="1"/>
  <c r="P203" i="1" a="1"/>
  <c r="V179" i="1" a="1"/>
  <c r="V34" i="1" a="1"/>
  <c r="P191" i="1" a="1"/>
  <c r="V26" i="1" a="1"/>
  <c r="N232" i="2" a="1"/>
  <c r="N215" i="2" a="1"/>
  <c r="G232" i="1" a="1"/>
  <c r="X232" i="5" a="1"/>
  <c r="X218" i="5" a="1"/>
  <c r="G218" i="1" a="1"/>
  <c r="G220" i="1" a="1"/>
  <c r="X220" i="5" a="1"/>
  <c r="G226" i="1" a="1"/>
  <c r="X226" i="5" a="1"/>
  <c r="X229" i="5" a="1"/>
  <c r="G229" i="1" a="1"/>
  <c r="V7" i="1" a="1"/>
  <c r="N228" i="2" a="1"/>
  <c r="P54" i="1" a="1"/>
  <c r="V61" i="1" a="1"/>
  <c r="P103" i="1" a="1"/>
  <c r="P128" i="1" a="1"/>
  <c r="P18" i="1" a="1"/>
  <c r="V38" i="1" a="1"/>
  <c r="N218" i="2" a="1"/>
  <c r="P2" i="1" a="1"/>
  <c r="P145" i="1" a="1"/>
  <c r="P204" i="1" a="1"/>
  <c r="P68" i="1" a="1"/>
  <c r="V85" i="1" a="1"/>
  <c r="V37" i="1" a="1"/>
  <c r="V208" i="1" a="1"/>
  <c r="V50" i="1" a="1"/>
  <c r="P132" i="1" a="1"/>
  <c r="P138" i="1" a="1"/>
  <c r="V206" i="1" a="1"/>
  <c r="V144" i="1" a="1"/>
  <c r="V41" i="1" a="1"/>
  <c r="P137" i="1" a="1"/>
  <c r="V56" i="1" a="1"/>
  <c r="V18" i="1" a="1"/>
  <c r="V58" i="1" a="1"/>
  <c r="V43" i="1" a="1"/>
  <c r="V95" i="1" a="1"/>
  <c r="V178" i="1" a="1"/>
  <c r="V126" i="1" a="1"/>
  <c r="P75" i="1" a="1"/>
  <c r="V103" i="1" a="1"/>
  <c r="V166" i="1" a="1"/>
  <c r="P78" i="1" a="1"/>
  <c r="V118" i="1" a="1"/>
  <c r="P11" i="1" a="1"/>
  <c r="P166" i="1" a="1"/>
  <c r="V164" i="1" a="1"/>
  <c r="P169" i="1" a="1"/>
  <c r="V44" i="1" a="1"/>
  <c r="P205" i="1" a="1"/>
  <c r="V139" i="1" a="1"/>
  <c r="V210" i="1" a="1"/>
  <c r="P197" i="1" a="1"/>
  <c r="P28" i="1" a="1"/>
  <c r="P3" i="1" a="1"/>
  <c r="P69" i="1" a="1"/>
  <c r="V110" i="1" a="1"/>
  <c r="V161" i="1" a="1"/>
  <c r="V187" i="1" a="1"/>
  <c r="V123" i="1" a="1"/>
  <c r="V115" i="1" a="1"/>
  <c r="V108" i="1" a="1"/>
  <c r="V90" i="1" a="1"/>
  <c r="P22" i="1" a="1"/>
  <c r="P163" i="1" a="1"/>
  <c r="P189" i="1" a="1"/>
  <c r="V22" i="1" a="1"/>
  <c r="V6" i="1" a="1"/>
  <c r="P101" i="1" a="1"/>
  <c r="P154" i="1" a="1"/>
  <c r="P209" i="1" a="1"/>
  <c r="V66" i="1" a="1"/>
  <c r="P71" i="1" a="1"/>
  <c r="V195" i="1" a="1"/>
  <c r="P64" i="1" a="1"/>
  <c r="V159" i="1" a="1"/>
  <c r="V116" i="1" a="1"/>
  <c r="V202" i="1" a="1"/>
  <c r="V54" i="1" a="1"/>
  <c r="V181" i="1" a="1"/>
  <c r="V87" i="1" a="1"/>
  <c r="P104" i="1" a="1"/>
  <c r="N212" i="2" a="1"/>
  <c r="V136" i="1" a="1"/>
  <c r="V33" i="1" a="1"/>
  <c r="V93" i="1" a="1"/>
  <c r="V84" i="1" a="1"/>
  <c r="V150" i="1" a="1"/>
  <c r="V64" i="1" a="1"/>
  <c r="P148" i="1" a="1"/>
  <c r="V111" i="1" a="1"/>
  <c r="P4" i="1" a="1"/>
  <c r="P40" i="1" a="1"/>
  <c r="P170" i="1" a="1"/>
  <c r="P202" i="1" a="1"/>
  <c r="P77" i="1" a="1"/>
  <c r="V81" i="1" a="1"/>
  <c r="V94" i="1" a="1"/>
  <c r="P125" i="1" a="1"/>
  <c r="P149" i="1" a="1"/>
  <c r="V27" i="1" a="1"/>
  <c r="V203" i="1" a="1"/>
  <c r="V125" i="1" a="1"/>
  <c r="V78" i="1" a="1"/>
  <c r="V171" i="1" a="1"/>
  <c r="P80" i="1" a="1"/>
  <c r="P147" i="1" a="1"/>
  <c r="V11" i="1" a="1"/>
  <c r="V177" i="1" a="1"/>
  <c r="V51" i="1" a="1"/>
  <c r="V62" i="1" a="1"/>
  <c r="V67" i="1" a="1"/>
  <c r="P171" i="1" a="1"/>
  <c r="V120" i="1" a="1"/>
  <c r="P114" i="1" a="1"/>
  <c r="P140" i="1" a="1"/>
  <c r="P108" i="1" a="1"/>
  <c r="V24" i="1" a="1"/>
  <c r="P122" i="1" a="1"/>
  <c r="P50" i="1" a="1"/>
  <c r="V35" i="1" a="1"/>
  <c r="P7" i="1" a="1"/>
  <c r="N226" i="2" a="1"/>
  <c r="G223" i="1" a="1"/>
  <c r="X223" i="5" a="1"/>
  <c r="G237" i="1" a="1"/>
  <c r="X237" i="5" a="1"/>
  <c r="G233" i="1" a="1"/>
  <c r="X233" i="5" a="1"/>
  <c r="X222" i="5" a="1"/>
  <c r="G222" i="1" a="1"/>
  <c r="X214" i="5" a="1"/>
  <c r="G214" i="1" a="1"/>
  <c r="X217" i="5" a="1"/>
  <c r="G217" i="1" a="1"/>
  <c r="M173" i="4" a="1"/>
  <c r="P83" i="1" a="1"/>
  <c r="P120" i="1" a="1"/>
  <c r="P19" i="1" a="1"/>
  <c r="V114" i="1" a="1"/>
  <c r="P194" i="1" a="1"/>
  <c r="P180" i="1" a="1"/>
  <c r="N227" i="2" a="1"/>
  <c r="P130" i="1" a="1"/>
  <c r="P10" i="1" a="1"/>
  <c r="V173" i="1" a="1"/>
  <c r="V176" i="1" a="1"/>
  <c r="P167" i="1" a="1"/>
  <c r="P165" i="1" a="1"/>
  <c r="V112" i="1" a="1"/>
  <c r="V53" i="1" a="1"/>
  <c r="P164" i="1" a="1"/>
  <c r="P30" i="1" a="1"/>
  <c r="V45" i="1" a="1"/>
  <c r="N214" i="2" a="1"/>
  <c r="P162" i="1" a="1"/>
  <c r="P9" i="1" a="1"/>
  <c r="P48" i="1" a="1"/>
  <c r="P81" i="1" a="1"/>
  <c r="P52" i="1" a="1"/>
  <c r="V163" i="1" a="1"/>
  <c r="V52" i="1" a="1"/>
  <c r="P58" i="1" a="1"/>
  <c r="P88" i="1" a="1"/>
  <c r="V105" i="1" a="1"/>
  <c r="P168" i="1" a="1"/>
  <c r="N221" i="2" a="1"/>
  <c r="P42" i="1" a="1"/>
  <c r="V101" i="1" a="1"/>
  <c r="P6" i="1" a="1"/>
  <c r="V30" i="1" a="1"/>
  <c r="P117" i="1" a="1"/>
  <c r="P26" i="1" a="1"/>
  <c r="V80" i="1" a="1"/>
  <c r="P38" i="1" a="1"/>
  <c r="N222" i="2" a="1"/>
  <c r="V2" i="1" a="1"/>
  <c r="V145" i="1" a="1"/>
  <c r="V204" i="1" a="1"/>
  <c r="P127" i="1" a="1"/>
  <c r="P73" i="1" a="1"/>
  <c r="V99" i="1" a="1"/>
  <c r="V199" i="1" a="1"/>
  <c r="V185" i="1" a="1"/>
  <c r="V141" i="1" a="1"/>
  <c r="V32" i="1" a="1"/>
  <c r="P24" i="1" a="1"/>
  <c r="P87" i="1" a="1"/>
  <c r="V16" i="1" a="1"/>
  <c r="P186" i="1" a="1"/>
  <c r="P206" i="1" a="1"/>
  <c r="P39" i="1" a="1"/>
  <c r="P115" i="1" a="1"/>
  <c r="V211" i="1" a="1"/>
  <c r="P45" i="1" a="1"/>
  <c r="V209" i="1" a="1"/>
  <c r="V68" i="1" a="1"/>
  <c r="P79" i="1" a="1"/>
  <c r="P20" i="1" a="1"/>
  <c r="P56" i="1" a="1"/>
  <c r="P37" i="1" a="1"/>
  <c r="V180" i="1" a="1"/>
  <c r="P111" i="1" a="1"/>
  <c r="V40" i="1" a="1"/>
  <c r="N230" i="2" a="1"/>
  <c r="N224" i="2" a="1"/>
  <c r="V74" i="1" a="1"/>
  <c r="P97" i="1" a="1"/>
  <c r="P208" i="1" a="1"/>
  <c r="N237" i="2" a="1"/>
  <c r="V3" i="1" a="1"/>
  <c r="V69" i="1" a="1"/>
  <c r="P110" i="1" a="1"/>
  <c r="P161" i="1" a="1"/>
  <c r="P187" i="1" a="1"/>
  <c r="P121" i="1" a="1"/>
  <c r="P133" i="1" a="1"/>
  <c r="V88" i="1" a="1"/>
  <c r="V106" i="1" a="1"/>
  <c r="P35" i="1" a="1"/>
  <c r="P105" i="1" a="1"/>
  <c r="P102" i="1" a="1"/>
  <c r="V137" i="1" a="1"/>
  <c r="V190" i="1" a="1"/>
  <c r="P118" i="1" a="1"/>
  <c r="V97" i="1" a="1"/>
  <c r="V158" i="1" a="1"/>
  <c r="V131" i="1" a="1"/>
  <c r="V140" i="1" a="1"/>
  <c r="P158" i="1" a="1"/>
  <c r="V132" i="1" a="1"/>
  <c r="P179" i="1" a="1"/>
  <c r="V77" i="1" a="1"/>
  <c r="P174" i="1" a="1"/>
  <c r="V148" i="1" a="1"/>
  <c r="P181" i="1" a="1"/>
  <c r="V160" i="1" a="1"/>
  <c r="V15" i="1" a="1"/>
  <c r="V102" i="1" a="1"/>
  <c r="V25" i="1" a="1"/>
  <c r="P129" i="1" a="1"/>
  <c r="V119" i="1" a="1"/>
  <c r="V138" i="1" a="1"/>
  <c r="P90" i="1" a="1"/>
  <c r="V89" i="1" a="1"/>
  <c r="P74" i="1" a="1"/>
  <c r="P126" i="1" a="1"/>
  <c r="V153" i="1" a="1"/>
  <c r="V19" i="1" a="1"/>
  <c r="P89" i="1" a="1"/>
  <c r="N225" i="2" a="1"/>
  <c r="G217" i="1" l="1"/>
  <c r="X217" i="5"/>
  <c r="G214" i="1"/>
  <c r="X214" i="5"/>
  <c r="G222" i="1"/>
  <c r="X222" i="5"/>
  <c r="X233" i="5"/>
  <c r="G233" i="1"/>
  <c r="X237" i="5"/>
  <c r="G237" i="1"/>
  <c r="X223" i="5"/>
  <c r="G223" i="1"/>
  <c r="G229" i="1"/>
  <c r="X229" i="5"/>
  <c r="X226" i="5"/>
  <c r="G226" i="1"/>
  <c r="X220" i="5"/>
  <c r="G220" i="1"/>
  <c r="G218" i="1"/>
  <c r="X218" i="5"/>
  <c r="X232" i="5"/>
  <c r="G232" i="1"/>
  <c r="G235" i="1"/>
  <c r="X235" i="5"/>
  <c r="G236" i="1"/>
  <c r="X236" i="5"/>
  <c r="X224" i="5"/>
  <c r="G224" i="1"/>
  <c r="G213" i="1"/>
  <c r="X213" i="5"/>
  <c r="X215" i="5"/>
  <c r="G215" i="1"/>
  <c r="X212" i="5"/>
  <c r="G212" i="1"/>
  <c r="G227" i="1"/>
  <c r="X227" i="5"/>
  <c r="G228" i="1"/>
  <c r="X228" i="5"/>
  <c r="X231" i="5"/>
  <c r="G231" i="1"/>
  <c r="G234" i="1"/>
  <c r="X234" i="5"/>
  <c r="G225" i="1"/>
  <c r="X225" i="5"/>
  <c r="X230" i="5"/>
  <c r="G230" i="1"/>
  <c r="X221" i="5"/>
  <c r="G221" i="1"/>
  <c r="X216" i="5"/>
  <c r="G216" i="1"/>
  <c r="X219" i="5"/>
  <c r="G219" i="1"/>
  <c r="M173" i="4"/>
  <c r="C173" i="4"/>
  <c r="N229" i="2"/>
  <c r="N214" i="2"/>
  <c r="N226" i="2"/>
  <c r="N227" i="2"/>
  <c r="N213" i="2"/>
  <c r="N236" i="2"/>
  <c r="N219" i="2"/>
  <c r="P177" i="1"/>
  <c r="V177" i="1"/>
  <c r="V87" i="1"/>
  <c r="P87" i="1"/>
  <c r="V20" i="1"/>
  <c r="P20" i="1"/>
  <c r="P85" i="1"/>
  <c r="V85" i="1"/>
  <c r="P73" i="1"/>
  <c r="V73" i="1"/>
  <c r="V36" i="1"/>
  <c r="P36" i="1"/>
  <c r="P18" i="1"/>
  <c r="V18" i="1"/>
  <c r="P190" i="1"/>
  <c r="V190" i="1"/>
  <c r="P171" i="1"/>
  <c r="V171" i="1"/>
  <c r="P115" i="1"/>
  <c r="V115" i="1"/>
  <c r="P133" i="1"/>
  <c r="V133" i="1"/>
  <c r="V160" i="1"/>
  <c r="P160" i="1"/>
  <c r="P28" i="1"/>
  <c r="V28" i="1"/>
  <c r="P138" i="1"/>
  <c r="V138" i="1"/>
  <c r="P14" i="1"/>
  <c r="V14" i="1"/>
  <c r="P81" i="1"/>
  <c r="V81" i="1"/>
  <c r="P168" i="1"/>
  <c r="V168" i="1"/>
  <c r="P175" i="1"/>
  <c r="V175" i="1"/>
  <c r="P148" i="1"/>
  <c r="V148" i="1"/>
  <c r="P104" i="1"/>
  <c r="V104" i="1"/>
  <c r="P113" i="1"/>
  <c r="V113" i="1"/>
  <c r="V140" i="1"/>
  <c r="P140" i="1"/>
  <c r="P100" i="1"/>
  <c r="V100" i="1"/>
  <c r="V195" i="1"/>
  <c r="P195" i="1"/>
  <c r="V8" i="1"/>
  <c r="P8" i="1"/>
  <c r="P189" i="1"/>
  <c r="V189" i="1"/>
  <c r="P66" i="1"/>
  <c r="V66" i="1"/>
  <c r="V165" i="1"/>
  <c r="P165" i="1"/>
  <c r="V122" i="1"/>
  <c r="P122" i="1"/>
  <c r="P63" i="1"/>
  <c r="V63" i="1"/>
  <c r="P180" i="1"/>
  <c r="V180" i="1"/>
  <c r="P91" i="1"/>
  <c r="V91" i="1"/>
  <c r="V126" i="1"/>
  <c r="P126" i="1"/>
  <c r="V24" i="1"/>
  <c r="P24" i="1"/>
  <c r="P95" i="1"/>
  <c r="V95" i="1"/>
  <c r="V68" i="1"/>
  <c r="P68" i="1"/>
  <c r="P127" i="1"/>
  <c r="V127" i="1"/>
  <c r="V203" i="1"/>
  <c r="P203" i="1"/>
  <c r="P128" i="1"/>
  <c r="V128" i="1"/>
  <c r="P137" i="1"/>
  <c r="V137" i="1"/>
  <c r="P192" i="1"/>
  <c r="V192" i="1"/>
  <c r="P123" i="1"/>
  <c r="V123" i="1"/>
  <c r="P121" i="1"/>
  <c r="V121" i="1"/>
  <c r="P117" i="1"/>
  <c r="V117" i="1"/>
  <c r="P197" i="1"/>
  <c r="V197" i="1"/>
  <c r="V42" i="1"/>
  <c r="P42" i="1"/>
  <c r="P159" i="1"/>
  <c r="V159" i="1"/>
  <c r="V77" i="1"/>
  <c r="P77" i="1"/>
  <c r="V9" i="1"/>
  <c r="P9" i="1"/>
  <c r="P135" i="1"/>
  <c r="V135" i="1"/>
  <c r="V64" i="1"/>
  <c r="P64" i="1"/>
  <c r="P154" i="1"/>
  <c r="V154" i="1"/>
  <c r="V191" i="1"/>
  <c r="P191" i="1"/>
  <c r="N233" i="2"/>
  <c r="N217" i="2"/>
  <c r="N223" i="2"/>
  <c r="N212" i="2"/>
  <c r="N237" i="2"/>
  <c r="N220" i="2"/>
  <c r="N230" i="2"/>
  <c r="P82" i="1"/>
  <c r="V82" i="1"/>
  <c r="P155" i="1"/>
  <c r="V155" i="1"/>
  <c r="V156" i="1"/>
  <c r="P156" i="1"/>
  <c r="P167" i="1"/>
  <c r="V167" i="1"/>
  <c r="P45" i="1"/>
  <c r="V45" i="1"/>
  <c r="V194" i="1"/>
  <c r="P194" i="1"/>
  <c r="V11" i="1"/>
  <c r="P11" i="1"/>
  <c r="P200" i="1"/>
  <c r="V200" i="1"/>
  <c r="V96" i="1"/>
  <c r="P96" i="1"/>
  <c r="V32" i="1"/>
  <c r="P32" i="1"/>
  <c r="P51" i="1"/>
  <c r="V51" i="1"/>
  <c r="P204" i="1"/>
  <c r="V204" i="1"/>
  <c r="V144" i="1"/>
  <c r="P144" i="1"/>
  <c r="V103" i="1"/>
  <c r="P103" i="1"/>
  <c r="V80" i="1"/>
  <c r="P80" i="1"/>
  <c r="P102" i="1"/>
  <c r="V102" i="1"/>
  <c r="V39" i="1"/>
  <c r="P39" i="1"/>
  <c r="V187" i="1"/>
  <c r="P187" i="1"/>
  <c r="V152" i="1"/>
  <c r="P152" i="1"/>
  <c r="P210" i="1"/>
  <c r="V210" i="1"/>
  <c r="V132" i="1"/>
  <c r="P132" i="1"/>
  <c r="V119" i="1"/>
  <c r="P119" i="1"/>
  <c r="V153" i="1"/>
  <c r="P153" i="1"/>
  <c r="P202" i="1"/>
  <c r="V202" i="1"/>
  <c r="V6" i="1"/>
  <c r="P6" i="1"/>
  <c r="P150" i="1"/>
  <c r="V150" i="1"/>
  <c r="P198" i="1"/>
  <c r="V198" i="1"/>
  <c r="P107" i="1"/>
  <c r="V107" i="1"/>
  <c r="P131" i="1"/>
  <c r="V131" i="1"/>
  <c r="V134" i="1"/>
  <c r="P134" i="1"/>
  <c r="P207" i="1"/>
  <c r="V207" i="1"/>
  <c r="V124" i="1"/>
  <c r="P124" i="1"/>
  <c r="V163" i="1"/>
  <c r="P163" i="1"/>
  <c r="V172" i="1"/>
  <c r="P172" i="1"/>
  <c r="P86" i="1"/>
  <c r="V86" i="1"/>
  <c r="V176" i="1"/>
  <c r="P176" i="1"/>
  <c r="V196" i="1"/>
  <c r="P196" i="1"/>
  <c r="P114" i="1"/>
  <c r="V114" i="1"/>
  <c r="V142" i="1"/>
  <c r="P142" i="1"/>
  <c r="P67" i="1"/>
  <c r="V67" i="1"/>
  <c r="V78" i="1"/>
  <c r="P78" i="1"/>
  <c r="V141" i="1"/>
  <c r="P141" i="1"/>
  <c r="V193" i="1"/>
  <c r="P193" i="1"/>
  <c r="P145" i="1"/>
  <c r="V145" i="1"/>
  <c r="P27" i="1"/>
  <c r="V27" i="1"/>
  <c r="P61" i="1"/>
  <c r="V61" i="1"/>
  <c r="P52" i="1"/>
  <c r="V52" i="1"/>
  <c r="P105" i="1"/>
  <c r="V105" i="1"/>
  <c r="V21" i="1"/>
  <c r="P21" i="1"/>
  <c r="V161" i="1"/>
  <c r="P161" i="1"/>
  <c r="V26" i="1"/>
  <c r="P26" i="1"/>
  <c r="P139" i="1"/>
  <c r="V139" i="1"/>
  <c r="N234" i="2"/>
  <c r="N216" i="2"/>
  <c r="N224" i="2"/>
  <c r="N231" i="2"/>
  <c r="N232" i="2"/>
  <c r="N225" i="2"/>
  <c r="P170" i="1"/>
  <c r="V170" i="1"/>
  <c r="P34" i="1"/>
  <c r="V34" i="1"/>
  <c r="P84" i="1"/>
  <c r="V84" i="1"/>
  <c r="V46" i="1"/>
  <c r="P46" i="1"/>
  <c r="P59" i="1"/>
  <c r="V59" i="1"/>
  <c r="P60" i="1"/>
  <c r="V60" i="1"/>
  <c r="V65" i="1"/>
  <c r="P65" i="1"/>
  <c r="P79" i="1"/>
  <c r="V79" i="1"/>
  <c r="P55" i="1"/>
  <c r="V55" i="1"/>
  <c r="P162" i="1"/>
  <c r="V162" i="1"/>
  <c r="P13" i="1"/>
  <c r="V13" i="1"/>
  <c r="V157" i="1"/>
  <c r="P157" i="1"/>
  <c r="V173" i="1"/>
  <c r="P173" i="1"/>
  <c r="V30" i="1"/>
  <c r="P30" i="1"/>
  <c r="V19" i="1"/>
  <c r="P19" i="1"/>
  <c r="V56" i="1"/>
  <c r="P56" i="1"/>
  <c r="P178" i="1"/>
  <c r="V178" i="1"/>
  <c r="P184" i="1"/>
  <c r="V184" i="1"/>
  <c r="V185" i="1"/>
  <c r="P185" i="1"/>
  <c r="V48" i="1"/>
  <c r="P48" i="1"/>
  <c r="P2" i="1"/>
  <c r="V2" i="1"/>
  <c r="V211" i="1"/>
  <c r="P211" i="1"/>
  <c r="V54" i="1"/>
  <c r="P54" i="1"/>
  <c r="P70" i="1"/>
  <c r="V70" i="1"/>
  <c r="P35" i="1"/>
  <c r="V35" i="1"/>
  <c r="V206" i="1"/>
  <c r="P206" i="1"/>
  <c r="V110" i="1"/>
  <c r="P110" i="1"/>
  <c r="P58" i="1"/>
  <c r="V58" i="1"/>
  <c r="V205" i="1"/>
  <c r="P205" i="1"/>
  <c r="P50" i="1"/>
  <c r="V50" i="1"/>
  <c r="P129" i="1"/>
  <c r="V129" i="1"/>
  <c r="P174" i="1"/>
  <c r="V174" i="1"/>
  <c r="P40" i="1"/>
  <c r="V40" i="1"/>
  <c r="V89" i="1"/>
  <c r="P89" i="1"/>
  <c r="P93" i="1"/>
  <c r="V93" i="1"/>
  <c r="P209" i="1"/>
  <c r="V209" i="1"/>
  <c r="P47" i="1"/>
  <c r="V47" i="1"/>
  <c r="P158" i="1"/>
  <c r="V158" i="1"/>
  <c r="V31" i="1"/>
  <c r="P31" i="1"/>
  <c r="P41" i="1"/>
  <c r="V41" i="1"/>
  <c r="P15" i="1"/>
  <c r="V15" i="1"/>
  <c r="V22" i="1"/>
  <c r="P22" i="1"/>
  <c r="P92" i="1"/>
  <c r="V92" i="1"/>
  <c r="V164" i="1"/>
  <c r="P164" i="1"/>
  <c r="P10" i="1"/>
  <c r="V10" i="1"/>
  <c r="P74" i="1"/>
  <c r="V74" i="1"/>
  <c r="V120" i="1"/>
  <c r="P120" i="1"/>
  <c r="P183" i="1"/>
  <c r="V183" i="1"/>
  <c r="P116" i="1"/>
  <c r="V116" i="1"/>
  <c r="V186" i="1"/>
  <c r="P186" i="1"/>
  <c r="V199" i="1"/>
  <c r="P199" i="1"/>
  <c r="P208" i="1"/>
  <c r="V208" i="1"/>
  <c r="N218" i="2"/>
  <c r="N222" i="2"/>
  <c r="N215" i="2"/>
  <c r="N235" i="2"/>
  <c r="N221" i="2"/>
  <c r="N228" i="2"/>
  <c r="P97" i="1"/>
  <c r="V97" i="1"/>
  <c r="V106" i="1"/>
  <c r="P106" i="1"/>
  <c r="P90" i="1"/>
  <c r="V90" i="1"/>
  <c r="P69" i="1"/>
  <c r="V69" i="1"/>
  <c r="P147" i="1"/>
  <c r="V147" i="1"/>
  <c r="P44" i="1"/>
  <c r="V44" i="1"/>
  <c r="P179" i="1"/>
  <c r="V179" i="1"/>
  <c r="V57" i="1"/>
  <c r="P57" i="1"/>
  <c r="V125" i="1"/>
  <c r="P125" i="1"/>
  <c r="P4" i="1"/>
  <c r="V4" i="1"/>
  <c r="P149" i="1"/>
  <c r="V149" i="1"/>
  <c r="P33" i="1"/>
  <c r="V33" i="1"/>
  <c r="P23" i="1"/>
  <c r="V23" i="1"/>
  <c r="P49" i="1"/>
  <c r="V49" i="1"/>
  <c r="P181" i="1"/>
  <c r="V181" i="1"/>
  <c r="P75" i="1"/>
  <c r="V75" i="1"/>
  <c r="P182" i="1"/>
  <c r="V182" i="1"/>
  <c r="P146" i="1"/>
  <c r="V146" i="1"/>
  <c r="V76" i="1"/>
  <c r="P76" i="1"/>
  <c r="P17" i="1"/>
  <c r="V17" i="1"/>
  <c r="P53" i="1"/>
  <c r="V53" i="1"/>
  <c r="P130" i="1"/>
  <c r="V130" i="1"/>
  <c r="P71" i="1"/>
  <c r="V71" i="1"/>
  <c r="V83" i="1"/>
  <c r="P83" i="1"/>
  <c r="P188" i="1"/>
  <c r="V188" i="1"/>
  <c r="P143" i="1"/>
  <c r="V143" i="1"/>
  <c r="P16" i="1"/>
  <c r="V16" i="1"/>
  <c r="V99" i="1"/>
  <c r="P99" i="1"/>
  <c r="P37" i="1"/>
  <c r="V37" i="1"/>
  <c r="V38" i="1"/>
  <c r="P38" i="1"/>
  <c r="P101" i="1"/>
  <c r="V101" i="1"/>
  <c r="P7" i="1"/>
  <c r="V7" i="1"/>
  <c r="V118" i="1"/>
  <c r="P118" i="1"/>
  <c r="V88" i="1"/>
  <c r="P88" i="1"/>
  <c r="P108" i="1"/>
  <c r="V108" i="1"/>
  <c r="P3" i="1"/>
  <c r="V3" i="1"/>
  <c r="P151" i="1"/>
  <c r="V151" i="1"/>
  <c r="V169" i="1"/>
  <c r="P169" i="1"/>
  <c r="P29" i="1"/>
  <c r="V29" i="1"/>
  <c r="V12" i="1"/>
  <c r="P12" i="1"/>
  <c r="P94" i="1"/>
  <c r="V94" i="1"/>
  <c r="V111" i="1"/>
  <c r="P111" i="1"/>
  <c r="V98" i="1"/>
  <c r="P98" i="1"/>
  <c r="P136" i="1"/>
  <c r="V136" i="1"/>
  <c r="V43" i="1"/>
  <c r="P43" i="1"/>
  <c r="P109" i="1"/>
  <c r="V109" i="1"/>
  <c r="P166" i="1"/>
  <c r="V166" i="1"/>
  <c r="V25" i="1"/>
  <c r="P25" i="1"/>
  <c r="V5" i="1"/>
  <c r="P5" i="1"/>
  <c r="P62" i="1"/>
  <c r="V62" i="1"/>
  <c r="P201" i="1"/>
  <c r="V201" i="1"/>
  <c r="P72" i="1"/>
  <c r="V72" i="1"/>
  <c r="P112" i="1"/>
  <c r="V112" i="1"/>
  <c r="E177" i="1"/>
  <c r="E87" i="1"/>
  <c r="E20" i="1"/>
  <c r="E85" i="1"/>
  <c r="E73" i="1"/>
  <c r="E18" i="1"/>
  <c r="E190" i="1"/>
  <c r="E171" i="1"/>
  <c r="E115" i="1"/>
  <c r="E133" i="1"/>
  <c r="E160" i="1"/>
  <c r="E28" i="1"/>
  <c r="E138" i="1"/>
  <c r="E14" i="1"/>
  <c r="E168" i="1"/>
  <c r="E175" i="1"/>
  <c r="E148" i="1"/>
  <c r="E104" i="1"/>
  <c r="E113" i="1"/>
  <c r="E140" i="1"/>
  <c r="E100" i="1"/>
  <c r="E195" i="1"/>
  <c r="E8" i="1"/>
  <c r="E189" i="1"/>
  <c r="E66" i="1"/>
  <c r="E165" i="1"/>
  <c r="E63" i="1"/>
  <c r="E180" i="1"/>
  <c r="E91" i="1"/>
  <c r="E126" i="1"/>
  <c r="E24" i="1"/>
  <c r="E95" i="1"/>
  <c r="E68" i="1"/>
  <c r="E127" i="1"/>
  <c r="E203" i="1"/>
  <c r="E128" i="1"/>
  <c r="E137" i="1"/>
  <c r="E192" i="1"/>
  <c r="E123" i="1"/>
  <c r="E117" i="1"/>
  <c r="E197" i="1"/>
  <c r="E42" i="1"/>
  <c r="E159" i="1"/>
  <c r="E77" i="1"/>
  <c r="E9" i="1"/>
  <c r="E135" i="1"/>
  <c r="E64" i="1"/>
  <c r="E154" i="1"/>
  <c r="E191" i="1"/>
  <c r="E82" i="1"/>
  <c r="E155" i="1"/>
  <c r="E156" i="1"/>
  <c r="E167" i="1"/>
  <c r="E45" i="1"/>
  <c r="E194" i="1"/>
  <c r="E11" i="1"/>
  <c r="E200" i="1"/>
  <c r="E96" i="1"/>
  <c r="E32" i="1"/>
  <c r="E204" i="1"/>
  <c r="E144" i="1"/>
  <c r="E103" i="1"/>
  <c r="E80" i="1"/>
  <c r="E102" i="1"/>
  <c r="E39" i="1"/>
  <c r="E187" i="1"/>
  <c r="E210" i="1"/>
  <c r="E132" i="1"/>
  <c r="E119" i="1"/>
  <c r="E153" i="1"/>
  <c r="E202" i="1"/>
  <c r="E6" i="1"/>
  <c r="E150" i="1"/>
  <c r="E198" i="1"/>
  <c r="E107" i="1"/>
  <c r="E131" i="1"/>
  <c r="E134" i="1"/>
  <c r="E207" i="1"/>
  <c r="E124" i="1"/>
  <c r="E163" i="1"/>
  <c r="E172" i="1"/>
  <c r="E86" i="1"/>
  <c r="E176" i="1"/>
  <c r="E196" i="1"/>
  <c r="E114" i="1"/>
  <c r="E142" i="1"/>
  <c r="E67" i="1"/>
  <c r="E78" i="1"/>
  <c r="E141" i="1"/>
  <c r="E193" i="1"/>
  <c r="E145" i="1"/>
  <c r="E27" i="1"/>
  <c r="E61" i="1"/>
  <c r="E52" i="1"/>
  <c r="E105" i="1"/>
  <c r="E21" i="1"/>
  <c r="E161" i="1"/>
  <c r="E26" i="1"/>
  <c r="E170" i="1"/>
  <c r="E34" i="1"/>
  <c r="E84" i="1"/>
  <c r="E46" i="1"/>
  <c r="E59" i="1"/>
  <c r="E60" i="1"/>
  <c r="E65" i="1"/>
  <c r="E79" i="1"/>
  <c r="E55" i="1"/>
  <c r="E162" i="1"/>
  <c r="E13" i="1"/>
  <c r="E157" i="1"/>
  <c r="E30" i="1"/>
  <c r="E19" i="1"/>
  <c r="E56" i="1"/>
  <c r="E178" i="1"/>
  <c r="E184" i="1"/>
  <c r="E185" i="1"/>
  <c r="E48" i="1"/>
  <c r="E211" i="1"/>
  <c r="E54" i="1"/>
  <c r="E70" i="1"/>
  <c r="E206" i="1"/>
  <c r="E110" i="1"/>
  <c r="E58" i="1"/>
  <c r="E205" i="1"/>
  <c r="E50" i="1"/>
  <c r="E129" i="1"/>
  <c r="E174" i="1"/>
  <c r="E40" i="1"/>
  <c r="E89" i="1"/>
  <c r="E93" i="1"/>
  <c r="E209" i="1"/>
  <c r="E47" i="1"/>
  <c r="E158" i="1"/>
  <c r="E31" i="1"/>
  <c r="E41" i="1"/>
  <c r="E15" i="1"/>
  <c r="E22" i="1"/>
  <c r="E92" i="1"/>
  <c r="E164" i="1"/>
  <c r="E10" i="1"/>
  <c r="E74" i="1"/>
  <c r="E120" i="1"/>
  <c r="E183" i="1"/>
  <c r="E116" i="1"/>
  <c r="E186" i="1"/>
  <c r="E199" i="1"/>
  <c r="E208" i="1"/>
  <c r="E97" i="1"/>
  <c r="E106" i="1"/>
  <c r="E90" i="1"/>
  <c r="E69" i="1"/>
  <c r="E147" i="1"/>
  <c r="E44" i="1"/>
  <c r="E179" i="1"/>
  <c r="E57" i="1"/>
  <c r="E125" i="1"/>
  <c r="E4" i="1"/>
  <c r="E149" i="1"/>
  <c r="E33" i="1"/>
  <c r="E23" i="1"/>
  <c r="E49" i="1"/>
  <c r="E181" i="1"/>
  <c r="E75" i="1"/>
  <c r="E182" i="1"/>
  <c r="E146" i="1"/>
  <c r="E76" i="1"/>
  <c r="E17" i="1"/>
  <c r="E53" i="1"/>
  <c r="E130" i="1"/>
  <c r="E71" i="1"/>
  <c r="E83" i="1"/>
  <c r="E188" i="1"/>
  <c r="E143" i="1"/>
  <c r="E16" i="1"/>
  <c r="E99" i="1"/>
  <c r="E38" i="1"/>
  <c r="E7" i="1"/>
  <c r="E118" i="1"/>
  <c r="E88" i="1"/>
  <c r="E108" i="1"/>
  <c r="E3" i="1"/>
  <c r="E151" i="1"/>
  <c r="E169" i="1"/>
  <c r="E29" i="1"/>
  <c r="E12" i="1"/>
  <c r="E94" i="1"/>
  <c r="E111" i="1"/>
  <c r="E98" i="1"/>
  <c r="E136" i="1"/>
  <c r="E43" i="1"/>
  <c r="E109" i="1"/>
  <c r="E166" i="1"/>
  <c r="E25" i="1"/>
  <c r="E5" i="1"/>
  <c r="E62" i="1"/>
  <c r="E201" i="1"/>
  <c r="E72" i="1"/>
  <c r="E112" i="1"/>
  <c r="L45" i="4" a="1"/>
  <c r="L74" i="4" a="1"/>
  <c r="L80" i="4" a="1"/>
  <c r="L16" i="4" a="1"/>
  <c r="M167" i="4" a="1"/>
  <c r="M92" i="4" a="1"/>
  <c r="L52" i="4" a="1"/>
  <c r="M119" i="4" a="1"/>
  <c r="M106" i="4" a="1"/>
  <c r="L51" i="4" a="1"/>
  <c r="M192" i="4" a="1"/>
  <c r="L145" i="4" a="1"/>
  <c r="L83" i="4" a="1"/>
  <c r="L203" i="4" a="1"/>
  <c r="M38" i="4" a="1"/>
  <c r="M193" i="4" a="1"/>
  <c r="M188" i="4" a="1"/>
  <c r="L142" i="4" a="1"/>
  <c r="M210" i="4" a="1"/>
  <c r="M208" i="4" a="1"/>
  <c r="M54" i="4" a="1"/>
  <c r="M12" i="4" a="1"/>
  <c r="L132" i="4" a="1"/>
  <c r="L199" i="4" a="1"/>
  <c r="M111" i="4" a="1"/>
  <c r="L125" i="4" a="1"/>
  <c r="L131" i="4" a="1"/>
  <c r="L188" i="4" a="1"/>
  <c r="L96" i="4" a="1"/>
  <c r="L186" i="4" a="1"/>
  <c r="L79" i="4" a="1"/>
  <c r="L3" i="4" a="1"/>
  <c r="M200" i="4" a="1"/>
  <c r="M120" i="4" a="1"/>
  <c r="L205" i="4" a="1"/>
  <c r="M150" i="4" a="1"/>
  <c r="M44" i="4" a="1"/>
  <c r="M18" i="4" a="1"/>
  <c r="L87" i="4" a="1"/>
  <c r="L105" i="4" a="1"/>
  <c r="L99" i="4" a="1"/>
  <c r="L123" i="4" a="1"/>
  <c r="M177" i="4" a="1"/>
  <c r="M52" i="4" a="1"/>
  <c r="M169" i="4" a="1"/>
  <c r="L56" i="4" a="1"/>
  <c r="M202" i="4" a="1"/>
  <c r="M69" i="4" a="1"/>
  <c r="L101" i="4" a="1"/>
  <c r="M109" i="4" a="1"/>
  <c r="L6" i="4" a="1"/>
  <c r="L90" i="4" a="1"/>
  <c r="L192" i="4" a="1"/>
  <c r="M203" i="4" a="1"/>
  <c r="L179" i="4" a="1"/>
  <c r="L148" i="4" a="1"/>
  <c r="L178" i="4" a="1"/>
  <c r="L151" i="4" a="1"/>
  <c r="L102" i="4" a="1"/>
  <c r="M175" i="4" a="1"/>
  <c r="M30" i="4" a="1"/>
  <c r="M3" i="4" a="1"/>
  <c r="M66" i="4" a="1"/>
  <c r="M50" i="4" a="1"/>
  <c r="M43" i="4" a="1"/>
  <c r="L155" i="4" a="1"/>
  <c r="L210" i="4" a="1"/>
  <c r="L208" i="4" a="1"/>
  <c r="L54" i="4" a="1"/>
  <c r="L12" i="4" a="1"/>
  <c r="M32" i="4" a="1"/>
  <c r="M116" i="4" a="1"/>
  <c r="M76" i="4" a="1"/>
  <c r="M8" i="4" a="1"/>
  <c r="M58" i="4" a="1"/>
  <c r="M171" i="4" a="1"/>
  <c r="L88" i="4" a="1"/>
  <c r="L150" i="4" a="1"/>
  <c r="L44" i="4" a="1"/>
  <c r="L18" i="4" a="1"/>
  <c r="L62" i="4" a="1"/>
  <c r="M6" i="4" a="1"/>
  <c r="M179" i="4" a="1"/>
  <c r="L147" i="4" a="1"/>
  <c r="M49" i="4" a="1"/>
  <c r="M68" i="4" a="1"/>
  <c r="L185" i="4" a="1"/>
  <c r="L187" i="4" a="1"/>
  <c r="M56" i="4" a="1"/>
  <c r="L116" i="4" a="1"/>
  <c r="M33" i="4" a="1"/>
  <c r="L163" i="4" a="1"/>
  <c r="M55" i="4" a="1"/>
  <c r="L176" i="4" a="1"/>
  <c r="M128" i="4" a="1"/>
  <c r="L64" i="4" a="1"/>
  <c r="M84" i="4" a="1"/>
  <c r="L141" i="4" a="1"/>
  <c r="M157" i="4" a="1"/>
  <c r="M85" i="4" a="1"/>
  <c r="M118" i="4" a="1"/>
  <c r="L41" i="4" a="1"/>
  <c r="M64" i="4" a="1"/>
  <c r="M87" i="4" a="1"/>
  <c r="L20" i="4" a="1"/>
  <c r="L48" i="4" a="1"/>
  <c r="M65" i="4" a="1"/>
  <c r="L134" i="4" a="1"/>
  <c r="L4" i="4" a="1"/>
  <c r="L133" i="4" a="1"/>
  <c r="M190" i="4" a="1"/>
  <c r="M131" i="4" a="1"/>
  <c r="M53" i="4" a="1"/>
  <c r="L182" i="4" a="1"/>
  <c r="M114" i="4" a="1"/>
  <c r="M146" i="4" a="1"/>
  <c r="M204" i="4" a="1"/>
  <c r="L8" i="4" a="1"/>
  <c r="L58" i="4" a="1"/>
  <c r="L98" i="4" a="1"/>
  <c r="L84" i="4" a="1"/>
  <c r="M195" i="4" a="1"/>
  <c r="M48" i="4" a="1"/>
  <c r="L95" i="4" a="1"/>
  <c r="L23" i="4" a="1"/>
  <c r="M176" i="4" a="1"/>
  <c r="M75" i="4" a="1"/>
  <c r="M63" i="4" a="1"/>
  <c r="L144" i="4" a="1"/>
  <c r="L196" i="4" a="1"/>
  <c r="L181" i="4" a="1"/>
  <c r="M136" i="4" a="1"/>
  <c r="M127" i="4" a="1"/>
  <c r="L92" i="4" a="1"/>
  <c r="L122" i="4" a="1"/>
  <c r="L172" i="4" a="1"/>
  <c r="L49" i="4" a="1"/>
  <c r="L14" i="4" a="1"/>
  <c r="M126" i="4" a="1"/>
  <c r="M163" i="4" a="1"/>
  <c r="M72" i="4" a="1"/>
  <c r="M160" i="4" a="1"/>
  <c r="M141" i="4" a="1"/>
  <c r="M130" i="4" a="1"/>
  <c r="M102" i="4" a="1"/>
  <c r="L117" i="4" a="1"/>
  <c r="L174" i="4" a="1"/>
  <c r="L166" i="4" a="1"/>
  <c r="L65" i="4" a="1"/>
  <c r="M165" i="4" a="1"/>
  <c r="M205" i="4" a="1"/>
  <c r="L39" i="4" a="1"/>
  <c r="L25" i="4" a="1"/>
  <c r="M67" i="4" a="1"/>
  <c r="M17" i="4" a="1"/>
  <c r="M24" i="4" a="1"/>
  <c r="L157" i="4" a="1"/>
  <c r="L78" i="4" a="1"/>
  <c r="L53" i="4" a="1"/>
  <c r="L60" i="4" a="1"/>
  <c r="L190" i="4" a="1"/>
  <c r="M149" i="4" a="1"/>
  <c r="L135" i="4" a="1"/>
  <c r="L158" i="4" a="1"/>
  <c r="L112" i="4" a="1"/>
  <c r="L211" i="4" a="1"/>
  <c r="M9" i="4" a="1"/>
  <c r="M93" i="4" a="1"/>
  <c r="L194" i="4" a="1"/>
  <c r="M45" i="4" a="1"/>
  <c r="M74" i="4" a="1"/>
  <c r="M80" i="4" a="1"/>
  <c r="L75" i="4" a="1"/>
  <c r="L63" i="4" a="1"/>
  <c r="M86" i="4" a="1"/>
  <c r="M164" i="4" a="1"/>
  <c r="L130" i="4" a="1"/>
  <c r="M137" i="4" a="1"/>
  <c r="M16" i="4" a="1"/>
  <c r="L70" i="4" a="1"/>
  <c r="M88" i="4" a="1"/>
  <c r="M123" i="4" a="1"/>
  <c r="L111" i="4" a="1"/>
  <c r="L197" i="4" a="1"/>
  <c r="L121" i="4" a="1"/>
  <c r="L61" i="4" a="1"/>
  <c r="L143" i="4" a="1"/>
  <c r="L137" i="4" a="1"/>
  <c r="L173" i="4" a="1"/>
  <c r="M27" i="4" a="1"/>
  <c r="M170" i="4" a="1"/>
  <c r="M148" i="4" a="1"/>
  <c r="M178" i="4" a="1"/>
  <c r="M151" i="4" a="1"/>
  <c r="L138" i="4" a="1"/>
  <c r="L156" i="4" a="1"/>
  <c r="L164" i="4" a="1"/>
  <c r="L127" i="4" a="1"/>
  <c r="L71" i="4" a="1"/>
  <c r="M155" i="4" a="1"/>
  <c r="M15" i="4" a="1"/>
  <c r="L160" i="4" a="1"/>
  <c r="M168" i="4" a="1"/>
  <c r="M19" i="4" a="1"/>
  <c r="M108" i="4" a="1"/>
  <c r="M103" i="4" a="1"/>
  <c r="L175" i="4" a="1"/>
  <c r="L30" i="4" a="1"/>
  <c r="L72" i="4" a="1"/>
  <c r="L32" i="4" a="1"/>
  <c r="M71" i="4" a="1"/>
  <c r="M95" i="4" a="1"/>
  <c r="L85" i="4" a="1"/>
  <c r="L161" i="4" a="1"/>
  <c r="L118" i="4" a="1"/>
  <c r="L204" i="4" a="1"/>
  <c r="M20" i="4" a="1"/>
  <c r="M21" i="4" a="1"/>
  <c r="M211" i="4" a="1"/>
  <c r="M100" i="4" a="1"/>
  <c r="M206" i="4" a="1"/>
  <c r="M94" i="4" a="1"/>
  <c r="L104" i="4" a="1"/>
  <c r="L11" i="4" a="1"/>
  <c r="L183" i="4" a="1"/>
  <c r="L34" i="4" a="1"/>
  <c r="L7" i="4" a="1"/>
  <c r="M194" i="4" a="1"/>
  <c r="M10" i="4" a="1"/>
  <c r="M133" i="4" a="1"/>
  <c r="M113" i="4" a="1"/>
  <c r="M185" i="4" a="1"/>
  <c r="M29" i="4" a="1"/>
  <c r="M187" i="4" a="1"/>
  <c r="L140" i="4" a="1"/>
  <c r="L184" i="4" a="1"/>
  <c r="L2" i="4" a="1"/>
  <c r="L207" i="4" a="1"/>
  <c r="L167" i="4" a="1"/>
  <c r="L193" i="4" a="1"/>
  <c r="L119" i="4" a="1"/>
  <c r="L106" i="4" a="1"/>
  <c r="L36" i="4" a="1"/>
  <c r="L136" i="4" a="1"/>
  <c r="M132" i="4" a="1"/>
  <c r="M90" i="4" a="1"/>
  <c r="L15" i="4" a="1"/>
  <c r="M134" i="4" a="1"/>
  <c r="M4" i="4" a="1"/>
  <c r="M14" i="4" a="1"/>
  <c r="L168" i="4" a="1"/>
  <c r="L19" i="4" a="1"/>
  <c r="L108" i="4" a="1"/>
  <c r="L103" i="4" a="1"/>
  <c r="M73" i="4" a="1"/>
  <c r="M26" i="4" a="1"/>
  <c r="M25" i="4" a="1"/>
  <c r="L40" i="4" a="1"/>
  <c r="M107" i="4" a="1"/>
  <c r="M57" i="4" a="1"/>
  <c r="L81" i="4" a="1"/>
  <c r="L100" i="4" a="1"/>
  <c r="L206" i="4" a="1"/>
  <c r="L94" i="4" a="1"/>
  <c r="L170" i="4" a="1"/>
  <c r="M140" i="4" a="1"/>
  <c r="M184" i="4" a="1"/>
  <c r="L128" i="4" a="1"/>
  <c r="M42" i="4" a="1"/>
  <c r="M89" i="4" a="1"/>
  <c r="M5" i="4" a="1"/>
  <c r="L198" i="4" a="1"/>
  <c r="L202" i="4" a="1"/>
  <c r="L69" i="4" a="1"/>
  <c r="L37" i="4" a="1"/>
  <c r="L109" i="4" a="1"/>
  <c r="M153" i="4" a="1"/>
  <c r="M97" i="4" a="1"/>
  <c r="M62" i="4" a="1"/>
  <c r="M117" i="4" a="1"/>
  <c r="M174" i="4" a="1"/>
  <c r="L129" i="4" a="1"/>
  <c r="L66" i="4" a="1"/>
  <c r="L50" i="4" a="1"/>
  <c r="L43" i="4" a="1"/>
  <c r="L59" i="4" a="1"/>
  <c r="M189" i="4" a="1"/>
  <c r="M110" i="4" a="1"/>
  <c r="L177" i="4" a="1"/>
  <c r="M135" i="4" a="1"/>
  <c r="M158" i="4" a="1"/>
  <c r="M112" i="4" a="1"/>
  <c r="L26" i="4" a="1"/>
  <c r="L107" i="4" a="1"/>
  <c r="L57" i="4" a="1"/>
  <c r="L171" i="4" a="1"/>
  <c r="L35" i="4" a="1"/>
  <c r="M198" i="4" a="1"/>
  <c r="M147" i="4" a="1"/>
  <c r="L38" i="4" a="1"/>
  <c r="M77" i="4" a="1"/>
  <c r="M209" i="4" a="1"/>
  <c r="M201" i="4" a="1"/>
  <c r="M13" i="4" a="1"/>
  <c r="L9" i="4" a="1"/>
  <c r="L93" i="4" a="1"/>
  <c r="M162" i="4" a="1"/>
  <c r="L10" i="4" a="1"/>
  <c r="L189" i="4" a="1"/>
  <c r="M91" i="4" a="1"/>
  <c r="L42" i="4" a="1"/>
  <c r="L89" i="4" a="1"/>
  <c r="L5" i="4" a="1"/>
  <c r="L55" i="4" a="1"/>
  <c r="M197" i="4" a="1"/>
  <c r="M129" i="4" a="1"/>
  <c r="L165" i="4" a="1"/>
  <c r="M82" i="4" a="1"/>
  <c r="M22" i="4" a="1"/>
  <c r="M180" i="4" a="1"/>
  <c r="L47" i="4" a="1"/>
  <c r="L124" i="4" a="1"/>
  <c r="L33" i="4" a="1"/>
  <c r="L28" i="4" a="1"/>
  <c r="M138" i="4" a="1"/>
  <c r="M207" i="4" a="1"/>
  <c r="M125" i="4" a="1"/>
  <c r="L195" i="4" a="1"/>
  <c r="M154" i="4" a="1"/>
  <c r="M41" i="4" a="1"/>
  <c r="M115" i="4" a="1"/>
  <c r="M70" i="4" a="1"/>
  <c r="L191" i="4" a="1"/>
  <c r="L31" i="4" a="1"/>
  <c r="M199" i="4" a="1"/>
  <c r="M98" i="4" a="1"/>
  <c r="L110" i="4" a="1"/>
  <c r="L159" i="4" a="1"/>
  <c r="L114" i="4" a="1"/>
  <c r="L146" i="4" a="1"/>
  <c r="L91" i="4" a="1"/>
  <c r="M144" i="4" a="1"/>
  <c r="M196" i="4" a="1"/>
  <c r="L46" i="4" a="1"/>
  <c r="L152" i="4" a="1"/>
  <c r="M61" i="4" a="1"/>
  <c r="M143" i="4" a="1"/>
  <c r="M59" i="4" a="1"/>
  <c r="L77" i="4" a="1"/>
  <c r="L209" i="4" a="1"/>
  <c r="L201" i="4" a="1"/>
  <c r="L13" i="4" a="1"/>
  <c r="M159" i="4" a="1"/>
  <c r="M40" i="4" a="1"/>
  <c r="L162" i="4" a="1"/>
  <c r="M46" i="4" a="1"/>
  <c r="M145" i="4" a="1"/>
  <c r="M83" i="4" a="1"/>
  <c r="L27" i="4" a="1"/>
  <c r="L82" i="4" a="1"/>
  <c r="L22" i="4" a="1"/>
  <c r="L180" i="4" a="1"/>
  <c r="L76" i="4" a="1"/>
  <c r="M191" i="4" a="1"/>
  <c r="M31" i="4" a="1"/>
  <c r="L86" i="4" a="1"/>
  <c r="M96" i="4" a="1"/>
  <c r="M186" i="4" a="1"/>
  <c r="M79" i="4" a="1"/>
  <c r="L169" i="4" a="1"/>
  <c r="L67" i="4" a="1"/>
  <c r="L17" i="4" a="1"/>
  <c r="L24" i="4" a="1"/>
  <c r="M60" i="4" a="1"/>
  <c r="M142" i="4" a="1"/>
  <c r="M182" i="4" a="1"/>
  <c r="L153" i="4" a="1"/>
  <c r="M11" i="4" a="1"/>
  <c r="M183" i="4" a="1"/>
  <c r="M34" i="4" a="1"/>
  <c r="M7" i="4" a="1"/>
  <c r="L200" i="4" a="1"/>
  <c r="L120" i="4" a="1"/>
  <c r="M181" i="4" a="1"/>
  <c r="M172" i="4" a="1"/>
  <c r="L113" i="4" a="1"/>
  <c r="L29" i="4" a="1"/>
  <c r="M104" i="4" a="1"/>
  <c r="L139" i="4" a="1"/>
  <c r="M124" i="4" a="1"/>
  <c r="M28" i="4" a="1"/>
  <c r="L126" i="4" a="1"/>
  <c r="L149" i="4" a="1"/>
  <c r="L97" i="4" a="1"/>
  <c r="M23" i="4" a="1"/>
  <c r="M156" i="4" a="1"/>
  <c r="L73" i="4" a="1"/>
  <c r="L68" i="4" a="1"/>
  <c r="M78" i="4" a="1"/>
  <c r="M161" i="4" a="1"/>
  <c r="L154" i="4" a="1"/>
  <c r="L115" i="4" a="1"/>
  <c r="M47" i="4" a="1"/>
  <c r="M105" i="4" a="1"/>
  <c r="M99" i="4" a="1"/>
  <c r="L21" i="4" a="1"/>
  <c r="M166" i="4" a="1"/>
  <c r="M39" i="4" a="1"/>
  <c r="M162" i="4" l="1"/>
  <c r="L162" i="4"/>
  <c r="M46" i="4"/>
  <c r="L46" i="4"/>
  <c r="M39" i="4"/>
  <c r="L39" i="4"/>
  <c r="M192" i="4"/>
  <c r="L192" i="4"/>
  <c r="M95" i="4"/>
  <c r="L95" i="4"/>
  <c r="M160" i="4"/>
  <c r="L160" i="4"/>
  <c r="L2" i="4"/>
  <c r="L139" i="4"/>
  <c r="L122" i="4"/>
  <c r="M72" i="4"/>
  <c r="L72" i="4"/>
  <c r="M25" i="4"/>
  <c r="L25" i="4"/>
  <c r="M111" i="4"/>
  <c r="L111" i="4"/>
  <c r="M169" i="4"/>
  <c r="L169" i="4"/>
  <c r="M88" i="4"/>
  <c r="L88" i="4"/>
  <c r="M188" i="4"/>
  <c r="L188" i="4"/>
  <c r="M53" i="4"/>
  <c r="L53" i="4"/>
  <c r="M182" i="4"/>
  <c r="L182" i="4"/>
  <c r="M181" i="4"/>
  <c r="L181" i="4"/>
  <c r="M23" i="4"/>
  <c r="L23" i="4"/>
  <c r="M149" i="4"/>
  <c r="L149" i="4"/>
  <c r="M125" i="4"/>
  <c r="L125" i="4"/>
  <c r="M179" i="4"/>
  <c r="L179" i="4"/>
  <c r="M147" i="4"/>
  <c r="L147" i="4"/>
  <c r="M90" i="4"/>
  <c r="L90" i="4"/>
  <c r="M97" i="4"/>
  <c r="L97" i="4"/>
  <c r="M199" i="4"/>
  <c r="L199" i="4"/>
  <c r="M116" i="4"/>
  <c r="L116" i="4"/>
  <c r="M120" i="4"/>
  <c r="L120" i="4"/>
  <c r="M10" i="4"/>
  <c r="L10" i="4"/>
  <c r="M92" i="4"/>
  <c r="L92" i="4"/>
  <c r="M15" i="4"/>
  <c r="L15" i="4"/>
  <c r="M31" i="4"/>
  <c r="L31" i="4"/>
  <c r="M47" i="4"/>
  <c r="L47" i="4"/>
  <c r="M93" i="4"/>
  <c r="L93" i="4"/>
  <c r="M40" i="4"/>
  <c r="L40" i="4"/>
  <c r="M129" i="4"/>
  <c r="L129" i="4"/>
  <c r="M205" i="4"/>
  <c r="L205" i="4"/>
  <c r="M110" i="4"/>
  <c r="L110" i="4"/>
  <c r="M48" i="4"/>
  <c r="L48" i="4"/>
  <c r="M184" i="4"/>
  <c r="L184" i="4"/>
  <c r="M56" i="4"/>
  <c r="L56" i="4"/>
  <c r="M30" i="4"/>
  <c r="L30" i="4"/>
  <c r="M26" i="4"/>
  <c r="L26" i="4"/>
  <c r="M21" i="4"/>
  <c r="L21" i="4"/>
  <c r="M52" i="4"/>
  <c r="L52" i="4"/>
  <c r="M27" i="4"/>
  <c r="L27" i="4"/>
  <c r="M193" i="4"/>
  <c r="L193" i="4"/>
  <c r="M78" i="4"/>
  <c r="L78" i="4"/>
  <c r="M142" i="4"/>
  <c r="L142" i="4"/>
  <c r="M196" i="4"/>
  <c r="L196" i="4"/>
  <c r="M86" i="4"/>
  <c r="L86" i="4"/>
  <c r="M163" i="4"/>
  <c r="L163" i="4"/>
  <c r="M207" i="4"/>
  <c r="L207" i="4"/>
  <c r="M131" i="4"/>
  <c r="L131" i="4"/>
  <c r="M198" i="4"/>
  <c r="L198" i="4"/>
  <c r="M6" i="4"/>
  <c r="L6" i="4"/>
  <c r="M153" i="4"/>
  <c r="L153" i="4"/>
  <c r="M132" i="4"/>
  <c r="L132" i="4"/>
  <c r="M32" i="4"/>
  <c r="L32" i="4"/>
  <c r="M200" i="4"/>
  <c r="L200" i="4"/>
  <c r="M194" i="4"/>
  <c r="L194" i="4"/>
  <c r="M167" i="4"/>
  <c r="L167" i="4"/>
  <c r="M155" i="4"/>
  <c r="L155" i="4"/>
  <c r="M191" i="4"/>
  <c r="L191" i="4"/>
  <c r="M64" i="4"/>
  <c r="L64" i="4"/>
  <c r="M9" i="4"/>
  <c r="L9" i="4"/>
  <c r="M159" i="4"/>
  <c r="L159" i="4"/>
  <c r="M197" i="4"/>
  <c r="L197" i="4"/>
  <c r="M165" i="4"/>
  <c r="L165" i="4"/>
  <c r="M189" i="4"/>
  <c r="L189" i="4"/>
  <c r="M195" i="4"/>
  <c r="L195" i="4"/>
  <c r="M140" i="4"/>
  <c r="L140" i="4"/>
  <c r="M104" i="4"/>
  <c r="L104" i="4"/>
  <c r="M175" i="4"/>
  <c r="L175" i="4"/>
  <c r="M73" i="4"/>
  <c r="L73" i="4"/>
  <c r="M20" i="4"/>
  <c r="L20" i="4"/>
  <c r="M177" i="4"/>
  <c r="L177" i="4"/>
  <c r="L173" i="4"/>
  <c r="L81" i="4"/>
  <c r="M38" i="4"/>
  <c r="L38" i="4"/>
  <c r="M157" i="4"/>
  <c r="L157" i="4"/>
  <c r="M60" i="4"/>
  <c r="L60" i="4"/>
  <c r="M144" i="4"/>
  <c r="L144" i="4"/>
  <c r="M128" i="4"/>
  <c r="L128" i="4"/>
  <c r="M126" i="4"/>
  <c r="L126" i="4"/>
  <c r="M138" i="4"/>
  <c r="L138" i="4"/>
  <c r="M190" i="4"/>
  <c r="L190" i="4"/>
  <c r="L35" i="4"/>
  <c r="M62" i="4"/>
  <c r="L62" i="4"/>
  <c r="M109" i="4"/>
  <c r="L109" i="4"/>
  <c r="M136" i="4"/>
  <c r="L136" i="4"/>
  <c r="M12" i="4"/>
  <c r="L12" i="4"/>
  <c r="M3" i="4"/>
  <c r="L3" i="4"/>
  <c r="M7" i="4"/>
  <c r="L7" i="4"/>
  <c r="M16" i="4"/>
  <c r="L16" i="4"/>
  <c r="M71" i="4"/>
  <c r="L71" i="4"/>
  <c r="M76" i="4"/>
  <c r="L76" i="4"/>
  <c r="M70" i="4"/>
  <c r="L70" i="4"/>
  <c r="M211" i="4"/>
  <c r="L211" i="4"/>
  <c r="M13" i="4"/>
  <c r="L13" i="4"/>
  <c r="M55" i="4"/>
  <c r="L55" i="4"/>
  <c r="M65" i="4"/>
  <c r="L65" i="4"/>
  <c r="M59" i="4"/>
  <c r="L59" i="4"/>
  <c r="M84" i="4"/>
  <c r="L84" i="4"/>
  <c r="M170" i="4"/>
  <c r="L170" i="4"/>
  <c r="M187" i="4"/>
  <c r="L187" i="4"/>
  <c r="M102" i="4"/>
  <c r="L102" i="4"/>
  <c r="M103" i="4"/>
  <c r="L103" i="4"/>
  <c r="M204" i="4"/>
  <c r="L204" i="4"/>
  <c r="M123" i="4"/>
  <c r="L123" i="4"/>
  <c r="M137" i="4"/>
  <c r="L137" i="4"/>
  <c r="M203" i="4"/>
  <c r="L203" i="4"/>
  <c r="M68" i="4"/>
  <c r="L68" i="4"/>
  <c r="M24" i="4"/>
  <c r="L24" i="4"/>
  <c r="M91" i="4"/>
  <c r="L91" i="4"/>
  <c r="M63" i="4"/>
  <c r="L63" i="4"/>
  <c r="M14" i="4"/>
  <c r="L14" i="4"/>
  <c r="M28" i="4"/>
  <c r="L28" i="4"/>
  <c r="M133" i="4"/>
  <c r="L133" i="4"/>
  <c r="M171" i="4"/>
  <c r="L171" i="4"/>
  <c r="M18" i="4"/>
  <c r="L18" i="4"/>
  <c r="L101" i="4"/>
  <c r="L37" i="4"/>
  <c r="L51" i="4"/>
  <c r="L36" i="4"/>
  <c r="M54" i="4"/>
  <c r="L54" i="4"/>
  <c r="M79" i="4"/>
  <c r="L79" i="4"/>
  <c r="M34" i="4"/>
  <c r="L34" i="4"/>
  <c r="M80" i="4"/>
  <c r="L80" i="4"/>
  <c r="M127" i="4"/>
  <c r="L127" i="4"/>
  <c r="M180" i="4"/>
  <c r="L180" i="4"/>
  <c r="M115" i="4"/>
  <c r="L115" i="4"/>
  <c r="M112" i="4"/>
  <c r="L112" i="4"/>
  <c r="M201" i="4"/>
  <c r="L201" i="4"/>
  <c r="M5" i="4"/>
  <c r="L5" i="4"/>
  <c r="M166" i="4"/>
  <c r="L166" i="4"/>
  <c r="M43" i="4"/>
  <c r="L43" i="4"/>
  <c r="M98" i="4"/>
  <c r="L98" i="4"/>
  <c r="M94" i="4"/>
  <c r="L94" i="4"/>
  <c r="M29" i="4"/>
  <c r="L29" i="4"/>
  <c r="M151" i="4"/>
  <c r="L151" i="4"/>
  <c r="M108" i="4"/>
  <c r="L108" i="4"/>
  <c r="M118" i="4"/>
  <c r="L118" i="4"/>
  <c r="M99" i="4"/>
  <c r="L99" i="4"/>
  <c r="M143" i="4"/>
  <c r="L143" i="4"/>
  <c r="M83" i="4"/>
  <c r="L83" i="4"/>
  <c r="M130" i="4"/>
  <c r="L130" i="4"/>
  <c r="M17" i="4"/>
  <c r="L17" i="4"/>
  <c r="M146" i="4"/>
  <c r="L146" i="4"/>
  <c r="M75" i="4"/>
  <c r="L75" i="4"/>
  <c r="M49" i="4"/>
  <c r="L49" i="4"/>
  <c r="M33" i="4"/>
  <c r="L33" i="4"/>
  <c r="M4" i="4"/>
  <c r="L4" i="4"/>
  <c r="M57" i="4"/>
  <c r="L57" i="4"/>
  <c r="M44" i="4"/>
  <c r="L44" i="4"/>
  <c r="M69" i="4"/>
  <c r="L69" i="4"/>
  <c r="M106" i="4"/>
  <c r="L106" i="4"/>
  <c r="M208" i="4"/>
  <c r="L208" i="4"/>
  <c r="M186" i="4"/>
  <c r="L186" i="4"/>
  <c r="M183" i="4"/>
  <c r="L183" i="4"/>
  <c r="M74" i="4"/>
  <c r="L74" i="4"/>
  <c r="M164" i="4"/>
  <c r="L164" i="4"/>
  <c r="M22" i="4"/>
  <c r="L22" i="4"/>
  <c r="M41" i="4"/>
  <c r="L41" i="4"/>
  <c r="M158" i="4"/>
  <c r="L158" i="4"/>
  <c r="M209" i="4"/>
  <c r="L209" i="4"/>
  <c r="M89" i="4"/>
  <c r="L89" i="4"/>
  <c r="M174" i="4"/>
  <c r="L174" i="4"/>
  <c r="M50" i="4"/>
  <c r="L50" i="4"/>
  <c r="M58" i="4"/>
  <c r="L58" i="4"/>
  <c r="M206" i="4"/>
  <c r="L206" i="4"/>
  <c r="M185" i="4"/>
  <c r="L185" i="4"/>
  <c r="M178" i="4"/>
  <c r="L178" i="4"/>
  <c r="M19" i="4"/>
  <c r="L19" i="4"/>
  <c r="M161" i="4"/>
  <c r="L161" i="4"/>
  <c r="M105" i="4"/>
  <c r="L105" i="4"/>
  <c r="M61" i="4"/>
  <c r="L61" i="4"/>
  <c r="M145" i="4"/>
  <c r="L145" i="4"/>
  <c r="M141" i="4"/>
  <c r="L141" i="4"/>
  <c r="M67" i="4"/>
  <c r="L67" i="4"/>
  <c r="M114" i="4"/>
  <c r="L114" i="4"/>
  <c r="M176" i="4"/>
  <c r="L176" i="4"/>
  <c r="M172" i="4"/>
  <c r="L172" i="4"/>
  <c r="M124" i="4"/>
  <c r="L124" i="4"/>
  <c r="M134" i="4"/>
  <c r="L134" i="4"/>
  <c r="M107" i="4"/>
  <c r="L107" i="4"/>
  <c r="M150" i="4"/>
  <c r="L150" i="4"/>
  <c r="M202" i="4"/>
  <c r="L202" i="4"/>
  <c r="M119" i="4"/>
  <c r="L119" i="4"/>
  <c r="M210" i="4"/>
  <c r="L210" i="4"/>
  <c r="M96" i="4"/>
  <c r="L96" i="4"/>
  <c r="M11" i="4"/>
  <c r="L11" i="4"/>
  <c r="M45" i="4"/>
  <c r="L45" i="4"/>
  <c r="M156" i="4"/>
  <c r="L156" i="4"/>
  <c r="M82" i="4"/>
  <c r="L82" i="4"/>
  <c r="M154" i="4"/>
  <c r="L154" i="4"/>
  <c r="M135" i="4"/>
  <c r="L135" i="4"/>
  <c r="M77" i="4"/>
  <c r="L77" i="4"/>
  <c r="M42" i="4"/>
  <c r="L42" i="4"/>
  <c r="M117" i="4"/>
  <c r="L117" i="4"/>
  <c r="M66" i="4"/>
  <c r="L66" i="4"/>
  <c r="M8" i="4"/>
  <c r="L8" i="4"/>
  <c r="M100" i="4"/>
  <c r="L100" i="4"/>
  <c r="M113" i="4"/>
  <c r="L113" i="4"/>
  <c r="M148" i="4"/>
  <c r="L148" i="4"/>
  <c r="M168" i="4"/>
  <c r="L168" i="4"/>
  <c r="M85" i="4"/>
  <c r="L85" i="4"/>
  <c r="M87" i="4"/>
  <c r="L87" i="4"/>
  <c r="L152" i="4"/>
  <c r="L121" i="4"/>
  <c r="C162" i="4"/>
  <c r="C46" i="4"/>
  <c r="C39" i="4"/>
  <c r="C192" i="4"/>
  <c r="C95" i="4"/>
  <c r="C160" i="4"/>
  <c r="C72" i="4"/>
  <c r="C25" i="4"/>
  <c r="C111" i="4"/>
  <c r="C169" i="4"/>
  <c r="C88" i="4"/>
  <c r="C188" i="4"/>
  <c r="C53" i="4"/>
  <c r="C182" i="4"/>
  <c r="C181" i="4"/>
  <c r="C23" i="4"/>
  <c r="C149" i="4"/>
  <c r="C125" i="4"/>
  <c r="C179" i="4"/>
  <c r="C147" i="4"/>
  <c r="C90" i="4"/>
  <c r="C97" i="4"/>
  <c r="C199" i="4"/>
  <c r="C116" i="4"/>
  <c r="C120" i="4"/>
  <c r="C10" i="4"/>
  <c r="C92" i="4"/>
  <c r="C15" i="4"/>
  <c r="C31" i="4"/>
  <c r="C47" i="4"/>
  <c r="C93" i="4"/>
  <c r="C40" i="4"/>
  <c r="C129" i="4"/>
  <c r="C205" i="4"/>
  <c r="C110" i="4"/>
  <c r="C48" i="4"/>
  <c r="C184" i="4"/>
  <c r="C56" i="4"/>
  <c r="C30" i="4"/>
  <c r="C26" i="4"/>
  <c r="C21" i="4"/>
  <c r="C52" i="4"/>
  <c r="C27" i="4"/>
  <c r="C193" i="4"/>
  <c r="C78" i="4"/>
  <c r="C142" i="4"/>
  <c r="C196" i="4"/>
  <c r="C86" i="4"/>
  <c r="C163" i="4"/>
  <c r="C207" i="4"/>
  <c r="C131" i="4"/>
  <c r="C198" i="4"/>
  <c r="C6" i="4"/>
  <c r="C153" i="4"/>
  <c r="C132" i="4"/>
  <c r="C32" i="4"/>
  <c r="C200" i="4"/>
  <c r="C194" i="4"/>
  <c r="C167" i="4"/>
  <c r="C155" i="4"/>
  <c r="C191" i="4"/>
  <c r="C64" i="4"/>
  <c r="C9" i="4"/>
  <c r="C159" i="4"/>
  <c r="C197" i="4"/>
  <c r="C165" i="4"/>
  <c r="C189" i="4"/>
  <c r="C195" i="4"/>
  <c r="C140" i="4"/>
  <c r="C104" i="4"/>
  <c r="C175" i="4"/>
  <c r="C73" i="4"/>
  <c r="C20" i="4"/>
  <c r="C177" i="4"/>
  <c r="C38" i="4"/>
  <c r="C157" i="4"/>
  <c r="C60" i="4"/>
  <c r="C144" i="4"/>
  <c r="C128" i="4"/>
  <c r="C126" i="4"/>
  <c r="C138" i="4"/>
  <c r="C190" i="4"/>
  <c r="C62" i="4"/>
  <c r="C109" i="4"/>
  <c r="C136" i="4"/>
  <c r="C12" i="4"/>
  <c r="J2" i="2"/>
  <c r="C3" i="4"/>
  <c r="H2" i="2"/>
  <c r="I2" i="2"/>
  <c r="C7" i="4"/>
  <c r="C16" i="4"/>
  <c r="C71" i="4"/>
  <c r="C76" i="4"/>
  <c r="C70" i="4"/>
  <c r="C211" i="4"/>
  <c r="C13" i="4"/>
  <c r="C55" i="4"/>
  <c r="C65" i="4"/>
  <c r="C59" i="4"/>
  <c r="C84" i="4"/>
  <c r="C170" i="4"/>
  <c r="C187" i="4"/>
  <c r="C102" i="4"/>
  <c r="C103" i="4"/>
  <c r="C204" i="4"/>
  <c r="C123" i="4"/>
  <c r="C137" i="4"/>
  <c r="C203" i="4"/>
  <c r="C68" i="4"/>
  <c r="C24" i="4"/>
  <c r="C91" i="4"/>
  <c r="C63" i="4"/>
  <c r="C14" i="4"/>
  <c r="C28" i="4"/>
  <c r="C133" i="4"/>
  <c r="C171" i="4"/>
  <c r="C18" i="4"/>
  <c r="C54" i="4"/>
  <c r="C79" i="4"/>
  <c r="C34" i="4"/>
  <c r="C80" i="4"/>
  <c r="C127" i="4"/>
  <c r="C180" i="4"/>
  <c r="C115" i="4"/>
  <c r="C112" i="4"/>
  <c r="C201" i="4"/>
  <c r="C5" i="4"/>
  <c r="C166" i="4"/>
  <c r="C43" i="4"/>
  <c r="C98" i="4"/>
  <c r="C94" i="4"/>
  <c r="C29" i="4"/>
  <c r="C151" i="4"/>
  <c r="C108" i="4"/>
  <c r="C118" i="4"/>
  <c r="C99" i="4"/>
  <c r="C143" i="4"/>
  <c r="C83" i="4"/>
  <c r="C130" i="4"/>
  <c r="C17" i="4"/>
  <c r="C146" i="4"/>
  <c r="C75" i="4"/>
  <c r="C49" i="4"/>
  <c r="C33" i="4"/>
  <c r="C4" i="4"/>
  <c r="C57" i="4"/>
  <c r="C44" i="4"/>
  <c r="C69" i="4"/>
  <c r="C106" i="4"/>
  <c r="C208" i="4"/>
  <c r="C186" i="4"/>
  <c r="C183" i="4"/>
  <c r="C74" i="4"/>
  <c r="C164" i="4"/>
  <c r="C22" i="4"/>
  <c r="C41" i="4"/>
  <c r="C158" i="4"/>
  <c r="C209" i="4"/>
  <c r="C89" i="4"/>
  <c r="C174" i="4"/>
  <c r="C50" i="4"/>
  <c r="C58" i="4"/>
  <c r="C206" i="4"/>
  <c r="C185" i="4"/>
  <c r="C178" i="4"/>
  <c r="C19" i="4"/>
  <c r="C161" i="4"/>
  <c r="C105" i="4"/>
  <c r="C61" i="4"/>
  <c r="C145" i="4"/>
  <c r="C141" i="4"/>
  <c r="C67" i="4"/>
  <c r="C114" i="4"/>
  <c r="C176" i="4"/>
  <c r="C172" i="4"/>
  <c r="C124" i="4"/>
  <c r="C134" i="4"/>
  <c r="C107" i="4"/>
  <c r="C150" i="4"/>
  <c r="C202" i="4"/>
  <c r="C119" i="4"/>
  <c r="C210" i="4"/>
  <c r="C96" i="4"/>
  <c r="C11" i="4"/>
  <c r="C45" i="4"/>
  <c r="C156" i="4"/>
  <c r="C82" i="4"/>
  <c r="C154" i="4"/>
  <c r="C135" i="4"/>
  <c r="C77" i="4"/>
  <c r="C42" i="4"/>
  <c r="C117" i="4"/>
  <c r="C66" i="4"/>
  <c r="C8" i="4"/>
  <c r="C100" i="4"/>
  <c r="C113" i="4"/>
  <c r="C148" i="4"/>
  <c r="C168" i="4"/>
  <c r="C85" i="4"/>
  <c r="C87" i="4"/>
  <c r="X189" i="5" a="1"/>
  <c r="N195" i="2" a="1"/>
  <c r="X75" i="5" a="1"/>
  <c r="X153" i="5" a="1"/>
  <c r="X5" i="5" a="1"/>
  <c r="N19" i="2" a="1"/>
  <c r="X200" i="5" a="1"/>
  <c r="N142" i="2" a="1"/>
  <c r="G98" i="1" a="1"/>
  <c r="G8" i="1" a="1"/>
  <c r="G193" i="1" a="1"/>
  <c r="X36" i="5" a="1"/>
  <c r="G119" i="1" a="1"/>
  <c r="G120" i="1" a="1"/>
  <c r="X187" i="5" a="1"/>
  <c r="G185" i="1" a="1"/>
  <c r="X188" i="5" a="1"/>
  <c r="X38" i="5" a="1"/>
  <c r="X136" i="5" a="1"/>
  <c r="X106" i="5" a="1"/>
  <c r="N33" i="2" a="1"/>
  <c r="X167" i="5" a="1"/>
  <c r="N207" i="2" a="1"/>
  <c r="X29" i="5" a="1"/>
  <c r="G113" i="1" a="1"/>
  <c r="G142" i="1" a="1"/>
  <c r="X161" i="5" a="1"/>
  <c r="X100" i="5" a="1"/>
  <c r="X72" i="5" a="1"/>
  <c r="X175" i="5" a="1"/>
  <c r="G35" i="1" a="1"/>
  <c r="G57" i="1" a="1"/>
  <c r="X194" i="5" a="1"/>
  <c r="G94" i="1" a="1"/>
  <c r="N67" i="2" a="1"/>
  <c r="G191" i="1" a="1"/>
  <c r="N153" i="2" a="1"/>
  <c r="X108" i="5" a="1"/>
  <c r="G168" i="1" a="1"/>
  <c r="G86" i="1" a="1"/>
  <c r="G80" i="1" a="1"/>
  <c r="X45" i="5" a="1"/>
  <c r="G31" i="1" a="1"/>
  <c r="X162" i="5" a="1"/>
  <c r="G123" i="1" a="1"/>
  <c r="G105" i="1" a="1"/>
  <c r="G23" i="1" a="1"/>
  <c r="G128" i="1" a="1"/>
  <c r="G16" i="1" a="1"/>
  <c r="X74" i="5" a="1"/>
  <c r="N24" i="2" a="1"/>
  <c r="G9" i="1" a="1"/>
  <c r="N194" i="2" a="1"/>
  <c r="G99" i="1" a="1"/>
  <c r="G87" i="1" a="1"/>
  <c r="G207" i="1" a="1"/>
  <c r="G180" i="1" a="1"/>
  <c r="G82" i="1" a="1"/>
  <c r="X49" i="5" a="1"/>
  <c r="G27" i="1" a="1"/>
  <c r="N147" i="2" a="1"/>
  <c r="G54" i="1" a="1"/>
  <c r="X210" i="5" a="1"/>
  <c r="G47" i="1" a="1"/>
  <c r="G204" i="1" a="1"/>
  <c r="X141" i="5" a="1"/>
  <c r="X129" i="5" a="1"/>
  <c r="G39" i="1" a="1"/>
  <c r="X203" i="5" a="1"/>
  <c r="X145" i="5" a="1"/>
  <c r="G147" i="1" a="1"/>
  <c r="X51" i="5" a="1"/>
  <c r="X211" i="5" a="1"/>
  <c r="G158" i="1" a="1"/>
  <c r="N208" i="2" a="1"/>
  <c r="G197" i="1" a="1"/>
  <c r="N159" i="2" a="1"/>
  <c r="X17" i="5" a="1"/>
  <c r="G198" i="1" a="1"/>
  <c r="X112" i="5" a="1"/>
  <c r="X135" i="5" a="1"/>
  <c r="G110" i="1" a="1"/>
  <c r="X95" i="5" a="1"/>
  <c r="X24" i="5" a="1"/>
  <c r="X67" i="5" a="1"/>
  <c r="X97" i="5" a="1"/>
  <c r="X152" i="5" a="1"/>
  <c r="G172" i="1" a="1"/>
  <c r="G93" i="1" a="1"/>
  <c r="X39" i="5" a="1"/>
  <c r="G203" i="1" a="1"/>
  <c r="G145" i="1" a="1"/>
  <c r="X125" i="5" a="1"/>
  <c r="X138" i="5" a="1"/>
  <c r="G76" i="1" a="1"/>
  <c r="X22" i="5" a="1"/>
  <c r="G90" i="1" a="1"/>
  <c r="X101" i="5" a="1"/>
  <c r="X13" i="5" a="1"/>
  <c r="X209" i="5" a="1"/>
  <c r="X25" i="5" a="1"/>
  <c r="X73" i="5" a="1"/>
  <c r="X173" i="5" a="1"/>
  <c r="X4" i="5" a="1"/>
  <c r="X6" i="5" a="1"/>
  <c r="N26" i="2" a="1"/>
  <c r="X166" i="5" a="1"/>
  <c r="X117" i="5" a="1"/>
  <c r="G26" i="1" a="1"/>
  <c r="X133" i="5" a="1"/>
  <c r="G134" i="1" a="1"/>
  <c r="G199" i="1" a="1"/>
  <c r="G65" i="1" a="1"/>
  <c r="X174" i="5" a="1"/>
  <c r="G169" i="1" a="1"/>
  <c r="G177" i="1" a="1"/>
  <c r="X62" i="5" a="1"/>
  <c r="X44" i="5" a="1"/>
  <c r="N29" i="2" a="1"/>
  <c r="N209" i="2" a="1"/>
  <c r="G96" i="1" a="1"/>
  <c r="N75" i="2" a="1"/>
  <c r="N99" i="2" a="1"/>
  <c r="G14" i="1" a="1"/>
  <c r="X96" i="5" a="1"/>
  <c r="X42" i="5" a="1"/>
  <c r="X131" i="5" a="1"/>
  <c r="X77" i="5" a="1"/>
  <c r="X56" i="5" a="1"/>
  <c r="X14" i="5" a="1"/>
  <c r="X82" i="5" a="1"/>
  <c r="G21" i="1" a="1"/>
  <c r="G171" i="1" a="1"/>
  <c r="G107" i="1" a="1"/>
  <c r="N144" i="2" a="1"/>
  <c r="X69" i="5" a="1"/>
  <c r="N6" i="2" a="1"/>
  <c r="G202" i="1" a="1"/>
  <c r="N180" i="2" a="1"/>
  <c r="X98" i="5" a="1"/>
  <c r="X8" i="5" a="1"/>
  <c r="N149" i="2" a="1"/>
  <c r="G40" i="1" a="1"/>
  <c r="G61" i="1" a="1"/>
  <c r="X7" i="5" a="1"/>
  <c r="X159" i="5" a="1"/>
  <c r="N191" i="2" a="1"/>
  <c r="X34" i="5" a="1"/>
  <c r="X205" i="5" a="1"/>
  <c r="G192" i="1" a="1"/>
  <c r="N30" i="2" a="1"/>
  <c r="G182" i="1" a="1"/>
  <c r="X186" i="5" a="1"/>
  <c r="G71" i="1" a="1"/>
  <c r="G195" i="1" a="1"/>
  <c r="G146" i="1" a="1"/>
  <c r="N133" i="2" a="1"/>
  <c r="G48" i="1" a="1"/>
  <c r="G114" i="1" a="1"/>
  <c r="X70" i="5" a="1"/>
  <c r="G5" i="1" a="1"/>
  <c r="X71" i="5" a="1"/>
  <c r="G165" i="1" a="1"/>
  <c r="G130" i="1" a="1"/>
  <c r="X2" i="5" a="1"/>
  <c r="N104" i="2" a="1"/>
  <c r="G43" i="1" a="1"/>
  <c r="G184" i="1" a="1"/>
  <c r="G124" i="1" a="1"/>
  <c r="G116" i="1" a="1"/>
  <c r="X59" i="5" a="1"/>
  <c r="G72" i="1" a="1"/>
  <c r="N177" i="2" a="1"/>
  <c r="X94" i="5" a="1"/>
  <c r="N28" i="2" a="1"/>
  <c r="X179" i="5" a="1"/>
  <c r="G190" i="1" a="1"/>
  <c r="G13" i="1" a="1"/>
  <c r="G209" i="1" a="1"/>
  <c r="X122" i="5" a="1"/>
  <c r="G104" i="1" a="1"/>
  <c r="G49" i="1" a="1"/>
  <c r="G111" i="1" a="1"/>
  <c r="X20" i="5" a="1"/>
  <c r="X35" i="5" a="1"/>
  <c r="X57" i="5" a="1"/>
  <c r="X155" i="5" a="1"/>
  <c r="G151" i="1" a="1"/>
  <c r="G148" i="1" a="1"/>
  <c r="X21" i="5" a="1"/>
  <c r="N23" i="2" a="1"/>
  <c r="X37" i="5" a="1"/>
  <c r="X202" i="5" a="1"/>
  <c r="X15" i="5" a="1"/>
  <c r="N128" i="2" a="1"/>
  <c r="G102" i="1" a="1"/>
  <c r="X178" i="5" a="1"/>
  <c r="X88" i="5" a="1"/>
  <c r="X81" i="5" a="1"/>
  <c r="X109" i="5" a="1"/>
  <c r="G69" i="1" a="1"/>
  <c r="G64" i="1" a="1"/>
  <c r="G85" i="1" a="1"/>
  <c r="X199" i="5" a="1"/>
  <c r="N39" i="2" a="1"/>
  <c r="G84" i="1" a="1"/>
  <c r="G58" i="1" a="1"/>
  <c r="X169" i="5" a="1"/>
  <c r="X177" i="5" a="1"/>
  <c r="G62" i="1" a="1"/>
  <c r="G44" i="1" a="1"/>
  <c r="G53" i="1" a="1"/>
  <c r="X157" i="5" a="1"/>
  <c r="G12" i="1" a="1"/>
  <c r="G208" i="1" a="1"/>
  <c r="N69" i="2" a="1"/>
  <c r="G159" i="1" a="1"/>
  <c r="X143" i="5" a="1"/>
  <c r="X121" i="5" a="1"/>
  <c r="G78" i="1" a="1"/>
  <c r="N116" i="2" a="1"/>
  <c r="G34" i="1" a="1"/>
  <c r="X11" i="5" a="1"/>
  <c r="X40" i="5" a="1"/>
  <c r="X46" i="5" a="1"/>
  <c r="G137" i="1" a="1"/>
  <c r="X61" i="5" a="1"/>
  <c r="X181" i="5" a="1"/>
  <c r="X144" i="5" a="1"/>
  <c r="G7" i="1" a="1"/>
  <c r="X183" i="5" a="1"/>
  <c r="N105" i="2" a="1"/>
  <c r="X165" i="5" a="1"/>
  <c r="X130" i="5" a="1"/>
  <c r="N138" i="2" a="1"/>
  <c r="G167" i="1" a="1"/>
  <c r="N198" i="2" a="1"/>
  <c r="G108" i="1" a="1"/>
  <c r="X168" i="5" a="1"/>
  <c r="X142" i="5" a="1"/>
  <c r="G79" i="1" a="1"/>
  <c r="G163" i="1" a="1"/>
  <c r="N47" i="2" a="1"/>
  <c r="X127" i="5" a="1"/>
  <c r="X156" i="5" a="1"/>
  <c r="X48" i="5" a="1"/>
  <c r="X160" i="5" a="1"/>
  <c r="G91" i="1" a="1"/>
  <c r="X114" i="5" a="1"/>
  <c r="X149" i="5" a="1"/>
  <c r="G126" i="1" a="1"/>
  <c r="G70" i="1" a="1"/>
  <c r="G41" i="1" a="1"/>
  <c r="X195" i="5" a="1"/>
  <c r="X146" i="5" a="1"/>
  <c r="G131" i="1" a="1"/>
  <c r="N205" i="2" a="1"/>
  <c r="X115" i="5" a="1"/>
  <c r="G154" i="1" a="1"/>
  <c r="G56" i="1" a="1"/>
  <c r="X172" i="5" a="1"/>
  <c r="X196" i="5" a="1"/>
  <c r="N15" i="2" a="1"/>
  <c r="G127" i="1" a="1"/>
  <c r="G156" i="1" a="1"/>
  <c r="G205" i="1" a="1"/>
  <c r="X192" i="5" a="1"/>
  <c r="G68" i="1" a="1"/>
  <c r="X150" i="5" a="1"/>
  <c r="X184" i="5" a="1"/>
  <c r="X139" i="5" a="1"/>
  <c r="G63" i="1" a="1"/>
  <c r="X176" i="5" a="1"/>
  <c r="X116" i="5" a="1"/>
  <c r="G59" i="1" a="1"/>
  <c r="G50" i="1" a="1"/>
  <c r="G2" i="1" a="1"/>
  <c r="G140" i="1" a="1"/>
  <c r="N73" i="2" a="1"/>
  <c r="X33" i="5" a="1"/>
  <c r="X32" i="5" a="1"/>
  <c r="X43" i="5" a="1"/>
  <c r="G66" i="1" a="1"/>
  <c r="X30" i="5" a="1"/>
  <c r="N169" i="2" a="1"/>
  <c r="G28" i="1" a="1"/>
  <c r="X124" i="5" a="1"/>
  <c r="X10" i="5" a="1"/>
  <c r="X170" i="5" a="1"/>
  <c r="G206" i="1" a="1"/>
  <c r="G3" i="1" a="1"/>
  <c r="N183" i="2" a="1"/>
  <c r="X79" i="5" a="1"/>
  <c r="N48" i="2" a="1"/>
  <c r="N182" i="2" a="1"/>
  <c r="X111" i="5" a="1"/>
  <c r="G109" i="1" a="1"/>
  <c r="G155" i="1" a="1"/>
  <c r="X151" i="5" a="1"/>
  <c r="X148" i="5" a="1"/>
  <c r="N125" i="2" a="1"/>
  <c r="G89" i="1" a="1"/>
  <c r="X132" i="5" a="1"/>
  <c r="N193" i="2" a="1"/>
  <c r="X85" i="5" a="1"/>
  <c r="X78" i="5" a="1"/>
  <c r="X54" i="5" a="1"/>
  <c r="G210" i="1" a="1"/>
  <c r="G46" i="1" a="1"/>
  <c r="X53" i="5" a="1"/>
  <c r="G183" i="1" a="1"/>
  <c r="G143" i="1" a="1"/>
  <c r="G121" i="1" a="1"/>
  <c r="N10" i="2" a="1"/>
  <c r="G141" i="1" a="1"/>
  <c r="N80" i="2" a="1"/>
  <c r="X126" i="5" a="1"/>
  <c r="N38" i="2" a="1"/>
  <c r="X163" i="5" a="1"/>
  <c r="G115" i="1" a="1"/>
  <c r="X154" i="5" a="1"/>
  <c r="G160" i="1" a="1"/>
  <c r="G179" i="1" a="1"/>
  <c r="G122" i="1" a="1"/>
  <c r="G181" i="1" a="1"/>
  <c r="X164" i="5" a="1"/>
  <c r="N197" i="2" a="1"/>
  <c r="G75" i="1" a="1"/>
  <c r="G32" i="1" a="1"/>
  <c r="N27" i="2" a="1"/>
  <c r="X28" i="5" a="1"/>
  <c r="N54" i="2" a="1"/>
  <c r="G33" i="1" a="1"/>
  <c r="G194" i="1" a="1"/>
  <c r="N196" i="2" a="1"/>
  <c r="N34" i="2" a="1"/>
  <c r="X110" i="5" a="1"/>
  <c r="G139" i="1" a="1"/>
  <c r="X63" i="5" a="1"/>
  <c r="G176" i="1" a="1"/>
  <c r="G97" i="1" a="1"/>
  <c r="G152" i="1" a="1"/>
  <c r="X55" i="5" a="1"/>
  <c r="X206" i="5" a="1"/>
  <c r="X120" i="5" a="1"/>
  <c r="N95" i="2" a="1"/>
  <c r="X84" i="5" a="1"/>
  <c r="X58" i="5" a="1"/>
  <c r="G188" i="1" a="1"/>
  <c r="G38" i="1" a="1"/>
  <c r="G136" i="1" a="1"/>
  <c r="G106" i="1" a="1"/>
  <c r="N108" i="2" a="1"/>
  <c r="G200" i="1" a="1"/>
  <c r="N86" i="2" a="1"/>
  <c r="G29" i="1" a="1"/>
  <c r="X113" i="5" a="1"/>
  <c r="X193" i="5" a="1"/>
  <c r="G36" i="1" a="1"/>
  <c r="X119" i="5" a="1"/>
  <c r="X92" i="5" a="1"/>
  <c r="N60" i="2" a="1"/>
  <c r="G187" i="1" a="1"/>
  <c r="X185" i="5" a="1"/>
  <c r="X182" i="5" a="1"/>
  <c r="X60" i="5" a="1"/>
  <c r="X204" i="5" a="1"/>
  <c r="N145" i="2" a="1"/>
  <c r="X89" i="5" a="1"/>
  <c r="G30" i="1" a="1"/>
  <c r="N188" i="2" a="1"/>
  <c r="X171" i="5" a="1"/>
  <c r="X107" i="5" a="1"/>
  <c r="G10" i="1" a="1"/>
  <c r="G170" i="1" a="1"/>
  <c r="G161" i="1" a="1"/>
  <c r="X31" i="5" a="1"/>
  <c r="X103" i="5" a="1"/>
  <c r="G19" i="1" a="1"/>
  <c r="X23" i="5" a="1"/>
  <c r="X128" i="5" a="1"/>
  <c r="X16" i="5" a="1"/>
  <c r="G74" i="1" a="1"/>
  <c r="N127" i="2" a="1"/>
  <c r="X191" i="5" a="1"/>
  <c r="N32" i="2" a="1"/>
  <c r="X99" i="5" a="1"/>
  <c r="X87" i="5" a="1"/>
  <c r="X86" i="5" a="1"/>
  <c r="X80" i="5" a="1"/>
  <c r="G45" i="1" a="1"/>
  <c r="X93" i="5" a="1"/>
  <c r="G162" i="1" a="1"/>
  <c r="X123" i="5" a="1"/>
  <c r="X105" i="5" a="1"/>
  <c r="G125" i="1" a="1"/>
  <c r="G138" i="1" a="1"/>
  <c r="X76" i="5" a="1"/>
  <c r="G22" i="1" a="1"/>
  <c r="N162" i="2" a="1"/>
  <c r="G88" i="1" a="1"/>
  <c r="G81" i="1" a="1"/>
  <c r="X12" i="5" a="1"/>
  <c r="X208" i="5" a="1"/>
  <c r="N83" i="2" a="1"/>
  <c r="X64" i="5" a="1"/>
  <c r="X118" i="5" a="1"/>
  <c r="N166" i="2" a="1"/>
  <c r="X197" i="5" a="1"/>
  <c r="N64" i="2" a="1"/>
  <c r="X83" i="5" a="1"/>
  <c r="X198" i="5" a="1"/>
  <c r="G112" i="1" a="1"/>
  <c r="G135" i="1" a="1"/>
  <c r="G129" i="1" a="1"/>
  <c r="G95" i="1" a="1"/>
  <c r="G24" i="1" a="1"/>
  <c r="G67" i="1" a="1"/>
  <c r="X147" i="5" a="1"/>
  <c r="G51" i="1" a="1"/>
  <c r="G211" i="1" a="1"/>
  <c r="X158" i="5" a="1"/>
  <c r="N115" i="2" a="1"/>
  <c r="G189" i="1" a="1"/>
  <c r="N165" i="2" a="1"/>
  <c r="G17" i="1" a="1"/>
  <c r="N103" i="2" a="1"/>
  <c r="G153" i="1" a="1"/>
  <c r="G55" i="1" a="1"/>
  <c r="N203" i="2" a="1"/>
  <c r="X9" i="5" a="1"/>
  <c r="N155" i="2" a="1"/>
  <c r="G83" i="1" a="1"/>
  <c r="N98" i="2" a="1"/>
  <c r="X207" i="5" a="1"/>
  <c r="X180" i="5" a="1"/>
  <c r="N174" i="2" a="1"/>
  <c r="G6" i="1" a="1"/>
  <c r="N56" i="2" a="1"/>
  <c r="X201" i="5" a="1"/>
  <c r="G77" i="1" a="1"/>
  <c r="X26" i="5" a="1"/>
  <c r="G133" i="1" a="1"/>
  <c r="X134" i="5" a="1"/>
  <c r="X90" i="5" a="1"/>
  <c r="G101" i="1" a="1"/>
  <c r="X65" i="5" a="1"/>
  <c r="G174" i="1" a="1"/>
  <c r="G25" i="1" a="1"/>
  <c r="G73" i="1" a="1"/>
  <c r="G173" i="1" a="1"/>
  <c r="G4" i="1" a="1"/>
  <c r="G132" i="1" a="1"/>
  <c r="N52" i="2" a="1"/>
  <c r="G166" i="1" a="1"/>
  <c r="G117" i="1" a="1"/>
  <c r="G52" i="1" a="1"/>
  <c r="X18" i="5" a="1"/>
  <c r="G150" i="1" a="1"/>
  <c r="G42" i="1" a="1"/>
  <c r="G201" i="1" a="1"/>
  <c r="N111" i="2" a="1"/>
  <c r="G15" i="1" a="1"/>
  <c r="X102" i="5" a="1"/>
  <c r="G178" i="1" a="1"/>
  <c r="G20" i="1" a="1"/>
  <c r="N102" i="2" a="1"/>
  <c r="X27" i="5" a="1"/>
  <c r="G37" i="1" a="1"/>
  <c r="X47" i="5" a="1"/>
  <c r="G118" i="1" a="1"/>
  <c r="N74" i="2" a="1"/>
  <c r="X52" i="5" a="1"/>
  <c r="G18" i="1" a="1"/>
  <c r="N97" i="2" a="1"/>
  <c r="X137" i="5" a="1"/>
  <c r="G157" i="1" a="1"/>
  <c r="N41" i="2" a="1"/>
  <c r="G196" i="1" a="1"/>
  <c r="G11" i="1" a="1"/>
  <c r="X68" i="5" a="1"/>
  <c r="G92" i="1" a="1"/>
  <c r="G103" i="1" a="1"/>
  <c r="X19" i="5" a="1"/>
  <c r="G60" i="1" a="1"/>
  <c r="X3" i="5" a="1"/>
  <c r="G149" i="1" a="1"/>
  <c r="G164" i="1" a="1"/>
  <c r="N189" i="2" a="1"/>
  <c r="N40" i="2" a="1"/>
  <c r="X91" i="5" a="1"/>
  <c r="X190" i="5" a="1"/>
  <c r="X41" i="5" a="1"/>
  <c r="X104" i="5" a="1"/>
  <c r="G144" i="1" a="1"/>
  <c r="N123" i="2" a="1"/>
  <c r="X140" i="5" a="1"/>
  <c r="N106" i="2" a="1"/>
  <c r="X66" i="5" a="1"/>
  <c r="N25" i="2" a="1"/>
  <c r="X50" i="5" a="1"/>
  <c r="G175" i="1" a="1"/>
  <c r="N13" i="2" a="1"/>
  <c r="G100" i="1" a="1"/>
  <c r="G186" i="1" a="1"/>
  <c r="N178" i="2" a="1"/>
  <c r="N192" i="2" a="1"/>
  <c r="N90" i="2" a="1"/>
  <c r="N31" i="2" a="1"/>
  <c r="N184" i="2" a="1"/>
  <c r="N131" i="2" a="1"/>
  <c r="N9" i="2" a="1"/>
  <c r="N157" i="2" a="1"/>
  <c r="N204" i="2" a="1"/>
  <c r="N151" i="2" a="1"/>
  <c r="N4" i="2" a="1"/>
  <c r="N114" i="2" a="1"/>
  <c r="N160" i="2" a="1"/>
  <c r="N181" i="2" a="1"/>
  <c r="N92" i="2" a="1"/>
  <c r="N129" i="2" a="1"/>
  <c r="N78" i="2" a="1"/>
  <c r="N167" i="2" a="1"/>
  <c r="N20" i="2" a="1"/>
  <c r="N190" i="2" a="1"/>
  <c r="N79" i="2" a="1"/>
  <c r="N130" i="2" a="1"/>
  <c r="N61" i="2" a="1"/>
  <c r="N72" i="2" a="1"/>
  <c r="N179" i="2" a="1"/>
  <c r="N120" i="2" a="1"/>
  <c r="N110" i="2" a="1"/>
  <c r="N163" i="2" a="1"/>
  <c r="N200" i="2" a="1"/>
  <c r="N175" i="2" a="1"/>
  <c r="N126" i="2" a="1"/>
  <c r="N91" i="2" a="1"/>
  <c r="N112" i="2" a="1"/>
  <c r="N146" i="2" a="1"/>
  <c r="N50" i="2" a="1"/>
  <c r="N46" i="2" a="1"/>
  <c r="N88" i="2" a="1"/>
  <c r="N53" i="2" a="1"/>
  <c r="N199" i="2" a="1"/>
  <c r="N93" i="2" a="1"/>
  <c r="N21" i="2" a="1"/>
  <c r="N132" i="2" a="1"/>
  <c r="N140" i="2" a="1"/>
  <c r="N137" i="2" a="1"/>
  <c r="N43" i="2" a="1"/>
  <c r="N158" i="2" a="1"/>
  <c r="D1" i="1" l="1"/>
  <c r="AP2" i="5" s="1"/>
  <c r="N145" i="2"/>
  <c r="N209" i="2"/>
  <c r="N208" i="2"/>
  <c r="N75" i="2"/>
  <c r="N99" i="2"/>
  <c r="N166" i="2"/>
  <c r="N203" i="2"/>
  <c r="N19" i="2"/>
  <c r="N138" i="2"/>
  <c r="N115" i="2"/>
  <c r="N127" i="2"/>
  <c r="N34" i="2"/>
  <c r="N162" i="2"/>
  <c r="N24" i="2"/>
  <c r="N67" i="2"/>
  <c r="N174" i="2"/>
  <c r="N183" i="2"/>
  <c r="N33" i="2"/>
  <c r="N108" i="2"/>
  <c r="N28" i="2"/>
  <c r="N29" i="2"/>
  <c r="N137" i="2"/>
  <c r="N61" i="2"/>
  <c r="N50" i="2"/>
  <c r="N74" i="2"/>
  <c r="N4" i="2"/>
  <c r="N133" i="2"/>
  <c r="N178" i="2"/>
  <c r="N43" i="2"/>
  <c r="G121" i="1"/>
  <c r="X121" i="5"/>
  <c r="X85" i="5"/>
  <c r="G85" i="1"/>
  <c r="X148" i="5"/>
  <c r="G148" i="1"/>
  <c r="X100" i="5"/>
  <c r="G100" i="1"/>
  <c r="G66" i="1"/>
  <c r="X66" i="5"/>
  <c r="X42" i="5"/>
  <c r="G42" i="1"/>
  <c r="X135" i="5"/>
  <c r="G135" i="1"/>
  <c r="X82" i="5"/>
  <c r="G82" i="1"/>
  <c r="G45" i="1"/>
  <c r="X45" i="5"/>
  <c r="X96" i="5"/>
  <c r="G96" i="1"/>
  <c r="X119" i="5"/>
  <c r="G119" i="1"/>
  <c r="X150" i="5"/>
  <c r="G150" i="1"/>
  <c r="G134" i="1"/>
  <c r="X134" i="5"/>
  <c r="X172" i="5"/>
  <c r="G172" i="1"/>
  <c r="G114" i="1"/>
  <c r="X114" i="5"/>
  <c r="X141" i="5"/>
  <c r="G141" i="1"/>
  <c r="X61" i="5"/>
  <c r="G61" i="1"/>
  <c r="G161" i="1"/>
  <c r="X161" i="5"/>
  <c r="X178" i="5"/>
  <c r="G178" i="1"/>
  <c r="X206" i="5"/>
  <c r="G206" i="1"/>
  <c r="X50" i="5"/>
  <c r="G50" i="1"/>
  <c r="G89" i="1"/>
  <c r="X89" i="5"/>
  <c r="X158" i="5"/>
  <c r="G158" i="1"/>
  <c r="X22" i="5"/>
  <c r="G22" i="1"/>
  <c r="X74" i="5"/>
  <c r="G74" i="1"/>
  <c r="X186" i="5"/>
  <c r="G186" i="1"/>
  <c r="X106" i="5"/>
  <c r="G106" i="1"/>
  <c r="G44" i="1"/>
  <c r="X44" i="5"/>
  <c r="G4" i="1"/>
  <c r="X4" i="5"/>
  <c r="G49" i="1"/>
  <c r="X49" i="5"/>
  <c r="X146" i="5"/>
  <c r="G146" i="1"/>
  <c r="G130" i="1"/>
  <c r="X130" i="5"/>
  <c r="G143" i="1"/>
  <c r="X143" i="5"/>
  <c r="X118" i="5"/>
  <c r="G118" i="1"/>
  <c r="X151" i="5"/>
  <c r="G151" i="1"/>
  <c r="G94" i="1"/>
  <c r="X94" i="5"/>
  <c r="X43" i="5"/>
  <c r="G43" i="1"/>
  <c r="X5" i="5"/>
  <c r="G5" i="1"/>
  <c r="X112" i="5"/>
  <c r="G112" i="1"/>
  <c r="X180" i="5"/>
  <c r="G180" i="1"/>
  <c r="X80" i="5"/>
  <c r="G80" i="1"/>
  <c r="G79" i="1"/>
  <c r="X79" i="5"/>
  <c r="G36" i="1"/>
  <c r="X36" i="5"/>
  <c r="G18" i="1"/>
  <c r="X18" i="5"/>
  <c r="X133" i="5"/>
  <c r="G133" i="1"/>
  <c r="X14" i="5"/>
  <c r="G14" i="1"/>
  <c r="X91" i="5"/>
  <c r="G91" i="1"/>
  <c r="G68" i="1"/>
  <c r="X68" i="5"/>
  <c r="G137" i="1"/>
  <c r="X137" i="5"/>
  <c r="G204" i="1"/>
  <c r="X204" i="5"/>
  <c r="G102" i="1"/>
  <c r="X102" i="5"/>
  <c r="G170" i="1"/>
  <c r="X170" i="5"/>
  <c r="X59" i="5"/>
  <c r="G59" i="1"/>
  <c r="X55" i="5"/>
  <c r="G55" i="1"/>
  <c r="G211" i="1"/>
  <c r="X211" i="5"/>
  <c r="G76" i="1"/>
  <c r="X76" i="5"/>
  <c r="G16" i="1"/>
  <c r="X16" i="5"/>
  <c r="X3" i="5"/>
  <c r="G3" i="1"/>
  <c r="X136" i="5"/>
  <c r="G136" i="1"/>
  <c r="G62" i="1"/>
  <c r="X62" i="5"/>
  <c r="G173" i="1"/>
  <c r="X173" i="5"/>
  <c r="N20" i="2"/>
  <c r="N175" i="2"/>
  <c r="N140" i="2"/>
  <c r="N189" i="2"/>
  <c r="N197" i="2"/>
  <c r="N9" i="2"/>
  <c r="N191" i="2"/>
  <c r="N167" i="2"/>
  <c r="N200" i="2"/>
  <c r="N132" i="2"/>
  <c r="N6" i="2"/>
  <c r="N131" i="2"/>
  <c r="N163" i="2"/>
  <c r="N196" i="2"/>
  <c r="N78" i="2"/>
  <c r="N27" i="2"/>
  <c r="N21" i="2"/>
  <c r="N30" i="2"/>
  <c r="N184" i="2"/>
  <c r="N110" i="2"/>
  <c r="N129" i="2"/>
  <c r="N93" i="2"/>
  <c r="N31" i="2"/>
  <c r="N92" i="2"/>
  <c r="N120" i="2"/>
  <c r="N199" i="2"/>
  <c r="N90" i="2"/>
  <c r="N179" i="2"/>
  <c r="N149" i="2"/>
  <c r="N181" i="2"/>
  <c r="N53" i="2"/>
  <c r="N88" i="2"/>
  <c r="N111" i="2"/>
  <c r="N72" i="2"/>
  <c r="G160" i="1"/>
  <c r="X160" i="5"/>
  <c r="X192" i="5"/>
  <c r="G192" i="1"/>
  <c r="X46" i="5"/>
  <c r="G46" i="1"/>
  <c r="N160" i="2"/>
  <c r="N180" i="2"/>
  <c r="N128" i="2"/>
  <c r="N144" i="2"/>
  <c r="N46" i="2"/>
  <c r="N157" i="2"/>
  <c r="N54" i="2"/>
  <c r="N204" i="2"/>
  <c r="G152" i="1"/>
  <c r="X152" i="5"/>
  <c r="G51" i="1"/>
  <c r="X51" i="5"/>
  <c r="X138" i="5"/>
  <c r="G138" i="1"/>
  <c r="G128" i="1"/>
  <c r="X128" i="5"/>
  <c r="G60" i="1"/>
  <c r="X60" i="5"/>
  <c r="X38" i="5"/>
  <c r="G38" i="1"/>
  <c r="X177" i="5"/>
  <c r="G177" i="1"/>
  <c r="G73" i="1"/>
  <c r="X73" i="5"/>
  <c r="G104" i="1"/>
  <c r="X104" i="5"/>
  <c r="X195" i="5"/>
  <c r="G195" i="1"/>
  <c r="G165" i="1"/>
  <c r="X165" i="5"/>
  <c r="X159" i="5"/>
  <c r="G159" i="1"/>
  <c r="X64" i="5"/>
  <c r="G64" i="1"/>
  <c r="G155" i="1"/>
  <c r="X155" i="5"/>
  <c r="X194" i="5"/>
  <c r="G194" i="1"/>
  <c r="X32" i="5"/>
  <c r="G32" i="1"/>
  <c r="X153" i="5"/>
  <c r="G153" i="1"/>
  <c r="G198" i="1"/>
  <c r="X198" i="5"/>
  <c r="X207" i="5"/>
  <c r="G207" i="1"/>
  <c r="X86" i="5"/>
  <c r="G86" i="1"/>
  <c r="X142" i="5"/>
  <c r="G142" i="1"/>
  <c r="X193" i="5"/>
  <c r="G193" i="1"/>
  <c r="X52" i="5"/>
  <c r="G52" i="1"/>
  <c r="G26" i="1"/>
  <c r="X26" i="5"/>
  <c r="X56" i="5"/>
  <c r="G56" i="1"/>
  <c r="G48" i="1"/>
  <c r="X48" i="5"/>
  <c r="G205" i="1"/>
  <c r="X205" i="5"/>
  <c r="X40" i="5"/>
  <c r="G40" i="1"/>
  <c r="G47" i="1"/>
  <c r="X47" i="5"/>
  <c r="X15" i="5"/>
  <c r="G15" i="1"/>
  <c r="G10" i="1"/>
  <c r="X10" i="5"/>
  <c r="G116" i="1"/>
  <c r="X116" i="5"/>
  <c r="G97" i="1"/>
  <c r="X97" i="5"/>
  <c r="X147" i="5"/>
  <c r="G147" i="1"/>
  <c r="X125" i="5"/>
  <c r="G125" i="1"/>
  <c r="G23" i="1"/>
  <c r="X23" i="5"/>
  <c r="G182" i="1"/>
  <c r="X182" i="5"/>
  <c r="X188" i="5"/>
  <c r="G188" i="1"/>
  <c r="X169" i="5"/>
  <c r="G169" i="1"/>
  <c r="G25" i="1"/>
  <c r="X25" i="5"/>
  <c r="X122" i="5"/>
  <c r="G122" i="1"/>
  <c r="N126" i="2"/>
  <c r="N38" i="2"/>
  <c r="N123" i="2"/>
  <c r="N105" i="2"/>
  <c r="N41" i="2"/>
  <c r="N69" i="2"/>
  <c r="N83" i="2"/>
  <c r="N130" i="2"/>
  <c r="N102" i="2"/>
  <c r="N91" i="2"/>
  <c r="N114" i="2"/>
  <c r="N13" i="2"/>
  <c r="N158" i="2"/>
  <c r="N106" i="2"/>
  <c r="N146" i="2"/>
  <c r="N103" i="2"/>
  <c r="N151" i="2"/>
  <c r="N112" i="2"/>
  <c r="N98" i="2"/>
  <c r="G87" i="1"/>
  <c r="X87" i="5"/>
  <c r="G168" i="1"/>
  <c r="X168" i="5"/>
  <c r="G113" i="1"/>
  <c r="X113" i="5"/>
  <c r="G8" i="1"/>
  <c r="X8" i="5"/>
  <c r="G117" i="1"/>
  <c r="X117" i="5"/>
  <c r="G77" i="1"/>
  <c r="X77" i="5"/>
  <c r="G154" i="1"/>
  <c r="X154" i="5"/>
  <c r="X156" i="5"/>
  <c r="G156" i="1"/>
  <c r="G11" i="1"/>
  <c r="X11" i="5"/>
  <c r="G210" i="1"/>
  <c r="X210" i="5"/>
  <c r="G202" i="1"/>
  <c r="X202" i="5"/>
  <c r="G107" i="1"/>
  <c r="X107" i="5"/>
  <c r="X124" i="5"/>
  <c r="G124" i="1"/>
  <c r="X176" i="5"/>
  <c r="G176" i="1"/>
  <c r="X67" i="5"/>
  <c r="G67" i="1"/>
  <c r="X145" i="5"/>
  <c r="G145" i="1"/>
  <c r="X105" i="5"/>
  <c r="G105" i="1"/>
  <c r="G19" i="1"/>
  <c r="X19" i="5"/>
  <c r="X185" i="5"/>
  <c r="G185" i="1"/>
  <c r="X58" i="5"/>
  <c r="G58" i="1"/>
  <c r="X174" i="5"/>
  <c r="G174" i="1"/>
  <c r="X209" i="5"/>
  <c r="G209" i="1"/>
  <c r="X41" i="5"/>
  <c r="G41" i="1"/>
  <c r="G164" i="1"/>
  <c r="X164" i="5"/>
  <c r="X183" i="5"/>
  <c r="G183" i="1"/>
  <c r="G208" i="1"/>
  <c r="X208" i="5"/>
  <c r="G69" i="1"/>
  <c r="X69" i="5"/>
  <c r="X57" i="5"/>
  <c r="G57" i="1"/>
  <c r="G33" i="1"/>
  <c r="X33" i="5"/>
  <c r="G75" i="1"/>
  <c r="X75" i="5"/>
  <c r="G17" i="1"/>
  <c r="X17" i="5"/>
  <c r="X83" i="5"/>
  <c r="G83" i="1"/>
  <c r="G99" i="1"/>
  <c r="X99" i="5"/>
  <c r="X108" i="5"/>
  <c r="G108" i="1"/>
  <c r="X29" i="5"/>
  <c r="G29" i="1"/>
  <c r="G98" i="1"/>
  <c r="X98" i="5"/>
  <c r="G166" i="1"/>
  <c r="X166" i="5"/>
  <c r="X201" i="5"/>
  <c r="G201" i="1"/>
  <c r="X115" i="5"/>
  <c r="G115" i="1"/>
  <c r="X127" i="5"/>
  <c r="G127" i="1"/>
  <c r="X34" i="5"/>
  <c r="G34" i="1"/>
  <c r="X54" i="5"/>
  <c r="G54" i="1"/>
  <c r="G37" i="1"/>
  <c r="X37" i="5"/>
  <c r="G171" i="1"/>
  <c r="X171" i="5"/>
  <c r="G28" i="1"/>
  <c r="X28" i="5"/>
  <c r="G63" i="1"/>
  <c r="X63" i="5"/>
  <c r="X24" i="5"/>
  <c r="G24" i="1"/>
  <c r="X203" i="5"/>
  <c r="G203" i="1"/>
  <c r="X123" i="5"/>
  <c r="G123" i="1"/>
  <c r="X103" i="5"/>
  <c r="G103" i="1"/>
  <c r="G187" i="1"/>
  <c r="X187" i="5"/>
  <c r="X84" i="5"/>
  <c r="G84" i="1"/>
  <c r="G65" i="1"/>
  <c r="X65" i="5"/>
  <c r="X13" i="5"/>
  <c r="G13" i="1"/>
  <c r="X70" i="5"/>
  <c r="G70" i="1"/>
  <c r="G71" i="1"/>
  <c r="X71" i="5"/>
  <c r="G7" i="1"/>
  <c r="X7" i="5"/>
  <c r="G12" i="1"/>
  <c r="X12" i="5"/>
  <c r="X109" i="5"/>
  <c r="G109" i="1"/>
  <c r="X35" i="5"/>
  <c r="G35" i="1"/>
  <c r="N177" i="2"/>
  <c r="N73" i="2"/>
  <c r="N104" i="2"/>
  <c r="N195" i="2"/>
  <c r="N165" i="2"/>
  <c r="N159" i="2"/>
  <c r="N64" i="2"/>
  <c r="N155" i="2"/>
  <c r="N194" i="2"/>
  <c r="N32" i="2"/>
  <c r="N153" i="2"/>
  <c r="N198" i="2"/>
  <c r="N207" i="2"/>
  <c r="N86" i="2"/>
  <c r="N142" i="2"/>
  <c r="N193" i="2"/>
  <c r="N52" i="2"/>
  <c r="N26" i="2"/>
  <c r="N56" i="2"/>
  <c r="N48" i="2"/>
  <c r="N205" i="2"/>
  <c r="N40" i="2"/>
  <c r="N47" i="2"/>
  <c r="N15" i="2"/>
  <c r="N10" i="2"/>
  <c r="N116" i="2"/>
  <c r="N97" i="2"/>
  <c r="N147" i="2"/>
  <c r="N125" i="2"/>
  <c r="N23" i="2"/>
  <c r="N182" i="2"/>
  <c r="N188" i="2"/>
  <c r="N169" i="2"/>
  <c r="N25" i="2"/>
  <c r="X139" i="5"/>
  <c r="G139" i="1"/>
  <c r="X95" i="5"/>
  <c r="G95" i="1"/>
  <c r="G39" i="1"/>
  <c r="X39" i="5"/>
  <c r="G162" i="1"/>
  <c r="X162" i="5"/>
  <c r="N192" i="2"/>
  <c r="N80" i="2"/>
  <c r="N60" i="2"/>
  <c r="N190" i="2"/>
  <c r="N95" i="2"/>
  <c r="N39" i="2"/>
  <c r="N79" i="2"/>
  <c r="G101" i="1"/>
  <c r="X101" i="5"/>
  <c r="G190" i="1"/>
  <c r="X190" i="5"/>
  <c r="G126" i="1"/>
  <c r="X126" i="5"/>
  <c r="G144" i="1"/>
  <c r="X144" i="5"/>
  <c r="G157" i="1"/>
  <c r="X157" i="5"/>
  <c r="G81" i="1"/>
  <c r="X81" i="5"/>
  <c r="G20" i="1"/>
  <c r="X20" i="5"/>
  <c r="X175" i="5"/>
  <c r="G175" i="1"/>
  <c r="G140" i="1"/>
  <c r="X140" i="5"/>
  <c r="X189" i="5"/>
  <c r="G189" i="1"/>
  <c r="G197" i="1"/>
  <c r="X197" i="5"/>
  <c r="X9" i="5"/>
  <c r="G9" i="1"/>
  <c r="X191" i="5"/>
  <c r="G191" i="1"/>
  <c r="G167" i="1"/>
  <c r="X167" i="5"/>
  <c r="G200" i="1"/>
  <c r="X200" i="5"/>
  <c r="X132" i="5"/>
  <c r="G132" i="1"/>
  <c r="X6" i="5"/>
  <c r="G6" i="1"/>
  <c r="X131" i="5"/>
  <c r="G131" i="1"/>
  <c r="X163" i="5"/>
  <c r="G163" i="1"/>
  <c r="X196" i="5"/>
  <c r="G196" i="1"/>
  <c r="G78" i="1"/>
  <c r="X78" i="5"/>
  <c r="G27" i="1"/>
  <c r="X27" i="5"/>
  <c r="X21" i="5"/>
  <c r="G21" i="1"/>
  <c r="G30" i="1"/>
  <c r="X30" i="5"/>
  <c r="G184" i="1"/>
  <c r="X184" i="5"/>
  <c r="X110" i="5"/>
  <c r="G110" i="1"/>
  <c r="G129" i="1"/>
  <c r="X129" i="5"/>
  <c r="G93" i="1"/>
  <c r="X93" i="5"/>
  <c r="G31" i="1"/>
  <c r="X31" i="5"/>
  <c r="G92" i="1"/>
  <c r="X92" i="5"/>
  <c r="G120" i="1"/>
  <c r="X120" i="5"/>
  <c r="X199" i="5"/>
  <c r="G199" i="1"/>
  <c r="X90" i="5"/>
  <c r="G90" i="1"/>
  <c r="X179" i="5"/>
  <c r="G179" i="1"/>
  <c r="X149" i="5"/>
  <c r="G149" i="1"/>
  <c r="G181" i="1"/>
  <c r="X181" i="5"/>
  <c r="X53" i="5"/>
  <c r="G53" i="1"/>
  <c r="G88" i="1"/>
  <c r="X88" i="5"/>
  <c r="X111" i="5"/>
  <c r="G111" i="1"/>
  <c r="X72" i="5"/>
  <c r="G72" i="1"/>
  <c r="G2" i="1"/>
  <c r="X2" i="5"/>
  <c r="N36" i="2" a="1"/>
  <c r="N154" i="2" a="1"/>
  <c r="N172" i="2" a="1"/>
  <c r="N12" i="2" a="1"/>
  <c r="N70" i="2" a="1"/>
  <c r="N16" i="2" a="1"/>
  <c r="N171" i="2" a="1"/>
  <c r="N148" i="2" a="1"/>
  <c r="N5" i="2" a="1"/>
  <c r="N59" i="2" a="1"/>
  <c r="N136" i="2" a="1"/>
  <c r="N100" i="2" a="1"/>
  <c r="N58" i="2" a="1"/>
  <c r="N156" i="2" a="1"/>
  <c r="N63" i="2" a="1"/>
  <c r="N134" i="2" a="1"/>
  <c r="N65" i="2" a="1"/>
  <c r="N152" i="2" a="1"/>
  <c r="N164" i="2" a="1"/>
  <c r="N85" i="2" a="1"/>
  <c r="N37" i="2" a="1"/>
  <c r="N107" i="2" a="1"/>
  <c r="N94" i="2" a="1"/>
  <c r="N14" i="2" a="1"/>
  <c r="N3" i="2" a="1"/>
  <c r="N186" i="2" a="1"/>
  <c r="N101" i="2" a="1"/>
  <c r="N76" i="2" a="1"/>
  <c r="N210" i="2" a="1"/>
  <c r="N7" i="2" a="1"/>
  <c r="N62" i="2" a="1"/>
  <c r="N173" i="2" a="1"/>
  <c r="N96" i="2" a="1"/>
  <c r="N118" i="2" a="1"/>
  <c r="N49" i="2" a="1"/>
  <c r="N2" i="2" a="1"/>
  <c r="N170" i="2" a="1"/>
  <c r="N176" i="2" a="1"/>
  <c r="N45" i="2" a="1"/>
  <c r="N141" i="2" a="1"/>
  <c r="N187" i="2" a="1"/>
  <c r="N109" i="2" a="1"/>
  <c r="N122" i="2" a="1"/>
  <c r="N81" i="2" a="1"/>
  <c r="N206" i="2" a="1"/>
  <c r="N135" i="2" a="1"/>
  <c r="N68" i="2" a="1"/>
  <c r="N71" i="2" a="1"/>
  <c r="N22" i="2" a="1"/>
  <c r="N84" i="2" a="1"/>
  <c r="N185" i="2" a="1"/>
  <c r="N87" i="2" a="1"/>
  <c r="N124" i="2" a="1"/>
  <c r="N89" i="2" a="1"/>
  <c r="N113" i="2" a="1"/>
  <c r="N35" i="2" a="1"/>
  <c r="N8" i="2" a="1"/>
  <c r="N82" i="2" a="1"/>
  <c r="N117" i="2" a="1"/>
  <c r="N42" i="2" a="1"/>
  <c r="N150" i="2" a="1"/>
  <c r="N139" i="2" a="1"/>
  <c r="N201" i="2" a="1"/>
  <c r="N66" i="2" a="1"/>
  <c r="N77" i="2" a="1"/>
  <c r="N143" i="2" a="1"/>
  <c r="N161" i="2" a="1"/>
  <c r="N55" i="2" a="1"/>
  <c r="N168" i="2" a="1"/>
  <c r="N211" i="2" a="1"/>
  <c r="N18" i="2" a="1"/>
  <c r="N51" i="2" a="1"/>
  <c r="N119" i="2" a="1"/>
  <c r="N121" i="2" a="1"/>
  <c r="N57" i="2" a="1"/>
  <c r="N11" i="2" a="1"/>
  <c r="N17" i="2" a="1"/>
  <c r="N44" i="2" a="1"/>
  <c r="N202" i="2" a="1"/>
  <c r="N7" i="2" l="1"/>
  <c r="N109" i="2"/>
  <c r="N65" i="2"/>
  <c r="N107" i="2"/>
  <c r="N156" i="2"/>
  <c r="N8" i="2"/>
  <c r="N201" i="2"/>
  <c r="N18" i="2"/>
  <c r="N141" i="2"/>
  <c r="N185" i="2"/>
  <c r="N176" i="2"/>
  <c r="N37" i="2"/>
  <c r="N3" i="2"/>
  <c r="N55" i="2"/>
  <c r="N134" i="2"/>
  <c r="N45" i="2"/>
  <c r="N66" i="2"/>
  <c r="N152" i="2"/>
  <c r="N49" i="2"/>
  <c r="N172" i="2"/>
  <c r="N121" i="2"/>
  <c r="N2" i="2"/>
  <c r="N12" i="2"/>
  <c r="N84" i="2"/>
  <c r="N202" i="2"/>
  <c r="N154" i="2"/>
  <c r="N113" i="2"/>
  <c r="N17" i="2"/>
  <c r="N44" i="2"/>
  <c r="N68" i="2"/>
  <c r="N57" i="2"/>
  <c r="N63" i="2"/>
  <c r="N122" i="2"/>
  <c r="N16" i="2"/>
  <c r="N59" i="2"/>
  <c r="N150" i="2"/>
  <c r="N82" i="2"/>
  <c r="N100" i="2"/>
  <c r="N5" i="2"/>
  <c r="N186" i="2"/>
  <c r="N143" i="2"/>
  <c r="N101" i="2"/>
  <c r="N210" i="2"/>
  <c r="N77" i="2"/>
  <c r="N168" i="2"/>
  <c r="N94" i="2"/>
  <c r="N22" i="2"/>
  <c r="N70" i="2"/>
  <c r="N164" i="2"/>
  <c r="N139" i="2"/>
  <c r="N62" i="2"/>
  <c r="N76" i="2"/>
  <c r="N170" i="2"/>
  <c r="N119" i="2"/>
  <c r="N135" i="2"/>
  <c r="N148" i="2"/>
  <c r="N118" i="2"/>
  <c r="N89" i="2"/>
  <c r="N173" i="2"/>
  <c r="N81" i="2"/>
  <c r="N71" i="2"/>
  <c r="N124" i="2"/>
  <c r="N11" i="2"/>
  <c r="N117" i="2"/>
  <c r="N87" i="2"/>
  <c r="N187" i="2"/>
  <c r="N206" i="2"/>
  <c r="N171" i="2"/>
  <c r="N58" i="2"/>
  <c r="N35" i="2"/>
  <c r="N136" i="2"/>
  <c r="N211" i="2"/>
  <c r="N51" i="2"/>
  <c r="N96" i="2"/>
  <c r="N42" i="2"/>
  <c r="N85" i="2"/>
  <c r="N14" i="2"/>
  <c r="N161" i="2"/>
  <c r="N36" i="2"/>
  <c r="U1"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<sst xmlns="http://schemas.openxmlformats.org/spreadsheetml/2006/main" count="9730" uniqueCount="2889">
  <si>
    <t>商品番号</t>
    <phoneticPr fontId="5"/>
  </si>
  <si>
    <t>タイトル</t>
    <phoneticPr fontId="5"/>
  </si>
  <si>
    <r>
      <t>手</t>
    </r>
    <r>
      <rPr>
        <sz val="11"/>
        <color theme="1"/>
        <rFont val="Yu Gothic"/>
        <family val="2"/>
        <charset val="134"/>
        <scheme val="minor"/>
      </rPr>
      <t>动</t>
    </r>
    <r>
      <rPr>
        <sz val="11"/>
        <color theme="1"/>
        <rFont val="Yu Gothic"/>
        <family val="3"/>
        <charset val="128"/>
        <scheme val="minor"/>
      </rPr>
      <t>上下架</t>
    </r>
    <phoneticPr fontId="5"/>
  </si>
  <si>
    <t>低于本社</t>
    <phoneticPr fontId="5"/>
  </si>
  <si>
    <t>商家数</t>
    <phoneticPr fontId="5"/>
  </si>
  <si>
    <t>○</t>
    <phoneticPr fontId="5"/>
  </si>
  <si>
    <t>～*営業日</t>
    <phoneticPr fontId="5"/>
  </si>
  <si>
    <t>発売日</t>
    <phoneticPr fontId="5"/>
  </si>
  <si>
    <t>数量</t>
    <phoneticPr fontId="5"/>
  </si>
  <si>
    <t>排除商品</t>
    <phoneticPr fontId="5"/>
  </si>
  <si>
    <t>价格</t>
    <phoneticPr fontId="5"/>
  </si>
  <si>
    <r>
      <rPr>
        <sz val="11"/>
        <color theme="0"/>
        <rFont val="Yu Gothic"/>
        <family val="2"/>
        <charset val="134"/>
        <scheme val="minor"/>
      </rPr>
      <t>总</t>
    </r>
    <r>
      <rPr>
        <sz val="11"/>
        <color theme="0"/>
        <rFont val="Yu Gothic"/>
        <family val="3"/>
        <charset val="128"/>
        <scheme val="minor"/>
      </rPr>
      <t>商家</t>
    </r>
    <phoneticPr fontId="5"/>
  </si>
  <si>
    <t>○商家数</t>
    <phoneticPr fontId="5"/>
  </si>
  <si>
    <t>说明列</t>
  </si>
  <si>
    <t>FDR-AX45 (TI) [ブロンズブラウン]</t>
  </si>
  <si>
    <t>HERO9 BLACK CHDHX-901-FW</t>
  </si>
  <si>
    <t>HC-VX992M-R [アーバンレッド]</t>
  </si>
  <si>
    <t>HDR-CX470 (W) [ホワイト]</t>
  </si>
  <si>
    <t>HDR-CX470 (B) [ブラック]</t>
  </si>
  <si>
    <t>HC-V480MS-W [ホワイト]</t>
  </si>
  <si>
    <t>HC-V480MS-K [ブラック]</t>
  </si>
  <si>
    <t>FDR-AX60</t>
  </si>
  <si>
    <t>FDR-AX700</t>
  </si>
  <si>
    <t>Blackmagic Pocket Cinema Camera 4K</t>
  </si>
  <si>
    <t>HC-X1500</t>
  </si>
  <si>
    <t>Everio R GZ-RX690-D [オレンジ]</t>
  </si>
  <si>
    <t>Everio R GZ-RX690-B [ブラック]</t>
  </si>
  <si>
    <t>Blackmagic Pocket Cinema Camera 6K</t>
  </si>
  <si>
    <t>EOS R6 ボディ</t>
  </si>
  <si>
    <t>EOS R5 ボディ</t>
  </si>
  <si>
    <t>α7S III ILCE-7SM3 ボディ</t>
  </si>
  <si>
    <t>EOS R6 RF24-105 IS STM レンズキット</t>
  </si>
  <si>
    <t>LUMIX DC-S5K 標準ズームKレンズキット</t>
  </si>
  <si>
    <t>LUMIX DC-S5 ボディ</t>
  </si>
  <si>
    <t>OM-D E-M10 Mark IV ボディ [ブラック]</t>
  </si>
  <si>
    <t>OM-D E-M10 Mark IV ボディ [シルバー]</t>
  </si>
  <si>
    <t>OM-D E-M10 Mark IV EZダブルズームキット [ブラック]</t>
  </si>
  <si>
    <t>OM-D E-M10 Mark IV EZダブルズームキット [シルバー]</t>
  </si>
  <si>
    <t>Z 5 ボディ</t>
  </si>
  <si>
    <t>Z 5 24-50 レンズキット</t>
  </si>
  <si>
    <t>ライカM10-R Typ 6376 ボディ [ブラッククローム]</t>
  </si>
  <si>
    <t>ライカM10-R Typ 6376 ボディ [シルバークローム]</t>
  </si>
  <si>
    <t>LUMIX DC-G100K 標準ズームレンズキット</t>
  </si>
  <si>
    <t>LUMIX DC-G100V 標準ズームレンズキット</t>
  </si>
  <si>
    <t>OM-D E-M5 Mark III 12-45mm F4.0 PROキット [シルバー]</t>
  </si>
  <si>
    <t>OM-D E-M5 Mark III 12-45mm F4.0 PROキット [ブラック]</t>
  </si>
  <si>
    <t>ライカS3 ボディ</t>
  </si>
  <si>
    <t>FUJIFILM X-T4 ボディ [ブラック]</t>
  </si>
  <si>
    <t>FUJIFILM X-T4 ボディ [シルバー]</t>
  </si>
  <si>
    <t>FUJIFILM X-T4 レンズキット [シルバー]</t>
  </si>
  <si>
    <t>FUJIFILM X-T4 レンズキット [ブラック]</t>
  </si>
  <si>
    <t>EOS Kiss X10i ボディ</t>
  </si>
  <si>
    <t>EOS Kiss X10i ダブルズームキット</t>
  </si>
  <si>
    <t>EOS RP RF24-105 IS STM レンズキット</t>
  </si>
  <si>
    <t>OM-D E-M1 Mark III ボディ</t>
  </si>
  <si>
    <t>OM-D E-M1 Mark III 12-40mm F2.8 PROキット</t>
  </si>
  <si>
    <t>D6 ボディ</t>
  </si>
  <si>
    <t>D780 ボディ</t>
  </si>
  <si>
    <t>EOS-1D X Mark III ボディ</t>
  </si>
  <si>
    <t>OM-D E-M5 Mark III 14-150mm II レンズキット [ブラック]</t>
  </si>
  <si>
    <t>RF100-500mm F4.5-7.1 L IS USM</t>
  </si>
  <si>
    <t>RF24-105mm F4 L IS USM</t>
  </si>
  <si>
    <t>NIKKOR Z 50mm f/1.2 S</t>
  </si>
  <si>
    <t>NIKKOR Z 14-24mm f/2.8 S</t>
  </si>
  <si>
    <t>毒鏡 DULENS APO 85mm F2 グレー [キヤノン用]</t>
  </si>
  <si>
    <t>毒鏡 DULENS APO 85mm F2 グレー [ニコン用]</t>
  </si>
  <si>
    <t>85mm F1.4 DG DN [ソニーE用]</t>
  </si>
  <si>
    <t>M.ZUIKO DIGITAL ED 100-400mm F5.0-6.3 IS</t>
  </si>
  <si>
    <t>NIKKOR Z 24-200mm f/4-6.3 VR</t>
  </si>
  <si>
    <t>NIKKOR Z 70-200mm f/2.8 VR S</t>
  </si>
  <si>
    <t>RF85mm F2 マクロ IS STM</t>
  </si>
  <si>
    <t>RF800mm F11 IS STM</t>
  </si>
  <si>
    <t>105mm F2.8 DG DN MACRO [ライカL用]</t>
  </si>
  <si>
    <t>70-300mm F/4.5-6.3 Di III RXD (Model A047)</t>
  </si>
  <si>
    <t>SPEEDMASTER 85mm F1.2 [キヤノンRF用]</t>
  </si>
  <si>
    <t>SPEEDMASTER 85mm F1.2 [ニコンZ用]</t>
  </si>
  <si>
    <t>毒鏡 DULENS APO 85mm F2 シルバー [キヤノン用]</t>
  </si>
  <si>
    <t>毒鏡 DULENS APO 85mm F2 シルバー [ニコン用]</t>
  </si>
  <si>
    <t>毒鏡 DULENS APO 85mm F2 ブラック [キヤノン用]</t>
  </si>
  <si>
    <t>毒鏡 DULENS APO 85mm F2 ブラック [ニコン用]</t>
  </si>
  <si>
    <t>MF 85mm F1.4 MK2 [キヤノンM用]</t>
  </si>
  <si>
    <t>MF 85mm F1.4 MK2 [キヤノン用]</t>
  </si>
  <si>
    <t>MF 85mm F1.4 MK2 [ソニーE用]</t>
  </si>
  <si>
    <t>MF 85mm F1.4 MK2 [フジフイルム用]</t>
  </si>
  <si>
    <t>MF 85mm F1.4 MK2 [マイクロフォーサーズ用]</t>
  </si>
  <si>
    <t>MF 85mm F1.4 MK2 [ニコン用]</t>
  </si>
  <si>
    <t>MF 14mm F2.8 MK2 [キヤノンM用]</t>
  </si>
  <si>
    <t>MF 14mm F2.8 MK2 [キヤノン用]</t>
  </si>
  <si>
    <t>MF 14mm F2.8 MK2 [ソニーE用]</t>
  </si>
  <si>
    <t>MF 14mm F2.8 MK2 [フジフイルム用]</t>
  </si>
  <si>
    <t>MF 14mm F2.8 MK2 [マイクロフォーサーズ用]</t>
  </si>
  <si>
    <t>MF 14mm F2.8 MK2 [ニコン用]</t>
  </si>
  <si>
    <t>FDR-AX45-TI</t>
  </si>
  <si>
    <t>N</t>
  </si>
  <si>
    <t/>
  </si>
  <si>
    <t>一般商品(配送が必要)</t>
  </si>
  <si>
    <t>カメラ</t>
  </si>
  <si>
    <t>ビデオカメラ</t>
  </si>
  <si>
    <t>1</t>
  </si>
  <si>
    <t>オープンマーケット</t>
  </si>
  <si>
    <t>CHDHX-901-FW</t>
  </si>
  <si>
    <t>HC-VX992M-R</t>
  </si>
  <si>
    <t>HDR-CX470 (W)</t>
  </si>
  <si>
    <t>HDR-CX470 (B)</t>
  </si>
  <si>
    <t>HC-V480MS-W</t>
  </si>
  <si>
    <t>HC-V480MS-K</t>
  </si>
  <si>
    <t>Blackmagic Design4K</t>
  </si>
  <si>
    <t>Everio R GZ-RX690-D</t>
  </si>
  <si>
    <t>Everio R GZ-RX690-B</t>
  </si>
  <si>
    <t>Blackmagic Design6K</t>
  </si>
  <si>
    <t>EOS R6</t>
  </si>
  <si>
    <t>ミラーレス一眼カメラ</t>
  </si>
  <si>
    <t>EOS R5</t>
  </si>
  <si>
    <t>ILCE-7SM3</t>
  </si>
  <si>
    <t>デジタル一眼レフカメラ</t>
  </si>
  <si>
    <t>EOS R6 RF24-105ISSTM</t>
  </si>
  <si>
    <t>LUMIX DC-S5K</t>
  </si>
  <si>
    <t>LUMIX DC-S5</t>
  </si>
  <si>
    <t>E-M10 Mark IV BK</t>
  </si>
  <si>
    <t>E-M10 Mark IV SL</t>
  </si>
  <si>
    <t>E-M10MKIVWZKBK</t>
  </si>
  <si>
    <t>E-M10MKIVWZKSLV</t>
  </si>
  <si>
    <t>Z5 BODY</t>
  </si>
  <si>
    <t>Z5LK24-50</t>
  </si>
  <si>
    <t>M10-R Typ 6376 Body</t>
  </si>
  <si>
    <t>M10-R Typ 6376BodySL</t>
  </si>
  <si>
    <t>LUMIX DC-G100K</t>
  </si>
  <si>
    <t>LUMIX DC-G100V</t>
  </si>
  <si>
    <t>E-M5MIII12-45PRO-SLV</t>
  </si>
  <si>
    <t>E-M5MIII12-45PRO-BLK</t>
  </si>
  <si>
    <t>FUJIFILM X-T4 bodyBK</t>
  </si>
  <si>
    <t>FUJIFILM X-T4BODYSL</t>
  </si>
  <si>
    <t>X-T4LK-1680-S</t>
  </si>
  <si>
    <t>X-T4LK-1680-B</t>
  </si>
  <si>
    <t>EOSKISSX10I</t>
  </si>
  <si>
    <t>EOSKISSX10IWKIT</t>
  </si>
  <si>
    <t>EOSRP24105ISSTMLK</t>
  </si>
  <si>
    <t>OMDEM1MARK3BODY</t>
  </si>
  <si>
    <t>OMDEM1MARK31240MM</t>
  </si>
  <si>
    <t>D6 BODY BK</t>
  </si>
  <si>
    <t>D780 BODY</t>
  </si>
  <si>
    <t>EOS1DXMK3</t>
  </si>
  <si>
    <t>E-M5MIII14-150II-BL</t>
  </si>
  <si>
    <t>RF100500LIS</t>
  </si>
  <si>
    <t>カメラレンズ</t>
  </si>
  <si>
    <t>Canon</t>
  </si>
  <si>
    <t>RF2410540LIS</t>
  </si>
  <si>
    <t>NOKTON50_1.5MC_VM_SL</t>
  </si>
  <si>
    <t>その他レンズ</t>
  </si>
  <si>
    <t>NOKTON50_1.5MC_VM_BK</t>
  </si>
  <si>
    <t>NOKTON50_1.5SC_VM_SL</t>
  </si>
  <si>
    <t>NOKTON50_1.5SC_VM_BK</t>
  </si>
  <si>
    <t>NOK50_1.5MC_NI_VM_BK</t>
  </si>
  <si>
    <t>NOK50_1.5SC_NI_VM_BK</t>
  </si>
  <si>
    <t>NZ501.2</t>
  </si>
  <si>
    <t>Nikon</t>
  </si>
  <si>
    <t>NZ14242.8</t>
  </si>
  <si>
    <t>D85APOGREF</t>
  </si>
  <si>
    <t>若明光学 毒鏡 DULENS APO 85mm F2 グレー [キヤノン用] レンズ</t>
  </si>
  <si>
    <t>D85APOGRF</t>
  </si>
  <si>
    <t>若明光学 毒鏡 DULENS APO 85mm F2 グレー [ニコン用] レンズ</t>
  </si>
  <si>
    <t>85MMF1.4DGDNART</t>
  </si>
  <si>
    <t>ED100-400F50IS</t>
  </si>
  <si>
    <t>オリンパス</t>
  </si>
  <si>
    <t>NZ24-200</t>
  </si>
  <si>
    <t>DGVARIO-ELMARIT12-60</t>
  </si>
  <si>
    <t>NZ70-200-28</t>
  </si>
  <si>
    <t>RF852MISSTM</t>
  </si>
  <si>
    <t>RF80011ISSTM</t>
  </si>
  <si>
    <t>105MMF2.8DGDNMACROA</t>
  </si>
  <si>
    <t>70_300F4.56.3DI3</t>
  </si>
  <si>
    <t>SPEEDMASTER1.285RF</t>
  </si>
  <si>
    <t>中一光学 SPEEDMASTER 85mm F1.2 [キヤノンRF用] レンズ</t>
  </si>
  <si>
    <t>SPEEDMASTER1.285Z</t>
  </si>
  <si>
    <t>中一光学 SPEEDMASTER 85mm F1.2 [ニコンZ用] レンズ</t>
  </si>
  <si>
    <t>D85APOSLEF</t>
  </si>
  <si>
    <t>若明光学 毒鏡 DULENS APO 85mm F2 シルバー [キヤノン用] レンズ</t>
  </si>
  <si>
    <t>D85APOSLF</t>
  </si>
  <si>
    <t>若明光学 毒鏡 DULENS APO 85mm F2 シルバー [ニコン用] レンズ</t>
  </si>
  <si>
    <t>D85APOBKEF</t>
  </si>
  <si>
    <t>若明光学 毒鏡 DULENS APO 85mm F2 ブラック [キヤノン用] レンズ</t>
  </si>
  <si>
    <t>D85APOBKF</t>
  </si>
  <si>
    <t>若明光学 毒鏡 DULENS APO 85mm F2 ブラック [ニコン用] レンズ</t>
  </si>
  <si>
    <t>MF85MMF14MK2CEFM</t>
  </si>
  <si>
    <t>SAMYANG MF 85mm F1.4 MK2 [キヤノンM用] レンズ</t>
  </si>
  <si>
    <t>MF85MMF14MK2CEF</t>
  </si>
  <si>
    <t>SAMYANG MF 85mm F1.4 MK2 [キヤノン用] レンズ</t>
  </si>
  <si>
    <t>MF85MMF14MK2SE</t>
  </si>
  <si>
    <t>SAMYANG MF 85mm F1.4 MK2 [ソニーE用] レンズ</t>
  </si>
  <si>
    <t>MF85MMF14MK2FX</t>
  </si>
  <si>
    <t>SAMYANG MF 85mm F1.4 MK2 [フジフイルム用] レンズ</t>
  </si>
  <si>
    <t>MF85MMF14MK2MFT</t>
  </si>
  <si>
    <t>SAMYANG MF 85mm F1.4 MK2 [マイクロフォーサーズ用] レンズ</t>
  </si>
  <si>
    <t>MF85MMF14MK2NFAE</t>
  </si>
  <si>
    <t>SAMYANG MF 85mm F1.4 MK2 [ニコン用] レンズ</t>
  </si>
  <si>
    <t>MF14MMF28MK2CEFM</t>
  </si>
  <si>
    <t>SAMYANG MF 14mm F2.8 MK2 [キヤノンM用] レンズ</t>
  </si>
  <si>
    <t>MF14MMF28MK2CEF</t>
  </si>
  <si>
    <t>SAMYANG MF 14mm F2.8 MK2 [キヤノン用] レンズ</t>
  </si>
  <si>
    <t>MF14MMF28MK2SE</t>
  </si>
  <si>
    <t>SAMYANG MF 14mm F2.8 MK2 [ソニーE用] レンズ</t>
  </si>
  <si>
    <t>MF14MMF28MK2FX</t>
  </si>
  <si>
    <t>SAMYANG MF 14mm F2.8 MK2 [フジフイルム用] レンズ</t>
  </si>
  <si>
    <t>MF14MMF28MK2MFT</t>
  </si>
  <si>
    <t>SAMYANG MF 14mm F2.8 MK2 [マイクロフォーサーズ用] レンズ</t>
  </si>
  <si>
    <t>MF14MMF28MK2NFAE</t>
  </si>
  <si>
    <t>SAMYANG MF 14mm F2.8 MK2 [ニコン用] レンズ</t>
  </si>
  <si>
    <t>https://kakaku.com/item/K0001145955</t>
  </si>
  <si>
    <t>https://kakaku.com/item/K0000958457</t>
  </si>
  <si>
    <t>https://kakaku.com/item/K0000900161</t>
  </si>
  <si>
    <t>https://kakaku.com/item/K0000900162</t>
  </si>
  <si>
    <t>https://kakaku.com/item/K0001028716</t>
  </si>
  <si>
    <t>https://kakaku.com/item/K0001001158</t>
  </si>
  <si>
    <t>https://kakaku.com/item/K0001047291</t>
  </si>
  <si>
    <t>https://kakaku.com/item/K0001235200</t>
  </si>
  <si>
    <r>
      <t>排名</t>
    </r>
    <r>
      <rPr>
        <sz val="11"/>
        <color theme="0"/>
        <rFont val="Yu Gothic"/>
        <family val="3"/>
        <charset val="128"/>
        <scheme val="minor"/>
      </rPr>
      <t>1</t>
    </r>
    <phoneticPr fontId="5"/>
  </si>
  <si>
    <t>排名2</t>
    <phoneticPr fontId="5"/>
  </si>
  <si>
    <r>
      <t>上下加</t>
    </r>
    <r>
      <rPr>
        <sz val="11"/>
        <color theme="0"/>
        <rFont val="Yu Gothic"/>
        <family val="2"/>
        <charset val="134"/>
        <scheme val="minor"/>
      </rPr>
      <t>记录</t>
    </r>
    <phoneticPr fontId="5"/>
  </si>
  <si>
    <t>商家占用行</t>
    <phoneticPr fontId="5"/>
  </si>
  <si>
    <r>
      <t>开始</t>
    </r>
    <r>
      <rPr>
        <sz val="11"/>
        <color theme="1"/>
        <rFont val="Yu Gothic"/>
        <family val="3"/>
        <charset val="134"/>
        <scheme val="minor"/>
      </rPr>
      <t>单</t>
    </r>
    <r>
      <rPr>
        <sz val="11"/>
        <color theme="1"/>
        <rFont val="Yu Gothic"/>
        <family val="3"/>
        <charset val="134"/>
        <scheme val="minor"/>
      </rPr>
      <t>元格</t>
    </r>
    <phoneticPr fontId="5"/>
  </si>
  <si>
    <t>结束单元格</t>
    <phoneticPr fontId="5"/>
  </si>
  <si>
    <r>
      <t>出品状</t>
    </r>
    <r>
      <rPr>
        <sz val="11"/>
        <color theme="1"/>
        <rFont val="Microsoft YaHei"/>
        <family val="2"/>
        <charset val="134"/>
      </rPr>
      <t>态</t>
    </r>
    <r>
      <rPr>
        <sz val="11"/>
        <color theme="1"/>
        <rFont val="Yu Gothic"/>
        <family val="3"/>
        <charset val="128"/>
        <scheme val="minor"/>
      </rPr>
      <t>1</t>
    </r>
    <r>
      <rPr>
        <sz val="11"/>
        <color theme="1"/>
        <rFont val="Microsoft YaHei"/>
        <family val="2"/>
        <charset val="134"/>
      </rPr>
      <t>为</t>
    </r>
    <r>
      <rPr>
        <sz val="11"/>
        <color theme="1"/>
        <rFont val="Yu Gothic"/>
        <family val="3"/>
        <charset val="128"/>
        <scheme val="minor"/>
      </rPr>
      <t>出品</t>
    </r>
    <r>
      <rPr>
        <sz val="11"/>
        <color theme="1"/>
        <rFont val="Yu Gothic"/>
        <family val="2"/>
        <scheme val="minor"/>
      </rPr>
      <t>中</t>
    </r>
    <phoneticPr fontId="5"/>
  </si>
  <si>
    <t>上架●</t>
  </si>
  <si>
    <t>下架●</t>
  </si>
  <si>
    <t>問合●</t>
  </si>
  <si>
    <t>店铺数</t>
    <phoneticPr fontId="5"/>
  </si>
  <si>
    <r>
      <t>低于本社减空</t>
    </r>
    <r>
      <rPr>
        <sz val="11"/>
        <color theme="0"/>
        <rFont val="Yu Gothic"/>
        <family val="2"/>
        <charset val="134"/>
        <scheme val="minor"/>
      </rPr>
      <t>单</t>
    </r>
    <r>
      <rPr>
        <sz val="11"/>
        <color theme="0"/>
        <rFont val="Yu Gothic"/>
        <family val="3"/>
        <charset val="128"/>
        <scheme val="minor"/>
      </rPr>
      <t>元格数量</t>
    </r>
    <phoneticPr fontId="5"/>
  </si>
  <si>
    <t>C1单元格显示的上下架数量，用来记录。按后面记录按纽可以记录这里和商家数列。</t>
    <phoneticPr fontId="5"/>
  </si>
  <si>
    <r>
      <t>E列是</t>
    </r>
    <r>
      <rPr>
        <sz val="11"/>
        <color theme="1"/>
        <rFont val="游ゴシック"/>
        <family val="2"/>
        <charset val="128"/>
      </rPr>
      <t>自</t>
    </r>
    <r>
      <rPr>
        <sz val="11"/>
        <color theme="1"/>
        <rFont val="Microsoft YaHei"/>
        <family val="2"/>
        <charset val="134"/>
      </rPr>
      <t>动</t>
    </r>
    <r>
      <rPr>
        <sz val="11"/>
        <color theme="1"/>
        <rFont val="游ゴシック"/>
        <family val="2"/>
        <charset val="128"/>
      </rPr>
      <t>判断上下架，</t>
    </r>
    <r>
      <rPr>
        <sz val="11"/>
        <color theme="1"/>
        <rFont val="Microsoft YaHei"/>
        <family val="2"/>
        <charset val="134"/>
      </rPr>
      <t>这</t>
    </r>
    <r>
      <rPr>
        <sz val="11"/>
        <color theme="1"/>
        <rFont val="游ゴシック"/>
        <family val="2"/>
        <charset val="128"/>
      </rPr>
      <t>里判断后，在要上</t>
    </r>
    <r>
      <rPr>
        <sz val="11"/>
        <color theme="1"/>
        <rFont val="Microsoft YaHei"/>
        <family val="2"/>
        <charset val="134"/>
      </rPr>
      <t>传</t>
    </r>
    <r>
      <rPr>
        <sz val="11"/>
        <color theme="1"/>
        <rFont val="游ゴシック"/>
        <family val="2"/>
        <charset val="128"/>
      </rPr>
      <t>的里的商品数量里</t>
    </r>
    <r>
      <rPr>
        <sz val="11"/>
        <color theme="1"/>
        <rFont val="Microsoft YaHei"/>
        <family val="2"/>
        <charset val="134"/>
      </rPr>
      <t>调</t>
    </r>
    <r>
      <rPr>
        <sz val="11"/>
        <color theme="1"/>
        <rFont val="游ゴシック"/>
        <family val="2"/>
        <charset val="128"/>
      </rPr>
      <t>用后，改写商品个数来改</t>
    </r>
    <r>
      <rPr>
        <sz val="11"/>
        <color theme="1"/>
        <rFont val="Microsoft YaHei"/>
        <family val="2"/>
        <charset val="134"/>
      </rPr>
      <t>变</t>
    </r>
    <r>
      <rPr>
        <sz val="11"/>
        <color theme="1"/>
        <rFont val="游ゴシック"/>
        <family val="2"/>
        <charset val="128"/>
      </rPr>
      <t>上下架状</t>
    </r>
    <r>
      <rPr>
        <sz val="11"/>
        <color theme="1"/>
        <rFont val="Microsoft YaHei"/>
        <family val="2"/>
        <charset val="134"/>
      </rPr>
      <t>态</t>
    </r>
    <r>
      <rPr>
        <sz val="11"/>
        <color theme="1"/>
        <rFont val="游ゴシック"/>
        <family val="2"/>
        <charset val="128"/>
      </rPr>
      <t>。</t>
    </r>
    <r>
      <rPr>
        <sz val="11"/>
        <color theme="1"/>
        <rFont val="Microsoft YaHei"/>
        <family val="2"/>
        <charset val="134"/>
      </rPr>
      <t>这</t>
    </r>
    <r>
      <rPr>
        <sz val="11"/>
        <color theme="1"/>
        <rFont val="游ゴシック"/>
        <family val="2"/>
        <charset val="128"/>
      </rPr>
      <t>里可以通</t>
    </r>
    <r>
      <rPr>
        <sz val="11"/>
        <color theme="1"/>
        <rFont val="Microsoft YaHei"/>
        <family val="2"/>
        <charset val="134"/>
      </rPr>
      <t>过</t>
    </r>
    <r>
      <rPr>
        <sz val="11"/>
        <color theme="1"/>
        <rFont val="游ゴシック"/>
        <family val="2"/>
        <charset val="128"/>
      </rPr>
      <t>E列的手</t>
    </r>
    <r>
      <rPr>
        <sz val="11"/>
        <color theme="1"/>
        <rFont val="Microsoft YaHei"/>
        <family val="2"/>
        <charset val="134"/>
      </rPr>
      <t>动</t>
    </r>
    <r>
      <rPr>
        <sz val="11"/>
        <color theme="1"/>
        <rFont val="游ゴシック"/>
        <family val="2"/>
        <charset val="128"/>
      </rPr>
      <t>上下架来干</t>
    </r>
    <r>
      <rPr>
        <sz val="11"/>
        <color theme="1"/>
        <rFont val="Microsoft YaHei"/>
        <family val="2"/>
        <charset val="134"/>
      </rPr>
      <t>预</t>
    </r>
    <r>
      <rPr>
        <sz val="11"/>
        <color theme="1"/>
        <rFont val="游ゴシック"/>
        <family val="2"/>
        <charset val="128"/>
      </rPr>
      <t>。</t>
    </r>
    <phoneticPr fontId="5"/>
  </si>
  <si>
    <r>
      <rPr>
        <sz val="11"/>
        <color theme="1"/>
        <rFont val="游ゴシック"/>
        <family val="2"/>
        <charset val="128"/>
      </rPr>
      <t>G</t>
    </r>
    <r>
      <rPr>
        <sz val="11"/>
        <color theme="1"/>
        <rFont val="Microsoft YaHei"/>
        <family val="2"/>
        <charset val="134"/>
      </rPr>
      <t>列低于本社商品：计算所有商家的价格除以0.92（加上手续料）后的价格先和U列添加完加价的价格对比，如果没有在和R列商品原价对比，得出比现在这个价格低的商家有多少个。注意八爪鱼的数据列，这里是F列，如列改动，则改</t>
    </r>
    <r>
      <rPr>
        <sz val="11"/>
        <color rgb="FFFF0000"/>
        <rFont val="Microsoft YaHei"/>
        <family val="2"/>
      </rPr>
      <t>""</t>
    </r>
    <r>
      <rPr>
        <sz val="11"/>
        <color theme="1"/>
        <rFont val="Microsoft YaHei"/>
        <family val="2"/>
        <charset val="134"/>
      </rPr>
      <t>内的字母就可，不要动后面的</t>
    </r>
    <r>
      <rPr>
        <sz val="11"/>
        <color rgb="FFFF0000"/>
        <rFont val="Microsoft YaHei"/>
        <family val="2"/>
      </rPr>
      <t xml:space="preserve">&amp;Sheet2!B2 </t>
    </r>
    <r>
      <rPr>
        <sz val="11"/>
        <color theme="1"/>
        <rFont val="Microsoft YaHei"/>
        <family val="2"/>
        <charset val="134"/>
      </rPr>
      <t>和</t>
    </r>
    <r>
      <rPr>
        <sz val="11"/>
        <color rgb="FFFF0000"/>
        <rFont val="Microsoft YaHei"/>
        <family val="2"/>
      </rPr>
      <t>&amp;Sheet2!D2</t>
    </r>
    <r>
      <rPr>
        <sz val="11"/>
        <color theme="1"/>
        <rFont val="Microsoft YaHei"/>
        <family val="2"/>
        <charset val="134"/>
      </rPr>
      <t>这两处。这里只是用来返回行号。后面的IF语名是和哪里对比，这里是先各U2，U2为空在和R2，后面的--Sheet2!O2就是变量，表2中计算出来的空行数，这里要减去空行，显示的商家数量才能是正确的。</t>
    </r>
    <phoneticPr fontId="5"/>
  </si>
  <si>
    <r>
      <rPr>
        <sz val="11"/>
        <color theme="1"/>
        <rFont val="游ゴシック"/>
        <family val="2"/>
        <charset val="128"/>
      </rPr>
      <t>H</t>
    </r>
    <r>
      <rPr>
        <sz val="11"/>
        <color theme="1"/>
        <rFont val="Microsoft YaHei"/>
        <family val="2"/>
        <charset val="134"/>
      </rPr>
      <t>列商家数通过表1标题在八爪鱼数据表在查找，返回商家数。表1调用显示，这里有时显示的0是八爪鱼没有抓到数据，不是没有商家。所以在表1的商家数那里还有一个判断，如果这里为0，如看○的家数和问合家数相加是否为0，不为0则显示相加后的数。</t>
    </r>
    <phoneticPr fontId="5"/>
  </si>
  <si>
    <r>
      <rPr>
        <sz val="11"/>
        <color theme="1"/>
        <rFont val="游ゴシック"/>
        <family val="2"/>
        <charset val="128"/>
      </rPr>
      <t>I</t>
    </r>
    <r>
      <rPr>
        <sz val="11"/>
        <color theme="1"/>
        <rFont val="Microsoft YaHei"/>
        <family val="2"/>
        <charset val="134"/>
      </rPr>
      <t>列出品中：根据表2的F列判断，为1则出品中。</t>
    </r>
    <phoneticPr fontId="5"/>
  </si>
  <si>
    <r>
      <rPr>
        <sz val="11"/>
        <color theme="1"/>
        <rFont val="游ゴシック"/>
        <family val="2"/>
        <charset val="128"/>
      </rPr>
      <t>J</t>
    </r>
    <r>
      <rPr>
        <sz val="11"/>
        <color theme="1"/>
        <rFont val="Microsoft YaHei"/>
        <family val="2"/>
        <charset val="134"/>
      </rPr>
      <t>列显示计算后○的商家数量。</t>
    </r>
    <phoneticPr fontId="5"/>
  </si>
  <si>
    <r>
      <rPr>
        <sz val="11"/>
        <color theme="1"/>
        <rFont val="游ゴシック"/>
        <family val="2"/>
        <charset val="128"/>
      </rPr>
      <t>K</t>
    </r>
    <r>
      <rPr>
        <sz val="11"/>
        <color theme="1"/>
        <rFont val="Microsoft YaHei"/>
        <family val="2"/>
        <charset val="134"/>
      </rPr>
      <t>列是个小折</t>
    </r>
    <r>
      <rPr>
        <sz val="11"/>
        <color theme="1"/>
        <rFont val="Microsoft YaHei"/>
        <family val="2"/>
      </rPr>
      <t>线图，显示三次更新数据的变化情况。</t>
    </r>
    <phoneticPr fontId="5"/>
  </si>
  <si>
    <r>
      <rPr>
        <sz val="11"/>
        <color theme="1"/>
        <rFont val="游ゴシック"/>
        <family val="2"/>
        <charset val="128"/>
      </rPr>
      <t>L</t>
    </r>
    <r>
      <rPr>
        <sz val="11"/>
        <color theme="1"/>
        <rFont val="Microsoft YaHei"/>
        <family val="2"/>
        <charset val="134"/>
      </rPr>
      <t>列显示计算后問合せ的商家数量。</t>
    </r>
    <phoneticPr fontId="5"/>
  </si>
  <si>
    <r>
      <rPr>
        <sz val="11"/>
        <color theme="1"/>
        <rFont val="游ゴシック"/>
        <family val="2"/>
        <charset val="128"/>
      </rPr>
      <t>N</t>
    </r>
    <r>
      <rPr>
        <sz val="11"/>
        <color theme="1"/>
        <rFont val="Microsoft YaHei"/>
        <family val="2"/>
        <charset val="134"/>
      </rPr>
      <t>列显示计算后～*営業日的商家数量。</t>
    </r>
    <phoneticPr fontId="5"/>
  </si>
  <si>
    <r>
      <rPr>
        <sz val="11"/>
        <color theme="1"/>
        <rFont val="游ゴシック"/>
        <family val="2"/>
        <charset val="128"/>
      </rPr>
      <t>R</t>
    </r>
    <r>
      <rPr>
        <sz val="11"/>
        <color theme="1"/>
        <rFont val="Microsoft YaHei"/>
        <family val="2"/>
        <charset val="134"/>
      </rPr>
      <t>列排除商品列，如果Sheet2!G2&lt;&gt;"" 则是排除表格内有对应商品，则这里显示星号加价格，表三的价格里会从排除表时直接调用排除价格。</t>
    </r>
    <phoneticPr fontId="5"/>
  </si>
  <si>
    <r>
      <rPr>
        <sz val="11"/>
        <color theme="1"/>
        <rFont val="游ゴシック"/>
        <family val="2"/>
        <charset val="128"/>
      </rPr>
      <t>U</t>
    </r>
    <r>
      <rPr>
        <sz val="11"/>
        <color theme="1"/>
        <rFont val="Microsoft YaHei"/>
        <family val="2"/>
        <charset val="134"/>
      </rPr>
      <t>列商品均价格</t>
    </r>
    <r>
      <rPr>
        <sz val="11"/>
        <color theme="1"/>
        <rFont val="Microsoft YaHei"/>
        <family val="2"/>
      </rPr>
      <t>这里用的</t>
    </r>
    <r>
      <rPr>
        <sz val="11"/>
        <color theme="1"/>
        <rFont val="Microsoft YaHei"/>
        <family val="2"/>
        <charset val="134"/>
      </rPr>
      <t>AVERAGEIF函数的条件求平均函数。这里的条件是"○",在八爪鱼抓下的表里的G列，计算的价格在F列，只要改相应的""内的字母就可。</t>
    </r>
    <phoneticPr fontId="5"/>
  </si>
  <si>
    <r>
      <rPr>
        <sz val="11"/>
        <color theme="1"/>
        <rFont val="游ゴシック"/>
        <family val="2"/>
        <charset val="128"/>
      </rPr>
      <t>V</t>
    </r>
    <r>
      <rPr>
        <sz val="11"/>
        <color theme="1"/>
        <rFont val="Microsoft YaHei"/>
        <family val="2"/>
        <charset val="134"/>
      </rPr>
      <t>列商品均价是加了商品加价后</t>
    </r>
    <r>
      <rPr>
        <sz val="11"/>
        <color theme="1"/>
        <rFont val="Microsoft YaHei"/>
        <family val="2"/>
      </rPr>
      <t>计算的价格，公式是用T列的值加商品加价在/0.92的计算。</t>
    </r>
    <phoneticPr fontId="5"/>
  </si>
  <si>
    <t>手动改价和手动发送是最优级，这里有数就优先用这里的数值。</t>
    <phoneticPr fontId="5"/>
  </si>
  <si>
    <r>
      <t>○商家</t>
    </r>
    <r>
      <rPr>
        <sz val="11"/>
        <color theme="0"/>
        <rFont val="Microsoft YaHei"/>
        <family val="2"/>
        <charset val="134"/>
      </rPr>
      <t>1</t>
    </r>
    <phoneticPr fontId="5"/>
  </si>
  <si>
    <r>
      <t>○商家</t>
    </r>
    <r>
      <rPr>
        <sz val="11"/>
        <color theme="0"/>
        <rFont val="Microsoft YaHei"/>
        <family val="2"/>
        <charset val="134"/>
      </rPr>
      <t>2</t>
    </r>
    <r>
      <rPr>
        <sz val="11"/>
        <color theme="1"/>
        <rFont val="Yu Gothic"/>
        <family val="2"/>
        <scheme val="minor"/>
      </rPr>
      <t/>
    </r>
  </si>
  <si>
    <r>
      <t>○商家</t>
    </r>
    <r>
      <rPr>
        <sz val="11"/>
        <color theme="0"/>
        <rFont val="Microsoft YaHei"/>
        <family val="2"/>
        <charset val="134"/>
      </rPr>
      <t>3</t>
    </r>
    <r>
      <rPr>
        <sz val="11"/>
        <color theme="1"/>
        <rFont val="Yu Gothic"/>
        <family val="2"/>
        <scheme val="minor"/>
      </rPr>
      <t/>
    </r>
  </si>
  <si>
    <r>
      <t>○商家</t>
    </r>
    <r>
      <rPr>
        <sz val="11"/>
        <color theme="0"/>
        <rFont val="Microsoft YaHei"/>
        <family val="2"/>
        <charset val="134"/>
      </rPr>
      <t>4</t>
    </r>
    <r>
      <rPr>
        <sz val="11"/>
        <color theme="1"/>
        <rFont val="Yu Gothic"/>
        <family val="2"/>
        <scheme val="minor"/>
      </rPr>
      <t/>
    </r>
  </si>
  <si>
    <r>
      <t>○商家</t>
    </r>
    <r>
      <rPr>
        <sz val="11"/>
        <color theme="0"/>
        <rFont val="Microsoft YaHei"/>
        <family val="2"/>
        <charset val="134"/>
      </rPr>
      <t>5</t>
    </r>
    <r>
      <rPr>
        <sz val="11"/>
        <color theme="1"/>
        <rFont val="Yu Gothic"/>
        <family val="2"/>
        <scheme val="minor"/>
      </rPr>
      <t/>
    </r>
  </si>
  <si>
    <t xml:space="preserve">2018年 2月 9日 発売
</t>
  </si>
  <si>
    <t xml:space="preserve">2020年 9月17日 発売
</t>
  </si>
  <si>
    <t xml:space="preserve">2019年 5月23日 発売
</t>
  </si>
  <si>
    <t xml:space="preserve">2017年 4月21日 発売
</t>
  </si>
  <si>
    <t xml:space="preserve">2016年 9月中旬 発売
</t>
  </si>
  <si>
    <t xml:space="preserve">2019年 2月14日 発売
</t>
  </si>
  <si>
    <t xml:space="preserve">2017年10月13日 発売
</t>
  </si>
  <si>
    <t xml:space="preserve">2018年 発売
</t>
  </si>
  <si>
    <t xml:space="preserve">2020年 3月19日 発売
</t>
  </si>
  <si>
    <t xml:space="preserve">2019年 7月上旬 発売
</t>
  </si>
  <si>
    <t xml:space="preserve">2019年 8月13日 登録
</t>
  </si>
  <si>
    <t xml:space="preserve">2020年 7月 発売
</t>
  </si>
  <si>
    <t xml:space="preserve">2020年 8月27日 発売
</t>
  </si>
  <si>
    <t xml:space="preserve">2020年 7月30日 発売
</t>
  </si>
  <si>
    <t xml:space="preserve">2020年10月 9日 発売
</t>
  </si>
  <si>
    <t xml:space="preserve">2020年 9月25日 発売
</t>
  </si>
  <si>
    <t xml:space="preserve">2020年10月23日 発売
</t>
  </si>
  <si>
    <t xml:space="preserve">2020年 9月18日 発売
</t>
  </si>
  <si>
    <t xml:space="preserve">2020年 8月28日 発売
</t>
  </si>
  <si>
    <t xml:space="preserve">2020年 7月24日 発売
</t>
  </si>
  <si>
    <t xml:space="preserve">2020年 8月20日 発売
</t>
  </si>
  <si>
    <t xml:space="preserve">2020年 6月26日 発売
</t>
  </si>
  <si>
    <t xml:space="preserve">2020年 3月28日 発売
</t>
  </si>
  <si>
    <t xml:space="preserve">2020年 4月28日 発売
</t>
  </si>
  <si>
    <t xml:space="preserve">2020年 5月下旬 発売
</t>
  </si>
  <si>
    <t xml:space="preserve">2020年 6月25日 発売
</t>
  </si>
  <si>
    <t xml:space="preserve">2020年 4月中旬 発売
</t>
  </si>
  <si>
    <t xml:space="preserve">2020年 2月28日 発売
</t>
  </si>
  <si>
    <t xml:space="preserve">2020年 6月 5日 発売
</t>
  </si>
  <si>
    <t xml:space="preserve">2020年 3月25日 発売
</t>
  </si>
  <si>
    <t xml:space="preserve">2020年 2月27日 発売
</t>
  </si>
  <si>
    <t xml:space="preserve">2020年 1月25日 発売
</t>
  </si>
  <si>
    <t xml:space="preserve">2020年 1月24日 発売
</t>
  </si>
  <si>
    <t xml:space="preserve">2020年 2月14日 発売
</t>
  </si>
  <si>
    <t xml:space="preserve">2019年11月22日 発売
</t>
  </si>
  <si>
    <t xml:space="preserve">2018年10月25日 発売
</t>
  </si>
  <si>
    <t xml:space="preserve">2020年12月 発売
</t>
  </si>
  <si>
    <t xml:space="preserve">2020年10月30日 発売
</t>
  </si>
  <si>
    <t xml:space="preserve">2020年 9月 8日 発売
</t>
  </si>
  <si>
    <t xml:space="preserve">2020年 9月11日 発売
</t>
  </si>
  <si>
    <t xml:space="preserve">2020年 7月 3日 発売
</t>
  </si>
  <si>
    <t xml:space="preserve">2017年 2月23日 発売
</t>
  </si>
  <si>
    <t xml:space="preserve">2020年10月下旬 発売
</t>
  </si>
  <si>
    <t xml:space="preserve">2020年10月29日 発売
</t>
  </si>
  <si>
    <t xml:space="preserve">2016年 2月10日 発売
</t>
  </si>
  <si>
    <t xml:space="preserve">2015年 7月上旬 発売
</t>
  </si>
  <si>
    <t xml:space="preserve">2012年12月上旬 発売
</t>
  </si>
  <si>
    <r>
      <rPr>
        <sz val="11"/>
        <color theme="0"/>
        <rFont val="Yu Gothic"/>
        <family val="2"/>
        <charset val="134"/>
        <scheme val="minor"/>
      </rPr>
      <t>现</t>
    </r>
    <r>
      <rPr>
        <sz val="11"/>
        <color theme="0"/>
        <rFont val="Yu Gothic"/>
        <family val="3"/>
        <charset val="128"/>
        <scheme val="minor"/>
      </rPr>
      <t>在価格</t>
    </r>
    <phoneticPr fontId="5"/>
  </si>
  <si>
    <r>
      <t>是否上</t>
    </r>
    <r>
      <rPr>
        <sz val="11"/>
        <color theme="0"/>
        <rFont val="Microsoft YaHei"/>
        <family val="2"/>
        <charset val="134"/>
      </rPr>
      <t>传</t>
    </r>
    <r>
      <rPr>
        <sz val="11"/>
        <color theme="0"/>
        <rFont val="Yu Gothic"/>
        <family val="3"/>
        <charset val="128"/>
        <scheme val="minor"/>
      </rPr>
      <t>（1上</t>
    </r>
    <r>
      <rPr>
        <sz val="11"/>
        <color theme="0"/>
        <rFont val="Microsoft YaHei"/>
        <family val="2"/>
        <charset val="134"/>
      </rPr>
      <t>传</t>
    </r>
    <r>
      <rPr>
        <sz val="11"/>
        <color theme="0"/>
        <rFont val="Yu Gothic"/>
        <family val="3"/>
        <charset val="128"/>
        <scheme val="minor"/>
      </rPr>
      <t>，0不</t>
    </r>
    <r>
      <rPr>
        <sz val="11"/>
        <color theme="0"/>
        <rFont val="Microsoft YaHei"/>
        <family val="2"/>
        <charset val="134"/>
      </rPr>
      <t>传</t>
    </r>
    <r>
      <rPr>
        <sz val="11"/>
        <color theme="0"/>
        <rFont val="Yu Gothic"/>
        <family val="3"/>
        <charset val="128"/>
        <scheme val="minor"/>
      </rPr>
      <t>）</t>
    </r>
    <phoneticPr fontId="5"/>
  </si>
  <si>
    <t>降价%</t>
    <phoneticPr fontId="4"/>
  </si>
  <si>
    <t>上架●</t>
    <phoneticPr fontId="4"/>
  </si>
  <si>
    <t>FE 16-35mm F2.8 GM SEL1635GM</t>
  </si>
  <si>
    <t>Vario-Tessar T* E 16-70mm F4 ZA OSS SEL1670Z</t>
  </si>
  <si>
    <t>M.ZUIKO DIGITAL ED 9-18mm F4.0-5.6</t>
  </si>
  <si>
    <t>105mm F2.8 DG DN MACRO [ソニーE用]</t>
  </si>
  <si>
    <t>AF-S Micro NIKKOR 60mm f/2.8G ED</t>
  </si>
  <si>
    <t>100-400mm F/4.5-6.3 Di VC USD (Model A035) [ニコン用]</t>
  </si>
  <si>
    <t>30mm F1.4 DC DN [キヤノンM用]</t>
  </si>
  <si>
    <t>HD PENTAX-DA 20-40mmF2.8-4ED Limited DC WR [ブラック]</t>
  </si>
  <si>
    <t>SEL1635GM</t>
  </si>
  <si>
    <t>SONY</t>
  </si>
  <si>
    <t>SEL1670Z</t>
  </si>
  <si>
    <t>EDM9-18/F4-5.6</t>
  </si>
  <si>
    <t>105MMF2.8DGDNMACRO</t>
  </si>
  <si>
    <t>AFSEDMC60/2.8G</t>
  </si>
  <si>
    <t>A035N_100_400DI_VC_U</t>
  </si>
  <si>
    <t>30MMF1.4DCDN(C)EF-M</t>
  </si>
  <si>
    <t>HDPENTAXDA2040MMF2.8</t>
  </si>
  <si>
    <t>ペンタックス</t>
  </si>
  <si>
    <t>MA-89</t>
  </si>
  <si>
    <t>MA89</t>
  </si>
  <si>
    <t>テレビ</t>
  </si>
  <si>
    <t>オーディオ</t>
  </si>
  <si>
    <t>その他オーディオ機器</t>
  </si>
  <si>
    <t>DJI POCKET 2</t>
  </si>
  <si>
    <t>BG-E21</t>
  </si>
  <si>
    <t>EOS Kiss M2 ダブルズームキット [ブラック]</t>
  </si>
  <si>
    <t>EOS Kiss X10 EF-S18-55 IS STM レンズキット [ブラック]</t>
  </si>
  <si>
    <t>EOS M200 ダブルレンズキット [ブラック]</t>
  </si>
  <si>
    <t>EOS M200 ダブルレンズキット [ホワイト]</t>
  </si>
  <si>
    <t>EOS M200 EF-M15-45 IS STM レンズキット [ブラック]</t>
  </si>
  <si>
    <t>EOS M200 EF-M15-45 IS STM レンズキット [ホワイト]</t>
  </si>
  <si>
    <t>D5600 18-55 VR レンズキット</t>
  </si>
  <si>
    <t>PowerShot G7 X Mark III [ブラック]</t>
  </si>
  <si>
    <t>PowerShot G7 X Mark III [シルバー]</t>
  </si>
  <si>
    <t>LUMIX DMC-LX9</t>
  </si>
  <si>
    <t>IXY 210 [シルバー]</t>
  </si>
  <si>
    <t>IXY 210 [ブラック]</t>
  </si>
  <si>
    <t>PowerShot SX740 HS [シルバー]</t>
  </si>
  <si>
    <t>PowerShot SX740 HS [ブラック]</t>
  </si>
  <si>
    <t>IXY 200 [シルバー]</t>
  </si>
  <si>
    <t>IXY 200 [レッド]</t>
  </si>
  <si>
    <t>DJI RS 2</t>
  </si>
  <si>
    <t>DJI-POCKET2</t>
  </si>
  <si>
    <t>BGE21</t>
  </si>
  <si>
    <t>その他カメラ</t>
  </si>
  <si>
    <t>EOSKISSM2 WZKBK</t>
  </si>
  <si>
    <t>EOSKISSX10 LKIT BK</t>
  </si>
  <si>
    <t>EOSM200 WLKBK</t>
  </si>
  <si>
    <t>EOSM200 WLKWH</t>
  </si>
  <si>
    <t>EOSM200 L1545KBK</t>
  </si>
  <si>
    <t>EOSM200 L1545KWH</t>
  </si>
  <si>
    <t>D5600 L1855KIT</t>
  </si>
  <si>
    <t>PSG7XMK3BK</t>
  </si>
  <si>
    <t>コンパクトデジタルカメラ</t>
  </si>
  <si>
    <t>PSG7XMK3SL</t>
  </si>
  <si>
    <t>DMCLX9K</t>
  </si>
  <si>
    <t>IXY210SL</t>
  </si>
  <si>
    <t>IXY210BK</t>
  </si>
  <si>
    <t>PSSX740HSSL</t>
  </si>
  <si>
    <t>PSSX740HSBK</t>
  </si>
  <si>
    <t>IXY200SL</t>
  </si>
  <si>
    <t>IXY200RE</t>
  </si>
  <si>
    <t>カメラ周辺機器</t>
  </si>
  <si>
    <t>その他カメラ周辺機器</t>
  </si>
  <si>
    <t>商品加价</t>
    <phoneticPr fontId="5"/>
  </si>
  <si>
    <t>instax mini 11 チェキ [ライラックパープル]</t>
  </si>
  <si>
    <t>instax mini 11 チェキ [スカイブルー]</t>
  </si>
  <si>
    <t>instax mini 11 チェキ [アイスホワイト]</t>
  </si>
  <si>
    <t>instax mini 11 チェキ [ブラッシュピンク]</t>
  </si>
  <si>
    <t>instax mini 11 チェキ [チャコールグレー]</t>
  </si>
  <si>
    <t>instax mini LiPlay チェキ [エレガントブラック]</t>
  </si>
  <si>
    <t>instax mini 90 チェキ ネオクラシック</t>
  </si>
  <si>
    <t>instax mini LiPlay チェキ [ストーンホワイト]</t>
  </si>
  <si>
    <t>instax SQUARE SQ1 チェキスクエア [グレイシャーブルー]</t>
  </si>
  <si>
    <t>instax SQUARE SQ1 チェキスクエア [チョークホワイト]</t>
  </si>
  <si>
    <t>instax mini LiPlay チェキ [ブラッシュゴールド]</t>
  </si>
  <si>
    <t>instax SQUARE SQ1 チェキスクエア [テラコッタオレンジ]</t>
  </si>
  <si>
    <t>instax mini LiPlay チェキ BEIGE GOLD ギフトBOX</t>
  </si>
  <si>
    <t>Pixtoss [MILK WHITE]</t>
  </si>
  <si>
    <t>モノクロカメラ KC-TY01 BK [ブラック]</t>
  </si>
  <si>
    <t>Pixtoss [SODA BLUE]</t>
  </si>
  <si>
    <t>Pixtoss [PEACH PINK]</t>
  </si>
  <si>
    <t>モノクロカメラ KC-TY01 CP [コーラルピンク]</t>
  </si>
  <si>
    <t>モノクロカメラ KC-TY01 SB [スカイブルー]</t>
  </si>
  <si>
    <t>モノクロカメラ KC-TY01 BR [ブラウン]</t>
  </si>
  <si>
    <t>チェキWIDE instax WIDE 300</t>
  </si>
  <si>
    <t>instax SQUARE SQ 6 チェキスクエア [アクアブルー]</t>
  </si>
  <si>
    <t>instax SQUARE SQ 6 チェキスクエア [ルビーレッド]</t>
  </si>
  <si>
    <t>instax mini 11 PPL</t>
  </si>
  <si>
    <t>インスタントカメラ</t>
  </si>
  <si>
    <t>instax mini 11 BLU</t>
  </si>
  <si>
    <t>instax mini 11 WHT</t>
  </si>
  <si>
    <t>instax mini 11 PNK</t>
  </si>
  <si>
    <t>instax mini 11 GRY</t>
  </si>
  <si>
    <t>instaxminiLiPlayEB</t>
  </si>
  <si>
    <t>instax mini 90 NC</t>
  </si>
  <si>
    <t>instaxminiLiPlaySW</t>
  </si>
  <si>
    <t>instax SQUARE SQ1BL</t>
  </si>
  <si>
    <t>instax SQUARE SQ1WH</t>
  </si>
  <si>
    <t>instaxminiLiPlayGD</t>
  </si>
  <si>
    <t>instaxSQUARESQ1OR</t>
  </si>
  <si>
    <t>instaxminiLPyGDBOX</t>
  </si>
  <si>
    <t>Pixtoss TCC-05WH</t>
  </si>
  <si>
    <t>KC-TY01 BK</t>
  </si>
  <si>
    <t>ケンコー モノクロカメラ KC-TY01 BK [ブラック] インスタントカメラ</t>
  </si>
  <si>
    <t>Pixtoss TCC-05BU</t>
  </si>
  <si>
    <t>Pixtoss TCC-05PK</t>
  </si>
  <si>
    <t>KC-TY01 CP</t>
  </si>
  <si>
    <t>ケンコー モノクロカメラ KC-TY01 CP [コーラルピンク] インスタントカメラ</t>
  </si>
  <si>
    <t>KC-TY01 SB</t>
  </si>
  <si>
    <t>ケンコー モノクロカメラ KC-TY01 SB [スカイブルー] インスタントカメラ</t>
  </si>
  <si>
    <t>KC-TY01 BR</t>
  </si>
  <si>
    <t>ケンコー モノクロカメラ KC-TY01 BR [ブラウン] インスタントカメラ</t>
  </si>
  <si>
    <t>instax WIDE 300</t>
  </si>
  <si>
    <t>instaxSQUARESQ6 AB</t>
  </si>
  <si>
    <t>instaxSQUARESQ6 RR</t>
  </si>
  <si>
    <r>
      <t>出品</t>
    </r>
    <r>
      <rPr>
        <sz val="11"/>
        <color theme="0"/>
        <rFont val="Microsoft YaHei"/>
        <family val="2"/>
        <charset val="134"/>
      </rPr>
      <t>状态</t>
    </r>
    <phoneticPr fontId="4"/>
  </si>
  <si>
    <t>FUJIFILM X100V [シルバー]</t>
  </si>
  <si>
    <t>FUJIFILM X100V [ブラック]</t>
  </si>
  <si>
    <t>RICOH THETA Z1 51GB</t>
  </si>
  <si>
    <t>VLOGCAM ZV-1 (B) [ブラック]</t>
  </si>
  <si>
    <t>VLOGCAM ZV-1 (W) [ホワイト]</t>
  </si>
  <si>
    <t>COOLPIX P950</t>
  </si>
  <si>
    <t>VLOGCAM ZV-1G シューティンググリップキット (W) [ホワイト]</t>
  </si>
  <si>
    <t>VLOGCAM ZV-1G シューティンググリップキット (B) [ブラック]</t>
  </si>
  <si>
    <t>LUMIX DC-FZ85</t>
  </si>
  <si>
    <t>PowerShot SX720 HS [ブラック]</t>
  </si>
  <si>
    <t>PowerShot SX720 HS [レッド]</t>
  </si>
  <si>
    <t>サイバーショット DSC-WX350 (B) [ブラック]</t>
  </si>
  <si>
    <t>サイバーショット DSC-WX350 (W) [ホワイト]</t>
  </si>
  <si>
    <t>サイバーショット DSC-WX350 (P) [ピンク]</t>
  </si>
  <si>
    <t>LUMIX DC-TZ95-W [ホワイト]</t>
  </si>
  <si>
    <t>LUMIX DC-TZ95-K [ブラック]</t>
  </si>
  <si>
    <t>サイバーショット DSC-WX500 (B) [ブラック]</t>
  </si>
  <si>
    <t>サイバーショット DSC-WX500 (W) [ホワイト]</t>
  </si>
  <si>
    <t>サイバーショット DSC-WX500 (R) [レッド]</t>
  </si>
  <si>
    <t>サイバーショット DSC-W830</t>
  </si>
  <si>
    <t>サイバーショット DSC-WX800</t>
  </si>
  <si>
    <t>サイバーショット DSC-HX99</t>
  </si>
  <si>
    <t>PowerShot G9 X Mark II [シルバー]</t>
  </si>
  <si>
    <t>PowerShot G9 X Mark II [ブラック]</t>
  </si>
  <si>
    <t>サイバーショット DSC-RX10M4</t>
  </si>
  <si>
    <t>LUMIX DMC-FZ300</t>
  </si>
  <si>
    <t>IXY 650 [シルバー]</t>
  </si>
  <si>
    <t>IXY 650 [ブラック]</t>
  </si>
  <si>
    <t>LUMIX DC-LX100M2</t>
  </si>
  <si>
    <t>PowerShot ZOOM</t>
  </si>
  <si>
    <t>PowerShot G5 X Mark II</t>
  </si>
  <si>
    <t>LUMIX DC-FZ1000M2</t>
  </si>
  <si>
    <t>サイバーショット DSC-HX400V</t>
  </si>
  <si>
    <t>LUMIX DC-TX2</t>
  </si>
  <si>
    <t>PowerShot G1 X Mark III</t>
  </si>
  <si>
    <t>PIENIFLEX KC-TY02</t>
  </si>
  <si>
    <t>RICOH THETA SC2 for Business</t>
  </si>
  <si>
    <t>PowerShot SX430 IS</t>
  </si>
  <si>
    <t>ILME-FX3</t>
  </si>
  <si>
    <t>MOZA MOIN Camera</t>
  </si>
  <si>
    <t>DJI POCKET 2 Creator コンボ</t>
  </si>
  <si>
    <t>Insta360 ONE X2 [ブラック]</t>
  </si>
  <si>
    <t>Everio GZ-F270-T [ブラウン]</t>
  </si>
  <si>
    <t>Everio GZ-F270-W [ホワイト]</t>
  </si>
  <si>
    <t>Everio R GZ-R480-W [シャインホワイト]</t>
  </si>
  <si>
    <t>instax mini 40 チェキ</t>
  </si>
  <si>
    <t>Polaroid Now [Mandalorian]</t>
  </si>
  <si>
    <t>FUJIFILM X100V SL</t>
  </si>
  <si>
    <t>FUJIFILM X100V BK</t>
  </si>
  <si>
    <t>VLOGCAM ZV-1 (B)</t>
  </si>
  <si>
    <t>VLOGCAM ZV-1 (W)</t>
  </si>
  <si>
    <t>COOLPIXP950</t>
  </si>
  <si>
    <t>ZV-1G(W)</t>
  </si>
  <si>
    <t>ZV-1G(B)</t>
  </si>
  <si>
    <t>DC-FZ85</t>
  </si>
  <si>
    <t>PowerShot SX720 HSBK</t>
  </si>
  <si>
    <t>PowerShot SX720 HSRE</t>
  </si>
  <si>
    <t>DSC-WX350 (B)</t>
  </si>
  <si>
    <t>DSC-WX350 (W)</t>
  </si>
  <si>
    <t>DSC-WX350 (P)</t>
  </si>
  <si>
    <t>DC-TZ95-W</t>
  </si>
  <si>
    <t>DC-TZ95-K</t>
  </si>
  <si>
    <t>DSC-WX500 (B)</t>
  </si>
  <si>
    <t>DSC-WX500 (W)</t>
  </si>
  <si>
    <t>DSC-WX500 (R)</t>
  </si>
  <si>
    <t>DSC-W830</t>
  </si>
  <si>
    <t>DSC-WX800</t>
  </si>
  <si>
    <t>DSC-HX99</t>
  </si>
  <si>
    <t>PSG9XMK2SL</t>
  </si>
  <si>
    <t>PSG9XMK2BK</t>
  </si>
  <si>
    <t>DSC-RX10M4</t>
  </si>
  <si>
    <t>DMC-FZ300</t>
  </si>
  <si>
    <t>IXY650SL</t>
  </si>
  <si>
    <t>IXY650BK</t>
  </si>
  <si>
    <t>DC-LX100M2</t>
  </si>
  <si>
    <t>PSG5XMK2</t>
  </si>
  <si>
    <t>DC-FZ1000M2</t>
  </si>
  <si>
    <t>DSC-HX400V</t>
  </si>
  <si>
    <t>DC-TX2</t>
  </si>
  <si>
    <t>PSG1XMK3</t>
  </si>
  <si>
    <t>KC-TY02</t>
  </si>
  <si>
    <t>ケンコー PIENIFLEX KC-TY02 ケンコー トイカメラ</t>
  </si>
  <si>
    <t>THETA-SC2BUSINESS 2</t>
  </si>
  <si>
    <t>その他</t>
  </si>
  <si>
    <t>PSSX430IS</t>
  </si>
  <si>
    <t>MPC01</t>
  </si>
  <si>
    <t>DJI-POCKET2-COMB</t>
  </si>
  <si>
    <t>CINOSXX/A</t>
  </si>
  <si>
    <t>Insta360 Insta360 ONE X2 [ブラック] 360度カメラ</t>
  </si>
  <si>
    <t>GZ-F270-T</t>
  </si>
  <si>
    <t>GZ-F270-W</t>
  </si>
  <si>
    <t>GZ-R480-W</t>
  </si>
  <si>
    <t>instax mini 40</t>
  </si>
  <si>
    <t>Polaroid Now</t>
  </si>
  <si>
    <t>ポラロイド Polaroid Now [Mandalorian] インスタントカメラ</t>
  </si>
  <si>
    <t>OLYMPUS PEN E-P7 ボディ [ホワイト]</t>
  </si>
  <si>
    <t>OLYMPUS PEN E-P7 ボディ [シルバー]</t>
  </si>
  <si>
    <t>OLYMPUS PEN E-P7 14-42mm EZレンズキット [シルバー]</t>
  </si>
  <si>
    <t>OLYMPUS PEN E-P7 14-42mm EZレンズキット [ホワイト]</t>
  </si>
  <si>
    <t>LUMIX DC-GH5M2 ボディ</t>
  </si>
  <si>
    <t>LUMIX DC-GH5M2M 標準ズームレンズキット</t>
  </si>
  <si>
    <t>α7R III ILCE-7RM3A ボディ</t>
  </si>
  <si>
    <t>α7R IV ILCE-7RM4A ボディ</t>
  </si>
  <si>
    <t>PENTAX K-3 Mark III ボディ [ブラック]</t>
  </si>
  <si>
    <t>PENTAX K-3 Mark III ボディ [シルバー]</t>
  </si>
  <si>
    <t>α1 ILCE-1 ボディ</t>
  </si>
  <si>
    <t>FUJIFILM X-E4 ボディ [ブラック]</t>
  </si>
  <si>
    <t>FUJIFILM X-E4 ボディ [シルバー]</t>
  </si>
  <si>
    <t>FUJIFILM X-E4 レンズキット [ブラック]</t>
  </si>
  <si>
    <t>FUJIFILM X-E4 レンズキット [シルバー]</t>
  </si>
  <si>
    <t>Z 6II 24-70 レンズキット</t>
  </si>
  <si>
    <t>Z 5 24-70 限定セット</t>
  </si>
  <si>
    <t>Z 7II ボディ</t>
  </si>
  <si>
    <t>SIGMA fp L ボディ</t>
  </si>
  <si>
    <t>SIGMA fp L ELECTRONIC VIEWFINDER EVF-11 キット</t>
  </si>
  <si>
    <t>EOS Kiss M2 ボディ [ブラック]</t>
  </si>
  <si>
    <t>EOS Kiss M2 ボディ [ホワイト]</t>
  </si>
  <si>
    <t>EOS Kiss M2 EF-M15-45 IS STM レンズキット [ブラック]</t>
  </si>
  <si>
    <t>EOS Kiss M2 EF-M15-45 IS STM レンズキット [ホワイト]</t>
  </si>
  <si>
    <t>Z FC BODY 2</t>
  </si>
  <si>
    <t>ZFCLK1650SL</t>
  </si>
  <si>
    <t>ZFCLK28SE</t>
  </si>
  <si>
    <t>E-P7BODY-WHT</t>
  </si>
  <si>
    <t>E-P7BODY-SLV</t>
  </si>
  <si>
    <t>E-P714-42EZLKIT-SLV</t>
  </si>
  <si>
    <t>E-P714-42EZLKIT-WHT</t>
  </si>
  <si>
    <t>DC-GH5M2</t>
  </si>
  <si>
    <t>DC-GH5M2M</t>
  </si>
  <si>
    <t>ILCE7RM3A</t>
  </si>
  <si>
    <t>ILCE-7RM4A</t>
  </si>
  <si>
    <t>K3MARK3ﾎﾞﾃﾞｨBK</t>
  </si>
  <si>
    <t>K3MARK3ﾎﾞﾃﾞｨSLV</t>
  </si>
  <si>
    <t>FUJIFILM X-E4 ボディBK</t>
  </si>
  <si>
    <t>FUJIFILM X-E4 ボディSLV</t>
  </si>
  <si>
    <t>FXE4LK1545B</t>
  </si>
  <si>
    <t>FXE4LK1545S</t>
  </si>
  <si>
    <t>Z6IILK24-70</t>
  </si>
  <si>
    <t>Z5LK2470</t>
  </si>
  <si>
    <t>Z7 2 BODY</t>
  </si>
  <si>
    <t>FPLEVF11KIT</t>
  </si>
  <si>
    <t>EOS Kiss M2 ボディBK</t>
  </si>
  <si>
    <t>EOS Kiss M2 ボディWH</t>
  </si>
  <si>
    <t>KISSM2BK1545ISSTMLK</t>
  </si>
  <si>
    <t>KISSM2WH1545ISSTMLK</t>
  </si>
  <si>
    <t>item_number</t>
  </si>
  <si>
    <t>seller_unique_item_id</t>
  </si>
  <si>
    <t>category_number</t>
  </si>
  <si>
    <t>brand_number</t>
  </si>
  <si>
    <t>item_name</t>
  </si>
  <si>
    <t>item_promotion_name</t>
  </si>
  <si>
    <t>item_status_Y/N/D</t>
  </si>
  <si>
    <t>end_date</t>
  </si>
  <si>
    <t>price_yen</t>
  </si>
  <si>
    <t>retail_price_yen</t>
  </si>
  <si>
    <t>quantity</t>
  </si>
  <si>
    <t>option_info</t>
  </si>
  <si>
    <t>additional_option_info</t>
  </si>
  <si>
    <t>additional_option_text</t>
  </si>
  <si>
    <t>image_main_url</t>
  </si>
  <si>
    <t>image_other_url</t>
  </si>
  <si>
    <t>video_url</t>
  </si>
  <si>
    <t>image_option_info</t>
  </si>
  <si>
    <t>image_additional_option_info</t>
  </si>
  <si>
    <t>header_html</t>
  </si>
  <si>
    <t>footer_html</t>
  </si>
  <si>
    <t>item_description</t>
  </si>
  <si>
    <t>Shipping_number</t>
  </si>
  <si>
    <t>option_number</t>
  </si>
  <si>
    <t>available_shipping_date</t>
  </si>
  <si>
    <t>desired_shipping_date</t>
  </si>
  <si>
    <t>search_keyword</t>
  </si>
  <si>
    <t>item_condition_type</t>
  </si>
  <si>
    <t>origin_type</t>
  </si>
  <si>
    <t>origin_region_id</t>
  </si>
  <si>
    <t>origin_country_id</t>
  </si>
  <si>
    <t>origin_others</t>
  </si>
  <si>
    <t>medication_type</t>
  </si>
  <si>
    <t>item_weight</t>
  </si>
  <si>
    <t>item_material</t>
  </si>
  <si>
    <t>model_name</t>
  </si>
  <si>
    <t>external_product_type</t>
  </si>
  <si>
    <t>external_product_id</t>
  </si>
  <si>
    <t>manufacture_date</t>
  </si>
  <si>
    <t>expiration_date_type</t>
  </si>
  <si>
    <t>expiration_date_MFD</t>
  </si>
  <si>
    <t>expiration_date_PAO</t>
  </si>
  <si>
    <t>expiration_date_EXP</t>
  </si>
  <si>
    <t>under18s_display_Y/N</t>
  </si>
  <si>
    <t>A/S_info</t>
  </si>
  <si>
    <t>buy_limit_type</t>
  </si>
  <si>
    <t>buy_limit_date</t>
  </si>
  <si>
    <t>buy_limit_qty</t>
  </si>
  <si>
    <t>320002163</t>
  </si>
  <si>
    <t>27913</t>
  </si>
  <si>
    <t>Y</t>
  </si>
  <si>
    <t>0</t>
  </si>
  <si>
    <t>&lt;img src="https://img1.kakaku.k-img.com/images/productimage/fullscale/K0001028718.jpg"&gt;&lt;br&gt;&lt;br&gt;&lt;img src="https://img1.kakaku.k-img.com/images/productimage/fullscale/K0001028718_0001.jpg"&gt;&lt;br&gt;&lt;br&gt;&lt;br&gt;&lt;br&gt;&lt;div align="left"&gt;&lt;b&gt;■商品特徴&lt;/b&gt;&lt;br&gt;&lt;br&gt;●空間光学手ブレ補正機能と４Ｋ映像撮影専用設計のレンズ・イメージセンサーなどで、鮮明な映像撮影を実現&lt;br&gt;・ズーム時でも強力に手ブレを補正する空間光学手ブレ補正&lt;br&gt;ワイドからテレまで強力に手ブレを補正する空間光学手ブレ補正機能により、走りながらでも安定したなめらかな映像が撮影できます。&lt;br&gt;・暗所でもきれいに撮影できる４Ｋ映像撮影専用に設計したＣＭＯＳイメージセンサー　Ｅｘｍｏｒ　Ｒ&lt;br&gt;夜景や暗い場所でも、ノイズを抑えたクリアな映像を撮影できます。&lt;br&gt;・広角から超望遠まで幅広いシーンに対応&lt;br&gt;最大広角２６．８ｍｍのＺＥＩＳＳバリオ・ゾナーＴ＊光学２０倍ズームレンズを搭載し、狭い場所や発表会、運動会、観光地などで横に広く全景を撮りたい場合に便利です。また、光学２０倍ズームに加え、全画素超解像ズーム３０倍（４Ｋ）／４０倍（ＨＤ）での撮影が可能です。&lt;br&gt;・高精細なハイビットレート撮影に対応&lt;br&gt;ＸＡＶＣ　Ｓフォーマットで４Ｋ１００Ｍｂｐｓ、フルＨＤ５０Ｍｂｐｓ※のハイビットレート撮影に対応しており、細かな動きが多いシーンでも、ノイズが少なく解像度の高い映像が撮影可能です。&lt;br&gt;※ＸＡＶＣ　Ｓ記録をＳＤカードでおこなう場合はＳＤＨＣ／ＳＤＸＣメモリーカードＣｌａｓｓ１０以上が必要です。ＸＡＶＣ　Ｓ　４Ｋ／１００Ｍｂｐｓ記録をＳＤカードでおこなう場合はＳＤＨＣ／ＳＤＸＣメモリーカード　ＵＨＳ－Ｉ　Ｕ３以上が必要です。&lt;br&gt;&lt;br&gt;●視聴・保存環境に応じて、柔軟に撮影映像を活用できる充実機能&lt;br&gt;映像は４Ｋ画質のまま保存可能&lt;br&gt;・４Ｋ映像の取りこみに対応したソニー製ブルーレイディスクレコーダーに、４Ｋ画質のまま保存・ダビングが可能です。また、外付けＨＤＤへのダイレクトコピー機能も搭載しています。&lt;br&gt;・フルＨＤテレビでも高画質で視聴可能&lt;br&gt;４Ｋテレビを所有していなくても、ビデオカメラ本体をフルＨＤテレビに接続すれば、自動的に４Ｋ映像をフルＨＤ画質に変換して再。フルＨＤで撮影した映像よりも高画質な映像で視聴できます。（４ＫサンプリングフルＨＤ再）。&lt;br&gt;・高画質なフルＨＤ撮影にも対応&lt;br&gt;フルＨＤ映像に必要な画素数の約４倍の情報量を凝縮して、高画質なフルＨＤ映像を撮影することができます（オーバーサンプリング効果）。&lt;br&gt;&lt;br&gt;●思い出映像の楽しみ方を広げるショートムービーを簡単に作成して、スマートフォンで簡単にシェア&lt;br&gt;・ハイライトムービーメーカー機能&lt;br&gt;ズームなどの撮影時の情報や、ユーザーがタグ付けしたハイライトポイントから自動でシーンを分析し、ハイライト場面を抽出。４Ｋ映像と同時に記録されたＭＰ４動画を用いて、ＢＧＭの長さやシーンに合わせ、簡単に切替効果付きショートムービーを作成します。作成されたショートムービーは、カメラ本体からスマートフォンにＷｉ－Ｆｉ転送が可能なため、映像をテレビでご覧いただくだけでなく、スマートフォンでも手軽にお楽しみいただけます。&lt;br&gt;・新搭載の「ハイライトムービー作成ボタン」&lt;br&gt;即座にハイライトムービーメーカー機能を起動し、簡単にショートムービーの作成が可能です。&lt;br&gt;&lt;br&gt;&lt;b&gt;■主な仕様&lt;/b&gt;&lt;br&gt;&lt;br&gt;●イメージセンサー：１／２．５型　Ｅｘｍｏｒ　Ｒ　ＣＭＯＳセンサー&lt;br&gt;●総画素数：８５７万画素&lt;br&gt;●記録画素数：静止画時最大１６６０万画素相当&lt;br&gt;●有効画素数：動画時８２９万画素（１６：９）、静止画時８２９万画素（１６：９）／６２２万画素（４：３）&lt;br&gt;●ズーム：動画時光学２０倍（デジタル２５０倍）／全画素超解像４０倍（ＨＤ）／３０倍（４Ｋ）、静止画時光学２０倍（デジタル２５０倍）&lt;br&gt;●液晶モニター：３．０型（１６：９）／４６０　８００ドット　クリアフォト液晶&lt;br&gt;●手ブレ補正機能：空間光学方式&lt;br&gt;●最短撮影距離：約１ｃｍ（ワイド端）／約８０ｃｍ（テレ端）&lt;br&gt;●内蔵記録メディア容量：内蔵メモリー　６４ＧＢ&lt;br&gt;●映像記録：ＸＡＶＣ　Ｓ規格　：　ＭＰＥＧ－４　ＡＶＣ／Ｈ．２６４、ＡＶＣＨＤ規格　Ｖｅｒ．２．０準拠：ＭＰＥＧ－４　ＡＶＣ／Ｈ．２６４、ＭＰ４：ＭＰＥＧ－４　ＡＶＣ／Ｈ．２６４&lt;br&gt;</t>
  </si>
  <si>
    <t>119079</t>
  </si>
  <si>
    <t>3</t>
  </si>
  <si>
    <t>JAN</t>
  </si>
  <si>
    <t>4548736079427</t>
  </si>
  <si>
    <t xml:space="preserve"> </t>
  </si>
  <si>
    <t>33783</t>
  </si>
  <si>
    <t>&lt;img src="https://img1.kakaku.k-img.com/images/productimage/fullscale/K0001292058.jpg"&gt;&lt;br&gt;&lt;br&gt;&lt;br&gt;&lt;br&gt;&lt;br&gt;&lt;br&gt;&lt;div align="left"&gt;&lt;strong&gt;■商品特徴&lt;/strong&gt;&lt;br&gt;&lt;br&gt;●５Ｋビデオ&lt;br&gt;最大５Ｋの解像度で、ズームイン時も細部まで鮮明。驚異的な品質のビデオが撮影できます。２３．６ＭＰの超高性能センサーを新たに搭載したＨＥＲＯ９　Ｂｌａｃｋは、生き生きとした鮮明な画像、滑らかな動き、カメラ内ホライゾンレベリングにより、見る者の心をつかむ映像を実現します。&lt;br&gt;●２０ＭＰ写真＋ＳｕｐｅｒＰｈｏｔｏ&lt;br&gt;プロレベルの鮮明な２０ＭＰの写真を撮影できます。さらにＳｕｐｅｒＰｈｏｔｏを使用すると、最適な画像処理がすべて自動的に選択されるため、素晴らしい写真を簡単に撮影することができます。&lt;br&gt;●前面ディスプレイ＋背面タッチスクリーン&lt;br&gt;ＨＥＲＯ９　Ｂｌａｃｋの新しい大型背面タッチスクリーンは、タッチズーム機能を備えて操作も簡単。新たに搭載された前面ディスプレイによって、フレーミングが簡単にでき、直感的なカメラ操作が可能です。&lt;br&gt;●パワフルなバッテリー&lt;br&gt;１７２０ｍＡｈの大容量バッテリー※１により、バッテリー駆動時間が最大３０％向上しました。バッテリー交換なしでたくさんの撮影を行い、気温の低い環境でもカメラが動作するよう電源供給が可能になりました。&lt;br&gt;（※１：ＨＥＲＯ８　Ｂｌａｃｋとの比較）&lt;br&gt;●ＨｙｐｅｒＳｍｏｏｔｈ　３．０&lt;br&gt;ＧｏＰｒｏ史上最高の進化を遂げた手ぶれ補正で、究極の滑らかさを体験してください。ＨｙｐｅｒＳｍｏｏｔｈ　３．０（ハイパースムーズ　３．０）により、すべての設定でカメラ内ホライゾンレベリングとブーストが使用できます。&lt;br&gt;●ホライゾンレベリング&lt;br&gt;新しい「リニア＋ホライゾンレベリング」デジタルレンズによりカメラ内ホライゾンレベリング（最大傾斜４５％）が可能に。水平が安定した映像が撮影できるようになりました。&lt;br&gt;●ＴｉｍｅＷａｒｐ　３．０&lt;br&gt;乗り物に乗っているときや歩いているときなど、あらゆる場面をタイムラプスで魅力的な映像として撮影します。ＴｉｍｅＷａｒｐ　３．０は、時間を凝縮した唯一無二の瞬間を捉えます。スピードランプは、録画中にリアルスピード　（音声付き）またはハーフスピードを選択できる新しい機能です。&lt;br&gt;●ウェブカメラモード&lt;br&gt;ＨＥＲＯ９　Ｂｌａｃｋをコンピューターに接続して、１０８０ｐフルＨＤで配信。ＧｏＰｒｏマウントを使用して、完璧な構図で撮影しましょう。&lt;br&gt;●Ｐｏｗｅｒ　Ｔｏｏｌｓ&lt;br&gt;ＨＥＲＯ９　Ｂｌａｃｋは撮影の新たな可能性を広げるＰｏｗｅｒ　Ｔｏｏｌｓを搭載。ただシャッターボタンを押して行う撮影では実現できなかった撮影オプションを得ることができます。Ｐｏｗｅｒ　Ｔｏｏｌｓには、ＨｉｎｄＳｉｇｈｔ、ＬｉｖｅＢｕｒｓｔ、スケジュールキャプチャー、デュレーションキャプチャーなどの機能があります。&lt;br&gt;●ＨｉｎｄＳｉｇｈｔ&lt;br&gt;ＨｉｎｄＳｉｇｈｔ　は、どんな瞬間も撮り逃すことがないように設計された強力な機能。この新機能では、シャッターボタンを押す３０秒前からビデオを記録します。例えば、お子さんがリトルリーグで初ヒットを打ったとき。シャッターを押すのは、バッターランナーが一塁に向かって走り始めたとき。でもＨｉｎｄＳｉｇｈｔなら、ボタンを押す３０秒前の時点にさかのぼって録画を開始し、停止ボタンを押すまで途切れることなく撮影します。&lt;br&gt;●ＬｉｖｅＢｕｒｓｔ&lt;br&gt;ショットの前後１．５秒間を記録して、ベストショットとしてお気に入りの１フレームを選択したり、ビデオとしてシェアしたりすることができます。&lt;br&gt;●スケジュールキャプチャー&lt;br&gt;この機能を使用すると、撮影の開始時刻を事前にスケジュールできます。&lt;br&gt;●デュレーションキャプチャー&lt;br&gt;この機能を使用すると、ＨＥＲＯ９　Ｂｌａｃｋが自動的に録画を停止するまでの時間を選択できます。&lt;br&gt;&lt;br&gt;&lt;strong&gt;■主な仕様&lt;/strong&gt;&lt;br&gt;&lt;br&gt;●本体サイズ：約３３×７０×５０ｍｍ&lt;br&gt;●本体重量：約１２０ｇ&lt;br&gt;●撮影時重量：約１６０ｇ&lt;br&gt;●付属品&lt;/div&gt;</t>
  </si>
  <si>
    <t>5K$$HyperSmooth 3.0$$アクション$$アクションカメラ$$ウェアラブルカメラ$$カメラ$$ビデオ$$出かけ$$安定$$画像</t>
  </si>
  <si>
    <t>4936080895983</t>
  </si>
  <si>
    <t>27923</t>
  </si>
  <si>
    <t>&lt;img src="https://img1.kakaku.k-img.com/images/productimage/fullscale/K0001145955.jpg"&gt;&lt;br&gt;&lt;br&gt;&lt;img src="https://img1.kakaku.k-img.com/images/productimage/fullscale/K0001145955_0002.jpg"&gt;&lt;br&gt;&lt;br&gt;&lt;br&gt;&lt;br&gt;&lt;div align="left"&gt;&lt;b&gt;■商品特徴&lt;/b&gt;&lt;br&gt;&lt;br&gt;●ボールＯ．Ｉ．Ｓ．／アダプティブＯ．Ｉ．Ｓ．搭載で、ブレを抑えた映像記録が可能&lt;br&gt;撮影の状況や条件を自動で判断して補正を行うブレ補正機能を搭載しています。アングルや風の有無、三脚に設置しているか、撮影者の手ブレの特性などを判断し、適切な補正を行います。また、レンズ駆動にボール機構を採用しており、駆動摩擦を低減し、手ブレの細かい振動の補正が可能です。&lt;br&gt;&lt;br&gt;●「あとからスロー＆クイック」で簡単にオリジナルの効果演出ができる&lt;br&gt;４Ｋで撮影した映像にスローモーションなどの効果を追加し、フルハイビジョン画質で保存できます。運動会のゴールシーンなど二度とない瞬間をより感動的なシーンとして残せます。&lt;br&gt;&lt;br&gt;●撮影映像を、ブルーレイ／ＤＶＤレコーダー　ディーガ※に簡単に転送・保存できる&lt;br&gt;ＵＳＢ接続ケーブルで本製品とディーガ※を接続してディーガ※の「取込」ボタンを押すだけで、本製品の内蔵メモリーに保存した動画をディーガ※にダビングすることができます。テレビで動画ファイルを一覧表示すれば、見たい動画を簡単に探せます。&lt;br&gt;（※対応ディーガ：ＤＭＲ－ＵＢＺ２０６０／ＵＣＺ２０６０／ＢＲＧ３０６０／ＢＣＧ３０６０／ＢＲＴ２０６０／ＢＣＴ２０６０／　ＢＲＴ１０６０／ＢＣＴ１０６０）&lt;br&gt;&lt;br&gt;●高級感のある質感のグリップと手にフィットするグリップベルトで手持ち撮影を快適にサポート&lt;br&gt;&lt;br&gt;●ＲＥＣ／ＰＡＵＳＥを画面中央に大きくマーク表示する誤操作防止機能&lt;br&gt;&lt;br&gt;●Ｗｉ－Ｆｉ内蔵により撮影の楽しみが広がる&lt;br&gt;&lt;br&gt;&lt;b&gt;■主な仕様&lt;/b&gt;&lt;br&gt;&lt;br&gt;●本体サイズ（Ｈ×Ｗ×Ｄ）：約７３×６５×１４１ｍｍ（付属バッテリー使用時）&lt;br&gt;●本体重量：約３５５ｇ&lt;br&gt;●撮影時重量：約３９８ｇ&lt;br&gt;●ＨＤＤ容量：６４ＧＢ&lt;br&gt;●ズーム倍率：ｉＡ４０倍（ＦＨＤ）／ｉＡ２５倍（４Ｋ）／光学２０倍／デジタル６０倍・２５０倍&lt;br&gt;●イメージセンサー：１／２．３型ＭＯＳ固体撮像素子&lt;br&gt;●液晶モニターサイズ：３型ワイド液晶モニター（約４６万ドット）&lt;br&gt;●レンズ（３５ｍｍ換算）：広角３０．８ｍｍ（４Ｋ記録で傾き補正　切時）&lt;br&gt;●最低被写体照度：２ルクス（シーンモード　ローライト　１／３０時）　ナイトモード（カラー）：　１ルクス　ナイトモード（赤外線）：　０ルクス&lt;br&gt;●記録メディア：内蔵メモリー（６４ＧＢ）、ＳＤＸＣメモリーカード（４８～１２８ＧＢ）、ＳＤＨＣメモリーカード（４～３２ＧＢ）　、ＳＤメモリーカード（５１２ＭＢ～２ＧＢ）&lt;br&gt;●対応バッテリー：ＶＷ－ＶＢＴ１９０－Ｋ&lt;br&gt;●付属品：レンズフード、バッテリーパック、ＡＣアダプター、ＤＣケーブル、ＨＤＭＩマイクロケーブル、ＵＳＢ接続ケーブル、シューアダプター&lt;br&gt;</t>
  </si>
  <si>
    <t>4549980237151</t>
  </si>
  <si>
    <t>4548736060432</t>
  </si>
  <si>
    <t>4548736060425</t>
  </si>
  <si>
    <t>&lt;img src="https://img1.kakaku.k-img.com/images/productimage/fullscale/K0000900161.jpg"&gt;&lt;br&gt;&lt;br&gt;&lt;img src="https://img1.kakaku.k-img.com/images/productimage/fullscale/K0000900161_0002.jpg"&gt;&lt;br&gt;&lt;br&gt;&lt;img src="https://img1.kakaku.k-img.com/images/productimage/fullscale/K0000900161_0003.jpg"&gt;&lt;br&gt;&lt;br&gt;&lt;div align="left"&gt;&lt;b&gt;■商品特徴&lt;/b&gt;&lt;br&gt;&lt;br&gt;●遠く離れた被写体もアップで撮れる、高倍率ｉＡズーム９０倍&lt;br&gt;光学５０倍ズームレンズを搭載。超解像技術により、ハイビジョン画質（※１）のままｉＡズーム９０倍を実現しました。&lt;br&gt;※１：ｉＡズーム９０倍時におけるハイビジョン画質とは、解像度５００本以上での記録を指します。&lt;br&gt;●「傾き補正」と「５軸ハイブリッド手ブレ補正」で、傾き・手ブレを大幅に低減&lt;br&gt;歩きながらの撮影でも「５軸」で手ブレを補正するハイブリットシステムを採用。さらに、「傾き補正」が自動で水平な画面を保ちます。&lt;br&gt;●内蔵メモリー３２ＧＢ搭載&lt;br&gt;万一、ＳＤカードを忘れても、内蔵メモリーに記録できます。&lt;br&gt;●リモートパンチルター　ＶＷ－ＣＴＲ１－Ｋ（別売）との連携で、パンやチルトを使った自動撮影が可能&lt;br&gt;リモートパンチルター（別売）を使えば、パンやチルトを伴う自動撮影が可能。赤ちゃんやペットを自動で追いかけて撮影します。&lt;br&gt;（※スマートフォンと連携したリモート撮影はできません。）&lt;br&gt;●赤ちゃんの生年月日と名前を登録すると、撮影した動画を月齢ごとにサムネイル表示できる「ベビーカレンダー」&lt;br&gt;●「おくだけ充電」無接点充電規格Ｑｉに対応（※２）。Ｑｉ対応バッテリー（別売）使用により、ワイヤレスで手軽に充電できる&lt;br&gt;※２：Ｑｉ対応バッテリー（ＶＷ－ＶＱＴ３８０－Ｋ）および無接点充電パッドは別売です。&lt;br&gt;&lt;br&gt;&lt;b&gt;■主な仕様&lt;/b&gt;&lt;br&gt;&lt;br&gt;●本体サイズ（Ｈ×Ｗ×Ｄ）ｍｍ：５９×５３×１２１ｍｍ（付属バッテリーパック使用時）&lt;br&gt;●本体重量：約２１３ｇ&lt;br&gt;●撮影時重量：約２５６ｇ（同梱バッテリーパック使用時）&lt;br&gt;●ＨＤＤ容量：３２ＧＢ&lt;br&gt;●イメージセンサー：１／２．３型　ＭＯＳ固体撮像素子&lt;br&gt;●ズーム倍率：ｉＡ９０倍／ｉＡズームオフ時　６２倍（手ブレ補正スタンダードモード、傾き補正オフ時）／光学５０倍電動ズーム／デジタル１５０倍・５００倍&lt;br&gt;●手ブレ補正機能：光学式（５軸ハイブリッド手ブレ補正）&lt;br&gt;●液晶モニターサイズ：２．７型ワイド液晶モニター（約２３万ドット）&lt;br&gt;●対応バッテリーＶＷ－ＶＢＴシリーズ／ＶＷ－ＶＱＴシリーズ&lt;br&gt;●記録メディア内蔵メモリー（３２ＧＢ）、ＳＤＸＣメモリーカード（４８～１２８ＧＢ）、ＳＤＨＣメモリーカード（４～３２ＧＢ）、ＳＤメモリーカード（５１２ＭＢ～２ＧＢ）&lt;br&gt;●付属品バッテリーパック（ＶＷ－ＶＢＴ１９０－Ｋ）、ＡＣアダプター、ＤＣケーブル、ＨＤＭＩミニケーブル、ＵＳＢ接続ケーブル&lt;br&gt;</t>
  </si>
  <si>
    <t>4549077811820</t>
  </si>
  <si>
    <t>4549077811813</t>
  </si>
  <si>
    <t>&lt;img src="https://img1.kakaku.k-img.com/images/productimage/fullscale/K0001028716.jpg"&gt;&lt;br&gt;&lt;br&gt;&lt;br&gt;&lt;br&gt;&lt;br&gt;&lt;br&gt;&lt;div align="left"&gt;&lt;b&gt;■商品特徴&lt;/b&gt;&lt;br&gt;&lt;br&gt;・ズームしてもブレない、「空間光学手ブレ補正」&lt;br&gt;・ソニーならではの４Ｋ高画質技術&lt;br&gt;・撮りたい範囲がちゃんと入る最大広角２６．８ｍｍ&lt;br&gt;ズームしてもブレない、「空間光学手ブレ補正」&lt;br&gt;レンズとセンサーが一体になり、カメラ本体が動いても空間光学ユニットがバランスを保つので、ズームしても、動きながらの撮影でも、手ブレを抑えて安定した映像を撮れるのが、ソニー独自の「空間光学手ブレ補正」。さらにHD撮影時には「インテリジェントアクティブモード」に対応し、ワイド撮影時は約15倍ブレない（＊）安定した映像を実現しました。&lt;br&gt;&lt;br&gt;＊ 従来の光学式手ブレ補正機能搭載モデルのスタンダードモード時の手ブレ補正角度との比較。手ブレ補正効果は撮影条件により異なることがあります&lt;br&gt;&lt;br&gt;ソニーならではの4K高画質技術&lt;br&gt;ソニーだからできる映像技術によって、かけがえのない素敵な思い出を、より美しく残せます。FDR-AX60は4K撮影に加え、専用開発の1/2.5型（アスペクト比169）の「Exmor R（R）（エクスモアアール）」CMOSイメージセンサー、「ZEISS（ツァイス）バリオゾナーT＊（ティースター）」レンズ、高速画質処理エンジンを搭載。これら卓越した高画質技術の組み合わせにより、高精細な映像を実現。二度とない思い出のシーンをリアルに再現します。&lt;br&gt;&lt;br&gt;撮りたい範囲がちゃんと入る 最大広角26.8mm（＊1）（＊2）&lt;br&gt;専用開発のZEISSバリオゾナーT＊レンズにより、ワイド端26.8mmの広角撮影を実現。狭い室内などで被写体との距離がとれない時や、運動会や発表会で横に広く全景を撮りたいときに活躍します。&lt;br&gt;&lt;b&gt;■主な仕様&lt;/b&gt;&lt;br&gt;&lt;br&gt;&lt;br&gt;＊1 35mm換算アクティブモードOFF時 169の時&lt;br&gt;＊2 動画時&lt;br&gt;主な仕様&lt;br&gt;画面サイズ：３インチ&lt;br&gt;光学ズーム倍率：２０倍&lt;br&gt;デジタルズーム倍率：２５０倍&lt;br&gt;ビューファインダ：有&lt;br&gt;総画素数：約８５７万画素&lt;br&gt;ＵＳＢ接続対応：有&lt;br&gt;消費電力：４．９Ｗ&lt;br&gt;有効画素数・静止画（４：３）：約６２２万画素&lt;br&gt;フィルター径：５５ｍｍ&lt;br&gt;有効画素数・静止画（１６：９）：約８２９万画素&lt;br&gt;有効画素数・動画（１６：９）：約８２９万画素&lt;br&gt;内蔵メモリー容量：６４ＧＢ&lt;br&gt;顔認識機能：有&lt;br&gt;記録ビットレート（最大転送）：約１００Ｍｂｐｓ&lt;br&gt;ＨＤＭＩ端子数：１&lt;br&gt;最長記録時間：約６時間５５分&lt;br&gt;使用時本体質量：約６２５ｇ&lt;br&gt;Ｗｉ－Ｆｉ機能：内蔵&lt;br&gt;</t>
  </si>
  <si>
    <t>4548736079403</t>
  </si>
  <si>
    <t>&lt;img src="https://img1.kakaku.k-img.com/images/productimage/fullscale/K0001001158.jpg"&gt;&lt;br&gt;&lt;br&gt;&lt;br&gt;&lt;br&gt;&lt;br&gt;&lt;br&gt;&lt;div align="left"&gt;&lt;b&gt;■商品特徴&lt;/b&gt;&lt;br&gt;&lt;br&gt;●速さと、粘りで、被写体を捉え続ける「ファストハイブリッドＡＦ」システム&lt;br&gt;撮像エリアの約８４％という広範囲をカバーする、高密度な２７３点像面位相差ＡＦセンサーを配置したイメージセンサーを搭載。レンズの駆動を最適化する新開発の動画向けアルゴリズムと組み合わせ、約３倍高速なＡＦレスポンスで動きの速い被写体も瞬時に精度高く捕捉し、安定して追随し続けます。&lt;br&gt;&lt;br&gt;●さらに意図した表現を可能にするＡＦ設定や機能&lt;br&gt;・被写体の追随性を設定できる「ＡＦ追従範囲」と「ＡＦ乗り移り感度」&lt;br&gt;・フォーカスの速度を調整できる「ＡＦ駆動速度」&lt;br&gt;・液晶パネルにタッチしてピント位置を変更可能&lt;br&gt;&lt;br&gt;●４Ｋ動画撮影を、さらに高画質化する独自のキーデバイス&lt;br&gt;位相差ＡＦセンサーを配置した「１．０型積層型Ｅｘｍｏｒ　ＲＳ　ＣＭＯＳセンサー」と、進化した画像処理エンジン「ＢＩＯＮＺ　Ｘ」の処理をサポートする新開発のフロントエンドＬＳＩを搭載し、画像処理システムを最適化。ソニー独自開発の薄型非球面レンズを組み込んでレンズ周辺部にまでわたる高い解像度を実現する「ＺＥＩＳＳバリオ・ゾナーＴ＊」レンズ搭載。高精細な描写性能を活かした美しい４Ｋ動画撮影を実現します。&lt;br&gt;&lt;br&gt;●撮影に集中できる高い操作性と信頼性&lt;br&gt;ハンディカム史上最高（※２０１７年９月広報発表時点）解像度の有機ＥＬビューファインダーとワイド液晶画面を搭載。どちらも高いコントラストで鮮やかな色を表現します。その他にもフォーカスなどを調整する「レンズリング」、絞りなどを調整する「マニュアルダイヤル」、光量を調節する「内蔵ＮＤフィルター」など、豊富なマニュアル操作が可能です。&lt;br&gt;&lt;br&gt;●“こだわり”に応える多彩な撮影機能&lt;br&gt;広いダイナミックレンジの映像を記録できる４Ｋ　ＨＤＲ記録ＨＬＧ方式（※１）に対応。また、遅回しや早回し撮影を可能にする「スロー＆クイックモーション」（※２）や、最大９６０ｆｐｓ（４０倍）の「スーパースローモーション」（※３）撮影機能を搭載しました。&lt;br&gt;&lt;br&gt;※１：３８４０×２１６０画素。ＨＤＲ映像をテレビで表示する場合は、ＨＤＲ（ＨＬＧ）対応ソニー製テレビと本機をＵＳＢ接続してご覧ください。&lt;br&gt;※２：音声記録はできません。ＵＨＳ－Ｉ（Ｕ３）のＳＤＨＣ／ＳＤＸＣメモリーカードが必要です。&lt;br&gt;※３：４Ｋ記録・音声記録はできません。Ｃｌａｓｓ１０以上のＳＤＨＣ／ＳＤＸＣメモリーカードが必要です。&lt;br&gt;&lt;br&gt;●その他にも魅力的な機能が充実&lt;br&gt;・ズームスピードを自在にコントロールできる「大型シーソーズームキー」&lt;br&gt;・ホールド性を追求した「グリップ形状」と「大型ベルト」&lt;br&gt;・設定メニューへの素早いアクセスが可能な業務用カムコーダーと同様のメニューＵＩ&lt;br&gt;・使用頻度の高い機能を登録できる「アサインボタン」&lt;br&gt;・２枚のメモリーカードに同時記録やリレー記録できる「デュアルスロット」&lt;br&gt;・こだわりの映像表現が可能な「Ｓ－Ｌｏｇ」撮影&lt;br&gt;・ポストプロダクション時の負担を軽減する「プロキシ―記録」&lt;br&gt;・映像の特徴を決めるパラメーターを調整、変更できる「ピクチャープロファイル」&lt;br&gt;&lt;br&gt;&lt;b&gt;■主な仕様&lt;/b&gt;&lt;br&gt;&lt;br&gt;●本体サイズ（Ｈ×Ｗ×Ｄ）ｍｍ：【本体のみ】高さ８９．５×幅１１６×奥行１９６．５ｍｍ（奥行は付属バッテリーパック装着時）【レンズフード、大型アイカップ含む】高さ１０４×幅１２１×奥行２７４．５ｍｍ（奥行は付属バッテリーパック装着時）&lt;br&gt;●本体重量：約９３５ｇ（レンズフード、大型アイカップ含む）&lt;br&gt;●撮影時重量：約１０３０ｇ（本体付属品のＮＰ－ＦＶ７０Ａ使用時、レンズフード、大型アイカップ含む）&lt;br&gt;●消費電力：【ビューファインダー使用時】４Ｋ：４．８Ｗ　【液晶モニター使用時】４Ｋ：５．１Ｗ&lt;br&gt;●イメージセンサー：１．０型　Ｅｘｍｏｒ　ＲＳ　ＣＭＯＳセンサー&lt;br&gt;●有効画素数：【動画時】１４２０万画素（１６：９）（手ブレ補正設定が、スタンダードまたは切の場合）　【静止画時】１４２０万画素（１６：９）、１２００万画素（３：２）&lt;br&gt;●ズーム倍率：【動画時】光学１２倍（デジタル１９２倍）、全画素超解像２４倍（ＨＤ）、１８倍（４Ｋ）　【静止画時】光学１２倍（全画素超解像２４倍、デジタル１９２倍）　※デジタルズーム倍率は光学ズームと電子的なズームを組み合わせた総合の倍率です。&lt;br&gt;●手ブレ補正機能：光学式（アクティブレンズ方式、アクティブモード搭載）&lt;br&gt;●液晶モニターサイズ：３．５型（１６：９）／約１５６万ドット　エクストラファイン液晶（タッチパネル）&lt;br&gt;●レンズ（３５ｍｍ換算）：ＺＥＩＳＳ　バリオ・ゾナーＴ＊　Ｆ２．８～４．５　ｆ＝２９．０～３４８．０ｍｍ（１６：９時、動画時、手ブレ補正設定が、スタンダードまたは切の場合、広角画素読み出しによる実動作値）&lt;br&gt;●フィルター径：６２ｍｍ&lt;br&gt;●記録メディア：ＸＡＶＣ　Ｓ　４Ｋ（１００Ｍｂｐｓ）・Ｓ＆Ｑ記録：ＳＤＨＣ／ＳＤＸＣメモリーカード（ＵＨＳ－Ｉ　Ｕ３）　ＸＡＶＣ　Ｓ　４Ｋ（６０Ｍｂｐｓ）記録：ＳＤＨＣ／ＳＤＸＣメモリーカード（Ｃｌａｓｓ１０以上）　ＸＡＶＣ　Ｓ　ＨＤ記録：ＳＤＨＣ／ＳＤＸＣメモリーカード（Ｃｌａｓｓ１０以上）　ＡＶＣＨＤ／静止画記録：メモリースティックＰＲＯデュオ（Ｍａｒｋ２）、メモリースティックＰＲＯ－ＨＧデュオ　ＳＤ／ＳＤＨＣ／ＳＤＸＣメモリーカード（Ｃｌａｓｓ４以上推奨）&lt;br&gt;●付属品：リチャージャブルバッテリーパック（ＮＰ－ＦＶ７０Ａ）、ＡＣアダプター（ＡＣ－Ｌ２００　Ｄ）、電源コード、ワイヤレスリモコン（ＲＭＴ－８３５、電池（ＣＲ２０２５）を含む）、レンズフード、レンズキャップ、取扱説明書、保証書、大型アイカップ、ＵＳＢケーブル&lt;br&gt;</t>
  </si>
  <si>
    <t>4548736068537</t>
  </si>
  <si>
    <t>&lt;img src="https://img1.kakaku.k-img.com/images/productimage/fullscale/K0001047291.jpg"&gt;&lt;br&gt;&lt;br&gt;&lt;br&gt;&lt;br&gt;&lt;br&gt;&lt;br&gt;&lt;div align="left"&gt;&lt;b&gt;■商品特徴&lt;/b&gt;&lt;br&gt;&lt;br&gt;次世代のハンドヘルド4Kデジタルフィルムカメラ。&lt;br&gt;&lt;br&gt;次世代のハンドヘルド4Kデジタルフィルムカメラ&lt;br&gt;&lt;br&gt;■ハンドヘルド・デザインに、最新のデジタルフィルム技術を搭載&lt;br&gt;Blackmagic Pocket Cinema Camera 4Kは4/3サイズセンサーを搭載。13ストップのダイナミックレンジおよび25600までのデュアルネイティブISOに対応。つまり、美しいHDRイメージが得られ、低照明条件でも優れたパフォーマンスを発揮します！外部コントロールで、重要な機能にすばやくアクセスでき、5インチの大型タッチスクリーンでショットのフレーミング、的確なフォーカス、カメラ設定の変更が簡単に行えます。イメージは、標準のSD/UHS-IIまたはCFast 2.0カードに収録され、120fpsまでのRAWおよびProResをサポート！さらに、Blackmagic Pocket Cinema Camera 4Kは、MFTレンズマウント、内蔵マイク、ミニXLR入力、フルサイズHDMI、3D LUTサポート、Bluetooth、USB-C拡張ポートなどを搭載しています。&lt;br&gt;&lt;br&gt;■4Kであらゆる撮影が可能&lt;br&gt;プロの撮影に必要な機能をすべて、ポータブルで手頃な価格のデザインに搭載しており、場所を問わず使用できます。インディーズ映画やドキュメンタリー、ファッションショー、旅行ブログ、ウェブビデオ、結婚式、企業ビデオ、スポーツなどの撮影に最適です。驚異的な画質、高度なBlackmagic Designカラーサイエンス、RAW収録に対応しているため、数百万円高いプロ仕様のデジタルフィルムカメラに匹敵するようなイメージが撮影できます。つまり、Blackmagic Pocket Cinema Camera 4Kからのフッテージを、ハリウッドのハイエンド劇場映画やテレビ番組で使用されるカメラのフッテージに、シームレスにミックスできます。&lt;br&gt;&lt;br&gt;■携帯性と拡張性に優れ、機能を満載したデザイン&lt;br&gt;機能面で妥協することなく、ポターブルな設計を実現しました。極めてコンパクトなフォームファクターの筐体は、カーボンファイバー・ポリカーボネート製で、非常に耐久性に優れ、軽量なため、あらゆる場所に持っていけます。5インチの超高輝度スクリーン、複数の内蔵マイク、内蔵レコーダーを搭載。外部ボタン/ダイヤルで最も重要な機能に瞬時にアクセスできます。つまり、フレーミングやフォーカスの確認、オーディオのキャプチャー、ファイルの収録を行う上で、モニター、マイク、レコーダー、ケーブルなどを追加で持ち歩く必要がありません。また、多数のマウントポイント、ファンタム電源対応のミニXLR入力、Bluetoothコントロールなどにも対応。Blackmagic Pocket Cinema Camera 4Kは、柔軟性と拡張性に優れた、フル機能を搭載したポータブルなデジタルフィルムカメラです。&lt;br&gt;&lt;br&gt;■4Kデジタルフィルムセンサー&lt;br&gt;フルサイズ4/3センサーを搭載。13ストップのダイナミックレンジで解像度4096 x 2160の真のデジタルフィルムの品質が得られます。フルサイズの4/3センサーであるため、クロップファクターが小さくなり、広い画角が得られます。また、25600までに対応するデュアルネイティブISOを搭載しており、低照明条件で驚異的なパフォーマンスを発揮します。Blackmagic Pocket Cinema Camera 4Kは、4Kで60fpsまで、HDウィンドウで120fpsまで収録できます。また、Film、Video、Extended Videoモードで、第4世代のBlackmagic Designカラーサイエンスを使用。新しいExtended Videoモードは、ビデオの便利さでフィルムのラティチュードが得られるため、ポストプロダクションで多くの作業をする必要なく、美しいルックのイメージが得られます。&lt;br&gt;&lt;br&gt;■MFTレンズマウント&lt;br&gt;オリジナルのPocket Cinema Cameraと同じMFT（マイクロフォーサーズ）レンズマウントを搭載しているため、既存のレンズを使用できます。MFTレンズマウントは、フランジ焦点距離の短い、小型のカメラ用に特別に設計されたマウントです。つまり、高品質のプロ仕様のレンズを今まで以上に小さなカメラで使用できるのです！MFTマウントは極めて柔軟性が高く、異なるレンズアダプターが使用可能。PL、C、EFなどのアダプターを取り付け、Canon、Nikon、Pentax、Leicaなどだけでなく、Panavisionのレンズを使用して撮影できます！&lt;br&gt;</t>
  </si>
  <si>
    <t>9338716005387</t>
  </si>
  <si>
    <t>HC-X1500 デジタル4Kビデオカメラ</t>
  </si>
  <si>
    <t>&lt;img src="https://img1.kakaku.k-img.com/images/productimage/fullscale/K0001235200.jpg"&gt;&lt;br&gt;&lt;br&gt;&lt;br&gt;&lt;br&gt;&lt;br&gt;&lt;br&gt;&lt;div align="left"&gt;&lt;b&gt;■商品特徴&lt;/b&gt;&lt;br&gt;&lt;br&gt;高画質４Ｋ６０ｐ　１０　ｂｉｔ撮影に対応。新エンジン搭載により、優れた描写力を実現。&lt;br&gt;●高精細でなめらかに撮れる４Ｋ６０ｐ　１０ｂｉｔ　２００Ｍｂｐｓ記録、４Ｋ３０ｐ　４：２：２　１０ｂｉｔ&lt;br&gt;４Ｋの高画質で速い動きの被写体をなめらかに撮れる４Ｋ６０ｐ記録に対応。色階調が豊かで、高効率のＨＥＶＣコーデックに対応した１０ｂｉｔ　２００Ｍｂｐｓの高ビットレート記録や階調が豊かな４Ｋ３０ｐ　４：２：２　１０ｂｉｔ、編集に便利なＦＨＤでのＡＬＬ－Ｉｎｔｒａ記録など多彩な動画記録形式を備えています。プロの現場にも対応する豊富な動画記録形式により、４Ｋ放送の番組制作もサポートします。&lt;br&gt;●新エンジン&lt;br&gt;描写に優れた新エンジンを搭載し、画質性能を向上しました。新たに１６軸独立色補正機能に対応し、同一光源で複数カメラによる撮影での細かな色合わせが可能になりました。また、輪郭補正の強弱を調整するマスターディテールや人物の肌をきれいに処理するスキンディテールなどの機能も搭載しています。また、８種類のモードからガンマ選択も可能で、記録する動画の画質調整をシーンファイルで行うこともできます。&lt;br&gt;●ライカディコマーレンズ&lt;br&gt;ゴースト／フレアを抑止し、高い解像感を実現するライカディコマーレンズを搭載しています。&lt;br&gt;●広角２５ｍｍ※からの光学２４倍ズームを実現&lt;br&gt;広角２５ｍｍ※から望遠６００ｍｍ※までの光学２４倍ズームが可能です。２５ｍｍ※の広い画角は、狭い室内での撮影で活躍し、光学２４倍からさらにズームしたい場合は、高解像度を保ったまま最大３２倍（４Ｋ時）のｉズームで被写体にぐっと寄った撮影も可能です。（※３５ｍｍ判換算）&lt;br&gt;●こだわりの撮影を可能にするＮＤフィルター内蔵&lt;br&gt;ＮＤフィルターは、撮影環境に応じて１／４、１／１６、１／６４の３段階を選択でき、日差しの中でスローシャッターを使用する場合などに有効で、開放側の絞りを使うことで高い解像感を得ることができ、被写界深度の浅い撮影も可能になります。&lt;br&gt;●拡張性に優れたハンドルユニットとプロの現場をサポートする３Ｇ－ＳＤＩ対応&lt;br&gt;即座に着脱可能なハンドルユニット（ＨＣ－Ｘ１５００は別売ＶＷ－ＨＵ１）は、２チャンネルのＸＬＲオーディオ入力端子と＋４８Ｖファンタム電源を装備しており、外部マイク収録とライン録音対応で、プロ仕様のマイクを使ったハイレベルな撮影が行えます。また、照度約７０ルクス（※照射距離１．０ｍにおける中心照度）と非常に明るいＬＥＤライトをハンドル前方に装備し、暗所での撮影をアシストします。調光もダイヤル操作で行えます。&lt;br&gt;●１／２．５型高感度ＭＯＳセンサー&lt;br&gt;１／２．５型の高感度ＭＯＳセンサーは、画素サイズの面積を今までの１．７倍（※従来機種ＨＣ－Ｘ１０００比）に拡大し、より光を集めることで暗い場所での撮影もざらつきを抑えた撮影が可能です。また、深い被写界深度で撮影中のピント外れを抑えます。&lt;br&gt;●新たに顔検出＋追尾ＡＥ＆ＡＦに対応した４ＫハイプレシジョンＡＦでしっかりピントを合わせる&lt;br&gt;レンズユニットを微細に駆動させ、フォーカスを素早くコントロールするマイクロドライブ・フォーカスユニットと４ＫハイプレシジョンＡＦによりスピード、安定性、追従性に優れたオートフォーカスを実現しました。新たに顔検出＋追尾ＡＥ＆ＡＦに対応。早く動ている被写体を撮影する場合や、インタビュー中に複数の人物が画面に映り込む場合も、狙った被写体に精度高くフォーカスを追従します。同時に被写体が最適な明るさになるよう、自動的に露出補正します。&lt;br&gt;●５軸ハイブリッド手ブレ補正で手ブレをしっかりと抑える&lt;br&gt;上下左右のブレや回転ブレや水平ブレなどさまざまな手ブレをリアルタイムに検知し補正する５軸ハイブリッド手ブレ補正に対応しました。なめらかな手ブレ補正を実現するボールＯ．Ｉ．Ｓ．機構を搭載し、手持ち撮影やズーム時の手ブレを効果的に抑制します。また固定撮影やパン・チルト撮影に対応する手ブレモードを搭載しているので三脚撮影時でも効果的に補正します。&lt;br&gt;●優れた操作性を実現する２連のマニュアルリング、高精細ＥＶＦとタッチパネル液晶モニター&lt;br&gt;●長時間撮影やバックアップ記録に対応するＳＤダブルスロット&lt;br&gt;&lt;br&gt;&lt;b&gt;■主な仕様&lt;/b&gt;&lt;br&gt;&lt;br&gt;●本体サイズ（Ｈ×Ｗ×Ｄ）　ｍｍ：９３ｍｍ×１２９ｍｍ×２５７ｍｍ※アイカップ含む、突起部除く&lt;br&gt;●その他サイズ　１（Ｈ×Ｗ×Ｄ）　ｍｍ：９３ｍｍ×１２９ｍｍ×２２０ｍｍ※アイカップ、突起部除く&lt;br&gt;●本体重量：約０．９ｋｇ（本体のみ　ハンドル、レンズフード、バッテリー等付属品を除く）&lt;br&gt;●撮影時重量：約１．２ｋｇ（レンズフード、付属のバッテリー、アイカップを含む）&lt;br&gt;●フィルター径：６２ｍｍ&lt;br&gt;●総画素数：８５７万画素&lt;br&gt;●有効画素数：８２９万画素&lt;br&gt;●ズーム倍率：電動２４倍ズーム　／　デジタルズーム｛２倍／　５倍／１０倍／ｉズーム（最大４８倍）｝&lt;br&gt;●イメージセンサー：１／２．５　ＭＯＳ固体撮像素子&lt;br&gt;●デジカメ機能：ＪＰＥＧ&lt;br&gt;●液晶モニターサイズ：３．５型（約２７６万ドット）&lt;br&gt;●バッテリー持続時間：連続約５時間２０分&lt;br&gt;●レンズ（３５ｍｍ換算）：２５．０～６００．０ｍｍ&lt;br&gt;●最低被写体照度：１．５ｌｘ&lt;br&gt;●対応バッテリー：ＶＷ－ＶＢＤ５８&lt;br&gt;●付属品：バッテリー・ＡＣアダプター・ＡＣケーブル・アイカップ・レンズフード&lt;br&gt;</t>
  </si>
  <si>
    <t>4549980601235</t>
  </si>
  <si>
    <t>27922</t>
  </si>
  <si>
    <t>Everio R GZ-RX690-D [オレンジ] SD対応 64GBメモリー内蔵 防水防</t>
  </si>
  <si>
    <t>&lt;img src="https://img1.kakaku.k-img.com/images/productimage/fullscale/K0001171377.jpg"&gt;&lt;br&gt;&lt;br&gt;&lt;br&gt;&lt;br&gt;&lt;br&gt;&lt;br&gt;&lt;div align="left"&gt;&lt;b&gt;■商品特徴&lt;/b&gt;&lt;br&gt;&lt;br&gt;防水性能の強化＆「反射低減液晶モニター」を採用し、より幅広い撮影シーンに対応&lt;br&gt;●アウトドアシーンで役立つ、「防水」「防塵」「耐衝撃」「耐低温」の４つの保護性能を強化&lt;br&gt;１．５メートルの耐衝撃性能と－１０℃の耐低温性能を装備。また、水深５ｍで１時間の撮影を実現するとともに新たに推進１ｍでの４時間の撮影にも対応しました。&lt;br&gt;●明るい環境下での視認性を向上させる「反射低減液晶モニター」を採用&lt;br&gt;まぶしい日差しの下でも、被写体がはっきり見えます。&lt;br&gt;●連続撮影約４．５時間を実現する大容量バッテリーを内蔵&lt;br&gt;バッテリー交換の手間なく長時間のイベントでも安心して撮影が続けられます。また、市販のモバイルバッテリーにも対応し、電源のない場所での充電も可能です。&lt;br&gt;●ホールド感と安定感に優れた「Ｙ字グリップベルト」を採用&lt;br&gt;●簡単設定で、Ｗｉ－Ｆｉ接続によるスマートフォンやタブレット端末との連携が可能&lt;br&gt;スマートフォンへの動画転送やＳＮＳでの共有など、より手軽にスマートフォンやタブレット端末と連携できます。&lt;br&gt;●高画質プログレッシブ記録（１０８０／６０ｐ）に対応&lt;br&gt;動きの早いシーンやスロー再でもブレの少ない高品質な動画記録・再が可能です。&lt;br&gt;●大容量６４ＧＢの内蔵メモリーを搭載&lt;br&gt;●市販ワイドコンバージョンレンズの装着に対応&lt;br&gt;&lt;br&gt;&lt;b&gt;■主な仕様&lt;/b&gt;&lt;br&gt;&lt;br&gt;●本体サイズ（Ｈ×Ｗ×Ｄ）ｍｍ：６０×６０×１２８ｍｍ&lt;br&gt;●本体重量：約３０６ｇ（バッテリー、グリップベルト含む）&lt;br&gt;●総画素数：２５１万画素&lt;br&gt;●有効画素数&lt;br&gt;【動画】２２９万画素～１０１万画素（ダイナミックズームＯＮ時／手振れ補正ＯＦＦ時）&lt;br&gt;●イメージセンサー：１／５．８型（裏面照射ＣＭＯＳ）&lt;br&gt;●液晶モニターサイズ：３．０型（４６万ドット）&lt;br&gt;●バッテリー持続時間&lt;br&gt;【連続撮影時間】約４時間２０分　【実撮影時間】約２時間１０分&lt;br&gt;●レンズ（３５ｍｍ換算）&lt;br&gt;コニカミノルタＨＤレンズ　１．８～Ｆ６．３　【焦点距離（３５ｍｍ判換算）】動画：４０．５～２７５８ｍｍ&lt;br&gt;●最低被写体照度：３ルクス&lt;br&gt;●記録メディア&lt;br&gt;【内蔵メモリー】６４ＧＢ　【メモリーカード】ＳＤ／ＳＤＨＣ／ＳＤＸＣ（別売）&lt;br&gt;●消費電力：２．６Ｗ&lt;br&gt;●付属品&lt;br&gt;ＡＣアダプター、充電アダプターケーブル、ＨＤＭＩケーブル（ＨＤＭＩミニ－ＨＤＭＩ）、ＵＳＢケーブル（Ａタイプ、マイクロＢタイプ）、レンズキャップ&lt;br&gt;</t>
  </si>
  <si>
    <t>4975769462665</t>
  </si>
  <si>
    <t>&lt;img src="https://img1.kakaku.k-img.com/images/productimage/fullscale/K0001171378.jpg"&gt;&lt;br&gt;&lt;br&gt;&lt;br&gt;&lt;br&gt;&lt;br&gt;&lt;br&gt;&lt;div align="left"&gt;&lt;b&gt;■商品特徴&lt;/b&gt;&lt;br&gt;&lt;br&gt;防水性能の強化＆「反射低減液晶モニター」を採用し、より幅広い撮影シーンに対応&lt;br&gt;●アウトドアシーンで役立つ、「防水」「防塵」「耐衝撃」「耐低温」の４つの保護性能を強化&lt;br&gt;１．５メートルの耐衝撃性能と－１０℃の耐低温性能を装備。また、水深５ｍで１時間の撮影を実現するとともに新たに推進１ｍでの４時間の撮影にも対応しました。&lt;br&gt;●明るい環境下での視認性を向上させる「反射低減液晶モニター」を採用&lt;br&gt;まぶしい日差しの下でも、被写体がはっきり見えます。&lt;br&gt;●連続撮影約４．５時間を実現する大容量バッテリーを内蔵&lt;br&gt;バッテリー交換の手間なく長時間のイベントでも安心して撮影が続けられます。また、市販のモバイルバッテリーにも対応し、電源のない場所での充電も可能です。&lt;br&gt;●ホールド感と安定感に優れた「Ｙ字グリップベルト」を採用&lt;br&gt;●簡単設定で、Ｗｉ－Ｆｉ接続によるスマートフォンやタブレット端末との連携が可能&lt;br&gt;スマートフォンへの動画転送やＳＮＳでの共有など、より手軽にスマートフォンやタブレット端末と連携できます。&lt;br&gt;●高画質プログレッシブ記録（１０８０／６０ｐ）に対応&lt;br&gt;動きの早いシーンやスローさいせいでもブレの少ない高品質な動画記録・さいせいが可能です。&lt;br&gt;●大容量６４ＧＢの内蔵メモリーを搭載&lt;br&gt;●市販ワイドコンバージョンレンズの装着に対応&lt;br&gt;&lt;br&gt;&lt;b&gt;■主な仕様&lt;/b&gt;&lt;br&gt;&lt;br&gt;●本体サイズ（Ｈ×Ｗ×Ｄ）ｍｍ：６０×６０×１２８ｍｍ&lt;br&gt;●本体重量：約３０６ｇ（バッテリー、グリップベルト含む）&lt;br&gt;●総画素数：２５１万画素&lt;br&gt;●有効画素数&lt;br&gt;【動画】２２９万画素～１０１万画素（ダイナミックズームＯＮ時／手振れ補正ＯＦＦ時）&lt;br&gt;●イメージセンサー：１／５．８型（裏面照射ＣＭＯＳ）&lt;br&gt;●液晶モニターサイズ：３．０型（４６万ドット）&lt;br&gt;●バッテリー持続時間&lt;br&gt;【連続撮影時間】約４時間２０分　【実撮影時間】約２時間１０分&lt;br&gt;●レンズ（３５ｍｍ換算）&lt;br&gt;コニカミノルタＨＤレンズ　１．８～Ｆ６．３　【焦点距離（３５ｍｍ判換算）】動画：４０．５～２７５８ｍｍ&lt;br&gt;●最低被写体照度：３ルクス&lt;br&gt;●記録メディア&lt;br&gt;【内蔵メモリー】６４ＧＢ　【メモリーカード】ＳＤ／ＳＤＨＣ／ＳＤＸＣ（別売）&lt;br&gt;●消費電力：２．６Ｗ&lt;br&gt;●付属品&lt;br&gt;ＡＣアダプター、充電アダプターケーブル、ＨＤＭＩケーブル（ＨＤＭＩミニ－ＨＤＭＩ）、ＵＳＢケーブル（Ａタイプ、マイクロＢタイプ）、レンズキャップ&lt;br&gt;</t>
  </si>
  <si>
    <t>4975769462658</t>
  </si>
  <si>
    <t>&lt;img src="https://img1.kakaku.k-img.com/images/productimage/fullscale/K0001182261.jpg"&gt;&lt;br&gt;&lt;br&gt;&lt;br&gt;&lt;br&gt;&lt;br&gt;&lt;br&gt;&lt;div align="left"&gt;&lt;b&gt;■商品特徴&lt;/b&gt;&lt;br&gt;&lt;br&gt;・インディーズ映画、ドキュメンタリー、ビデオブログなどに最適&lt;br&gt;・軽量のカーボンファイバー・ポリカーボネート製の筐体&lt;br&gt;・片手で操作可能な多能グリップ&lt;br&gt;・6K（6144x3456）モデル&lt;br&gt;・EFマウント&lt;br&gt;・13ストップのダイナミックレンジでフィルムルックを実現&lt;br&gt;・25，600までのISOに対応し、低照明条件でも優れた性能を発揮&lt;br&gt;・フル解像度の収録は60fpsまで、ウィンドウ収録は120fpsまで対応&lt;br&gt;・ポピュラーなソフトウェアと互換性のある標準のオープンファイルフォーマット&lt;br&gt;・SD、UHS-II、CFastカードレコーダーを内蔵&lt;br&gt;・超高品質のBlackmagic RAW収録に対応&lt;br&gt;・5インチの内蔵タッチスクリーンを使用して、6K撮影で正確なフォーカスを実現&lt;br&gt;・URSA MiniおよびURSA Broadcastカメラと同じBlackmagic OSを採用&lt;br&gt;・第4世代のBlackmagicカラーサイエンスに対応&lt;br&gt;・フルサイズHDMIで、ステータスをオーバーレイ表示したモニタリング&lt;br&gt;・48Vのファンタム電源に対応したプロ仕様ミニXLR入力&lt;br&gt;・3D LUTはモニタリングと収録の両方に適用可能&lt;br&gt;・USB-Cポートで外付けディスクに直接収録&lt;br&gt;・内蔵タイムコードジェネレーターでマルチカム撮影を同期&lt;br&gt;・21.2メガピクセルまでのスチルフレームキャプチャー&lt;br&gt;・11ヶ国語のユーザーインターフェース&lt;br&gt;・Bluetoothを介したリモートカメラコントロールに対応&lt;br&gt;・12V DCから給電、USB-Cから充電&lt;br&gt;・ポストプロダクション用にDaVinci Resolve Studioを同梱&lt;br&gt;</t>
  </si>
  <si>
    <t>9338716006285</t>
  </si>
  <si>
    <t>320002155</t>
  </si>
  <si>
    <t>27830</t>
  </si>
  <si>
    <t>EOS R6 ボディ ミラーレスカメラ</t>
  </si>
  <si>
    <t>&lt;img src="https://img1.kakaku.k-img.com/images/productimage/fullscale/K0001272147.jpg"&gt;&lt;br&gt;&lt;br&gt;&lt;img src="https://img1.kakaku.k-img.com/images/productimage/fullscale/K0001272147_0002.jpg"&gt;&lt;br&gt;&lt;br&gt;&lt;br&gt;&lt;br&gt;&lt;div align="left"&gt;&lt;b&gt;■商品特徴&lt;/b&gt;&lt;br&gt;&lt;br&gt;●フラッグシップモデルに匹敵する高速連写や高感度撮影などの性能を小型・軽量ボディーに凝縮したミラーレスカメラです。&lt;br&gt;高速連写、高速・高精度なAF、手ブレ補正などの性能とミラーレスカメラならではの機動性を生かし、スポーツや野鳥、鉄道、風景など幅広いシーンに対応します。&lt;br&gt;&lt;br&gt;●フラッグシップモデルを基にしたCMOSセンサーと新映像エンジンによる高性能&lt;br&gt;「EOS-1D X Mark III」搭載のセンサーを基にカスタマイズしたフルサイズCMOSセンサーと新映像エンジンにより、電子シャッターによる撮影時は最高約20コマ／秒、メカシャッター／電子先幕による撮影時は最高約12コマ/秒の高速連写を実現しています。&lt;br&gt;さらに、静止画撮影時に常用で最高ISO 102400の高感度撮影が可能です。&lt;br&gt;また、4K／60P ※の動画撮影を実現し、臨場感のある映像表現を楽しむことができます。&lt;br&gt;※4K UHD（59.94fps／50.00fps）&lt;br&gt;&lt;br&gt;●「デュアルピクセル CMOS AF II」による快適なAF性能&lt;br&gt;新CMOSセンサーの高速信号読み出しと新映像エンジンの高速処理により、「デュアルピクセル CMOS AF II」としてAF性能が向上しています。&lt;br&gt;測距エリアが画面の最大約100％（縦）×約100％（横）の範囲(※1)に拡大しています。&lt;br&gt;また、静止画撮影時にAFフレームは、最大1053分割のエリアから自動選択されます。&lt;br&gt;さらに、人物の瞳・顔・頭部に加えて、動物（犬／猫／鳥）の瞳・顔・全身検出(※2)にも対応し、被写体の捕捉率を向上しています。&lt;br&gt;&lt;br&gt;※1：顔＋追尾優先AFかつ被写体非検出時。&lt;br&gt;※2：被写体によっては動物検出できないことがあります。&lt;br&gt;また、犬／猫／鳥以外の被写体に対して動物検出する場合もあります&lt;br&gt;&lt;br&gt;●世界最高(※1)8.0段(※2)の手ブレ補正により撮影領域が拡大&lt;br&gt;EOSシリーズで初めて、ボディー内に5軸手ブレ補正機構を搭載しています。&lt;br&gt;レンズ側の光学式手ブレ補正機構と協調制御し、世界最高8.0段の手ブレ補正を実現しています。&lt;br&gt;望遠撮影や手持ち撮影といった手ブレの発生しやすい環境でも快適に撮影することができます。&lt;br&gt;&lt;br&gt;※1：2020年7月8日現在発売済みのレンズ交換式デジタルカメラにおいて。キヤノン調べ。「EOS R5」も同じ。&lt;br&gt;※2：CIPA規格に準拠。&lt;br&gt;「RF24-105mm F4 L IS USM」（2018年10月発売）、焦点距離105mm時。&lt;br&gt;レンズは、購入時期によりファームウエアの更新が必要。&lt;br&gt;&lt;br&gt;&lt;br&gt;&lt;b&gt;■主な仕様&lt;/b&gt;&lt;br&gt;&lt;br&gt;サイズ：外寸幅138.4mm 奥行97.5mm 高さ88.4mm&lt;br&gt;重量：約598g&lt;br&gt;有効画素数：2010万&lt;br&gt;撮像素子タイプ：CMOS&lt;br&gt;撮像素子サイズ：35mmフルサイズ&lt;br&gt;連写速度：電子シャッター最高約20コマ/秒 メカシャッター・電子先幕最高約12コマ/秒&lt;br&gt;映像エンジン：DIGIC X&lt;br&gt;記録メディア：SD(UHS-Ⅱ)&lt;br&gt;シャッタースピード：最高1/8000 最低30&lt;br&gt;</t>
  </si>
  <si>
    <t>4549292157253</t>
  </si>
  <si>
    <t>EOS R5 ボディ ミラーレスカメラ</t>
  </si>
  <si>
    <t>&lt;img src="https://img1.kakaku.k-img.com/images/productimage/fullscale/K0001272146.jpg"&gt;&lt;br&gt;&lt;br&gt;&lt;img src="https://img1.kakaku.k-img.com/images/productimage/fullscale/K0001272146_0002.jpg"&gt;&lt;br&gt;&lt;br&gt;&lt;br&gt;&lt;br&gt;&lt;div align="left"&gt;&lt;b&gt;■商品特徴&lt;/b&gt;&lt;br&gt;&lt;br&gt;●新開発のCMOSセンサーや新映像エンジン、「RFレンズ」により、EOSシリーズ史上最高の解像性能(※1)を実現するなど、新たな映像表現を追求したミラーレスカメラです。&lt;br&gt;世界初(※2)の8K／30P動画撮影(※3)やレンズ側の光学式手ブレ補正と協調した世界最高※28.0段※4の手ブレ補正を実現し、静止画・動画ともに本格的な作品づくりを行うプロやハイアマチュアユーザーのニーズに応えます。&lt;br&gt;&lt;br&gt;※1：ISO12233準拠のCIPA解像度チャートで確認。キヤノン調べ。&lt;br&gt;※2：2020年7月8日現在発売済みのレンズ交換式デジタルカメラにおいて。キヤノン調べ。&lt;br&gt;手ブレ補正については、「EOS R6」も同じ。&lt;br&gt;※3：8K（29.97fps／25.00fps）。&lt;br&gt;クロップ「しない」のみ。8K 動画（RAW／DCI／UHD) は、カメラ内部の温度上昇に伴う撮影時間の上限があり、撮影可能時間は最大約20 分になります。&lt;br&gt;（常温時 ※4：CIPA規格に準拠。「RF24-105mm F4 L IS USM」（2018年10月発売）、焦点距離105mm時。&lt;br&gt;レンズは、購入時期によりファームウエアの更新が必要。&lt;br&gt;&lt;br&gt;●約4500万画素と最高約20コマ／秒の高速連写を両立&lt;br&gt;新開発のフルサイズCMOSセンサーと新映像エンジン「DIGIC X」により、EOSシリーズ史上最高の解像性能を実現しています。&lt;br&gt;さらに、電子シャッターによる撮影時は最高約20コマ／秒、メカシャッター／電子先幕による撮影時は最高約12コマ/秒の高速連写を実現しています。&lt;br&gt;&lt;br&gt;●「デュアルピクセル CMOS AF II」による快適なAF性能&lt;br&gt;新CMOSセンサーの高速信号読み出しと新映像エンジンの高速処理により、「デュアルピクセル CMOS AF II」としてAF性能が向上しています。&lt;br&gt;測距エリアは、画面の最大約100％（縦）×約100％（横）の範囲に拡大しています。&lt;br&gt;また、静止画撮影時にAFフレームは、最大1053分割(※1)のエリアから自動選択されます。&lt;br&gt;さらに、人物の瞳・顔・頭部に加えて、動物（犬／猫／鳥）の瞳・顔・全身検出(※2)にも対応し、被写体の捕捉率を向上しています。&lt;br&gt;&lt;br&gt;※1：「顔＋追尾優先AF」かつ被写体非検出時。&lt;br&gt;※2：被写体によっては動物検出できないことがあります。&lt;br&gt;また、犬／猫／鳥以外の被写体に対して動物検出する場合もあります。&lt;br&gt;&lt;br&gt;●世界初の8K動画撮影と世界最高8.0段の手ブレ補正による快適な撮影&lt;br&gt;世界に先駆けて8K／30P動画撮影機能を搭載しています。&lt;br&gt;8Kの豊富なデータ量を生かした高画質な4K動画を撮影することも可能です。&lt;br&gt;また、ボディー内5軸手ブレ補正機構をEOSシリーズで初めて搭載しています。&lt;br&gt;レンズ側の光学式手ブレ補正機構との協調制御による最大8.0段の手ブレ補正を実現し、望遠撮影や手持ち撮影といった手ブレの発生しやすい環境でも快適に撮影することができます。&lt;br&gt;&lt;br&gt;&lt;br&gt;&lt;b&gt;■主な仕様&lt;/b&gt;&lt;br&gt;&lt;br&gt;サイズ：外寸幅138.5mm 奥行97.5mm 高さ88mm&lt;br&gt;重量：約650g&lt;br&gt;有効画素数：4500万&lt;br&gt;撮像素子タイプ：CMOS&lt;br&gt;撮像素子サイズ：35mmフルサイズ&lt;br&gt;連写速度：電子シャッター最高約20コマ/秒 メカシャッター・電子先幕最高約12コマ/秒&lt;br&gt;映像エンジン：DIGIC X&lt;br&gt;記録メディア：CFexpress/SD(UHS-Ⅱ)&lt;br&gt;シャッタースピード：最高1/8000 最低30&lt;br&gt;</t>
  </si>
  <si>
    <t>4549292157345</t>
  </si>
  <si>
    <t>320002154</t>
  </si>
  <si>
    <t>&lt;img src="https://img1.kakaku.k-img.com/images/productimage/fullscale/K0001276079.jpg"&gt;&lt;br&gt;&lt;br&gt;&lt;img src="https://img1.kakaku.k-img.com/images/productimage/fullscale/K0001276079_0002.jpg"&gt;&lt;br&gt;&lt;br&gt;&lt;br&gt;&lt;br&gt;&lt;div align="left"&gt;&lt;b&gt;■商品特徴&lt;/b&gt;&lt;br&gt;&lt;br&gt;■高速処理や高画質を実現する有効約1210万画素の新開発裏面照射型CMOSセンサー「Exmor R」搭載&lt;br&gt;■幅広い感度域と、15+ストップの高いダイナミックレンジを実現&lt;br&gt;■常用ISO感度は低感度側80から102400（静止画、動画共通。静止画拡張時40-409600、動画拡張時80-409600）へ拡大&lt;br&gt;■4K解像度による最大120pのハイフレームレート動画をカメラ本体内に記録可能&lt;br&gt;■手持ち撮影を強力にサポートする高性能手ブレ補正アクティブモード搭載&lt;br&gt;■クラス最高解像度約944万ドットの倍率約0.90倍高性能電子ビューファインダー搭載&lt;br&gt;■759点の像面位相差AFシステム、リアルタイムトラッキングを搭載&lt;br&gt;■高速処理を実現する次世代記録メディアCFexpress Type Aを採用&lt;br&gt;&lt;br&gt;&lt;b&gt;■主な仕様&lt;/b&gt;&lt;br&gt;&lt;br&gt;●有効画素数：約1210万画素&lt;br&gt;●記録メディア：SD/SDHC/SDXCメモリーカード、CFexpress Type Aカード&lt;br&gt;●液晶モニター：3.0型 約144万ドット(可動 タッチパネル対応)&lt;br&gt;●連続撮影速度：最高約10コマ/秒&lt;br&gt;●動画記録サイズ：4K(3840×2160)、フルハイビジョン(1920×1080)他&lt;br&gt;●シャッタースピード：1/8000-30秒、バルブ&lt;br&gt;●ISO感度： ISO80-102400 (拡張：下限ISO40、上限ISO409600)&lt;br&gt;●スマホ接続：Wi-Fi、NFC、Bluetooth&lt;br&gt;●質量：約699g(バッテリー、メモリー含む)&lt;br&gt;●電池：NP-FZ100（付属）&lt;br&gt;●撮影可能枚数目安：ファインダー使用時 約510枚、液晶モニター使用時 約600枚（CIPA規格準拠）&lt;br&gt;&lt;br&gt;【付属品】&lt;br&gt;リチャージャブルバッテリーパック NP-FZ100、バッテリーチャージャー BC-QZ1（ACコード長50cm。※ 単売のBC-QZ1のACコード長とは長さが異なります（200cm））、電源コード、ケーブルプロテクター、ショルダーストラップ、ボディキャップ、アクセサリーシューキャップ、アイピースカップ、USB-A - USB-Cケーブル （USB 3.2）&lt;br&gt;</t>
  </si>
  <si>
    <t>4548736121331</t>
  </si>
  <si>
    <t>EOS R6 RF24-105 IS STM レンズキット ミラーレスカメラ</t>
  </si>
  <si>
    <t>&lt;img src="https://img1.kakaku.k-img.com/images/productimage/fullscale/K0001272148.jpg"&gt;&lt;br&gt;&lt;br&gt;&lt;img src="https://img1.kakaku.k-img.com/images/productimage/fullscale/K0001272148_0001.jpg"&gt;&lt;br&gt;&lt;br&gt;&lt;br&gt;&lt;br&gt;&lt;div align="left"&gt;&lt;b&gt;■商品特徴&lt;/b&gt;&lt;br&gt;&lt;br&gt;高感度性能と高速性能を持つ35mmフルサイズCMOSセンサー搭載。NEW STANDARD. ～フルサイズミラーレスの新標準へ～ EOS R6&lt;br&gt;&lt;br&gt;■常用最高ISO感度※102400の高感度性能と高速性能を持つ35mmフルサイズCMOSセンサー&lt;br&gt;EOS-1D X Mark III搭載センサーをベースに、EOS R6用にカスタマイズした高感度性能・高速性能を持つ約2010万画素35mmフルサイズCMOSセンサーを採用。映像エンジンDIGIC Xのノイズ処理性能も相まって、高感度撮影時もクリアな映像表現が可能です。拡張ISO感度※は最低ISO50(L)／最高ISO204800(H)相当の設定が可能です。&lt;br&gt;※静止画&lt;br&gt;&lt;br&gt;■世界最高※1 8.0段※2 の手振れ補正効果&lt;br&gt;EOS初のボディー内5軸手振れ補正機構を搭載。レンズ内光学式手ブレ補正機構と協調制御により、RFレンズ使用時最大8.0段の補正効果を達成。&lt;br&gt;IS非搭載のレンズと組み合わせた場合でも、カメラとレンズの組み合わせに応じて、広角側から望遠側まで最適な5軸手ブレ補正が行われます。&lt;br&gt;※1 2020年7月8日現在発売済みのレンズ交換式デジタルカメラにおいて(EOS R5、EOS R6は同じ最大8.0段の手ブレ補正効果)。&lt;br&gt;※2 CIPA試験基準。RF24-105mm F4 L IS USM、f=105mm時。&lt;br&gt;&lt;br&gt;■進化した高速・高精度AF デュアルピクセルCMOS AF II&lt;br&gt;静止画も動画も、より速く、より高精度なAFへ。デュアルピクセルCMOS AF IIでは、測距エリアが最大(横)約100％×(縦)約100％に拡大。任意選択時は、最大(横)90％×(縦)約100％に拡大しました。自動選択時AFエリア分割数は、最大1053分割と細密化。被写体検出性能、追従性が向上しています。&lt;br&gt;&lt;br&gt;世界最速AFスピード0.05秒&lt;br&gt;RF24-105mm F4 L IS USM装着時、世界最速0.05秒というAFスピードを実現。AF対応性に優れ、被写体の一瞬の動きもとらえやすくなりました。&lt;br&gt;※2020年7月8日現在販売されている35mmフルサイズ相当の撮像素子を搭載したレンズ交換式デジタルミラーレスカメラの撮像面位相差AFおよびコントラストAFにおいて（キヤノン調べ）&lt;br&gt;&lt;br&gt;瞳・頭部検出＆動物検出&lt;br&gt;ディープラーニング技術を使って開発されたアルゴリズムにより、高精度な被写体認識能力を実現した[EOS iTR AF X]。人物の瞳・顔に加え、新たに頭部検出も可能に。被写体までの距離や向き、動きなど幅広い条件で粘り強く人物を捕捉します。さらに動物（犬・猫・鳥）の全身・顔・瞳の検出にも対応※1。被写体の大きさ、顔の向き、傾きに影響されにくい、高精度なピント合わせと追従が可能です。&lt;br&gt;※1 被写体によっては動物検出できないことがあります。また、犬・猫・鳥ではない被写体に対して動物検出する場合もあります。&lt;br&gt;&lt;br&gt;■表現領域を拡大する 高速・高画質&lt;br&gt;自社開発による35mmフルサイズCMOSセンサーの読み出し速度の高速化と、映像エンジンDIGIC Xの高速処理能力が、かつてないEOSを完成させました。高画質・高感度の進化をはじめ、高速連写性能など、表現領域をさらに拡大させる性能を実現します。&lt;br&gt;&lt;br&gt;■電子シャッター使用時最高約20コマ／秒の高速連写&lt;br&gt;最高約20コマ／秒※1 (電子シャッター使用時)の高速連続撮影を達成。メカシャッター／電子先幕使用時でも、最高約12コマ／秒※2 の高速連写撮影が可能な[高速連続撮影＋]を搭載。高速で動く被写体を追従します。&lt;br&gt;※1 EF-Sレンズ使用時を除く。絞り開放時。シャッタースピード、絞り、連続撮影中の絞りの状態、被写体条件、明るさ、あるいはレンズの種類によって連続撮影速度が変化します。&lt;br&gt;※2 RFレンズ、および一部のEFレンズ使用時。連続撮影速度はバッテリーの種類、残量、バッテリーグリップ／WFTの使用有無・バッテリー数、DCカプラー、USB電源アダプターの使用有無、使用レンズ、温度、内蔵Wi-FiのON/OFFなどにより、最大3段階に変化します。&lt;br&gt;&lt;br&gt;■高速表示の約369万ドット・0.5型EVF&lt;br&gt;&lt;br&gt;■EOS初※1AF低輝度限界EV-6.5※2&lt;br&gt;※1 2020年7月8日現在発売済みのキヤノン製レンズ交換式デジタルカメラにおいて（キヤノン調べ）&lt;br&gt;※2 静止画撮影時・F1.2レンズ使用時・中央測距点・ワンショットAF・常温・ISO100・Defocus Smoothingコーティングを採用したRFレンズを除く。&lt;br&gt;&lt;br&gt;■SDカード(UHS-II)対応のデュアルスロット&lt;br&gt;&lt;br&gt;■4K/60P動画記録&lt;br&gt;&lt;br&gt;■Wi-Fi／Bluetooth&lt;br&gt;</t>
  </si>
  <si>
    <t>4549292157512</t>
  </si>
  <si>
    <t>LUMIX DC-S5K 標準ズームKレンズキット ミラーレス一眼カメラ</t>
  </si>
  <si>
    <t>&lt;img src="https://img1.kakaku.k-img.com/images/productimage/fullscale/K0001286337.jpg"&gt;&lt;br&gt;&lt;br&gt;&lt;img src="https://img1.kakaku.k-img.com/images/productimage/fullscale/K0001286337_0001.jpg"&gt;&lt;br&gt;&lt;br&gt;&lt;br&gt;&lt;br&gt;&lt;div align="left"&gt;&lt;strong&gt;■商品特徴&lt;/strong&gt;&lt;br&gt;&lt;br&gt;●クリエイティブな作品づくりに応える高画質・高機能を小型・軽量ボディに凝縮&lt;br&gt;デュアルネイティブISOテクノロジーで、美しい高感度画質を実現。&lt;br&gt;24.2MフルサイズCMOSセンサー＆ヴィーナスエンジン搭載&lt;br&gt;&lt;br&gt;●新たな表現を切り拓く高品位な静止画画質&lt;br&gt;9600万画素相当の高解像写真を生成するハイレゾモード&lt;br&gt;&lt;br&gt;●映像表現の幅が拡がる多彩な動画性能&lt;br&gt;高品位な4K60p 10bit記録、4K30p 4:2:2 10bit内部記録など多彩な動画記録モード&lt;br&gt;&lt;br&gt;&lt;strong&gt;■主な仕様&lt;/strong&gt;&lt;br&gt;&lt;br&gt;外形寸法：幅132.6mm×高さ97.1mm×奥行 81.9mm&lt;br&gt;質量：714g (本体、バッテリー、SDメモリーカード１枚含む）&lt;br&gt;カメラ有効画素数 ：2，420万画素&lt;br&gt;レンズマウント：ライカカメラ社L-Mount&lt;br&gt;液晶モニター ：3:2アスペクト　3.0型 約184万ドット 静電容量方式タッチパネル搭載液晶モニター&lt;br&gt;ファインダー ：アスペクト比4：3 　0.39型 約236万ドット 有機EL（OLED) ライブビューファインダー&lt;br&gt;外部マイク端子：φ3.5mm　小型ジャック&lt;br&gt;記録メディア ：SDメモリーカード / SDHCメモリーカード/ SDXCメモリーカード　　&lt;br&gt;画像フォーマット：JPEG（DCF準拠、Exif2.31準拠）、RAW、HLG Photo(CTA-2072準拠)&lt;br&gt;付属レンズ：LUMIX S 20-60mm F3.5-5.6&lt;br&gt;レンズ構成：9群11枚（非球面レンズ2枚、EDレンズ3枚、UHRレンズ1枚）&lt;br&gt;O.I.S：無&lt;br&gt;焦点距離：20mm-60mm&lt;br&gt;開放絞り：F3.5&lt;br&gt;フィルター径：67mm&lt;br&gt;質量：350g&lt;/div&gt;</t>
  </si>
  <si>
    <t>4549980624197</t>
  </si>
  <si>
    <t>28745</t>
  </si>
  <si>
    <t>DC-S5 ボディ ミラーレス一眼カメラ</t>
  </si>
  <si>
    <t>&lt;img src="https://img1.kakaku.k-img.com/images/productimage/fullscale/K0001286336.jpg"&gt;&lt;br&gt;&lt;br&gt;&lt;br&gt;&lt;br&gt;&lt;br&gt;&lt;br&gt;&lt;div align="left"&gt;&lt;b&gt;■商品特徴&lt;/b&gt;&lt;br&gt;&lt;br&gt;静止画・動画撮影性能で新たな表現の可能性を拡げるフルサイズ「Ｓシリーズ」に小型・軽量モデルが誕生&lt;br&gt;●クリエイティブな作品づくりに応える高画質・高機能を小型・軽量ボディに凝縮&lt;br&gt;・デュアルネイティブＩＳＯテクノロジーで、美しい高感度画質を実現。２４．２ＭフルサイズＣＭＯＳセンサー＆ヴィーナスエンジン搭載&lt;br&gt;・機動性に優れた小型・軽量のコンパクトボディ、高精細ＯＬＥＤファインダー＆フリーアングルモニター搭載&lt;br&gt;・頭部認識に対応するなど認識機能の強化により、追従精度が向上したリアルタイム認識ＡＦ&lt;br&gt;●新たな表現を切り拓く高品位な静止画画質&lt;br&gt;・高感度でも美しい描写を実現する静止画画質&lt;br&gt;・９６００万画素相当の高解像写真を生成するハイレゾモード&lt;br&gt;●映像表現の幅が拡がる多彩な動画性能&lt;br&gt;・高品位な４Ｋ６０ｐ　１０ｂｉｔ記録、４Ｋ３０ｐ　４：２：２　１０ｂｉｔ内部記録など多彩な動画記録モード&lt;br&gt;・撮影現場をサポートする、動画記録（４Ｋ６０ｐ／４Ｋ３０ｐ　１０ｂｉｔ：３０分、４Ｋ３０ｐ　４：２：０　８ｂｉｔ／ＦＨＤ：時間制限なし※１）&lt;br&gt;※１：記録時間はバッテリーとメモリーカードの容量に依存します。動画撮影時、周囲の温度が高い場合や連続で撮影を行った場合、本機の保護のために自動で撮影が停止する場合があります。&lt;br&gt;●高い手ブレ補正性能を実現した、ボディ内手ブレ補正（５段※２）とＤｕａｌ　Ｉ．Ｓ．　２（６．５段※３）&lt;br&gt;※２：ＣＩＰＡ規格準拠　Ｙａｗ／Ｐｉｔｃｈ方向：焦点距離ｆ＝６０ｍｍ（交換レンズＳ－Ｒ２０６０使用時）&lt;br&gt;※３：ＣＩＰＡ規格準拠　Ｙａｗ／Ｐｉｔｃｈ方向：焦点距離ｆ＝２００ｍｍ（交換レンズＳ－Ｅ７０２００使用時）&lt;br&gt;●静止画連写　ＡＦ固定約７コマ／秒、ＡＦ追従約５コマ／秒※４&lt;br&gt;※４：連写撮影速度は、使用レンズ、絞り、シャッター速度などの諸条件によって、低下することがあります。&lt;br&gt;●ライブビューコンポジット&lt;br&gt;●１４＋ストップ　Ｖ－Ｌｏｇ　／　Ｖ－Ｇａｍｕｔ&lt;br&gt;●４Ｋ記録対応　ＡＦ追従スロー＆クイックモード&lt;br&gt;●フレーム表示　＆　動画記録中の赤枠表示&lt;br&gt;●ダブルＳＤカードスロット&lt;br&gt;●防塵・防滴※５、マグネシウム合金フレーム&lt;br&gt;※５：当社製の防塵・防滴対応レンズ装着時。防塵・防滴に配慮した構造になっていますが、ほこりや水滴の侵入を完全に防ぐものではありません。&lt;br&gt;●カメラ制御ＰＣソフトＬＵＭＩＸ　Ｔｅｔｈｅｒ対応、スマートフォンアプリ　ＬＵＭＩＸ　Ｓｙｎｃ対応&lt;br&gt;●Ｂｌｕｅｔｏｏｔｈ　４．２　＆　Ｗｉ－Ｆｉ　５ＧＨｚ（８０２．１１ａ／ｎ／ａｃ）&lt;br&gt;●ＵＳＢ３．１　Ｔｙｐｅ－Ｃ　給電・充電&lt;br&gt;&lt;br&gt;&lt;b&gt;■主な仕様&lt;/b&gt;&lt;br&gt;&lt;br&gt;●メーカー保証年数：１年&lt;br&gt;●本体サイズ（Ｈ×Ｗ×Ｄ）ｍｍ：（９７．１×１３２．６×８１．９）ｍｍ&lt;br&gt;●その他サイズ　１（Ｈ×Ｗ×Ｄ）ｍｍ：（９７．１×１３２．６×８１．９）ｍｍ&lt;br&gt;●本体重量&lt;br&gt;本体：７１４グラム　パッケージ重量：１３５３グラム&lt;br&gt;●撮像画面サイズ：原色カラーフィルター　３５ｍｍフルサイズ（３５．６　ｍｍ　ｘ　２３．８ｍｍ）　ＣＭＯＳセンサー&lt;br&gt;●総画素数：２５２８万画素&lt;br&gt;●有効画素数：２４２０万画素&lt;br&gt;●液晶モニターサイズ&lt;br&gt;３：２アスペクト　３．０型　約１８４万ドット　静電容量方式タッチパネル搭載液晶モニター&lt;br&gt;●ビューファインダー&lt;br&gt;アスペクト比４：３　０．３９型　２３６万ドット　有機ＥＬ（ＯＬＥＤ）　ライブビューファインダー表示&lt;br&gt;約１００％　／　約０．７４倍　（５０ｍｍレンズ使用時、無限遠、視度－１．０ｍ－１のとき、３：２有効サイズ時）表示&lt;br&gt;●ＩＳＯ感度&lt;br&gt;静止画時：　オート／５０＊／１００／２００／４００／８００／１６００／３２００／６４００／１２８００／２５６００／５１２００／１０２４００＊／２０４８００＊　（１／３ＥＶステップに変更可能）　＊［拡張ＩＳＯ感度］クリエイティブ動画時：　オート／５０＊／１００／２００／４００／８００／１６００／３２００／６４００／１２８００／２５６００／５１２００／１０２４００＊／２０４８００＊１／３ＥＶステップに変更可能）＊　［拡張ＩＳＯ感度］&lt;br&gt;●シャッタースピード&lt;br&gt;静止画時：　６０～１／８０００秒、バルブ（最大約３０分）、電子先幕：６０～１／２０００秒、バルブ（最大約３０分）電子シャッター：　６０～１／８０００秒、バルブ（最大約６０秒）動画：１／２５＊～１／１６０００秒　＊：クリエイティブ動画モード　動画露出設定：Ｍ選択　かつ　ＭＦ時は１／２まで設定可能&lt;br&gt;●記録メディア&lt;br&gt;ＳＤメモリーカード／ＳＤＨＣメモリーカード※１／ＳＤＸＣメモリーカード※１&lt;br&gt;※１：カードスロット１：ＵＨＳ－Ｉ／ＵＨＳ－ＩＩ　ＵＨＳ　Ｓｐｅｅｄ　Ｃｌａｓｓ　３対応、ＵＨＳ－ＩＩ　Ｖｉｄｅｏ　Ｓｐｅｅｄ　Ｃｌａｓｓ　９０対応　カードスロット２：ＵＨＳ－１　ＵＨＳ　Ｓｐｅｅｄ　Ｃｌａｓｓ　３対応&lt;br&gt;●撮影可能枚数&lt;br&gt;※ＳＤカード使用時&lt;br&gt;［モニター時］&lt;br&gt;約４４０枚　（交換レンズ（Ｓ－Ｒ２０６０使用時）、付属バッテリーパック）&lt;br&gt;［ファインダー時］&lt;br&gt;約４７０枚　（交換レンズ（Ｓ－Ｒ２０６０使用時）、付属バッテリーパック）&lt;br&gt;［省電力ファインダー撮影設定時］&lt;br&gt;約１５００枚　（交換レンズ（Ｓ－Ｒ２０６０使用時）、省電力ファインダー撮影　１秒設定時、&lt;br&gt;※ＣＩＰＡ規格を基準にした当社測定条件による&lt;br&gt;●連続撮影速度&lt;br&gt;・メカシャッター／電子先幕時&lt;br&gt;高速（Ｈ）：７コマ／秒（ＡＦＳ／ＭＦ時）、５コマ／秒（ＡＦＣ時）（ＬＶ）中速（Ｍ）：５コマ／秒（ＡＦＳ／ＡＦＣ／ＭＦ時）（ＬＶ）低速（Ｌ）：　２コマ／秒（ＡＦＳ／ＡＦＣ／ＭＦ時）（ＬＶ）&lt;br&gt;●有効撮影画角&lt;br&gt;３５ｍｍ判等倍&lt;br&gt;●電源&lt;br&gt;リチウムイオン電池　７．２Ｖ／２２００ｍＡｈ　１６Ｗｈ&lt;br&gt;●付属品&lt;br&gt;ボディキャップ、ホットシューカバー、バッテリーグリップ接点カバー、ショルダーストラップ、バッテリーパック、バッテリーチャージャー、ＵＳＢ－ＡＣアダプター、ＵＳＢ接続ケーブル（Ａ－Ｃ）&lt;br&gt;</t>
  </si>
  <si>
    <t>4549980624180</t>
  </si>
  <si>
    <t>27759</t>
  </si>
  <si>
    <t>&lt;img src="https://img1.kakaku.k-img.com/images/productimage/fullscale/K0001283076.jpg"&gt;&lt;br&gt;&lt;br&gt;&lt;br&gt;&lt;br&gt;&lt;br&gt;&lt;br&gt;&lt;div align="left"&gt;&lt;b&gt;■商品特徴&lt;/b&gt;&lt;br&gt;&lt;br&gt;どこへでも気軽に持ち歩ける小型・軽量ボディーに、より強力になった５軸手ぶれ補正をはじめとする充実の撮影機能を凝縮したミラーレス一眼。&lt;br&gt;カメラセルフィーにも最適な可動式液晶モニターと高精細な電子ビューファインダーを備え、自由なスタイルでの撮影を存分に楽しめます。&lt;br&gt;●暗い場所でもぶれずにくっきり&lt;br&gt;強力なボディー内５軸手ぶれ補正がパパママの撮影をサポート。遠くにいる子どもにズームしても大丈夫。おゆうぎ会やバースデーパーティーなど手ぶれしがちな暗いシーンでも、家族の大切な思い出を美しく残せます。&lt;br&gt;●走っても、遠くにいても、いつだってきれい&lt;br&gt;どんなときでも写真がきれいに撮れるのは、画面の周辺部までしっかり写し出すレンズ、２０００万画素のＬｉｖｅ　ＭＯＳセンサーと上位モデルと同じ画像処理エンジンＴｒｕｅＰｉｃ　ＶＩＩＩを搭載しているから。さらには強力なボディー内５軸手ぶれ補正で、ぶれずに安心です。スマートフォンで撮った写真と比べると、その鮮明さに感動するはず。&lt;br&gt;●天使の寝顔に静かに近づける静音モード&lt;br&gt;静音モードなら、お昼寝姿やおゆうぎ会、子どもが夢中で遊んでいるときも、シャッター音を気にせず撮影できます。これなら「今撮りたい」というシーンを諦めなくてＯＫ。ＡＰ／ＳＣＮモードに加えＰ／Ａ／Ｓ／Ｍ／ＡＲＴモードでも使えるようになりました。&lt;br&gt;●下開きモニターで家族写真も自分撮り&lt;br&gt;１８０度回転式の背面モニターを下に開けば、自動で自分撮りモードに。画面のカメラマークにタッチすれば１秒後にシャッターが切れるので、ポーズも自由自在です。小型軽量だからカメラを構える手に負担が少ないのもうれしい。&lt;br&gt;●ピント合わせはモニターにタッチするだけ&lt;br&gt;「ここ！」と思ったところを画面上でタッチすると、素早くピントが合って写真が撮れます。ボケを活かした味のある写真がかんたんに。&lt;br&gt;●瞳チラリをしっかり認識。顔優先・瞳優先ＡＦ&lt;br&gt;画面内の小さな顔や瞳も自動で見つけてピントを合わせてくれます。上位モデルのＥ－Ｍ１　Ｍａｒｋ　ＩＩＩ　と同じ顔・瞳検出性能を搭載しているから、うつむいていても横顔でも、しっかり検知していろんな表情を残せます。&lt;br&gt;●高画質なムービーで思い出を鮮やかに記録&lt;br&gt;高画質で鮮明な４Ｋムービーが撮れます。運動会やおゆうぎ会などの特別なイベントでは、写真もムービーも本製品１台でＯＫ　。いつ見返しても美しい思い出に。&lt;br&gt;●決定的瞬間は連写が便利！&lt;br&gt;１秒間に１５コマも撮れる連写は、運動会などのアクティブシーンに最適。決定的瞬間も、一瞬の表情も逃さず撮れます。たくさん撮れたなかからベストショットを選ぶのも、楽しみのひとつ。&lt;br&gt;●動く子どもへのピント合わせも得意&lt;br&gt;上位モデルのコントラストＡＦをベースに、動体追従アルゴリズムを一新。わんぱくに遊ぶ子どもの撮影もバッチリです。一度子どもにピントを合わせておけば、途中でフレームアウトしてもまたフレームインしたときにピントを追い続けます。&lt;br&gt;●電源がない場所でもサクッとＵＳＢ充電&lt;br&gt;ＵＳＢ端子を経由してカメラのバッテリーを充電できます。モバイルバッテリーがあれば移動時などカメラを使用していない時に充電しておけるので便利です。&lt;br&gt;●上達ぶりがひと目でわか&lt;br&gt;スマートフォンアプリ「ＯＩ．Ｓｈａｒｅ」で、操作方法や撮影テクを確認できます。閲覧済みの記事がわかるので、個々のスキルアップを実感しながら楽しく学べます。&lt;br&gt;●今撮った写真をらくに転送＆シェア&lt;br&gt;カメラからスマートフォンへの画像転送がかんたん。「今シェアしたい」と思ったら、その場で転送してすぐＳＮＳへ投稿！&lt;br&gt;●集合写真も自分撮りもリモート操作で&lt;br&gt;カメラから離れていてもスマートフォンをリモコン代わりにして、写真が撮れます。集合写真や全身写った自分撮りも、みんなで一緒に。&lt;br&gt;&lt;br&gt;&lt;b&gt;■主な仕様&lt;/b&gt;&lt;br&gt;&lt;br&gt;●メーカー保証年数：１年&lt;br&gt;●本体サイズ（Ｈ×Ｗ×Ｄ）ｍｍ：８４．６×１２１．７×４９．０（ｍｍ）&lt;br&gt;●本体重量：約３８３ｇ　（ＣＩＰＡ準拠、付属充電池およびメモリーカード含む、アイカップなし）、約３３５ｇ（本体のみ）&lt;br&gt;●撮像画面サイズ　：１７．４ｍｍ×１３．０ｍｍ　（マイクロフォーサーズ）&lt;br&gt;●総画素数：総画素数　約２１７７万画素&lt;br&gt;●有効画素数：約２０３０万画素&lt;br&gt;●液晶モニターサイズ：３．０型チルト可動式液晶（静電容量方式タッチパネル）、約１０４万ドット（３：２）&lt;br&gt;●ビューファインダー：アイレベル式ＯＬＥＤビューファインダー、約２３６万ドット&lt;br&gt;●ＩＳＯ感度&lt;br&gt;オートＩＳＯ：ＩＳＯ　ＬＯＷ（約８０相当）～６４００、マニュアルＩＳＯ：ＬＯＷ（約８０相当）、２００～２５６００&lt;br&gt;●シャッタースピード&lt;br&gt;電子制御フォーカルプレーンシャッター：１／４０００～６０秒、バルブ、タイム、コンポジット&lt;br&gt;電子先幕シャッター：１／３２０～６０秒、電子シャッター：１／１６０００～６０秒&lt;br&gt;●記録メディア：ＳＤメモリーカード（ＳＤＨＣ、ＳＤＸＣ、ＵＨＳ－Ｉ、ＩＩ対応）&lt;br&gt;●撮影可能枚数：約３６０枚（東芝　ＳＤＸＵ－Ｄ０３２Ｇ使用時、　ＩＳ　ＯＮ、フラッシュ非装着、ＣＩＰＡの試験基準による）&lt;br&gt;●連続撮影速度&lt;br&gt;〔連写Ｈ〕：　約８．７コマ／秒　＊Ｍ．ＺＵＩＫＯ　ＤＩＧＩＴＡＬ　ＥＤ　１４－４２ｍｍ　Ｆ３．５－５．６　ＥＺ　使用時&lt;br&gt;〔連写Ｌ〕：　約５コマ／秒＊Ｍ．ＺＵＩＫＯ　ＤＩＧＩＴＡＬ　ＥＤ　１２－４０ｍｍ　Ｆ２．８　ＰＲＯ　使用時&lt;br&gt;〔低振動連写Ｌ〕：　約４．８コマ／秒＊Ｍ．ＺＵＩＫＯ　ＤＩＧＩＴＡＬ　ＥＤ　１２－４０ｍｍ　Ｆ２．８　ＰＲＯ　使用時&lt;br&gt;〔静音連写Ｈ〕：　約１５コマ／秒＊Ｍ．ＺＵＩＫＯ　ＤＩＧＩＴＡＬ　ＥＤ　１４－４２ｍｍ　Ｆ３．５－５．６　ＥＺ　使用時&lt;br&gt;〔静音連写Ｌ〕：　約６．３コマ／秒＊Ｍ．ＺＵＩＫＯ　ＤＩＧＩＴＡＬ　ＥＤ　１２－４０ｍｍ　Ｆ２．８　ＰＲＯ　使用時&lt;br&gt;●有効撮影画角：２．０倍&lt;br&gt;●電源：リチウムイオン充電池ＢＬＳ－５０&lt;br&gt;●付属品：ＵＳＢケーブル、ショルダーストラップ、取扱説明書、保証書、リチウムイオン充電池ＢＬＳ－５、ＵＳＢ－ＡＣアダプターＦ－５ＡＣ&lt;br&gt;</t>
  </si>
  <si>
    <t>4545350053277</t>
  </si>
  <si>
    <t>&lt;img src="https://img1.kakaku.k-img.com/images/productimage/fullscale/K0001283077.jpg"&gt;&lt;br&gt;&lt;br&gt;&lt;br&gt;&lt;br&gt;&lt;br&gt;&lt;br&gt;&lt;div align="left"&gt;&lt;b&gt;■商品特徴&lt;/b&gt;&lt;br&gt;&lt;br&gt;どこへでも気軽に持ち歩ける小型・軽量ボディーに、より強力になった５軸手ぶれ補正をはじめとする充実の撮影機能を凝縮したミラーレス一眼。&lt;br&gt;カメラセルフィーにも最適な可動式液晶モニターと高精細な電子ビューファインダーを備え、自由なスタイルでの撮影を存分に楽しめます。&lt;br&gt;●暗い場所でもぶれずにくっきり&lt;br&gt;強力なボディー内５軸手ぶれ補正がパパママの撮影をサポート。遠くにいる子どもにズームしても大丈夫。おゆうぎ会やバースデーパーティーなど手ぶれしがちな暗いシーンでも、家族の大切な思い出を美しく残せます。&lt;br&gt;●走っても、遠くにいても、いつだってきれい&lt;br&gt;どんなときでも写真がきれいに撮れるのは、画面の周辺部までしっかり写し出すレンズ、２０００万画素のＬｉｖｅ　ＭＯＳセンサーと上位モデルと同じ画像処理エンジンＴｒｕｅＰｉｃ　ＶＩＩＩを搭載しているから。さらには強力なボディー内５軸手ぶれ補正で、ぶれずに安心です。スマートフォンで撮った写真と比べると、その鮮明さに感動するはず。&lt;br&gt;●天使の寝顔に静かに近づける静音モード&lt;br&gt;静音モードなら、お昼寝姿やおゆうぎ会、子どもが夢中で遊んでいるときも、シャッター音を気にせず撮影できます。これなら「今撮りたい」というシーンを諦めなくてＯＫ。ＡＰ／ＳＣＮモードに加えＰ／Ａ／Ｓ／Ｍ／ＡＲＴモードでも使えるようになりました。&lt;br&gt;●下開きモニターで家族写真も自分撮り&lt;br&gt;１８０度回転式の背面モニターを下に開けば、自動で自分撮りモードに。画面のカメラマークにタッチすれば１秒後にシャッターが切れるので、ポーズも自由自在です。小型軽量だからカメラを構える手に負担が少ないのもうれしい。&lt;br&gt;●ピント合わせはモニターにタッチするだけ&lt;br&gt;「ここ！」と思ったところを画面上でタッチすると、素早くピントが合って写真が撮れます。ボケを活かした味のある写真がかんたんに。&lt;br&gt;●瞳チラリをしっかり認識。顔優先・瞳優先ＡＦ&lt;br&gt;画面内の小さな顔や瞳も自動で見つけてピントを合わせてくれます。上位モデルのＥ－Ｍ１　Ｍａｒｋ　ＩＩＩ　と同じ顔・瞳検出性能を搭載しているから、うつむいていても横顔でも、しっかり検知していろんな表情を残せます。&lt;br&gt;●高画質なムービーで思い出を鮮やかに記録&lt;br&gt;高画質で鮮明な４Ｋムービーが撮れます。運動会やおゆうぎ会などの特別なイベントでは、写真もムービーも本製品１台でＯＫ　。いつ見返しても美しい思い出に。&lt;br&gt;●決定的瞬間は連写が便利！&lt;br&gt;１秒間に１５コマも撮れる連写は、運動会などのアクティブシーンに最適。決定的瞬間も、一瞬の表情も逃さず撮れます。たくさん撮れたなかからベストショットを選ぶのも、楽しみのひとつ。&lt;br&gt;●動く子どもへのピント合わせも得意&lt;br&gt;上位モデルのコントラストＡＦをベースに、動体追従アルゴリズムを一新。わんぱくに遊ぶ子どもの撮影もバッチリです。一度子どもにピントを合わせておけば、途中でフレームアウトしてもまたフレームインしたときにピントを追い続けます。&lt;br&gt;●電源がない場所でもサクッとＵＳＢ充電&lt;br&gt;ＵＳＢ端子を経由してカメラのバッテリーを充電できます。モバイルバッテリーがあれば移動時などカメラを使用していない時に充電しておけるので便利です。&lt;br&gt;●上達ぶりがひと目でわか&lt;br&gt;スマートフォンアプリ「ＯＩ．Ｓｈａｒｅ」で、操作方法や撮影テクを確認できます。閲覧済みの記事がわかるので、個々のスキルアップを実感しながら楽しく学べます。&lt;br&gt;●今撮った写真をらくに転送＆シェア&lt;br&gt;カメラからスマートフォンへの画像転送がかんたん。「今シェアしたい」と思ったら、その場で転送してすぐＳＮＳへ投稿！&lt;br&gt;●集合写真も自分撮りもリモート操作で&lt;br&gt;カメラから離れていてもスマートフォンをリモコン代わりにして、写真が撮れます。集合写真や全身写った自分撮りも、みんなで一緒に。&lt;br&gt;&lt;br&gt;&lt;b&gt;■主な仕様&lt;/b&gt;&lt;br&gt;&lt;br&gt;●メーカー保証年数：１年&lt;br&gt;●本体サイズ（Ｈ×Ｗ×Ｄ）ｍｍ：８４．６×１２１．７×４９．０（ｍｍ）&lt;br&gt;●本体重量：約３８３ｇ　（ＣＩＰＡ準拠、付属充電池およびメモリーカード含む、アイカップなし）、約３３５ｇ（本体のみ）&lt;br&gt;●撮像画面サイズ　：１７．４ｍｍ×１３．０ｍｍ　（マイクロフォーサーズ）&lt;br&gt;●総画素数：総画素数　約２１７７万画素&lt;br&gt;●有効画素数：約２０３０万画素&lt;br&gt;●液晶モニターサイズ：３．０型チルト可動式液晶（静電容量方式タッチパネル）、約１０４万ドット（３：２）&lt;br&gt;●ビューファインダー：アイレベル式ＯＬＥＤビューファインダー、約２３６万ドット&lt;br&gt;●ＩＳＯ感度&lt;br&gt;オートＩＳＯ：ＩＳＯ　ＬＯＷ（約８０相当）～６４００、マニュアルＩＳＯ：ＬＯＷ（約８０相当）、２００～２５６００&lt;br&gt;●シャッタースピード&lt;br&gt;電子制御フォーカルプレーンシャッター：１／４０００～６０秒、バルブ、タイム、コンポジット&lt;br&gt;電子先幕シャッター：１／３２０～６０秒、電子シャッター：１／１６０００～６０秒&lt;br&gt;●記録メディア：ＳＤメモリーカード（ＳＤＨＣ、ＳＤＸＣ、ＵＨＳ－Ｉ、ＩＩ対応）&lt;br&gt;●撮影可能枚数：約３６０枚（東芝　ＳＤＸＵ－Ｄ０３２Ｇ使用時、　ＩＳ　ＯＮ、フラッシュ非装着、ＣＩＰＡの試験基準による）&lt;br&gt;●連続撮影速度&lt;br&gt;〔連写Ｈ〕：　約８．７コマ／秒　＊Ｍ．ＺＵＩＫＯ　ＤＩＧＩＴＡＬ　ＥＤ　１４－４２ｍｍ　Ｆ３．５－５．６　ＥＺ　使用時&lt;br&gt;〔連写Ｌ〕：　約５コマ／秒＊Ｍ．ＺＵＩＫＯ　ＤＩＧＩＴＡＬ　ＥＤ　１２－４０ｍｍ　Ｆ２．８　ＰＲＯ　使用時&lt;br&gt;〔低振動連写Ｌ〕：　約４．８コマ／秒＊Ｍ．ＺＵＩＫＯ　ＤＩＧＩＴＡＬ　ＥＤ　１２－４０ｍｍ　Ｆ２．８　ＰＲＯ　使用時&lt;br&gt;〔静音連写Ｈ〕：　約１５コマ／秒＊Ｍ．ＺＵＩＫＯ　ＤＩＧＩＴＡＬ　ＥＤ　１４－４２ｍｍ　Ｆ３．５－５．６　ＥＺ　使用時&lt;br&gt;〔静音連写Ｌ〕：　約６．３コマ／秒＊Ｍ．ＺＵＩＫＯ　ＤＩＧＩＴＡＬ　ＥＤ　１２－４０ｍｍ　Ｆ２．８　ＰＲＯ　使用時&lt;br&gt;●有効撮影画角：２．０倍&lt;br&gt;●電源：リチウムイオン充電池ＢＬＳ－５０&lt;br&gt;●付属品：ＵＳＢケーブル、ショルダーストラップ、取扱説明書、保証書、リチウムイオン充電池ＢＬＳ－５、ＵＳＢ－ＡＣアダプターＦ－５ＡＣ&lt;br&gt;</t>
  </si>
  <si>
    <t>4545350053284</t>
  </si>
  <si>
    <t>&lt;img src="https://img1.kakaku.k-img.com/images/productimage/fullscale/K0001283078.jpg"&gt;&lt;br&gt;&lt;br&gt;&lt;br&gt;&lt;br&gt;&lt;br&gt;&lt;br&gt;&lt;div align="left"&gt;&lt;b&gt;■商品特徴&lt;/b&gt;&lt;br&gt;&lt;br&gt;どこへでも気軽に持ち歩ける小型・軽量ボディーに、より強力になった５軸手ぶれ補正をはじめとする充実の撮影機能を凝縮したミラーレス一眼。&lt;br&gt;カメラセルフィーにも最適な可動式液晶モニターと高精細な電子ビューファインダーを備え、自由なスタイルでの撮影を存分に楽しめます。&lt;br&gt;●暗い場所でもぶれずにくっきり&lt;br&gt;強力なボディー内５軸手ぶれ補正がパパママの撮影をサポート。遠くにいる子どもにズームしても大丈夫。おゆうぎ会やバースデーパーティーなど手ぶれしがちな暗いシーンでも、家族の大切な思い出を美しく残せます。&lt;br&gt;●走っても、遠くにいても、いつだってきれい&lt;br&gt;どんなときでも写真がきれいに撮れるのは、画面の周辺部までしっかり写し出すレンズ、２０００万画素のＬｉｖｅ　ＭＯＳセンサーと上位モデルと同じ画像処理エンジンＴｒｕｅＰｉｃ　ＶＩＩＩを搭載しているから。さらには強力なボディー内５軸手ぶれ補正で、ぶれずに安心です。スマートフォンで撮った写真と比べると、その鮮明さに感動するはず。&lt;br&gt;●天使の寝顔に静かに近づける静音モード&lt;br&gt;静音モードなら、お昼寝姿やおゆうぎ会、子どもが夢中で遊んでいるときも、シャッター音を気にせず撮影できます。これなら「今撮りたい」というシーンを諦めなくてＯＫ。ＡＰ／ＳＣＮモードに加えＰ／Ａ／Ｓ／Ｍ／ＡＲＴモードでも使えるようになりました。&lt;br&gt;●下開きモニターで家族写真も自分撮り&lt;br&gt;１８０度回転式の背面モニターを下に開けば、自動で自分撮りモードに。画面のカメラマークにタッチすれば１秒後にシャッターが切れるので、ポーズも自由自在です。小型軽量だからカメラを構える手に負担が少ないのもうれしい。&lt;br&gt;●ピント合わせはモニターにタッチするだけ&lt;br&gt;「ここ！」と思ったところを画面上でタッチすると、素早くピントが合って写真が撮れます。ボケを活かした味のある写真がかんたんに。&lt;br&gt;●瞳チラリをしっかり認識。顔優先・瞳優先ＡＦ&lt;br&gt;画面内の小さな顔や瞳も自動で見つけてピントを合わせてくれます。上位モデルのＥ－Ｍ１　Ｍａｒｋ　ＩＩＩ　と同じ顔・瞳検出性能を搭載しているから、うつむいていても横顔でも、しっかり検知していろんな表情を残せます。&lt;br&gt;●高画質なムービーで思い出を鮮やかに記録&lt;br&gt;高画質で鮮明な４Ｋムービーが撮れます。運動会やおゆうぎ会などの特別なイベントでは、写真もムービーも本製品１台でＯＫ　。いつ見返しても美しい思い出に。&lt;br&gt;●決定的瞬間は連写が便利！&lt;br&gt;１秒間に１５コマも撮れる連写は、運動会などのアクティブシーンに最適。決定的瞬間も、一瞬の表情も逃さず撮れます。たくさん撮れたなかからベストショットを選ぶのも、楽しみのひとつ。&lt;br&gt;●動く子どもへのピント合わせも得意&lt;br&gt;上位モデルのコントラストＡＦをベースに、動体追従アルゴリズムを一新。わんぱくに遊ぶ子どもの撮影もバッチリです。一度子どもにピントを合わせておけば、途中でフレームアウトしてもまたフレームインしたときにピントを追い続けます。&lt;br&gt;●電源がない場所でもサクッとＵＳＢ充電&lt;br&gt;ＵＳＢ端子を経由してカメラのバッテリーを充電できます。モバイルバッテリーがあれば移動時などカメラを使用していない時に充電しておけるので便利です。&lt;br&gt;●上達ぶりがひと目でわか&lt;br&gt;スマートフォンアプリ「ＯＩ．Ｓｈａｒｅ」で、操作方法や撮影テクを確認できます。閲覧済みの記事がわかるので、個々のスキルアップを実感しながら楽しく学べます。&lt;br&gt;●今撮った写真をらくに転送＆シェア&lt;br&gt;カメラからスマートフォンへの画像転送がかんたん。「今シェアしたい」と思ったら、その場で転送してすぐＳＮＳへ投稿！&lt;br&gt;●集合写真も自分撮りもリモート操作で&lt;br&gt;カメラから離れていてもスマートフォンをリモコン代わりにして、写真が撮れます。集合写真や全身写った自分撮りも、みんなで一緒に。&lt;br&gt;＜付属キットレンズ＞&lt;br&gt;Ｍ．ＺＵＩＫＯ　ＤＩＧＩＴＡＬ　ＥＤ　１４－４２ｍｍ　Ｆ３．５－５．６　ＥＺ&lt;br&gt;Ｍ．ＺＵＩＫＯ　ＤＩＧＩＴＡＬ　ＥＤ　４０－１５０ｍｍ　Ｆ４．０－５．６　Ｒ&lt;br&gt;&lt;br&gt;&lt;b&gt;■主な仕様&lt;/b&gt;&lt;br&gt;&lt;br&gt;●メーカー保証年数：１年&lt;br&gt;●本体サイズ（Ｈ×Ｗ×Ｄ）　ｍｍ：８４．６×１２１．７×４９．０（ｍｍ）&lt;br&gt;●その他サイズ　１（Ｈ×Ｗ×Ｄ）　ｍｍ&lt;br&gt;Ｍ．ＺＵＩＫＯ　ＤＩＧＩＴＡＬ　ＥＤ　１４－４２ｍｍ　Ｆ３．５－５．６　ＥＺ：６０．６×２２．５ｍｍ&lt;br&gt;Ｍ．ＺＵＩＫＯ　ＤＩＧＩＴＡＬ　ＥＤ　４０－１５０ｍｍ　Ｆ４．０－５．６　Ｒ：６３．５ｍｍ　×　８３ｍｍ&lt;br&gt;●本体重量：約３８３ｇ　（ＣＩＰＡ準拠、付属充電池およびメモリーカード含む、アイカップなし）、約３３５ｇ（本体のみ）&lt;br&gt;●撮像画面サイズ：１７．４ｍｍ×１３．０ｍｍ　（マイクロフォーサーズ）&lt;br&gt;●総画素数：総画素数　約２１７７万画素&lt;br&gt;●有効画素数：約２０３０万画素&lt;br&gt;●液晶モニターサイズ：３．０型チルト可動式液晶（静電容量方式タッチパネル）、約１０４万ドット（３：２）&lt;br&gt;●ビューファインダー：アイレベル式ＯＬＥＤビューファインダー、約２３６万ドット&lt;br&gt;●レンズ&lt;br&gt;【付属キットレンズ】【キットレンズ】Ｍ．ＺＵＩＫＯ　ＤＩＧＩＴＡＬ　ＥＤ　１４－４２ｍｍ　Ｆ３．５－５．６　ＥＺ（シルバー）、Ｍ．ＺＵＩＫＯ　ＤＩＧＩＴＡＬ　ＥＤ　４０－１５０ｍｍ　Ｆ４．０－５．６　Ｒ（シルバー）&lt;br&gt;●ＩＳＯ感度&lt;br&gt;オートＩＳＯ：ＩＳＯ　ＬＯＷ（約８０相当）～６４００、マニュアルＩＳＯ：ＬＯＷ（約８０相当）、２００～２５６００&lt;br&gt;●シャッタースピード&lt;br&gt;電子制御フォーカルプレーンシャッター：１／４０００～６０秒、バルブ、タイム、コンポジット、電子先幕シャッター：１／３２０～６０秒、電子シャッター：１／１６０００～６０秒&lt;br&gt;●記録メディア：ＳＤメモリーカード（ＳＤＨＣ、ＳＤＸＣ、ＵＨＳ－Ｉ、ＩＩ対応）&lt;br&gt;●撮影可能枚数：約３６０枚（東芝　ＳＤＸＵ－Ｄ０３２Ｇ使用時、　ＩＳ　ＯＮ、フラッシュ非装着、ＣＩＰＡの試験基準による）&lt;br&gt;●連続撮影速度&lt;br&gt;〔連写Ｈ〕：　約８．７コマ／秒　＊Ｍ．ＺＵＩＫＯ　ＤＩＧＩＴＡＬ　ＥＤ　１４－４２ｍｍ　Ｆ３．５－５．６　ＥＺ　使用時&lt;br&gt;〔連写Ｌ〕：　約５コマ／秒＊Ｍ．ＺＵＩＫＯ　ＤＩＧＩＴＡＬ　ＥＤ　１２－４０ｍｍ　Ｆ２．８　ＰＲＯ　使用時&lt;br&gt;〔低振動連写Ｌ〕：　約４．８コマ／秒＊Ｍ．ＺＵＩＫＯ　ＤＩＧＩＴＡＬ　ＥＤ　１２－４０ｍｍ　Ｆ２．８　ＰＲＯ　使用時&lt;br&gt;〔静音連写Ｈ〕：　約１５コマ／秒＊Ｍ．ＺＵＩＫＯ　ＤＩＧＩＴＡＬ　ＥＤ　１４－４２ｍｍ　Ｆ３．５－５．６　ＥＺ　使用時&lt;br&gt;〔静音連写Ｌ〕：　約６．３コマ／秒＊Ｍ．ＺＵＩＫＯ　ＤＩＧＩＴＡＬ　ＥＤ　１２－４０ｍｍ　Ｆ２．８　ＰＲＯ　使用時&lt;br&gt;●有効撮影画角：２．０倍&lt;br&gt;●電源：リチウムイオン充電池ＢＬＳ－５０&lt;br&gt;●付属品：ＵＳＢケーブル、ショルダーストラップ、取扱説明書、保証書、リチウムイオン充電池ＢＬＳ－５、ＵＳＢ－ＡＣアダプターＦ－５ＡＣ&lt;br&gt;</t>
  </si>
  <si>
    <t>4545350053352</t>
  </si>
  <si>
    <t>&lt;img src="https://img1.kakaku.k-img.com/images/productimage/fullscale/K0001283079.jpg"&gt;&lt;br&gt;&lt;br&gt;&lt;br&gt;&lt;br&gt;&lt;br&gt;&lt;br&gt;&lt;div align="left"&gt;&lt;b&gt;■商品特徴&lt;/b&gt;&lt;br&gt;&lt;br&gt;どこへでも気軽に持ち歩ける小型・軽量ボディーに、より強力になった５軸手ぶれ補正をはじめとする充実の撮影機能を凝縮したミラーレス一眼。&lt;br&gt;カメラセルフィーにも最適な可動式液晶モニターと高精細な電子ビューファインダーを備え、自由なスタイルでの撮影を存分に楽しめます。&lt;br&gt;●暗い場所でもぶれずにくっきり&lt;br&gt;強力なボディー内５軸手ぶれ補正がパパママの撮影をサポート。遠くにいる子どもにズームしても大丈夫。おゆうぎ会やバースデーパーティーなど手ぶれしがちな暗いシーンでも、家族の大切な思い出を美しく残せます。&lt;br&gt;●走っても、遠くにいても、いつだってきれい&lt;br&gt;どんなときでも写真がきれいに撮れるのは、画面の周辺部までしっかり写し出すレンズ、２０００万画素のＬｉｖｅ　ＭＯＳセンサーと上位モデルと同じ画像処理エンジンＴｒｕｅＰｉｃ　ＶＩＩＩを搭載しているから。さらには強力なボディー内５軸手ぶれ補正で、ぶれずに安心です。スマートフォンで撮った写真と比べると、その鮮明さに感動するはず。&lt;br&gt;●天使の寝顔に静かに近づける静音モード&lt;br&gt;静音モードなら、お昼寝姿やおゆうぎ会、子どもが夢中で遊んでいるときも、シャッター音を気にせず撮影できます。これなら「今撮りたい」というシーンを諦めなくてＯＫ。ＡＰ／ＳＣＮモードに加えＰ／Ａ／Ｓ／Ｍ／ＡＲＴモードでも使えるようになりました。&lt;br&gt;●下開きモニターで家族写真も自分撮り&lt;br&gt;１８０度回転式の背面モニターを下に開けば、自動で自分撮りモードに。画面のカメラマークにタッチすれば１秒後にシャッターが切れるので、ポーズも自由自在です。小型軽量だからカメラを構える手に負担が少ないのもうれしい。&lt;br&gt;●ピント合わせはモニターにタッチするだけ&lt;br&gt;「ここ！」と思ったところを画面上でタッチすると、素早くピントが合って写真が撮れます。ボケを活かした味のある写真がかんたんに。&lt;br&gt;●瞳チラリをしっかり認識。顔優先・瞳優先ＡＦ&lt;br&gt;画面内の小さな顔や瞳も自動で見つけてピントを合わせてくれます。上位モデルのＥ－Ｍ１　Ｍａｒｋ　ＩＩＩ　と同じ顔・瞳検出性能を搭載しているから、うつむいていても横顔でも、しっかり検知していろんな表情を残せます。&lt;br&gt;●高画質なムービーで思い出を鮮やかに記録&lt;br&gt;高画質で鮮明な４Ｋムービーが撮れます。運動会やおゆうぎ会などの特別なイベントでは、写真もムービーも本製品１台でＯＫ　。いつ見返しても美しい思い出に。&lt;br&gt;●決定的瞬間は連写が便利！&lt;br&gt;１秒間に１５コマも撮れる連写は、運動会などのアクティブシーンに最適。決定的瞬間も、一瞬の表情も逃さず撮れます。たくさん撮れたなかからベストショットを選ぶのも、楽しみのひとつ。&lt;br&gt;●動く子どもへのピント合わせも得意&lt;br&gt;上位モデルのコントラストＡＦをベースに、動体追従アルゴリズムを一新。わんぱくに遊ぶ子どもの撮影もバッチリです。一度子どもにピントを合わせておけば、途中でフレームアウトしてもまたフレームインしたときにピントを追い続けます。&lt;br&gt;●電源がない場所でもサクッとＵＳＢ充電&lt;br&gt;ＵＳＢ端子を経由してカメラのバッテリーを充電できます。モバイルバッテリーがあれば移動時などカメラを使用していない時に充電しておけるので便利です。&lt;br&gt;●上達ぶりがひと目でわか&lt;br&gt;スマートフォンアプリ「ＯＩ．Ｓｈａｒｅ」で、操作方法や撮影テクを確認できます。閲覧済みの記事がわかるので、個々のスキルアップを実感しながら楽しく学べます。&lt;br&gt;●今撮った写真をらくに転送＆シェア&lt;br&gt;カメラからスマートフォンへの画像転送がかんたん。「今シェアしたい」と思ったら、その場で転送してすぐＳＮＳへ投稿！&lt;br&gt;●集合写真も自分撮りもリモート操作で&lt;br&gt;カメラから離れていてもスマートフォンをリモコン代わりにして、写真が撮れます。集合写真や全身写った自分撮りも、みんなで一緒に。&lt;br&gt;＜付属キットレンズ＞&lt;br&gt;Ｍ．ＺＵＩＫＯ　ＤＩＧＩＴＡＬ　ＥＤ　１４－４２ｍｍ　Ｆ３．５－５．６　ＥＺ&lt;br&gt;Ｍ．ＺＵＩＫＯ　ＤＩＧＩＴＡＬ　ＥＤ　４０－１５０ｍｍ　Ｆ４．０－５．６　Ｒ&lt;br&gt;&lt;br&gt;&lt;b&gt;■主な仕様&lt;/b&gt;&lt;br&gt;&lt;br&gt;●メーカー保証年数：１年&lt;br&gt;●本体サイズ（Ｈ×Ｗ×Ｄ）　ｍｍ：８４．６×１２１．７×４９．０（ｍｍ）&lt;br&gt;●その他サイズ　１（Ｈ×Ｗ×Ｄ）　ｍｍ&lt;br&gt;Ｍ．ＺＵＩＫＯ　ＤＩＧＩＴＡＬ　ＥＤ　１４－４２ｍｍ　Ｆ３．５－５．６　ＥＺ：６０．６×２２．５ｍｍ&lt;br&gt;Ｍ．ＺＵＩＫＯ　ＤＩＧＩＴＡＬ　ＥＤ　４０－１５０ｍｍ　Ｆ４．０－５．６　Ｒ：６３．５ｍｍ　×　８３ｍｍ&lt;br&gt;●本体重量：約３８３ｇ　（ＣＩＰＡ準拠、付属充電池およびメモリーカード含む、アイカップなし）、約３３５ｇ（本体のみ）&lt;br&gt;●撮像画面サイズ：１７．４ｍｍ×１３．０ｍｍ　（マイクロフォーサーズ）&lt;br&gt;●総画素数：総画素数　約２１７７万画素&lt;br&gt;●有効画素数：約２０３０万画素&lt;br&gt;●液晶モニターサイズ：３．０型チルト可動式液晶（静電容量方式タッチパネル）、約１０４万ドット（３：２）&lt;br&gt;●ビューファインダー：アイレベル式ＯＬＥＤビューファインダー、約２３６万ドット&lt;br&gt;●レンズ&lt;br&gt;【付属キットレンズ】【キットレンズ】Ｍ．ＺＵＩＫＯ　ＤＩＧＩＴＡＬ　ＥＤ　１４－４２ｍｍ　Ｆ３．５－５．６　ＥＺ（シルバー）、Ｍ．ＺＵＩＫＯ　ＤＩＧＩＴＡＬ　ＥＤ　４０－１５０ｍｍ　Ｆ４．０－５．６　Ｒ（シルバー）&lt;br&gt;●ＩＳＯ感度&lt;br&gt;オートＩＳＯ：ＩＳＯ　ＬＯＷ（約８０相当）～６４００、マニュアルＩＳＯ：ＬＯＷ（約８０相当）、２００～２５６００&lt;br&gt;●シャッタースピード&lt;br&gt;電子制御フォーカルプレーンシャッター：１／４０００～６０秒、バルブ、タイム、コンポジット、電子先幕シャッター：１／３２０～６０秒、電子シャッター：１／１６０００～６０秒&lt;br&gt;●記録メディア：ＳＤメモリーカード（ＳＤＨＣ、ＳＤＸＣ、ＵＨＳ－Ｉ、ＩＩ対応）&lt;br&gt;●撮影可能枚数：約３６０枚（東芝　ＳＤＸＵ－Ｄ０３２Ｇ使用時、　ＩＳ　ＯＮ、フラッシュ非装着、ＣＩＰＡの試験基準による）&lt;br&gt;●連続撮影速度&lt;br&gt;〔連写Ｈ〕：　約８．７コマ／秒　＊Ｍ．ＺＵＩＫＯ　ＤＩＧＩＴＡＬ　ＥＤ　１４－４２ｍｍ　Ｆ３．５－５．６　ＥＺ　使用時&lt;br&gt;〔連写Ｌ〕：　約５コマ／秒＊Ｍ．ＺＵＩＫＯ　ＤＩＧＩＴＡＬ　ＥＤ　１２－４０ｍｍ　Ｆ２．８　ＰＲＯ　使用時&lt;br&gt;〔低振動連写Ｌ〕：　約４．８コマ／秒＊Ｍ．ＺＵＩＫＯ　ＤＩＧＩＴＡＬ　ＥＤ　１２－４０ｍｍ　Ｆ２．８　ＰＲＯ　使用時&lt;br&gt;〔静音連写Ｈ〕：　約１５コマ／秒＊Ｍ．ＺＵＩＫＯ　ＤＩＧＩＴＡＬ　ＥＤ　１４－４２ｍｍ　Ｆ３．５－５．６　ＥＺ　使用時&lt;br&gt;〔静音連写Ｌ〕：　約６．３コマ／秒＊Ｍ．ＺＵＩＫＯ　ＤＩＧＩＴＡＬ　ＥＤ　１２－４０ｍｍ　Ｆ２．８　ＰＲＯ　使用時&lt;br&gt;●有効撮影画角：２．０倍&lt;br&gt;●電源：リチウムイオン充電池ＢＬＳ－５０&lt;br&gt;●付属品：ＵＳＢケーブル、ショルダーストラップ、取扱説明書、保証書、リチウムイオン充電池ＢＬＳ－５、ＵＳＢ－ＡＣアダプターＦ－５ＡＣ&lt;br&gt;</t>
  </si>
  <si>
    <t>4545350053369</t>
  </si>
  <si>
    <t>27382</t>
  </si>
  <si>
    <t>Z 5 ボディ ミラーレス一眼カメラ</t>
  </si>
  <si>
    <t>&lt;img src="https://img1.kakaku.k-img.com/images/productimage/fullscale/K0001274576.jpg"&gt;&lt;br&gt;&lt;br&gt;&lt;br&gt;&lt;br&gt;&lt;br&gt;&lt;br&gt;&lt;div align="left"&gt;&lt;b&gt;■商品特徴&lt;/b&gt;&lt;br&gt;&lt;br&gt;●携行性と高画質に妥協しない小型軽量カメラシステム&lt;br&gt;Ｚ　５と「ＮＩＫＫＯＲ　Ｚ　２４－５０ｍｍ　ｆ／４－６．３」（別売）の組み合わせで約８７０ｇ※の高い携行性を実現。&lt;br&gt;日常使いに最適で、フルサイズならではの本格的な高画質が気軽に楽しめます。（※バッテリーおよびメモリーカードを含む、ボディーキャップを除く）&lt;br&gt;&lt;br&gt;●本格的な画づくりを実現する「ニコン　Ｚ　シリーズ」ならではの高画質と表現力&lt;br&gt;有効画素数２４３２万画素、ニコンＦＸフォーマットＣＭＯＳセンサーと画像処理エンジン「ＥＸＰＥＥＤ　６」により、ＩＳＯ　１００～５１２００の広い常用感度域をカバー。暗所での撮影でも、質感やディテールを表現しながらノイズを抑えた描写が可能です。&lt;br&gt;また、ボディー内手ブレ補正（ＶＲ）を搭載し、手ブレ補正ユニットを５軸に駆動させて補正することで、シャッタースピード５．０段分の高い効果が得られます。&lt;br&gt;さらに、動画撮影専用の「電子手ブレ補正」機能との組み合わせによるハイブリッドＶＲで動画撮影時も高い手ブレ補正効果が得られ、安定した撮影が可能です。&lt;br&gt;また、独創的な表現を可能にする全２０種類の「Ｃｒｅａｔｉｖｅ　Ｐｉｃｔｕｒｅ　Ｃｏｎｔｒｏｌ」を搭載。テーマごとに色合いや階調、&lt;br&gt;彩度などが細かく作りこまれた効果により様々な雰囲気を表現できるほか、効果を自分好みに調節できるため、表現の幅がさらに拡がります。&lt;br&gt;４Ｋ　ＵＨＤ動画撮影を含めた、動画撮影時にも「Ｃｒｅａｔｉｖｅ　Ｐｉｃｔｕｒｅ　Ｃｏｎｔｒｏｌ」を適用できます。&lt;br&gt;&lt;br&gt;●「瞳ＡＦ」「動物ＡＦ」、２７３点ハイブリッドＡＦシステムで狙い通りの撮影が可能&lt;br&gt;像面位相差ＡＦとコントラストＡＦを自動的に切り換えるハイブリッドＡＦシステムを搭載。撮像範囲の水平、垂直約９０％の広範囲をフォーカスポイント２７３点でカバーし、&lt;br&gt;画面周辺部の被写体へのピント合わせも容易にできます。また、「瞳ＡＦ」「動物ＡＦ」を搭載し、動いている人物の瞳や、犬と猫の瞳を高い精度で追い続けるため、&lt;br&gt;フォーカスポイントの操作に気を取られることなく、被写体とのコミュニケーションや構図に集中することが可能です。&lt;br&gt;ライブビュー撮影時だけでなくファインダー撮影時も複数の瞳を検出し、撮影しながらマルチセレクターやサブセレクターで簡単に選択可能です。&lt;br&gt;動画撮影時は人物の顔に加え、動物の顔を検出できます。また、－３ＥＶ※までのＡＦ撮影に対応し、低輝度下でも被写体をしっかりと捉えます。&lt;br&gt;（※ｆ／２．０レンズ使用時、ＩＳＯ　１００、２０℃、フォーカスモードＡＦ－Ｓ、ローライトＡＦ　ＯＮ（デフォルト）時）&lt;br&gt;&lt;br&gt;●優れた操作性と多様な機能により快適な撮影をサポート&lt;br&gt;「Ｚ　７」、「Ｚ　６」と同等の高い防塵・防滴性能、堅牢性を備え、様々な環境下で安心して撮影ができます。&lt;br&gt;また、約３６９万ドットの電子ビューファインダーは、「Ｚ　シリーズ」の特長でもある自然でシャープな見えを継承し、画面の隅々まで精細に確認が可能です。&lt;br&gt;チルト式３．２型ＴＦＴ液晶モニターには、ＡＦやレリーズ、撮影設定変更時にも直感的な操作が可能なタッチパネルを採用。&lt;br&gt;新開発の「Ｌｉ－ｉｏｎリチャージャブルバッテリー　ＥＮ－ＥＬ１５ｃ」は容量が増加し、撮影可能枚数約４７０枚（※モニターモード「モニターのみ」時）を実現。&lt;br&gt;また、従来のＵＳＢ充電に加え、新たに電源ＯＮ時のＵＳＢ給電にも対応しており、タイムラプスを含めた長時間の動画撮影などでも安心して撮影に集中できます。&lt;br&gt;静止画・動画のスマートデバイスへの転送や、リモート操作ができる「ＳｎａｐＢｒｉｄｇｅ」アプリにも対応しています。&lt;br&gt;&lt;br&gt;●Ｚ　シリーズ初、ＳＤカードダブルスロット&lt;br&gt;ＵＨＳ－ＩＩ規格対応のＳＤカード２枚を使用できるダブルスロットを搭載。両方のスロットにメモリーカードを装填して、&lt;br&gt;［順次記録］、［バックアップ記録］、［ＲＡＷ＋ＪＰＥＧの分割記録］と目的に応じて使い分けることで、撮影画像を効率的に記録できます。&lt;br&gt;カード間で記録画像のコピーも可能。動画撮影時には空き容量が十分なカードを記録先として指定できます。&lt;br&gt;バックアップ記録や分割記録で２枚のカードに保存した同一画像を１回の操作で同時削除でき、ワークフローのさらなる高速化に貢献します。&lt;br&gt;&lt;br&gt;&lt;b&gt;■主な仕様&lt;/b&gt;&lt;br&gt;&lt;br&gt;●その他の特長&lt;br&gt;シャッター音を排除して撮影できる「サイレント撮影」&lt;br&gt;深度合成の素材を撮影できる「フォーカスシフト撮影」&lt;br&gt;動画ライブビュー表示時、静止画を高速で連続撮影ができる「高速フレームキャプチャ」（ＡＦ／ＡＥ追従）&lt;br&gt;４Ｋ　ＵＨＤ動画撮影時にも「アクティブＤ－ライティング」、「電子手ブレ補正」、「フォーカスピーキング」が使用可能&lt;br&gt;前カバー、トップカバーに軽量で堅牢なマグネシウム合金を使用し、高い剛性と耐久性を確保&lt;br&gt;ワンボタンで素早くアクセスできる「ｉメニュー」で、撮影中にも素早い設定変更が可能&lt;br&gt;&lt;br&gt;●本体サイズ（Ｈ×Ｗ×Ｄ）　ｍｍ：約１００．５×１３４×６９．５&lt;br&gt;●本体重量：約６７５ｇ（バッテリーおよびメモリーカードを含む、ボディーキャップを除く）、約５９０ｇ（本体のみ）&lt;br&gt;●撮像画面サイズ：３５．９×２３．９ｍｍサイズＣＭＯＳセンサー、ニコンＦＸフォーマット&lt;br&gt;●総画素数：２４９３万画素&lt;br&gt;●有効画素数：２４３２万画素&lt;br&gt;●液晶モニターサイズ&lt;br&gt;チルト式３．２型ＴＦＴ液晶モニター（タッチパネル）、約１０４万ドット、視野角１７０°、視野率約１００％、　明るさ調整可能（マニュアル１１段階）、カラーカスタマイズ可能&lt;br&gt;●ビューファインダー&lt;br&gt;電子ビューファインダー、０．５型　Ｑｕａｄ－ＶＧＡ　ＯＬＥＤ、約３６９万ドット、明るさ調整可能（オート、マニュアル１１段階）、カラーカスタマイズ可能&lt;br&gt;●レンズ：別売&lt;br&gt;●ＩＳＯ感度&lt;br&gt;ＩＳＯ　１００～５１２００（ステップ幅：１／３、１／２ステップに変更可能）、ＩＳＯ　１００に対し約０．３、０．５、０．７、１段（ＩＳＯ　５０相当）の減感、ＩＳＯ　５１２００に対し約０．３、　０．５、　０．７、　１段（ＩＳＯ　１０２４００相当）の増感、感度自動制御が可能&lt;br&gt;●シャッタースピード&lt;br&gt;１／８０００～３０秒（ステップ幅：１／３、１／２ステップに変更可能）、Ｂｕｌｂ、Ｔｉｍｅ、Ｘ２００&lt;br&gt;●記録メディア&lt;br&gt;ＳＤメモリーカード、ＳＤＨＣメモリーカード、ＳＤＸＣメモリーカード（ＳＤＨＣメモリーカード、ＳＤＸＣメモリーカードはＵＨＳ－ＩＩ規格に対応）&lt;br&gt;●撮影可能枚数&lt;br&gt;［ファインダーのみ使用時］約３９０コマ　［画像モニターのみ使用時］約４７０コマ（ＣＩＰＡ規格準拠）&lt;br&gt;●連続撮影速度&lt;br&gt;・低速連続撮影：約１～４コマ／秒・高速連続撮影：約４．５コマ／秒※ニコン試験条件での最大撮影速度&lt;br&gt;●有効撮影画角&lt;br&gt;有効撮影画角は表記焦点距離の約等倍に相当&lt;br&gt;●電源&lt;br&gt;Ｌｉ－ｉｏｎリチャージャブルバッテリーＥＮ－ＥＬ１５ｃ※　１個使用※ＥＮ－ＥＬ１５ｃの代わりにＥＮ－ＥＬ１５ｂ／ＥＮ－ＥＬ１５ａ／ＥＮ－ＥＬ１５も使えます。&lt;br&gt;ただし、ＥＮ－ＥＬ１５ｃを使用したときよりも撮影可能コマ数（電池寿命）が減少します。&lt;br&gt;●付属品&lt;br&gt;Ｌｉ－ｉｏｎリチャージャブルバッテリー　ＥＮ－ＥＬ１５ｃ（端子カバー付）、バッテリーチャージャー　ＭＨ－２５ａ（電源プラグ（直付け型）付）、&lt;br&gt;ＵＳＢケーブル　ＵＣ－Ｅ２４、ストラップ　ＡＮ－ＤＣ１９、ボディーキャップ　ＢＦ－Ｎ１、接眼目当て　ＤＫ－２９、アクセサリーシューカバー　ＢＳ－１&lt;br&gt;</t>
  </si>
  <si>
    <t>4960759904485</t>
  </si>
  <si>
    <t>Z 5 24-50 レンズキット ミラーレス一眼カメラ</t>
  </si>
  <si>
    <t>&lt;img src="https://img1.kakaku.k-img.com/images/productimage/fullscale/K0001274577.jpg"&gt;&lt;br&gt;&lt;br&gt;&lt;br&gt;&lt;br&gt;&lt;br&gt;&lt;br&gt;&lt;div align="left"&gt;&lt;b&gt;■商品特徴&lt;/b&gt;&lt;br&gt;&lt;br&gt;本格的な画づくりを実現する「ニコンZシリーズ」ならではの高画質と表現力&lt;br&gt;&lt;br&gt;有効画素数2432万画素、ニコンFXフォーマットCMOSセンサーと画像処理エンジン「EXPEED 6」により、ISO100～51200の広い常用感度域をカバー。暗所での撮影でも、質感やディテールを表現しながらノイズを抑えた描写が可能です。また、ボディー内手ブレ補正（VR）を搭載し、手ブレ補正ユニットを5軸に駆動させて補正することで、シャッタースピード5.0段分の高い効果が得られます。さらに、動画撮影専用の「電子手ブレ補正」機能との組み合わせによるハイブリッドVRで動画撮影時も高い手ブレ補正効果が得られ、安定した撮影が可能です。&lt;br&gt;また、独創的な表現を可能にする全20種類の「Creative Picture Control」を搭載。テーマごとに色合いや階調、彩度などが細かく作りこまれた効果により様々な雰囲気を表現できるほか、効果を自分好みに調節できるため、表現の幅がさらに拡がります。4KUHD動画撮影を含めた、動画撮影時にも「Creative Picture Control」を適用できます。&lt;br&gt;「瞳AF」「動物AF」、273点ハイブリッドAFシステムで狙い通りの撮影が可能&lt;br&gt;&lt;br&gt;像面位相差AFとコントラストAFを自動的に切り換えるハイブリッドAFシステムを搭載。撮像範囲の水平、垂直約90％の広範囲をフォーカスポイント273点でカバーし、画面周辺部の被写体へのピント合わせも容易にできます。また、「瞳AF」「動物AF」を搭載し、動いている人物の瞳や、犬と猫の瞳を高い精度で追い続けるため、フォーカスポイントの操作に気を取られることなく、被写体とのコミュニケーションや構図に集中することが可能です。ライブビュー撮影時だけでなくファインダー撮影時も複数の瞳を検出し、撮影しながらマルチセレクターやサブセレクターで簡単に選択可能です。動画撮影時は人物の顔に加え、動物の顔を検出できます。また、-3EV※までのAF撮影に対応し、低輝度下でも被写体をしっかりと捉えます。&lt;br&gt;※f/2.0レンズ使用時、ISO 100、20℃、フォーカスモードAF-S、ローライトAF ON（デフォルト）時。&lt;br&gt;優れた操作性と多様な機能により快適な撮影をサポート&lt;br&gt;&lt;br&gt;「ニコン Z 7」、「ニコン Z 6」と同等の高い防塵・防滴性能、堅牢性を備え、様々な環境下で安心して撮影ができます。また、約369万ドットの電子ビューファインダーは、「Zシリーズ」の特長でもある自然でシャープな見えを継承し、画面の隅々まで精細に確認が可能です。チルト式3.2型TFT液晶モニターには、AFやレリーズ、撮影設定変更時にも直感的な操作が可能なタッチパネルを採用。新開発の「Li-ionリチャージャブルバッテリーEN-EL15c」は容量が増加し、撮影可能枚数約470枚※を実現。また、従来のUSB充電に加え、新たに電源ON時のUSB給電にも対応しており、タイムラプスを含めた長時間の動画撮影などでも安心して撮影に集中できます。静止画・動画のスマートデバイスへの転送や、リモート操作ができる「SnapBridge」アプリにも対応。撮影した高画質な画像をSNSなどで素早くシェアすることができます。さらに、ニコンのミラーレスカメラとして初めてダブルスロットを搭載し、スムーズなデータハンドリングを実現しました。&lt;br&gt;※モニターモード「モニターのみ」時。&lt;br&gt;その他の特長&lt;br&gt;&lt;br&gt;・シャッター音を排除して撮影できる「サイレント撮影」&lt;br&gt;・深度合成の素材を撮影できる「フォーカスシフト撮影」&lt;br&gt;・動画ライブビュー表示時、静止画を高速で連続撮影ができる「高速フレームキャプチャ」（AF/AE追従）※1&lt;br&gt;・4K UHD動画撮影時にも「アクティブ D-ライティング」、「電子手ブレ補正」、「フォーカスピーキング」が使用可能&lt;br&gt;・屋外や、長時間撮影をサポートするモバイルバッテリーに対応※2※3&lt;br&gt;・前カバー、トップカバーに軽量で堅牢なマグネシウム合金を使用し、高い剛性と耐久性を確保&lt;br&gt;・ワンボタンで素早くアクセスできる「i メニュー」で、撮影中にも素早い設定変更が可能&lt;br&gt;</t>
  </si>
  <si>
    <t>4960759904515</t>
  </si>
  <si>
    <t>28351</t>
  </si>
  <si>
    <t>&lt;img src="https://image.yodobashi.com/product/100/000/001/005/725/996/100000001005725996_10204.jpg"&gt;&lt;br&gt;&lt;br&gt;&lt;br&gt;&lt;br&gt;&lt;br&gt;&lt;br&gt;&lt;div align="left"&gt;&lt;b&gt;■商品特徴&lt;/b&gt;&lt;br&gt;&lt;br&gt;新たに開発した高画素の撮像素子を搭載&lt;br&gt;&lt;br&gt;「ライカM10-R」は、新たに開発した高画素の撮像素子を搭載しています。その画素数は4000万画素を超えており、「ライカM10」を大幅に上回ります。これにより、ディテールの描写力が飛躍的に向上します。さらにこの新しいセンサーは、トリミングや引き伸ばしにもしっかりと対応するため、これまでのM型カメラでは実現できなかった写真表現を可能にします。高画素化の一方で、ノイズのさらなる低減とより広いダイナミックレンジも同時に実現しました。また、微妙な質感をコントラスト豊かに描き出すことも可能です。こうした特長から、風景写真や建築写真でも威力を発揮します。&lt;br&gt;ISO感度の設定範囲は、ベース感度であるISO 100からISO 50000までです。シャッタースピードは低速16分まで対応可能で、三脚を使って夜景を美しく撮影できます。シャッターは「ライカM10-P」と同じ機構で、静音性を高めるとともに、振動を最低限にまで抑えています。そのため、シャッター音やブレを気にせずに、目立たず静かに撮影できます。&lt;br&gt;ウェッツラーにある工場で熟練のスペシャリストが製造&lt;br&gt;&lt;br&gt;「ライカM10-R」は、他のすべてのM型カメラと同様に、ウェッツラーにある工場で熟練のスペシャリストが、多くの工程を手作業で製造しています。この製造方法を貫くことで、複雑なメカニズムの距離計をはじめとする数多くの機械的なパーツにおいて、きわめて高い精度と耐久性を確保しています。このようにしてM型カメラには最高水準の信頼性と耐久性が備わり、カメラとしての価値を末永く維持できるのです。&lt;br&gt;ライカのMレンズと組み合わせるのがベスト&lt;br&gt;&lt;br&gt;「ライカM10-R」の性能をフルに活用するのであれば、ライカのMレンズと組み合わせるのがベストです。「ライカM10-R」であれば、伝説と称されるほど高く評価されているMレンズの優れた描写性能を余すところなく引き出せます。特に「ライカ アポ・ズミクロンM f2/50mm ASPH.」などの最新世代のMレンズと組み合わせることにより、圧倒的に美しい描写が実現できます。もちろん、世界中の写真愛好家たちが愛してやまないオールドライカレンズでも、それぞれの個性を活かした表現が存分に楽しめます。&lt;br&gt;&lt;br&gt;&lt;b&gt;■主な仕様&lt;/b&gt;&lt;br&gt;&lt;br&gt;●使用レンズ：ライカMレンズ、ライカRレンズ（別売のライカRレンズ用アダプターを使用）&lt;br&gt;●画像解像度&lt;br&gt;・DNG：7864×5200画素（4089万画素）&lt;br&gt;・JPEG：7840×5184画素（4064万画素）、5472×3648画素（2000万画素）、2976×1984画素（600万画素）&lt;br&gt;●ファイルサイズ&lt;br&gt;・DNG：40～60MB&lt;br&gt;・JPEG：記録画素数や被写体により異なる&lt;br&gt;●バッファメモリー：2GB（10枚の連続撮影が可能）&lt;br&gt;●ホワイトバランス：オート、マニュアル、プリセット（8種類）、色温度設定&lt;br&gt;●シャッター：縦走りメタルブレード・フォーカルプレーンシャッター&lt;br&gt;●シャッタースピード&lt;br&gt;・絞り優先AEモード「A」：1/4000秒～960秒、無段階&lt;br&gt;・マニュアル露出モード：1/4000秒～8秒（1/2段ステップ）、8秒～960秒（1段ステップ）&lt;br&gt;・「B」：バルブ撮影（最大960秒）、セルフタイマーとの併用でTモード（シャッターレリーズボタンを押すとシャッターが開き、もう一度押すとシャッターが閉まる）を使用可能&lt;br&gt;・フラッシュ同調速度：1/180秒、1/180秒より速いシャッタースピードでのフラッシュ撮影も可能（ハイスピードシンクロ機能に対応したライカ製フラッシュユニット使用時）&lt;br&gt;●Wi-Fi&lt;br&gt;・準拠規格：IEEE 802.11b/g/n（無線LAN標準プロトコル）に準拠&lt;br&gt;・使用周波数範囲：1～11ch&lt;br&gt;・暗号化方式：Wi-Fi準拠 WPA/WPA2&lt;br&gt;・アクセス方式：インフラストラクチャーモード&lt;br&gt;●材質&lt;br&gt;・本体：マグネシウムダイカストのフルメタル製、合成皮革の外装&lt;br&gt;・トップカバーおよびベースプレート：真鍮製、ブラッククローム仕上げ&lt;br&gt;●三脚穴：A1/4（1/4インチ）、DINに準拠、ステンレス製、ベースプレートに配置&lt;br&gt;●動作温度：0℃～＋40℃&lt;br&gt;●付属品：バッテリーチャージャー100～240V、カーアダプター、リチウムイオンバッテリー、キャリングストラップ、ボディキャップ、ホットシューカバー&lt;br&gt;</t>
  </si>
  <si>
    <t>4548182200024</t>
  </si>
  <si>
    <t>&lt;img src="https://image.yodobashi.com/product/100/000/001/005/725/997/100000001005725997_10204.jpg"&gt;&lt;br&gt;&lt;br&gt;&lt;br&gt;&lt;br&gt;&lt;br&gt;&lt;br&gt;&lt;div align="left"&gt;&lt;b&gt;■商品特徴&lt;/b&gt;&lt;br&gt;&lt;br&gt;新たに開発した高画素の撮像素子を搭載&lt;br&gt;&lt;br&gt;「ライカM10-R」は、新たに開発した高画素の撮像素子を搭載しています。その画素数は4000万画素を超えており、「ライカM10」を大幅に上回ります。これにより、ディテールの描写力が飛躍的に向上します。さらにこの新しいセンサーは、トリミングや引き伸ばしにもしっかりと対応するため、これまでのM型カメラでは実現できなかった写真表現を可能にします。高画素化の一方で、ノイズのさらなる低減とより広いダイナミックレンジも同時に実現しました。また、微妙な質感をコントラスト豊かに描き出すことも可能です。こうした特長から、風景写真や建築写真でも威力を発揮します。&lt;br&gt;ISO感度の設定範囲は、ベース感度であるISO 100からISO 50000までです。シャッタースピードは低速16分まで対応可能で、三脚を使って夜景を美しく撮影できます。シャッターは「ライカM10-P」と同じ機構で、静音性を高めるとともに、振動を最低限にまで抑えています。そのため、シャッター音やブレを気にせずに、目立たず静かに撮影できます。&lt;br&gt;ウェッツラーにある工場で熟練のスペシャリストが製造&lt;br&gt;&lt;br&gt;「ライカM10-R」は、他のすべてのM型カメラと同様に、ウェッツラーにある工場で熟練のスペシャリストが、多くの工程を手作業で製造しています。この製造方法を貫くことで、複雑なメカニズムの距離計をはじめとする数多くの機械的なパーツにおいて、きわめて高い精度と耐久性を確保しています。このようにしてM型カメラには最高水準の信頼性と耐久性が備わり、カメラとしての価値を末永く維持できるのです。&lt;br&gt;ライカのMレンズと組み合わせるのがベスト&lt;br&gt;&lt;br&gt;「ライカM10-R」の性能をフルに活用するのであれば、ライカのMレンズと組み合わせるのがベストです。「ライカM10-R」であれば、伝説と称されるほど高く評価されているMレンズの優れた描写性能を余すところなく引き出せます。特に「ライカ アポ・ズミクロンM f2/50mm ASPH.」などの最新世代のMレンズと組み合わせることにより、圧倒的に美しい描写が実現できます。もちろん、世界中の写真愛好家たちが愛してやまないオールドライカレンズでも、それぞれの個性を活かした表現が存分に楽しめます。&lt;br&gt;&lt;br&gt;&lt;b&gt;■主な仕様&lt;/b&gt;&lt;br&gt;&lt;br&gt;●使用レンズ：ライカMレンズ、ライカRレンズ（別売のライカRレンズ用アダプターを使用）&lt;br&gt;●画像解像度&lt;br&gt;・DNG：7864×5200画素（4089万画素）&lt;br&gt;・JPEG：7840×5184画素（4064万画素）、5472×3648画素（2000万画素）、2976×1984画素（600万画素）&lt;br&gt;●ファイルサイズ&lt;br&gt;・DNG：40～60MB&lt;br&gt;・JPEG：記録画素数や被写体により異なる&lt;br&gt;●バッファメモリー：2GB（10枚の連続撮影が可能）&lt;br&gt;●ホワイトバランス：オート、マニュアル、プリセット（8種類）、色温度設定&lt;br&gt;●シャッター：縦走りメタルブレード・フォーカルプレーンシャッター&lt;br&gt;●シャッタースピード&lt;br&gt;・絞り優先AEモード「A」：1/4000秒～960秒、無段階&lt;br&gt;・マニュアル露出モード：1/4000秒～8秒（1/2段ステップ）、8秒～960秒（1段ステップ）&lt;br&gt;・「B」：バルブ撮影（最大960秒）、セルフタイマーとの併用でTモード（シャッターレリーズボタンを押すとシャッターが開き、もう一度押すとシャッターが閉まる）を使用可能&lt;br&gt;・フラッシュ同調速度：1/180秒、1/180秒より速いシャッタースピードでのフラッシュ撮影も可能（ハイスピードシンクロ機能に対応したライカ製フラッシュユニット使用時）&lt;br&gt;●Wi-Fi&lt;br&gt;・準拠規格：IEEE 802.11b/g/n（無線LAN標準プロトコル）に準拠&lt;br&gt;・使用周波数範囲：1～11ch&lt;br&gt;・暗号化方式：Wi-Fi準拠 WPA/WPA2&lt;br&gt;・アクセス方式：インフラストラクチャーモード&lt;br&gt;●材質&lt;br&gt;・本体：マグネシウムダイカストのフルメタル製、合成皮革の外装&lt;br&gt;・トップカバーおよびベースプレート：真鍮製、ブラッククローム仕上げ&lt;br&gt;●三脚穴：A1/4（1/4インチ）、DINに準拠、ステンレス製、ベースプレートに配置&lt;br&gt;●動作温度：0℃～＋40℃&lt;br&gt;●付属品：バッテリーチャージャー100～240V、カーアダプター、リチウムイオンバッテリー、キャリングストラップ、ボディキャップ、ホットシューカバー&lt;br&gt;</t>
  </si>
  <si>
    <t>4548182200031</t>
  </si>
  <si>
    <t>LUMIX DC-G100K 標準ズームレンズキット VLOGミラーレス一眼カメラ</t>
  </si>
  <si>
    <t>&lt;img src="https://img1.kakaku.k-img.com/images/productimage/fullscale/K0001272957.jpg"&gt;&lt;br&gt;&lt;br&gt;&lt;br&gt;&lt;br&gt;&lt;br&gt;&lt;br&gt;&lt;div align="left"&gt;&lt;b&gt;■商品特徴&lt;/b&gt;&lt;br&gt;&lt;br&gt;魅力的なＶｌｏｇのための、クリエイティブな動画性能&lt;br&gt;●　狙った音を収音できる「ＯＺＯ　Ａｕｄｉｏ　ｂｙ　ＮＯＫＩＡ」採用&lt;br&gt;音にこだわったＶｌｏｇなどの動画撮影向けに、５つの収音モードを搭載。撮影者の表現意図に合わせた音声収録を外付けマイクなしで収録できます。&lt;br&gt;業界初（＊１）顔・瞳認識ＡＦと音声収録が連動。被写体を認識すると、自動でピントを合わせて最適な収音範囲を選び出し収録します。（＊１）レンズ交換式デジタルカメラとして。２０２０年８月２０日発売予定。&lt;br&gt;収音モード　【オート】：撮影シーンに合わせて自動調整　【サラウンド】：３６０°の広い範囲をクリアに収音　【フロント】：カメラ前方の音をクリアに収音　【トラッキング】：画角と顔・瞳認識ＡＦに連動して自動調整　【ナレーション】：カメラ後方の音をクリアに収音&lt;br&gt;●　日常をシネマティックに変える「スロー＆クイックモード」&lt;br&gt;映画のようなスロー＆クイックの映像を簡単に撮影。モードダイヤルに設定されているので、素早いアクセスが可能です。&lt;br&gt;●高精細な画質を選ぶなら「４Ｋ３０ｐ」記録、編集にこだわるなら「ＦＨＤ６０ｐ」記録&lt;br&gt;歩きながらの撮影でも手ブレを抑える新たな「５軸ハイブリッド手ブレ補正」&lt;br&gt;本体に搭載した５軸の電子手ブレ補正と、２軸のレンズ内手ブレ補正（Ｏ．Ｉ．Ｓ．）が連動し、大小のさまざまな手ブレを補正するので、安定した動画撮影が可能です。&lt;br&gt;●　カメラまかせで自分撮りを楽しめる「動画自撮りモード」&lt;br&gt;モニターを回転するだけで、すばやく自撮りモードオン。進化した顔・瞳認識ＡＦにより、人物と背景にピントを合わせながら露出も自動で調整します。&lt;br&gt;●　ＳＮＳで便利な撮影時の「フレーム表示」&lt;br&gt;撮影中にアスペクトを表示できるので、完成形をイメージしながら撮ることができます。ＳＮＳ用アスペクト「１：１、４：５」など１０種のフレームを搭載&lt;br&gt;●　動画記録中を知らせる「赤枠表示」&lt;br&gt;動画記録中はモニターに赤い枠を表示することで、実は撮れてなかったなどのうっかりミスを防ぎます。&lt;br&gt;手軽にＶｌｏｇ撮影を始められる、小型・軽量・操作性&lt;br&gt;●　いつでも快適に撮影できる「軽量約４１２ｇ（＊２）コンパクトボディ」（＊２）付属レンズＨ－ＦＳ１２０３２装着時。本体、バッテリーパック、メモリーカード含む。&lt;br&gt;屋外撮影や自分撮りが快適な「フリーアングルモニター」フリーアングルタイプの高輝度モニターなので屋外撮影や自分撮り、さまざまなアングルでの撮影が可能です。&lt;br&gt;ＳＮＳへのアップに便利な「かんたんスマホ転送」&lt;br&gt;手持ち撮影が快適、ミニ三脚にもなる「トライポッドグリップ」ＤＣ－Ｇ１００Ｖのみ同梱。他は別売。&lt;br&gt;高画質な静止画撮影にも応える、基本性能&lt;br&gt;高精細で高い解像力を持つローパスフィルターレス「２０．３Ｍ　Ｌｉｖｅ　ＭＯＳセンサー」や立体感のある描写と低ノイズを実現する「ヴィーナスエンジン」を搭載。日常から旅先までさまざまなシーンを美しく忠実に再現、質感にこだわった表現力を楽しめます。&lt;br&gt;&lt;br&gt;&lt;b&gt;■主な仕様&lt;/b&gt;&lt;br&gt;&lt;br&gt;●本体サイズ（Ｈ×Ｗ×Ｄ）：約８２．５×１１５．６×約５４．２　ｍｍ&lt;br&gt;●その他サイズ　１（Ｈ×Ｗ×Ｄ）：約８２．５×１１５．６×約５４．２　ｍｍ&lt;br&gt;●本体重量：約３０３グラム&lt;br&gt;●撮像画面サイズ：原色カラーフィルター　４：３型　Ｌｉｖｅ　ＭＯＳセンサー&lt;br&gt;●総画素数：２１７７万画素&lt;br&gt;●有効画素数：２０３０万画素&lt;br&gt;●液晶モニターサイズ：横縦比　３：２　／　３．０型　／　タッチパネル搭載　液晶モニター（約１８４万ドット）&lt;br&gt;●ビューファインダー：横縦比　４：３／０．４型（１０．１６ｍｍ）／強誘電ＬＣＯＳ　ビューファインダー（約３６８万ドット）&lt;br&gt;●レンズ：付属レンズ：Ｈ－ＦＳ１２０３２&lt;br&gt;●ＩＳＯ感度：オート／インテリジェントＩＳＯ／１００※／２００／４００／８００／１６００／３２００／６４００／１２８００／２５６００（１／３、１ＥＶステップ）　※拡張ＩＳＯ感度&lt;br&gt;●シャッタースピード：静止画：Ｔ（タイム）（最大約６０秒）、６０～１／１６０００秒（シャッター方式自動切換え）動画：１／２５※～１／１６０００秒　※クリエイティブ動画モード　動画露出設定：Ｍ選択かつＭＦ時は１／２まで設定可能&lt;br&gt;●記録メディア：ＳＤメモリーカード／ＳＤＨＣメモリーカード※／ＳＤＸＣメモリーカード※　※ＵＨＳ－Ｉ　スピードクラス３（Ｕ３）　規格対応&lt;br&gt;●撮影可能枚数：Ｈ－ＦＳ１２０３２　装着時　【モニター時】　約２７０枚　【ＬＶＦ時】　約２５０枚　【省電力ファインダー撮影設定時】　約９００枚※（ＬＣＤ／ＬＶＦ　ＯＮ、１枚／３０秒撮影、電源ＯＦＦ／１０枚撮影）、Ｐａｎａｓｏｎｉｃ製ＳＤＨＣメモリーカード使用　　※【省電力ファインダー撮影】を【１秒】に設定時　（ＣＩＰＡ規格をベースにしたパナソニック測定条件による）&lt;br&gt;●連続撮影速度：・メカシャッター／電子先幕：Ｈ：約秒６コマ（ＡＦＳ時）／約秒５コマ（ＡＦＣ時）　Ｍ：約秒４コマ　Ｌ：約秒２コマ　・電子シャッター：Ｈ：秒１０コマ　Ｍ：秒４コマ　Ｌ：秒２コマ　・最大撮影コマ数（Ｈ／Ｍ／Ｌ）：ＲＡＷ連写／ＲＡＷ＋ＪＰＥＧ連写：２０コマ以上（速度が遅くなるまで、当社測定条件による）ＪＰＥＧ連写：４８０コマ以上（ＵＨＳ－Ｉ、Ｕ３カード使用、速度が遅くなるまで、当社測定条件による）&lt;br&gt;●有効撮影画角：２倍&lt;br&gt;●電源：リチウムイオン電池　７．２Ｖ　１０２５ｍＡｈ　７．４Ｗｈ&lt;br&gt;●付属品：バッテリーパック、ＵＳＢ接続ケーブル、ＡＣアダプター、ショルダーストラップ、ホットシューカバー、交換レンズ、レンズキャップ&lt;br&gt;</t>
  </si>
  <si>
    <t>4549980632239</t>
  </si>
  <si>
    <t>DC-G100V 標準ズームレンズキット VLOGミラーレス一眼カメラ</t>
  </si>
  <si>
    <t>&lt;img src="https://img1.kakaku.k-img.com/images/productimage/fullscale/K0001272958.jpg"&gt;&lt;br&gt;&lt;br&gt;&lt;br&gt;&lt;br&gt;&lt;br&gt;&lt;br&gt;&lt;div align="left"&gt;&lt;b&gt;■商品特徴&lt;/b&gt;&lt;br&gt;&lt;br&gt;魅力的なＶｌｏｇのための、クリエイティブな動画性能&lt;br&gt;●　狙った音を収音できる「ＯＺＯ　Ａｕｄｉｏ　ｂｙ　ＮＯＫＩＡ」採用&lt;br&gt;音にこだわったＶｌｏｇなどの動画撮影向けに、５つの収音モードを搭載。撮影者の表現意図に合わせた音声収録を外付けマイクなしで収録できます。&lt;br&gt;業界初（＊１）顔・瞳認識ＡＦと音声収録が連動。被写体を認識すると、自動でピントを合わせて最適な収音範囲を選び出し収録します。（＊１）レンズ交換式デジタルカメラとして。２０２０年８月２０日発売予定。&lt;br&gt;収音モード　【オート】：撮影シーンに合わせて自動調整　【サラウンド】：３６０°の広い範囲をクリアに収音　【フロント】：カメラ前方の音をクリアに収音　【トラッキング】：画角と顔・瞳認識ＡＦに連動して自動調整　【ナレーション】：カメラ後方の音をクリアに収音&lt;br&gt;●　日常をシネマティックに変える「スロー＆クイックモード」&lt;br&gt;映画のようなスロー＆クイックの映像を簡単に撮影。モードダイヤルに設定されているので、素早いアクセスが可能です。&lt;br&gt;●高精細な画質を選ぶなら「４Ｋ３０ｐ」記録、編集にこだわるなら「ＦＨＤ６０ｐ」記録&lt;br&gt;歩きながらの撮影でも手ブレを抑える新たな「５軸ハイブリッド手ブレ補正」&lt;br&gt;本体に搭載した５軸の電子手ブレ補正と、２軸のレンズ内手ブレ補正（Ｏ．Ｉ．Ｓ．）が連動し、大小のさまざまな手ブレを補正するので、安定した動画撮影が可能です。&lt;br&gt;●　カメラまかせで自分撮りを楽しめる「動画自撮りモード」&lt;br&gt;モニターを回転するだけで、すばやく自撮りモードオン。進化した顔・瞳認識ＡＦにより、人物と背景にピントを合わせながら露出も自動で調整します。&lt;br&gt;●　ＳＮＳで便利な撮影時の「フレーム表示」&lt;br&gt;撮影中にアスペクトを表示できるので、完成形をイメージしながら撮ることができます。ＳＮＳ用アスペクト「１：１、４：５」など１０種のフレームを搭載&lt;br&gt;●　動画記録中を知らせる「赤枠表示」&lt;br&gt;動画記録中はモニターに赤い枠を表示することで、実は撮れてなかったなどのうっかりミスを防ぎます。&lt;br&gt;手軽にＶｌｏｇ撮影を始められる、小型・軽量・操作性&lt;br&gt;●　いつでも快適に撮影できる「軽量約４１２ｇ（＊２）コンパクトボディ」（＊２）付属レンズＨ－ＦＳ１２０３２装着時。本体、バッテリーパック、メモリーカード含む。&lt;br&gt;屋外撮影や自分撮りが快適な「フリーアングルモニター」フリーアングルタイプの高輝度モニターなので屋外撮影や自分撮り、さまざまなアングルでの撮影が可能です。&lt;br&gt;ＳＮＳへのアップに便利な「かんたんスマホ転送」&lt;br&gt;手持ち撮影が快適、ミニ三脚にもなる「トライポッドグリップ」ＤＣ－Ｇ１００Ｖのみ同梱。他は別売。&lt;br&gt;高画質な静止画撮影にも応える、基本性能&lt;br&gt;高精細で高い解像力を持つローパスフィルターレス「２０．３Ｍ　Ｌｉｖｅ　ＭＯＳセンサー」や立体感のある描写と低ノイズを実現する「ヴィーナスエンジン」を搭載。日常から旅先までさまざまなシーンを美しく忠実に再現、質感にこだわった表現力を楽しめます。&lt;br&gt;&lt;br&gt;&lt;b&gt;■主な仕様&lt;/b&gt;&lt;br&gt;&lt;br&gt;●本体サイズ（Ｈ×Ｗ×Ｄ）　：約８２．５×１１５．６×約５４．２ｍｍ&lt;br&gt;●その他サイズ　１（Ｈ×Ｗ×Ｄ）　：約８２．５×１１５．６×約５４．２ｍｍ&lt;br&gt;●本体重量：約３０３グラム&lt;br&gt;●撮像画面サイズ：原色カラーフィルター　４：３型　Ｌｉｖｅ　ＭＯＳセンサー&lt;br&gt;●総画素数：２１７７万画素&lt;br&gt;●有効画素数：２０３０万画素&lt;br&gt;●液晶モニターサイズ：横縦比　３：２／３．０型／タッチパネル搭載　液晶モニター（約１８４万ドット）&lt;br&gt;●ビューファインダー：横縦比　４：３／０．４型（１０．１６ｍｍ）／強誘電ＬＣＯＳ　ビューファインダー（約３６８万ドット）&lt;br&gt;●レンズ：付属レンズ：Ｈ－ＦＳ１２０３２&lt;br&gt;●ＩＳＯ感度：オート／インテリジェントＩＳＯ／１００※／２００／４００／８００／１６００／３２００／６４００／１２８００／２５６００（１／３、１ＥＶステップ）　※拡張ＩＳＯ感度&lt;br&gt;●シャッタースピード：静止画：Ｔ（タイム）（最大約６０秒）、６０～１／１６０００秒（シャッター方式自動切換え）動画：１／２５※～１／１６０００秒　※クリエイティブ動画モード　動画露出設定：Ｍ選択かつＭＦ時は１／２まで設定可能&lt;br&gt;●記録メディア：ＳＤメモリーカード／ＳＤＨＣメモリーカード※／ＳＤＸＣメモリーカード※　※ＵＨＳ－Ｉ　スピードクラス３（Ｕ３）　規格対応&lt;br&gt;●撮影可能枚数：Ｈ－ＦＳ１２０３２　装着時　【モニター時】　約２７０枚　【ＬＶＦ時】　約２５０枚　【省電力ファインダー撮影設定時】　約９００枚※（ＬＣＤ／ＬＶＦ　ＯＮ、１枚／３０秒撮影、電源ＯＦＦ／１０枚撮影）、Ｐａｎａｓｏｎｉｃ製ＳＤＨＣメモリーカード使用　　※【省電力ファインダー撮影】を【１秒】に設定時　（ＣＩＰＡ規格をベースにしたパナソニック測定条件による）&lt;br&gt;●連続撮影速度：・メカシャッター／電子先幕：Ｈ：約秒６コマ（ＡＦＳ時）／約秒５コマ（ＡＦＣ時）　Ｍ：約秒４コマ　Ｌ：約秒２コマ　・電子シャッター：Ｈ：秒１０コマ　Ｍ：秒４コマ　Ｌ：秒２コマ　・最大撮影コマ数（Ｈ／Ｍ／Ｌ）：ＲＡＷ連写／ＲＡＷ＋ＪＰＥＧ連写：２０コマ以上（速度が遅くなるまで、当社測定条件による）ＪＰＥＧ連写：４８０コマ以上（ＵＨＳ－Ｉ、Ｕ３カード使用、速度が遅くなるまで、当社測定条件による）&lt;br&gt;●有効撮影画角：２倍&lt;br&gt;●電源：リチウムイオン電池　７．２Ｖ　１０２５ｍＡｈ　７．４Ｗｈ&lt;br&gt;●付属品：バッテリーパック、ＵＳＢ接続ケーブル、ＡＣアダプター、ショルダーストラップ、ホットシューカバー、交換レンズ、レンズキャップ&lt;br&gt;</t>
  </si>
  <si>
    <t>4549980632253</t>
  </si>
  <si>
    <t>&lt;img src="https://image.yodobashi.com/product/100/000/001/005/662/479/100000001005662479_10204.jpg"&gt;&lt;br&gt;&lt;br&gt;&lt;br&gt;&lt;br&gt;&lt;br&gt;&lt;br&gt;&lt;div align="left"&gt;&lt;b&gt;■商品特徴&lt;/b&gt;&lt;br&gt;&lt;br&gt;小型・軽量でありながら、防塵・防滴性能を備えた機動性の高いレンズキット。&lt;br&gt;●圧倒的な携帯性と高性能を両立&lt;br&gt;ボディーとレンズを合わせて、重さはわずか約６６８ｇ※と携帯性に優れており、どこにでも気軽に持ち歩けます。強力なボディー内５軸手ぶれ補正や１２１点オールクロス像面位相差ＡＦなど、プロフェッショナルモデルに匹敵する高性能を凝縮した「ＯＭ－Ｄ　Ｅ－Ｍ５　Ｍａｒｋ　ＩＩＩ」と、ズーム全域でシャープな画質を実現する高解像・標準ズームレンズ「Ｍ．ＺＵＩＫＯ　ＤＩＧＩＴＡＬ　ＥＤ　１２－４５ｍｍ　Ｆ４．０　ＰＲＯ」を組み合わせることで、あらゆるシーンにおいて軽快に本格的な撮影が行えます。&lt;br&gt;（※ボディー約４１４ｇ（電池、メモリーカード含む）＋レンズ２５４ｇ（レンズキャップ、レンズリアキャップ、レンズフードを除く））&lt;br&gt;●安心の防塵・防滴性能&lt;br&gt;プロフェッショナルモデルの設計ノウハウを活かした、雨中や低温下など過酷な環境でも撮影を続けられる防塵・防滴・耐低温設計を実現したボディーとレンズの組み合わせで、撮影環境を気にすることなく、安心して撮影に集中することが出来ます。&lt;br&gt;●圧倒的な小型軽量システム&lt;br&gt;フルサイズミラーレスよりもひと回り以上コンパクトなシステムながら、階調表現や解像力に優れた高画質な撮影が可能です。防塵・防滴・－１０℃耐低温設計なので厳しい環境での撮影にも対応できます。&lt;br&gt;●ハイエンドモデルに匹敵するＡＦ性能&lt;br&gt;高性能な像面位相差ＡＦシステムを搭載し、ハイエンドモデルに匹敵する優れたＡＦ性能を実現しました。ＡＦの精度や動体追従性が向上したうえ、Ｃ－ＡＦ中央優先・中央スタートなどの便利な機能も追加。さらに使いやすいＡＦに進化しています。&lt;br&gt;●小型手ぶれ補正機構&lt;br&gt;小型軽量ボディーに最適化した５軸手ぶれ補正ユニットを搭載することで、Ｅ－Ｍ５　Ｍａｒｋ　ＩＩ以上の補正効果を達成しました。レンズ内手ぶれ補正と組み合わせることでより強力に手ぶれを補正できる５軸シンクロ手ぶれ補正にも対応しています。&lt;br&gt;●撮影に集中できる高性能ファインダー&lt;br&gt;周辺まで歪みを抑えた、高性能な有機ＥＬファインダーを搭載しました。アイポイントが長いため、メガネをかけながらでも高い視認性を確保できます。&lt;br&gt;●オリンパス独自の多彩な撮影機能&lt;br&gt;長時間撮影を簡単に行えるライブコンポジット／ライブバルブ／ライブタイムなど、オリンパスのミラーレス一眼だからこその撮影機能をふんだんに搭載しました。決定的瞬間を逃さずに記録できるプロキャプチャーモードなども利用できます。&lt;br&gt;●ＯＭ－Ｄ　Ｍｏｖｉｅ&lt;br&gt;ＯＭ－Ｄ　Ｅ－Ｍ５　Ｍａｒｋ　ＩＩＩは、静止画撮影だけでなく、動画撮影でも強力な手ぶれ補正を実現しています。手持ちでの撮影でも、ぶれを抑えた安定した４Ｋ動画を記録できます。&lt;br&gt;●高い基本性能&lt;br&gt;最高１／８０００秒の高速メカニカルシャッターや、オリンパス伝統の高性能なダストリダクションシステムなど、基本性能に優れるのもＯＭ－Ｄ　Ｅ－Ｍ５　Ｍａｒｋ　ＩＩＩの特長。撮影の幅を広げる豊富なアクセサリーも用意しています。&lt;br&gt;＜付属キットレンズ＞&lt;br&gt;Ｍ．ＺＵＩＫＯ　ＤＩＧＩＴＡＬ　ＥＤ　１２－４５ｍｍ　Ｆ４．０　ＰＲＯ&lt;br&gt;&lt;br&gt;&lt;b&gt;■主な仕様&lt;/b&gt;&lt;br&gt;&lt;br&gt;●本体サイズ（Ｈ×Ｗ×Ｄ）　ｍｍ：８５．２×１２５．３×４９．７（ｍｍ）&lt;br&gt;●その他サイズ　１（Ｈ×Ｗ×Ｄ）　ｍｍ&lt;br&gt;Ｍ．ＺＵＩＫＯ　ＤＩＧＩＴＡＬ　ＥＤ　１２－４５ｍｍ　Ｆ４．０　ＰＲＯ：６３．４　ｘ　７０．０ｍｍ&lt;br&gt;●本体重量&lt;br&gt;約４１４ｇＣＩＰＡ準拠、付属充電池、メモリーカード含む。アイカップなし）、３６６ｇ（本体のみ）&lt;br&gt;●撮像画面サイズ：１７．４ｍｍ×１３．０ｍｍ　４／３型Ｌｉｖｅ　ＭＯＳセンサー&lt;br&gt;●総画素数：約２１７７万画素&lt;br&gt;●有効画素数：約２０３７万画素&lt;br&gt;●液晶モニターサイズ：３．０型２軸可動式液晶。約１０４万ドット（３：２）&lt;br&gt;●ビューファインダー：アイレベル式ＯＬＥＤビューファインダー、約２３６万ドット&lt;br&gt;●レンズ&lt;br&gt;【付属キットレンズ】Ｍ．ＺＵＩＫＯ　ＤＩＧＩＴＡＬ　ＥＤ　１２－４５ｍｍ　Ｆ４．０　ＰＲＯ&lt;br&gt;●ＩＳＯ感度&lt;br&gt;オートＩＳＯ：ＩＳＯ　ＬＯＷ（約６４相当）～６４００（初期設定）まで自動、２００～６４００まで基準感度、上限感度を変更可。&lt;br&gt;マニュアルＩＳＯ：ＬＯＷ（約６４相当）、２００～２５６００　（１／３、１ＥＶステップ選択可）&lt;br&gt;●シャッタースピード&lt;br&gt;電子制御フォーカルプレーンシャッター※１５／１／８０００～６０秒、バルブ、タイム、コンポジット、&lt;br&gt;電子先幕シャッター／１／３２０～６０秒、電子シャッター／１／３２０００～６０秒、&lt;br&gt;フリッカースキャン／動画１／３０．０～１／２５０．０、静止画１／５０．０～１／７６３４&lt;br&gt;●記録メディア：ＳＤメモリーカード（ＳＤＨＣ、ＳＤＸＣ、ＵＨＳ－Ｉ、ＩＩ対応）&lt;br&gt;●撮影可能枚数&lt;br&gt;約３１０枚（ＢＬＳ－５０、東芝ＳＤＸＵ－Ｄ０３２Ｇ、ＩＳ　ＯＮ、フラッシュ非装着、ＣＩＰＡ試験基準）&lt;br&gt;約６６０枚（低消費電力撮影モード時、ＣＩＰＡ試験基準をベースにした当社試験法）&lt;br&gt;●連続撮影速度&lt;br&gt;［連写Ｈ］約１０コマ／秒（５～１０コマ／秒に設定可）&lt;br&gt;［連写Ｌ］約６コマ／秒（１～６コマ／秒に設定可）&lt;br&gt;［連写Ｌ］約５．５コマ／秒&lt;br&gt;［連写Ｈ］約３０コマ／秒（１５、２０、３０コマ／秒に設定可）&lt;br&gt;［連写Ｌ］約１０コマ／秒（１～１０コマ／秒に設定可）&lt;br&gt;［プロキャプチャー連写Ｈ］約３０コマ／秒（１５、２０、３０コマ／秒に設定可）&lt;br&gt;［プロキャプチャー連写Ｌ］約１０コマ／秒&lt;br&gt;●有効撮影画角：２．０倍&lt;br&gt;●電源：リチウムイオン充電池ＢＬＳ－５０&lt;br&gt;●付属品&lt;br&gt;ＵＳＢケーブル、ショルダーストラップ、取扱説明書、保証書、&lt;br&gt;付属フラッシュＦＬ－ＬＭ３、リチウムイオン充電池ＢＬＳ－５０、リチウムイオン電池充電器ＢＣＳ－５&lt;br&gt;</t>
  </si>
  <si>
    <t>4545350052812</t>
  </si>
  <si>
    <t>&lt;img src="https://img1.kakaku.k-img.com/images/productimage/fullscale/K0001266193.jpg"&gt;&lt;br&gt;&lt;br&gt;&lt;br&gt;&lt;br&gt;&lt;br&gt;&lt;br&gt;&lt;div align="left"&gt;&lt;b&gt;■商品特徴&lt;/b&gt;&lt;br&gt;&lt;br&gt;小型・軽量でありながら、防塵・防滴性能を備えた機動性の高いレンズキット。&lt;br&gt;●圧倒的な携帯性と高性能を両立&lt;br&gt;ボディーとレンズを合わせて、重さはわずか約６６８ｇ※と携帯性に優れており、どこにでも気軽に持ち歩けます。強力なボディー内５軸手ぶれ補正や１２１点オールクロス像面位相差ＡＦなど、プロフェッショナルモデルに匹敵する高性能を凝縮した「ＯＭ－Ｄ　Ｅ－Ｍ５　Ｍａｒｋ　ＩＩＩ」と、ズーム全域でシャープな画質を実現する高解像・標準ズームレンズ「Ｍ．ＺＵＩＫＯ　ＤＩＧＩＴＡＬ　ＥＤ　１２－４５ｍｍ　Ｆ４．０　ＰＲＯ」を組み合わせることで、あらゆるシーンにおいて軽快に本格的な撮影が行えます。&lt;br&gt;（※ボディー約４１４ｇ（電池、メモリーカード含む）＋レンズ２５４ｇ（レンズキャップ、レンズリアキャップ、レンズフードを除く））&lt;br&gt;●安心の防塵・防滴性能&lt;br&gt;プロフェッショナルモデルの設計ノウハウを活かした、雨中や低温下など過酷な環境でも撮影を続けられる防塵・防滴・耐低温設計を実現したボディーとレンズの組み合わせで、撮影環境を気にすることなく、安心して撮影に集中することが出来ます。&lt;br&gt;●圧倒的な小型軽量システム&lt;br&gt;フルサイズミラーレスよりもひと回り以上コンパクトなシステムながら、階調表現や解像力に優れた高画質な撮影が可能です。防塵・防滴・－１０℃耐低温設計なので厳しい環境での撮影にも対応できます。&lt;br&gt;●ハイエンドモデルに匹敵するＡＦ性能&lt;br&gt;高性能な像面位相差ＡＦシステムを搭載し、ハイエンドモデルに匹敵する優れたＡＦ性能を実現しました。ＡＦの精度や動体追従性が向上したうえ、Ｃ－ＡＦ中央優先・中央スタートなどの便利な機能も追加。さらに使いやすいＡＦに進化しています。&lt;br&gt;●小型手ぶれ補正機構&lt;br&gt;小型軽量ボディーに最適化した５軸手ぶれ補正ユニットを搭載することで、Ｅ－Ｍ５　Ｍａｒｋ　ＩＩ以上の補正効果を達成しました。レンズ内手ぶれ補正と組み合わせることでより強力に手ぶれを補正できる５軸シンクロ手ぶれ補正にも対応しています。&lt;br&gt;●撮影に集中できる高性能ファインダー&lt;br&gt;周辺まで歪みを抑えた、高性能な有機ＥＬファインダーを搭載しました。アイポイントが長いため、メガネをかけながらでも高い視認性を確保できます。&lt;br&gt;●オリンパス独自の多彩な撮影機能&lt;br&gt;長時間撮影を簡単に行えるライブコンポジット／ライブバルブ／ライブタイムなど、オリンパスのミラーレス一眼だからこその撮影機能をふんだんに搭載しました。決定的瞬間を逃さずに記録できるプロキャプチャーモードなども利用できます。&lt;br&gt;●ＯＭ－Ｄ　Ｍｏｖｉｅ&lt;br&gt;ＯＭ－Ｄ　Ｅ－Ｍ５　Ｍａｒｋ　ＩＩＩは、静止画撮影だけでなく、動画撮影でも強力な手ぶれ補正を実現しています。手持ちでの撮影でも、ぶれを抑えた安定した４Ｋ動画を記録できます。&lt;br&gt;●高い基本性能&lt;br&gt;最高１／８０００秒の高速メカニカルシャッターや、オリンパス伝統の高性能なダストリダクションシステムなど、基本性能に優れるのもＯＭ－Ｄ　Ｅ－Ｍ５　Ｍａｒｋ　ＩＩＩの特長。撮影の幅を広げる豊富なアクセサリーも用意しています。&lt;br&gt;＜付属キットレンズ＞&lt;br&gt;Ｍ．ＺＵＩＫＯ　ＤＩＧＩＴＡＬ　ＥＤ　１２－４５ｍｍ　Ｆ４．０　ＰＲＯ&lt;br&gt;&lt;br&gt;&lt;b&gt;■主な仕様&lt;/b&gt;&lt;br&gt;&lt;br&gt;●本体サイズ（Ｈ×Ｗ×Ｄ）　ｍｍ：８５．２×１２５．３×４９．７（ｍｍ）&lt;br&gt;●その他サイズ　１（Ｈ×Ｗ×Ｄ）　ｍｍ&lt;br&gt;Ｍ．ＺＵＩＫＯ　ＤＩＧＩＴＡＬ　ＥＤ　１２－４５ｍｍ　Ｆ４．０　ＰＲＯ：６３．４　ｘ　７０．０ｍｍ&lt;br&gt;●本体重量&lt;br&gt;約４１４ｇＣＩＰＡ準拠、付属充電池、メモリーカード含む。アイカップなし）、３６６ｇ（本体のみ）&lt;br&gt;●撮像画面サイズ：１７．４ｍｍ×１３．０ｍｍ　４／３型Ｌｉｖｅ　ＭＯＳセンサー&lt;br&gt;●総画素数：約２１７７万画素&lt;br&gt;●有効画素数：約２０３７万画素&lt;br&gt;●液晶モニターサイズ：３．０型２軸可動式液晶。約１０４万ドット（３：２）&lt;br&gt;●ビューファインダー：アイレベル式ＯＬＥＤビューファインダー、約２３６万ドット&lt;br&gt;●レンズ&lt;br&gt;【付属キットレンズ】Ｍ．ＺＵＩＫＯ　ＤＩＧＩＴＡＬ　ＥＤ　１２－４５ｍｍ　Ｆ４．０　ＰＲＯ&lt;br&gt;●ＩＳＯ感度&lt;br&gt;オートＩＳＯ：ＩＳＯ　ＬＯＷ（約６４相当）～６４００（初期設定）まで自動、２００～６４００まで基準感度、上限感度を変更可。&lt;br&gt;マニュアルＩＳＯ：ＬＯＷ（約６４相当）、２００～２５６００　（１／３、１ＥＶステップ選択可）&lt;br&gt;●シャッタースピード&lt;br&gt;電子制御フォーカルプレーンシャッター※１５／１／８０００～６０秒、バルブ、タイム、コンポジット、&lt;br&gt;電子先幕シャッター／１／３２０～６０秒、電子シャッター／１／３２０００～６０秒、&lt;br&gt;フリッカースキャン／動画１／３０．０～１／２５０．０、静止画１／５０．０～１／７６３４&lt;br&gt;●記録メディア：ＳＤメモリーカード（ＳＤＨＣ、ＳＤＸＣ、ＵＨＳ－Ｉ、ＩＩ対応）&lt;br&gt;●撮影可能枚数&lt;br&gt;約３１０枚（ＢＬＳ－５０、東芝ＳＤＸＵ－Ｄ０３２Ｇ、ＩＳ　ＯＮ、フラッシュ非装着、ＣＩＰＡ試験基準）&lt;br&gt;約６６０枚（低消費電力撮影モード時、ＣＩＰＡ試験基準をベースにした当社試験法）&lt;br&gt;●連続撮影速度&lt;br&gt;［連写Ｈ］約１０コマ／秒（５～１０コマ／秒に設定可）&lt;br&gt;［連写Ｌ］約６コマ／秒（１～６コマ／秒に設定可）&lt;br&gt;［連写Ｌ］約５．５コマ／秒&lt;br&gt;［連写Ｈ］約３０コマ／秒（１５、２０、３０コマ／秒に設定可）&lt;br&gt;［連写Ｌ］約１０コマ／秒（１～１０コマ／秒に設定可）&lt;br&gt;［プロキャプチャー連写Ｈ］約３０コマ／秒（１５、２０、３０コマ／秒に設定可）&lt;br&gt;［プロキャプチャー連写Ｌ］約１０コマ／秒&lt;br&gt;●有効撮影画角：２．０倍&lt;br&gt;●電源：リチウムイオン充電池ＢＬＳ－５０&lt;br&gt;●付属品&lt;br&gt;ＵＳＢケーブル、ショルダーストラップ、取扱説明書、保証書、&lt;br&gt;付属フラッシュＦＬ－ＬＭ３、リチウムイオン充電池ＢＬＳ－５０、リチウムイオン電池充電器ＢＣＳ－５&lt;br&gt;</t>
  </si>
  <si>
    <t>4545350052805</t>
  </si>
  <si>
    <t>&lt;img src="https://image.yodobashi.com/product/100/000/001/005/555/309/100000001005555309_10204.jpg"&gt;&lt;br&gt;&lt;br&gt;&lt;br&gt;&lt;br&gt;&lt;br&gt;&lt;br&gt;&lt;div align="left"&gt;&lt;b&gt;■商品特徴&lt;/b&gt;&lt;br&gt;&lt;br&gt;撮像素子の画素数6400万画素&lt;br&gt;&lt;br&gt;従来機種からの最大の変更点は、撮像素子の画素数が3750万画素から6400万画素へと上がった点です。また、さまざまな機能や性能も向上しています。撮像素子には、従来機種と同様にSシステム専用に開発した「ライカ プロフォーマット」を採用しています。「ライカ プロフォーマット」はサイズが45×30mmで、従来の35mmカメラの撮像素子と比べると、アスペクト比は3：2と同じで、面積は56％も大きくなっています。また新たに開発したこの撮像素子は、従来機種よりも画素数が71％増えています。さらに、ダイナミックレンジが15ストップまで広くなっているほか、最高ISO感度がISO 50000に向上しています。これにより、さまざまな光の状況に対応しながら、ミドルフォーマットのメリットをフルに活かして撮影できます。&lt;br&gt;大型で明るいファインダー、高速・高精度のオートフォーカス、3コマ/秒の連写機能搭載&lt;br&gt;&lt;br&gt;大型で明るいファインダー、シャープな描写が可能な高速・高精度のオートフォーカス、3コマ/秒の連写機能も搭載しています。ファインダー内では撮影時に重要となる情報を確認できるほか、電子水準器（水平方向）を表示させることも可能です。さらに、ライブビュー機能も搭載しており、背面の液晶モニターでライブビュー映像を見ながら静止画や動画を撮影できます。ライブビュー撮影時は、映像と同時にフォーカスピーキング、明るさおよび露出設定、クリッピング警告、グリッド、ヒストグラムも表示できます。なお、ライブビュー映像の表示速度は60コマ/秒です。&lt;br&gt;&lt;br&gt;充実の動画撮影機能&lt;br&gt;動画撮影機能も充実しており、シネマ4K画質やフルHD画質で動画を撮影できます。「ライカ S3」では、S型カメラとしては初めて、撮像範囲をフルに活用しながらシネマ4K動画も撮影できるようになりましたので、ミドルフォーマット特有の優れた画質でのシネマ4K映像表現が可能です。動画撮影では、音声は48kHz/16bitでステレオ録音されます。録音レベルは自動または手動で調整可能です。音声は内蔵マイクのほか、外部マイクを装着して録音することもできます。&lt;br&gt;「LEICA MAESTRO II（ライカ・マエストロ・ツー）」を採用&lt;br&gt;&lt;br&gt;画像処理エンジンには「LEICA MAESTRO II（ライカ・マエストロ・ツー）」を採用しています。この画像処理エンジンと2GBのバッファメモリーにより、撮像素子から得られる膨大な情報を高速処理することが可能です。また、テザー撮影用のソフト「Leica Image Shuttle」を使えば、撮影に必要な各種の設定をパソコンからリモート操作できます。撮影した画像は、USB3.0 ケーブルを使用してダイレクトにパソコンに転送可能です。なお、画像はDNG形式やJPEG形式で記録できます。さらに、「Adobe Photoshop Lightroom Classic CC」に「ライカ テザー撮影用プラグイン」をインストールすれば、同ソフトのテザー撮影機能に対応させることが可能です。&lt;br&gt;&lt;br&gt;ワイヤレスLAN機能搭載&lt;br&gt;ワイヤレスLAN機能も搭載しており、モバイルアプリ「Leica FOTOS 2.0」を使ってカメラをリモート操作することも可能です。また、GPS機能も搭載しており、衛星からの電波に基づいて、撮影場所や撮影時刻を画像のExifファイルに記録できます。&lt;br&gt;高品質で耐久性に優れた素材を使用&lt;br&gt;&lt;br&gt;ボディの材質にはマグネシウムを、3.0型の液晶モニターのカバーガラスにはCorning Gorilla Glassを、レンズマウントの材質には耐久性のあるステンレスをそれぞれ採用しています。また、ほこりや水滴がカメラ本体の内部に侵入するのを防ぐために、シーリングを随所に施しています。ロケ撮影などの過酷な環境においても、長年にわたって真価を発揮し続けるという高い信頼性を確保しています。「ライカ S（Typ 007）」で定評があった直感的な操作性もしっかりと受け継がれています。シャッタースピードや絞り値の設定などの主な操作は、クリックホイール、シャッター速度ダイヤル、ジョイスティックの3つの操作部で行います。メニューを使った操作も、これらの操作部を使って素早く簡単に行えます。背面には、液晶モニターと、その周囲に4つのボタンを配置しています。これらの4つのボタンには、好みの機能を割り当てることが可能です。セントラルシャッターを搭載のSレンズを使用の場合は、メインスイッチでフォーカルプレーンシャッターとセントラルシャッターを切り換えることができます。&lt;br&gt;&lt;br&gt;&lt;b&gt;■主な仕様&lt;/b&gt;&lt;br&gt;&lt;br&gt;●有効画素数：約6400万画素&lt;br&gt;●記録メディア：SD/SDHC/SDXCメモリーカード、CFメモリーカード（UDMA7対応）&lt;br&gt;●液晶モニター：3.0型 約92万画素（固定タッチパネル）&lt;br&gt;●シャッタースピード：8分（ISO感度設定により異なる）～1/4000秒&lt;br&gt;●連続撮影：最大3コマ/秒&lt;br&gt;●動画記録サイズ：シネマ4K(4096×2160)、フルハイビジョン(1920×1080)他&lt;br&gt;●ISO感度：オート100-50000&lt;br&gt;●スマホ接続：Wi-Fi&lt;br&gt;●電源：バッテリー S BP-PRO1&lt;br&gt;●質量：約1260g（バッテリー含まず）&lt;br&gt;</t>
  </si>
  <si>
    <t>4548182108276</t>
  </si>
  <si>
    <t>27525</t>
  </si>
  <si>
    <t>&lt;img src="https://gdetail.image-qoo10.jp/839/604445351/2021/8/f154c564-034c-42f0-bebf-704fa1ef0950.jpg"&gt;&lt;br&gt;&lt;br&gt;&lt;br&gt;&lt;br&gt;&lt;br&gt;&lt;br&gt;&lt;div align="left"&gt;&lt;strong&gt;■商品特徴&lt;/strong&gt;&lt;br&gt;&lt;br&gt;■世界最速（※１）１５コマ／秒の高速連写と最短約０．０２秒のＡＦにより決定的な瞬間をとらえる&lt;br&gt;・新開発のフォーカルプレーンシャッターを採用。高性能なモーターによりシャッターを駆動させることで、１５コマ／秒の高速連写を実現するとともに、レリーズタイムラグを約０．０３５秒に抑え、高い応答性を発揮します。また、シャッターの耐久性を従来機（Ｘ－Ｔ３）の２倍に向上させつつ、シャッター音の静音化も実現しました。&lt;br&gt;&lt;br&gt;・電子シャッター設定時では、３０コマ／秒のブラックアウトフリー高速連写が可能です（電子シャッター設定時のみ使用可能）。&lt;br&gt;&lt;br&gt;・アルゴリズムのさらなる進化などにより、最短約０．０２秒の高速ＡＦを実現します。&lt;br&gt;&lt;br&gt;・優れた動体追従ＡＦを備えているため、カメラに向かって来る被写体のみならず、カメラから離れていく被写体も正確にとらえ続けることができます。また、顔・瞳ＡＦ性能も向上させており、より快適なポートレート撮影を可能にします。&lt;br&gt;&lt;br&gt;■ボディ内手ブレ補正機能などの搭載により快適な撮影をサポート&lt;br&gt;・「Ｘ－Ｔシリーズ」として初めて、ボディ内手ブレ補正機能を搭載。従来比（Ｘ－Ｈ１との比較）８倍のブレ検出精度を持つジャイロセンサーと、シャッター時の微振動を効果的に抑制する衝撃吸収機構などを新たに採用することで、５軸・最大６．５段の手ブレ補正効果を発揮します。スポーツをはじめとするアクティブな撮影シーンや、夜景などの暗い撮影シーンでも、快適な手持ち撮影を可能にします。&lt;br&gt;&lt;br&gt;・新開発の大容量バッテリー「ＮＰ－Ｗ２３５」を採用。ノーマルモードで約５００枚（※２）、エコノミーモードで約６００枚（※２）の連続撮影が可能です。また、「ＮＰ－Ｗ２３５」を２つ装填できる縦位置バッテリーグリップ「ＶＧ－ＸＴ４」（別売）との組み合わせでは、最大約１７００枚（※２）の連続撮影を行うことができます。&lt;br&gt;（※２：背面液晶モニターのみを使用し、ＪＰＥＧ画像で撮影した場合の撮影枚数）&lt;br&gt;&lt;br&gt;・ファインダーのライブビュー設定は、３つのブーストモードから選択可能（※３）。撮影シーンや被写体に応じて、暗所でも被写体を正確にとらえる「低照度優先」モード、被写体の細部まで映し出す「解像度優先」モード、被写体の動きをなめらかに表示する「フレームレート優先」モードを設定できます。&lt;br&gt;（※３：背面液晶モニターのライブビュー設定は、「低照度優先」モードと「解像度優先」モードから選択可能）&lt;br&gt;&lt;br&gt;■独自の色再現技術などにより卓越した写真画質を実現&lt;br&gt;・裏面照射型約２６１０万画素「Ｘ－Ｔｒａｎｓ　ＣＭＯＳ　４」センサーと高速画像処理エンジン「Ｘ－Ｐｒｏｃｅｓｓｏｒ　４」を搭載。写真フィルムなどの研究開発で８０年以上にわたり培った色再現技術との組み合わせで、人間の記憶に残る鮮やかな色「記憶色」を実現します。&lt;br&gt;&lt;br&gt;・当社の写真用フィルム「Ｖｅｌｖｉａ」や映画用フィルム「ＥＴＥＲＮＡ」などの色・階調を再現できる「フィルムシミュレーション」に、「ＥＴＥＲＮＡブリーチバイパス」モードを新たに搭載。本モードは、写真フィルムの現像方法のひとつである「銀残し」を施したような表現を可能とし、低彩度・高コントラストで重厚感のある写真・映像を撮影できます。&lt;br&gt;&lt;br&gt;・「オートホワイトバランス」機能に、白熱電球下などでも自然な白色を再現できる「ホワイト優先」モードと、温かみのある色合いを実現する「雰囲気優先」モードを新たに加えました。&lt;br&gt;&lt;br&gt;■充実の動画撮影機能を搭載&lt;br&gt;・４Ｋ／６０Ｐ　４：２：０　１０ｂｉｔでのカメラ内ＳＤカード記録が可能。ＨＤＭＩ出力では、より多くの色情報を記録できる４Ｋ／６０Ｐ　４：２：２　１０ｂｉｔに対応します。&lt;br&gt;&lt;br&gt;・電子式手ブレ補正機能を新たに搭載。手ブレに合わせてフレーミングを微調整することで、手持ちによる動画撮影で生じるブレを徹底的に補正します。&lt;br&gt;&lt;br&gt;・フルＨＤ・２４０Ｐのハイスピード動画撮影が可能。素早く動く被写体の一瞬のアクションも、最大１０倍のスローモーション映像で生することができます。&lt;br&gt;&lt;br&gt;・ボディ天面に、静止画／動画切換ダイヤルを新たに搭載。本ダイヤルを用いることで、静止画・動画撮影の設定を独立して行うことができます。「動画専用操作」モード使用時では、予め選択した動画撮影の設定を記憶することができるため、静止画撮影から動画撮影への移行も速やかに行えます。&lt;br&gt;&lt;br&gt;&lt;strong&gt;■主な仕様&lt;/strong&gt;&lt;br&gt;&lt;br&gt;●本体サイズ（Ｈ×Ｗ×Ｄ）　：約９２．８×１３４．６×６３．８ｍｍ（最薄部３７．９ｍｍ）&lt;br&gt;●本体重量：約６０７ｇ（付属バッテリー、ＳＤメモリーカード含む）／約５２６ｇ（バッテリー、ＳＤメモリーカード含まず）&lt;br&gt;●撮像画面サイズ：２３．５ｍｍ×１５．６ｍｍ（ＡＰＳ－Ｃサイズ）　Ｘ－Ｔｒａｎｓ　ＣＭＯＳ　４センサー、原色フィルター採用、センサークリーニング：圧電素子による超音波方式&lt;br&gt;●有効画素数：約２６１０万画素&lt;br&gt;●液晶モニターサイズ：３．０型　３：２アスペクト　バリアングル式タッチパネル付きＴＦＴカラー液晶モニター　約１６２万ドット&lt;br&gt;●ビューファインダー：０．５型有機ＥＬファインダー　約３６９万ドット（視野率：約１００％）　アイポイント：約２３ｍｍ（接眼レンズ最後尾から）　ファインダー倍率：０．７５倍（３５ｍｍ判換算５０ｍｍレンズ、無限遠、視度－１ｍ－１のとき）&lt;br&gt;●レンズ：別売&lt;br&gt;●ＩＳＯ感度：標準出力感度：ＡＵＴＯ１／ＡＵＴＯ２／ＡＵＴＯ３（ＩＳＯ１２８００まで設定可能）／ＩＳＯ１６０～１２８００（１／３段ステップ）　拡張モード：ＩＳＯ８０／１００／１２５／２５６００／５１２００&lt;br&gt;●シャッタースピード：メカニカルシャッター：４秒～１／８０００秒（Ｐモード）、３０秒～１／８０００秒（Ａモード）、１５分～１／８０００秒（Ｓ／Ｍモード）、バルブ（最長６０分）　電子シャッター：４秒～１／３２０００秒（Ｐモード）、３０秒～１／３２０００秒（Ａモード）、１５分～１／３２０００秒（Ｓ／Ｍモード）、バルブ：１秒固定&lt;br&gt;●記録メディア：ＳＤカード（～２ＧＢ）／ＳＤＨＣカード（～３２ＧＢ）／ＳＤＸＣカード（～５１２ＧＢ）ＵＨＳ－Ｉ／ＵＨＳ－ＩＩ　対応、ビデオスピードクラスＶ９０対応&lt;br&gt;●撮影可能枚数：約６００枚（エコノミーモード時）、約５００枚（ノーマルモード時）　※ＣＩＰＡ規格による　※ＸＦ３５ｍｍＦ１．４　Ｒ　使用時&lt;br&gt;●連続撮影速度：約３０コマ／秒（電子シャッター設定時、１．２５ｘクロップ）　［連続記録枚数］ＪＰＥＧ：６０枚　ロスレス圧縮／圧縮ＲＡＷ：３５枚　非圧縮ＲＡＷ：３３枚、約１５コマ／秒　［連続記録枚数］ＪＰＥＧ：１１０枚　ロスレス圧縮／圧縮ＲＡＷ：３８枚　非圧縮ＲＡＷ：３５枚（※記録枚数は、使用するＳＤメモリーカードによって変わります。※連写速度は、撮影環境や連続撮影枚数によって変わります。）&lt;br&gt;●有効撮影画角：１．５倍&lt;br&gt;●電源：充電式バッテリー　ＮＰ－Ｗ２３５（リチウムイオンタイプ）　※付属&lt;br&gt;●付属品：充電式バッテリー　ＮＰ－Ｗ２３５（リチウムイオンタイプ）、ＡＣパワーアダプター　ＡＣ－５ＶＪ、プラグアダプター、専用ＵＳＢケーブル、ヘッドホン用アダプター、ショルダーストラップ、ボディーキャップ、ホットシューカバー、縦位置グリップ用端子カバー、メモリーカードスロットカバー、シンクロターミナルカバー、使用説明書、保証書一式&lt;/div&gt;</t>
  </si>
  <si>
    <t>4547410427875</t>
  </si>
  <si>
    <t>&lt;img src="https://gdetail.image-qoo10.jp/839/604445351/2021/8/a122fc50-c92e-4472-885e-dfe215abf3aa.jpg"&gt;&lt;br&gt;&lt;br&gt;&lt;br&gt;&lt;br&gt;&lt;br&gt;&lt;br&gt;&lt;div align="left"&gt;&lt;strong&gt;■商品特徴&lt;/strong&gt;&lt;br&gt;&lt;br&gt;■世界最速（※１）１５コマ／秒の高速連写と最短約０．０２秒のＡＦにより決定的な瞬間をとらえる&lt;br&gt;・新開発のフォーカルプレーンシャッターを採用。高性能なモーターによりシャッターを駆動させることで、１５コマ／秒の高速連写を実現するとともに、レリーズタイムラグを約０．０３５秒に抑え、高い応答性を発揮します。また、シャッターの耐久性を従来機（Ｘ－Ｔ３）の２倍に向上させつつ、シャッター音の静音化も実現しました。&lt;br&gt;&lt;br&gt;・電子シャッター設定時では、３０コマ／秒のブラックアウトフリー高速連写が可能です（電子シャッター設定時のみ使用可能）。&lt;br&gt;&lt;br&gt;・アルゴリズムのさらなる進化などにより、最短約０．０２秒の高速ＡＦを実現します。&lt;br&gt;&lt;br&gt;・優れた動体追従ＡＦを備えているため、カメラに向かって来る被写体のみならず、カメラから離れていく被写体も正確にとらえ続けることができます。また、顔・瞳ＡＦ性能も向上させており、より快適なポートレート撮影を可能にします。&lt;br&gt;&lt;br&gt;■ボディ内手ブレ補正機能などの搭載により快適な撮影をサポート&lt;br&gt;・「Ｘ－Ｔシリーズ」として初めて、ボディ内手ブレ補正機能を搭載。従来比（Ｘ－Ｈ１との比較）８倍のブレ検出精度を持つジャイロセンサーと、シャッター時の微振動を効果的に抑制する衝撃吸収機構などを新たに採用することで、５軸・最大６．５段の手ブレ補正効果を発揮します。スポーツをはじめとするアクティブな撮影シーンや、夜景などの暗い撮影シーンでも、快適な手持ち撮影を可能にします。&lt;br&gt;&lt;br&gt;・新開発の大容量バッテリー「ＮＰ－Ｗ２３５」を採用。ノーマルモードで約５００枚（※２）、エコノミーモードで約６００枚（※２）の連続撮影が可能です。また、「ＮＰ－Ｗ２３５」を２つ装填できる縦位置バッテリーグリップ「ＶＧ－ＸＴ４」（別売）との組み合わせでは、最大約１７００枚（※２）の連続撮影を行うことができます。&lt;br&gt;（※２：背面液晶モニターのみを使用し、ＪＰＥＧ画像で撮影した場合の撮影枚数）&lt;br&gt;&lt;br&gt;・ファインダーのライブビュー設定は、３つのブーストモードから選択可能（※３）。撮影シーンや被写体に応じて、暗所でも被写体を正確にとらえる「低照度優先」モード、被写体の細部まで映し出す「解像度優先」モード、被写体の動きをなめらかに表示する「フレームレート優先」モードを設定できます。&lt;br&gt;（※３：背面液晶モニターのライブビュー設定は、「低照度優先」モードと「解像度優先」モードから選択可能）&lt;br&gt;&lt;br&gt;■独自の色再現技術などにより卓越した写真画質を実現&lt;br&gt;・裏面照射型約２６１０万画素「Ｘ－Ｔｒａｎｓ　ＣＭＯＳ　４」センサーと高速画像処理エンジン「Ｘ－Ｐｒｏｃｅｓｓｏｒ　４」を搭載。写真フィルムなどの研究開発で８０年以上にわたり培った色再現技術との組み合わせで、人間の記憶に残る鮮やかな色「記憶色」を実現します。&lt;br&gt;&lt;br&gt;・当社の写真用フィルム「Ｖｅｌｖｉａ」や映画用フィルム「ＥＴＥＲＮＡ」などの色・階調を再現できる「フィルムシミュレーション」に、「ＥＴＥＲＮＡブリーチバイパス」モードを新たに搭載。本モードは、写真フィルムの現像方法のひとつである「銀残し」を施したような表現を可能とし、低彩度・高コントラストで重厚感のある写真・映像を撮影できます。&lt;br&gt;&lt;br&gt;・「オートホワイトバランス」機能に、白熱電球下などでも自然な白色を再現できる「ホワイト優先」モードと、温かみのある色合いを実現する「雰囲気優先」モードを新たに加えました。&lt;br&gt;&lt;br&gt;■充実の動画撮影機能を搭載&lt;br&gt;・４Ｋ／６０Ｐ　４：２：０　１０ｂｉｔでのカメラ内ＳＤカード記録が可能。ＨＤＭＩ出力では、より多くの色情報を記録できる４Ｋ／６０Ｐ　４：２：２　１０ｂｉｔに対応します。&lt;br&gt;&lt;br&gt;・電子式手ブレ補正機能を新たに搭載。手ブレに合わせてフレーミングを微調整することで、手持ちによる動画撮影で生じるブレを徹底的に補正します。&lt;br&gt;&lt;br&gt;・フルＨＤ・２４０Ｐのハイスピード動画撮影が可能。素早く動く被写体の一瞬のアクションも、最大１０倍のスローモーション映像で再することができます。&lt;br&gt;&lt;br&gt;・ボディ天面に、静止画／動画切換ダイヤルを新たに搭載。本ダイヤルを用いることで、静止画・動画撮影の設定を独立して行うことができます。「動画専用操作」モード使用時では、予め選択した動画撮影の設定を記憶することができるため、静止画撮影から動画撮影への移行も速やかに行えます。&lt;br&gt;&lt;br&gt;&lt;strong&gt;■主な仕様&lt;/strong&gt;&lt;br&gt;&lt;br&gt;●本体サイズ（Ｈ×Ｗ×Ｄ）　：約９２．８×１３４．６×６３．８ｍｍ（最薄部３７．９ｍｍ）&lt;br&gt;●本体重量：約６０７ｇ（付属バッテリー、ＳＤメモリーカード含む）／約５２６ｇ（バッテリー、ＳＤメモリーカード含まず）&lt;br&gt;●撮像画面サイズ：２３．５ｍｍ×１５．６ｍｍ（ＡＰＳ－Ｃサイズ）　Ｘ－Ｔｒａｎｓ　ＣＭＯＳ　４センサー、原色フィルター採用、センサークリーニング：圧電素子による超音波方式&lt;br&gt;●有効画素数：約２６１０万画素&lt;br&gt;●液晶モニターサイズ：３．０型　３：２アスペクト　バリアングル式タッチパネル付きＴＦＴカラー液晶モニター　約１６２万ドット&lt;br&gt;●ビューファインダー：０．５型有機ＥＬファインダー　約３６９万ドット（視野率：約１００％）　アイポイント：約２３ｍｍ（接眼レンズ最後尾から）　ファインダー倍率：０．７５倍（３５ｍｍ判換算５０ｍｍレンズ、無限遠、視度－１ｍ－１のとき）&lt;br&gt;●レンズ：別売&lt;br&gt;●ＩＳＯ感度：標準出力感度：ＡＵＴＯ１／ＡＵＴＯ２／ＡＵＴＯ３（ＩＳＯ１２８００まで設定可能）／ＩＳＯ１６０～１２８００（１／３段ステップ）　拡張モード：ＩＳＯ８０／１００／１２５／２５６００／５１２００&lt;br&gt;●シャッタースピード：メカニカルシャッター：４秒～１／８０００秒（Ｐモード）、３０秒～１／８０００秒（Ａモード）、１５分～１／８０００秒（Ｓ／Ｍモード）、バルブ（最長６０分）　電子シャッター：４秒～１／３２０００秒（Ｐモード）、３０秒～１／３２０００秒（Ａモード）、１５分～１／３２０００秒（Ｓ／Ｍモード）、バルブ：１秒固定&lt;br&gt;●記録メディア：ＳＤカード（～２ＧＢ）／ＳＤＨＣカード（～３２ＧＢ）／ＳＤＸＣカード（～５１２ＧＢ）ＵＨＳ－Ｉ／ＵＨＳ－ＩＩ　対応、ビデオスピードクラスＶ９０対応&lt;br&gt;●撮影可能枚数：約６００枚（エコノミーモード時）、約５００枚（ノーマルモード時）　※ＣＩＰＡ規格による　※ＸＦ３５ｍｍＦ１．４　Ｒ　使用時&lt;br&gt;●連続撮影速度：約３０コマ／秒（電子シャッター設定時、１．２５ｘクロップ）　［連続記録枚数］ＪＰＥＧ：６０枚　ロスレス圧縮／圧縮ＲＡＷ：３５枚　非圧縮ＲＡＷ：３３枚、約１５コマ／秒　［連続記録枚数］ＪＰＥＧ：１１０枚　ロスレス圧縮／圧縮ＲＡＷ：３８枚　非圧縮ＲＡＷ：３５枚（※記録枚数は、使用するＳＤメモリーカードによって変わります。※連写速度は、撮影環境や連続撮影枚数によって変わります。）&lt;br&gt;●有効撮影画角：１．５倍&lt;br&gt;●電源：充電式バッテリー　ＮＰ－Ｗ２３５（リチウムイオンタイプ）　※付属&lt;br&gt;●付属品：充電式バッテリー　ＮＰ－Ｗ２３５（リチウムイオンタイプ）、ＡＣパワーアダプター　ＡＣ－５ＶＪ、プラグアダプター、専用ＵＳＢケーブル、ヘッドホン用アダプター、ショルダーストラップ、ボディーキャップ、ホットシューカバー、縦位置グリップ用端子カバー、メモリーカードスロットカバー、シンクロターミナルカバー、使用説明書、保証書一式&lt;/div&gt;</t>
  </si>
  <si>
    <t>4547410427936</t>
  </si>
  <si>
    <t>X-T4 レンズキット [シルバー] ミラーレス一眼カメラ</t>
  </si>
  <si>
    <t>&lt;img src="https://img1.kakaku.k-img.com/images/productimage/fullscale/K0001237311.jpg"&gt;&lt;br&gt;&lt;br&gt;&lt;br&gt;&lt;br&gt;&lt;br&gt;&lt;br&gt;&lt;div align="left"&gt;&lt;b&gt;■商品特徴&lt;/b&gt;&lt;br&gt;&lt;br&gt;■世界最速（※１）１５コマ／秒の高速連写と最短約０．０２秒のＡＦにより決定的な瞬間をとらえる&lt;br&gt;・新開発のフォーカルプレーンシャッターを採用。高性能なモーターによりシャッターを駆動させることで、１５コマ／秒の高速連写を実現するとともに、レリーズタイムラグを約０．０３５秒に抑え、高い応答性を発揮します。また、シャッターの耐久性を従来機（Ｘ－Ｔ３）の２倍に向上させつつ、シャッター音の静音化も実現しました。&lt;br&gt;&lt;br&gt;・電子シャッター設定時では、３０コマ／秒のブラックアウトフリー高速連写が可能です（電子シャッター設定時のみ使用可能）。&lt;br&gt;&lt;br&gt;・アルゴリズムのさらなる進化などにより、最短約０．０２秒の高速ＡＦを実現します。&lt;br&gt;&lt;br&gt;・優れた動体追従ＡＦを備えているため、カメラに向かって来る被写体のみならず、カメラから離れていく被写体も正確にとらえ続けることができます。また、顔・瞳ＡＦ性能も向上させており、より快適なポートレート撮影を可能にします。&lt;br&gt;&lt;br&gt;■ボディ内手ブレ補正機能などの搭載により快適な撮影をサポート&lt;br&gt;・「Ｘ－Ｔシリーズ」として初めて、ボディ内手ブレ補正機能を搭載。従来比（Ｘ－Ｈ１との比較）８倍のブレ検出精度を持つジャイロセンサーと、シャッター時の微振動を効果的に抑制する衝撃吸収機構などを新たに採用することで、５軸・最大６．５段の手ブレ補正効果を発揮します。スポーツをはじめとするアクティブな撮影シーンや、夜景などの暗い撮影シーンでも、快適な手持ち撮影を可能にします。&lt;br&gt;&lt;br&gt;・新開発の大容量バッテリー「ＮＰ－Ｗ２３５」を採用。ノーマルモードで約５００枚（※２）、エコノミーモードで約６００枚（※２）の連続撮影が可能です。また、「ＮＰ－Ｗ２３５」を２つ装填できる縦位置バッテリーグリップ「ＶＧ－ＸＴ４」（別売）との組み合わせでは、最大約１７００枚（※２）の連続撮影を行うことができます。&lt;br&gt;（※２：背面液晶モニターのみを使用し、ＪＰＥＧ画像で撮影した場合の撮影枚数）&lt;br&gt;&lt;br&gt;・ファインダーのライブビュー設定は、３つのブーストモードから選択可能（※３）。撮影シーンや被写体に応じて、暗所でも被写体を正確にとらえる「低照度優先」モード、被写体の細部まで映し出す「解像度優先」モード、被写体の動きをなめらかに表示する「フレームレート優先」モードを設定できます。&lt;br&gt;（※３：背面液晶モニターのライブビュー設定は、「低照度優先」モードと「解像度優先」モードから選択可能）&lt;br&gt;&lt;br&gt;■独自の色再現技術などにより卓越した写真画質を実現&lt;br&gt;・裏面照射型約２６１０万画素「Ｘ－Ｔｒａｎｓ　ＣＭＯＳ　４」センサーと高速画像処理エンジン「Ｘ－Ｐｒｏｃｅｓｓｏｒ　４」を搭載。写真フィルムなどの研究開発で８０年以上にわたり培った色再現技術との組み合わせで、人間の記憶に残る鮮やかな色「記憶色」を実現します。&lt;br&gt;&lt;br&gt;・当社の写真用フィルム「Ｖｅｌｖｉａ」や映画用フィルム「ＥＴＥＲＮＡ」などの色・階調を再現できる「フィルムシミュレーション」に、「ＥＴＥＲＮＡブリーチバイパス」モードを新たに搭載。本モードは、写真フィルムの現像方法のひとつである「銀残し」を施したような表現を可能とし、低彩度・高コントラストで重厚感のある写真・映像を撮影できます。&lt;br&gt;&lt;br&gt;・「オートホワイトバランス」機能に、白熱電球下などでも自然な白色を再現できる「ホワイト優先」モードと、温かみのある色合いを実現する「雰囲気優先」モードを新たに加えました。&lt;br&gt;&lt;br&gt;■充実の動画撮影機能を搭載&lt;br&gt;・４Ｋ／６０Ｐ　４：２：０　１０ｂｉｔでのカメラ内ＳＤカード記録が可能。ＨＤＭＩ出力では、より多くの色情報を記録できる４Ｋ／６０Ｐ　４：２：２　１０ｂｉｔに対応します。&lt;br&gt;&lt;br&gt;・電子式手ブレ補正機能を新たに搭載。手ブレに合わせてフレーミングを微調整することで、手持ちによる動画撮影で生じるブレを徹底的に補正します。&lt;br&gt;&lt;br&gt;・フルＨＤ・２４０Ｐのハイスピード動画撮影が可能。素早く動く被写体の一瞬のアクションも、最大１０倍のスローモーション映像で生することができます。&lt;br&gt;&lt;br&gt;・ボディ天面に、静止画／動画切換ダイヤルを新たに搭載。本ダイヤルを用いることで、静止画・動画撮影の設定を独立して行うことができます。「動画専用操作」モード使用時では、予め選択した動画撮影の設定を記憶することができるため、静止画撮影から動画撮影への移行も速やかに行えます。&lt;br&gt;&lt;br&gt;＜付属キットレンズ＞&lt;br&gt;ＸＦ１６－８０ｍｍＦ４　Ｒ　ＯＩＳ　ＷＲ&lt;br&gt;&lt;br&gt;&lt;b&gt;■主な仕様&lt;/b&gt;&lt;br&gt;&lt;br&gt;●本体サイズ（Ｈ×Ｗ×Ｄ）　：約９２．８×１３４．６×６３．８ｍｍ（最薄部３７．９ｍｍ）&lt;br&gt;●本体重量：約６０７ｇ（付属バッテリー、ＳＤメモリーカード含む）／約５２６ｇ（バッテリー、ＳＤメモリーカード含まず）&lt;br&gt;●撮像画面サイズ：２３．５ｍｍ×１５．６ｍｍ（ＡＰＳ－Ｃサイズ）　Ｘ－Ｔｒａｎｓ　ＣＭＯＳ　４センサー、原色フィルター採用、センサークリーニング：圧電素子による超音波方式&lt;br&gt;●有効画素数：約２６１０万画素&lt;br&gt;●液晶モニターサイズ：３．０型　３：２アスペクト　バリアングル式タッチパネル付きＴＦＴカラー液晶モニター　約１６２万ドット&lt;br&gt;●ビューファインダー：０．５型有機ＥＬファインダー　約３６９万ドット（視野率：約１００％）　アイポイント：約２３ｍｍ（接眼レンズ最後尾から）　ファインダー倍率：０．７５倍（３５ｍｍ判換算５０ｍｍレンズ、無限遠、視度－１ｍ－１のとき）&lt;br&gt;●レンズ：付属レンズ：ＸＦ１６－８０ｍｍＦ４　Ｒ　ＯＩＳ　ＷＲ&lt;br&gt;●ＩＳＯ感度：標準出力感度：ＡＵＴＯ１／ＡＵＴＯ２／ＡＵＴＯ３（ＩＳＯ１２８００まで設定可能）／ＩＳＯ１６０～１２８００（１／３段ステップ）　拡張モード：ＩＳＯ８０／１００／１２５／２５６００／５１２００&lt;br&gt;●シャッタースピード：メカニカルシャッター：４秒～１／８０００秒（Ｐモード）、３０秒～１／８０００秒（Ａモード）、１５分～１／８０００秒（Ｓ／Ｍモード）、バルブ（最長６０分）　電子シャッター：４秒～１／３２０００秒（Ｐモード）、３０秒～１／３２０００秒（Ａモード）、１５分～１／３２０００秒（Ｓ／Ｍモード）、バルブ：１秒固定&lt;br&gt;●記録メディア：ＳＤカード（～２ＧＢ）／ＳＤＨＣカード（～３２ＧＢ）／ＳＤＸＣカード（～５１２ＧＢ）ＵＨＳ－Ｉ／ＵＨＳ－ＩＩ　対応、ビデオスピードクラスＶ９０対応&lt;br&gt;●撮影可能枚数：約６００枚（エコノミーモード時）、約５００枚（ノーマルモード時）　※ＣＩＰＡ規格による　※ＸＦ３５ｍｍＦ１．４　Ｒ　使用時&lt;br&gt;●連続撮影速度：約３０コマ／秒（電子シャッター設定時、１．２５ｘクロップ）　［連続記録枚数］ＪＰＥＧ：６０枚　ロスレス圧縮／圧縮ＲＡＷ：３５枚　非圧縮ＲＡＷ：３３枚、約１５コマ／秒　［連続記録枚数］ＪＰＥＧ：１１０枚　ロスレス圧縮／圧縮ＲＡＷ：３８枚　非圧縮ＲＡＷ：３５枚（※記録枚数は、使用するＳＤメモリーカードによって変わります。※連写速度は、撮影環境や連続撮影枚数によって変わります。）&lt;br&gt;●有効撮影画角：１．５倍&lt;br&gt;●電源：充電式バッテリー　ＮＰ－Ｗ２３５（リチウムイオンタイプ）　※付属&lt;br&gt;●付属品：充電式バッテリー　ＮＰ－Ｗ２３５（リチウムイオンタイプ）、ＡＣパワーアダプター　ＡＣ－５ＶＪ、プラグアダプター、専用ＵＳＢケーブル、ヘッドホン用アダプター、ショルダーストラップ、ボディーキャップ、ホットシューカバー、縦位置グリップ用端子カバー、メモリーカードスロットカバー、シンクロターミナルカバー、使用説明書、保証書一式&lt;br&gt;</t>
  </si>
  <si>
    <t>4547410428056</t>
  </si>
  <si>
    <t>X-T4 レンズキット [ブラック] ミラーレス一眼カメラ</t>
  </si>
  <si>
    <t>&lt;img src="https://img1.kakaku.k-img.com/images/productimage/fullscale/K0001237312.jpg"&gt;&lt;br&gt;&lt;br&gt;&lt;br&gt;&lt;br&gt;&lt;br&gt;&lt;br&gt;&lt;div align="left"&gt;&lt;b&gt;■商品特徴&lt;/b&gt;&lt;br&gt;&lt;br&gt;■世界最速（※１）１５コマ／秒の高速連写と最短約０．０２秒のＡＦにより決定的な瞬間をとらえる&lt;br&gt;・新開発のフォーカルプレーンシャッターを採用。高性能なモーターによりシャッターを駆動させることで、１５コマ／秒の高速連写を実現するとともに、レリーズタイムラグを約０．０３５秒に抑え、高い応答性を発揮します。また、シャッターの耐久性を従来機（Ｘ－Ｔ３）の２倍に向上させつつ、シャッター音の静音化も実現しました。&lt;br&gt;&lt;br&gt;・電子シャッター設定時では、３０コマ／秒のブラックアウトフリー高速連写が可能です（電子シャッター設定時のみ使用可能）。&lt;br&gt;&lt;br&gt;・アルゴリズムのさらなる進化などにより、最短約０．０２秒の高速ＡＦを実現します。&lt;br&gt;&lt;br&gt;・優れた動体追従ＡＦを備えているため、カメラに向かって来る被写体のみならず、カメラから離れていく被写体も正確にとらえ続けることができます。また、顔・瞳ＡＦ性能も向上させており、より快適なポートレート撮影を可能にします。&lt;br&gt;&lt;br&gt;■ボディ内手ブレ補正機能などの搭載により快適な撮影をサポート&lt;br&gt;・「Ｘ－Ｔシリーズ」として初めて、ボディ内手ブレ補正機能を搭載。従来比（Ｘ－Ｈ１との比較）８倍のブレ検出精度を持つジャイロセンサーと、シャッター時の微振動を効果的に抑制する衝撃吸収機構などを新たに採用することで、５軸・最大６．５段の手ブレ補正効果を発揮します。スポーツをはじめとするアクティブな撮影シーンや、夜景などの暗い撮影シーンでも、快適な手持ち撮影を可能にします。&lt;br&gt;&lt;br&gt;・新開発の大容量バッテリー「ＮＰ－Ｗ２３５」を採用。ノーマルモードで約５００枚（※２）、エコノミーモードで約６００枚（※２）の連続撮影が可能です。また、「ＮＰ－Ｗ２３５」を２つ装填できる縦位置バッテリーグリップ「ＶＧ－ＸＴ４」（別売）との組み合わせでは、最大約１７００枚（※２）の連続撮影を行うことができます。&lt;br&gt;（※２：背面液晶モニターのみを使用し、ＪＰＥＧ画像で撮影した場合の撮影枚数）&lt;br&gt;&lt;br&gt;・ファインダーのライブビュー設定は、３つのブーストモードから選択可能（※３）。撮影シーンや被写体に応じて、暗所でも被写体を正確にとらえる「低照度優先」モード、被写体の細部まで映し出す「解像度優先」モード、被写体の動きをなめらかに表示する「フレームレート優先」モードを設定できます。&lt;br&gt;（※３：背面液晶モニターのライブビュー設定は、「低照度優先」モードと「解像度優先」モードから選択可能）&lt;br&gt;&lt;br&gt;■独自の色再現技術などにより卓越した写真画質を実現&lt;br&gt;・裏面照射型約２６１０万画素「Ｘ－Ｔｒａｎｓ　ＣＭＯＳ　４」センサーと高速画像処理エンジン「Ｘ－Ｐｒｏｃｅｓｓｏｒ　４」を搭載。写真フィルムなどの研究開発で８０年以上にわたり培った色再現技術との組み合わせで、人間の記憶に残る鮮やかな色「記憶色」を実現します。&lt;br&gt;&lt;br&gt;・当社の写真用フィルム「Ｖｅｌｖｉａ」や映画用フィルム「ＥＴＥＲＮＡ」などの色・階調を再現できる「フィルムシミュレーション」に、「ＥＴＥＲＮＡブリーチバイパス」モードを新たに搭載。本モードは、写真フィルムの現像方法のひとつである「銀残し」を施したような表現を可能とし、低彩度・高コントラストで重厚感のある写真・映像を撮影できます。&lt;br&gt;&lt;br&gt;・「オートホワイトバランス」機能に、白熱電球下などでも自然な白色を再現できる「ホワイト優先」モードと、温かみのある色合いを実現する「雰囲気優先」モードを新たに加えました。&lt;br&gt;&lt;br&gt;■充実の動画撮影機能を搭載&lt;br&gt;・４Ｋ／６０Ｐ　４：２：０　１０ｂｉｔでのカメラ内ＳＤカード記録が可能。ＨＤＭＩ出力では、より多くの色情報を記録できる４Ｋ／６０Ｐ　４：２：２　１０ｂｉｔに対応します。&lt;br&gt;&lt;br&gt;・電子式手ブレ補正機能を新たに搭載。手ブレに合わせてフレーミングを微調整することで、手持ちによる動画撮影で生じるブレを徹底的に補正します。&lt;br&gt;&lt;br&gt;・フルＨＤ・２４０Ｐのハイスピード動画撮影が可能。素早く動く被写体の一瞬のアクションも、最大１０倍のスローモーション映像で生することができます。&lt;br&gt;&lt;br&gt;・ボディ天面に、静止画／動画切換ダイヤルを新たに搭載。本ダイヤルを用いることで、静止画・動画撮影の設定を独立して行うことができます。「動画専用操作」モード使用時では、予め選択した動画撮影の設定を記憶することができるため、静止画撮影から動画撮影への移行も速やかに行えます。&lt;br&gt;&lt;br&gt;＜付属キットレンズ＞&lt;br&gt;ＸＦ１６－８０ｍｍＦ４　Ｒ　ＯＩＳ　ＷＲ&lt;br&gt;&lt;br&gt;&lt;b&gt;■主な仕様&lt;/b&gt;&lt;br&gt;&lt;br&gt;●本体サイズ（Ｈ×Ｗ×Ｄ）　：約９２．８×１３４．６×６３．８ｍｍ（最薄部３７．９ｍｍ）&lt;br&gt;●本体重量：約６０７ｇ（付属バッテリー、ＳＤメモリーカード含む）／約５２６ｇ（バッテリー、ＳＤメモリーカード含まず）&lt;br&gt;●撮像画面サイズ：２３．５ｍｍ×１５．６ｍｍ（ＡＰＳ－Ｃサイズ）　Ｘ－Ｔｒａｎｓ　ＣＭＯＳ　４センサー、原色フィルター採用、センサークリーニング：圧電素子による超音波方式&lt;br&gt;●有効画素数：約２６１０万画素&lt;br&gt;●液晶モニターサイズ：３．０型　３：２アスペクト　バリアングル式タッチパネル付きＴＦＴカラー液晶モニター　約１６２万ドット&lt;br&gt;●ビューファインダー：０．５型有機ＥＬファインダー　約３６９万ドット（視野率：約１００％）　アイポイント：約２３ｍｍ（接眼レンズ最後尾から）　ファインダー倍率：０．７５倍（３５ｍｍ判換算５０ｍｍレンズ、無限遠、視度－１ｍ－１のとき）&lt;br&gt;●レンズ：付属レンズ：ＸＦ１６－８０ｍｍＦ４　Ｒ　ＯＩＳ　ＷＲ&lt;br&gt;●ＩＳＯ感度：標準出力感度：ＡＵＴＯ１／ＡＵＴＯ２／ＡＵＴＯ３（ＩＳＯ１２８００まで設定可能）／ＩＳＯ１６０～１２８００（１／３段ステップ）　拡張モード：ＩＳＯ８０／１００／１２５／２５６００／５１２００&lt;br&gt;●シャッタースピード：メカニカルシャッター：４秒～１／８０００秒（Ｐモード）、３０秒～１／８０００秒（Ａモード）、１５分～１／８０００秒（Ｓ／Ｍモード）、バルブ（最長６０分）　電子シャッター：４秒～１／３２０００秒（Ｐモード）、３０秒～１／３２０００秒（Ａモード）、１５分～１／３２０００秒（Ｓ／Ｍモード）、バルブ：１秒固定&lt;br&gt;●記録メディア：ＳＤカード（～２ＧＢ）／ＳＤＨＣカード（～３２ＧＢ）／ＳＤＸＣカード（～５１２ＧＢ）ＵＨＳ－Ｉ／ＵＨＳ－ＩＩ　対応、ビデオスピードクラスＶ９０対応&lt;br&gt;●撮影可能枚数：約６００枚（エコノミーモード時）、約５００枚（ノーマルモード時）　※ＣＩＰＡ規格による　※ＸＦ３５ｍｍＦ１．４　Ｒ　使用時&lt;br&gt;●連続撮影速度：約３０コマ／秒（電子シャッター設定時、１．２５ｘクロップ）　［連続記録枚数］ＪＰＥＧ：６０枚　ロスレス圧縮／圧縮ＲＡＷ：３５枚　非圧縮ＲＡＷ：３３枚、約１５コマ／秒　［連続記録枚数］ＪＰＥＧ：１１０枚　ロスレス圧縮／圧縮ＲＡＷ：３８枚　非圧縮ＲＡＷ：３５枚（※記録枚数は、使用するＳＤメモリーカードによって変わります。※連写速度は、撮影環境や連続撮影枚数によって変わります。）&lt;br&gt;●有効撮影画角：１．５倍&lt;br&gt;●電源：充電式バッテリー　ＮＰ－Ｗ２３５（リチウムイオンタイプ）　※付属&lt;br&gt;●付属品：充電式バッテリー　ＮＰ－Ｗ２３５（リチウムイオンタイプ）、ＡＣパワーアダプター　ＡＣ－５ＶＪ、プラグアダプター、専用ＵＳＢケーブル、ヘッドホン用アダプター、ショルダーストラップ、ボディーキャップ、ホットシューカバー、縦位置グリップ用端子カバー、メモリーカードスロットカバー、シンクロターミナルカバー、使用説明書、保証書一式&lt;br&gt;</t>
  </si>
  <si>
    <t>4547410428032</t>
  </si>
  <si>
    <t>&lt;img src="https://img1.kakaku.k-img.com/images/productimage/fullscale/K0001232559.jpg"&gt;&lt;br&gt;&lt;br&gt;&lt;br&gt;&lt;br&gt;&lt;br&gt;&lt;br&gt;&lt;div align="left"&gt;&lt;b&gt;■商品特徴&lt;/b&gt;&lt;br&gt;&lt;br&gt;●ミドルクラスの機種に迫るハイスペックで、日常のスナップから動体撮影まで、エントリーユーザーでも簡単に多彩な撮影表現を楽しむことができます。&lt;br&gt;特にAF・連写性能を高め、素早く動く被写体でも快適に撮影が可能です。&lt;br&gt;&lt;br&gt;●約2410万画素APS-C CMOSセンサーと映像エンジンDIGIC 8により高画質を実現&lt;br&gt;&lt;br&gt;●光学ファインダー撮影時最高約7.0コマ/秒の高速連写を実現&lt;br&gt;&lt;br&gt;●人物の撮影に適した「EOS iTR AF」(ファインダー撮影時)、「瞳AF」(ライブビュー撮影時)など、先進の機能を搭載し動く被写体にも快適にオートフォーカス&lt;br&gt;&lt;br&gt;&lt;b&gt;■主な仕様&lt;/b&gt;&lt;br&gt;&lt;br&gt;外寸：幅131mm 奥行102.6mm 高さ76.2mm&lt;br&gt;重量：約515g&lt;br&gt;有効画素数：2410万&lt;br&gt;撮像素子タイプ：CMOS&lt;br&gt;撮像素子サイズ：APS-C&lt;br&gt;連写速度：最高約7コマ/秒&lt;br&gt;フォーカスポイント(測距点)：45点オールクロスセンサー&lt;br&gt;映像エンジン：DIGIC 8&lt;br&gt;記録メディア：SD/SDHC*/SDXC*メモリーカード *UHS-Iカード対応&lt;br&gt;</t>
  </si>
  <si>
    <t>4549292151237</t>
  </si>
  <si>
    <t>EOS Kiss X10i ダブルズームキット デジタル一眼レフカメラ</t>
  </si>
  <si>
    <t>&lt;img src="https://img1.kakaku.k-img.com/images/productimage/fullscale/K0001232560.jpg"&gt;&lt;br&gt;&lt;br&gt;&lt;br&gt;&lt;br&gt;&lt;br&gt;&lt;br&gt;&lt;div align="left"&gt;&lt;b&gt;■商品特徴&lt;/b&gt;&lt;br&gt;&lt;br&gt;●ミドルクラスの機種に迫るハイスペックで、日常のスナップから動体撮影まで、エントリーユーザーでも簡単に多彩な撮影表現を楽しむことができます。&lt;br&gt;特にAF・連写性能を高め、素早く動く被写体でも快適に撮影が可能です。&lt;br&gt;&lt;br&gt;●約2410万画素APS-C CMOSセンサーと映像エンジンDIGIC 8により高画質を実現&lt;br&gt;&lt;br&gt;●光学ファインダー撮影時最高約7.0コマ/秒の高速連写を実現&lt;br&gt;&lt;br&gt;●人物の撮影に適した「EOS iTR AF」(ファインダー撮影時)、「瞳AF」(ライブビュー撮影時)など、先進の機能を搭載し動く被写体にも快適にオートフォーカス&lt;br&gt;&lt;br&gt;&lt;b&gt;■主な仕様&lt;/b&gt;&lt;br&gt;&lt;br&gt;外寸：幅131mm 奥行102.6mm 高さ76.2mm&lt;br&gt;重量：約515g&lt;br&gt;有効画素数：2410万&lt;br&gt;撮像素子タイプ：CMOS&lt;br&gt;撮像素子サイズ：APS-C&lt;br&gt;連写速度：最高約7コマ/秒&lt;br&gt;フォーカスポイント(測距点)：45点オールクロスセンサー&lt;br&gt;映像エンジン：DIGIC 8&lt;br&gt;記録メディア：SD/SDHC*/SDXC*メモリーカード *UHS-Iカード対応&lt;br&gt;</t>
  </si>
  <si>
    <t>4549292151251</t>
  </si>
  <si>
    <t>&lt;img src="https://img1.kakaku.k-img.com/images/productimage/fullscale/K0001233056.jpg"&gt;&lt;br&gt;&lt;br&gt;&lt;br&gt;&lt;br&gt;&lt;br&gt;&lt;br&gt;&lt;div align="left"&gt;&lt;b&gt;■商品特徴&lt;/b&gt;&lt;br&gt;&lt;br&gt;●”しっかり軽やかフルサイズ”-従来フルサイズ　EOSの快速・快適・高画質に加えて、小型・軽量・手頃な価格を追及する。&lt;br&gt;&lt;br&gt;●「RFレンズ」との組み合わせによる優れた画質と豊かな表現力&lt;br&gt;&lt;br&gt;●多様なシーンに対応する「デュアルピクセルCMOS AF」&lt;br&gt;&lt;br&gt;●ファインダーから目を離さず撮影に集中できる快適な操作性&lt;br&gt;&lt;br&gt;&lt;br&gt;&lt;b&gt;■主な仕様&lt;/b&gt;&lt;br&gt;&lt;br&gt;外寸：幅132.5mm 奥行85mm 高さ70mm&lt;br&gt;重量：約485g&lt;br&gt;有効画素数：2620万&lt;br&gt;撮像素子タイプ：CMOS&lt;br&gt;撮像素子サイズ：35mmフルサイズ&lt;br&gt;連写速度：最高約5.0コマ/秒&lt;br&gt;フォーカスポイント(測距点)：最大4，779ポジション&lt;br&gt;映像エンジン：DIGIC 8&lt;br&gt;記録メディア：SD／SDHC※／SDXC※メモリーカード ※UHS-IIカード対応&lt;br&gt;</t>
  </si>
  <si>
    <t>4549292171433</t>
  </si>
  <si>
    <t>&lt;img src="https://img1.kakaku.k-img.com/images/productimage/fullscale/K0001231936.jpg"&gt;&lt;br&gt;&lt;br&gt;&lt;br&gt;&lt;br&gt;&lt;br&gt;&lt;br&gt;&lt;div align="left"&gt;&lt;b&gt;■商品特徴&lt;/b&gt;&lt;br&gt;&lt;br&gt;世界最高７．５段の手ぶれ補正、新画像処理エンジン「ＴｒｕｅＰｉｃ　ＩＸ」による「５０００万画素手持ちハイレゾショット」など多彩な撮影機能を備えたミラーレス一眼&lt;br&gt;●世界最高７．５段（※１）手ぶれ補正&lt;br&gt;「上下左右の角度ぶれ」「上下左右のシフトぶれ」と「光軸回転」を補正する、あらゆる種類の手ぶれに対応するオリンパス独自の５軸手ぶれ補正。Ｅ－Ｍ１　Ｍａｒｋ　ＩＩＩではカメラ単体で最大７段（※２）、さらにＥＤ　１２－１００ｍｍ　Ｆ４．０　ＩＳ　ＰＲＯレンズとの組み合わせによる「５軸シンクロ手ぶれ補正」（※３）では、最大７．５段という世界トップクラスの補正性能を実現しています。&lt;br&gt;※１　使用レンズ：ＥＤ　１２－１００ｍｍ　Ｆ４．０　ＩＳ　ＰＲＯ　焦点距離　ｆ＝１００ｍｍ　（３５ｍｍ判換算２００ｍｍ相当）、半押し中手ぶれ補正：ＯＦＦ、フレームレート：高速、ＣＩＰＡ規格準拠、２軸加振時（Ｙａｗ／Ｐｉｔｃｈ）&lt;br&gt;※２　使用レンズ：ＥＤ　１２－４０ｍｍ　Ｆ２．８　ＰＲＯ　焦点距離　ｆ＝４０ｍｍ　（３５ｍｍ判換算８０ｍｍ相当）、ＣＩＰＡ規格準拠、２軸加振時（Ｙａｗ／Ｐｉｔｃｈ）&lt;br&gt;※３　対応レンズ：ＥＤ　１２－１００ｍｍ　Ｆ４．０　ＩＳ　ＰＲＯ、　ＥＤ　３００ｍｍ　Ｆ４．０　ＩＳ　ＰＲＯ　（２０２０年２月現在）&lt;br&gt;●新エンジン「ＴｒｕｅＰｉｃ　ＩＸ」が生む高画質&lt;br&gt;さらなる性能向上を果たした新画像処理エンジンＴｒｕｅＰｉｃ　ＩＸを採用。２０００万画素　Ｌｉｖｅ　ＭＯＳセンサーとＴｒｕｅＰｉｃ　ＩＸの高画質＆高速処理を組み合わせることで、Ｍ．ＺＵＩＫＯレンズの高い光学性能を引き出し、一眼トップクラスの高画質を提供します。&lt;br&gt;●防塵・防滴、耐低温設計など、過酷な環境下でも安心して使える高い信頼性&lt;br&gt;ＳＤカードスロットをはじめ各種カバーには浸水を抑えるラバー素材を用い、気密性と耐久性の高いシーリングを施すことで、優れた防塵・防滴性能を確保。また、各ユニットの低温動作を厳密にチェックし、－１０℃での撮影を保証しています。防塵・防滴・耐低温構造のＭ．ＺＵＩＫＯ　ＰＲＯレンズと組み合わせれば、雨が降る中や砂埃が舞う場所などの厳しい環境でもレインカバーなどを必要とせず、撮影に集中することができます。また、ボディーの外装にはマグネシウム合金を採用し、堅牢な高剛性ボディーを実現しています。防滴は保護等級ＩＰＸ１を保証しています。&lt;br&gt;●新開発の「星空ＡＦ」や進化した「顔優先／瞳優先ＡＦ」など、高速・高精度なＡＦシステム&lt;br&gt;これまでＭＦによるピント合わせが常識だった本格的な天体撮影をサポートする新機能として、星空のピント合わせに特化した星空ＡＦを新たに開発。暗闇に光る星々にも確実にピントを合わせられるアルゴリズムにより、高精度のＡＦを実現しています。&lt;br&gt;カメラが自動的に人物の顔・瞳を検出してピント合わせを行う顔優先／瞳優先ＡＦが進化しました。画像処理エンジンＴｒｕｅＰｉｃ　ＩＸの高い画像処理能力と、アルゴリズムの改善によって、顔・瞳を検出する精度、追従性、レスポンスを大幅に改善。小さな顔や瞳の検出能力が向上し、横向きの状態など顔検出が難しいシーンでも安定してピントを合わせ続けます。さらに、ボタン／タッチ操作による顔・瞳の選択や、ボタン操作による検出ＯＮ／ＯＦＦ変更が可能。動画撮影中も顔選択が可能です。&lt;br&gt;●「プロキャプチャーモード」や手持ち４Ｋ動画など、表現の幅を広げる革的で多彩な撮影機能&lt;br&gt;決定的瞬間を確実に捉えるＲＡＷ撮影対応のプロキャプチャーモードを搭載。シャッター半押しで有効画素２０３７万画素での撮影を開始し、シャッター全押しの瞬間からさかのぼって最大３５コマまで記録することが可能。これにより、人の反応タイムラグやカメラの動作タイムラグにより、これまで撮り逃していたような瞬間を確実に記録することができます。また、プロキャプチャーモード時は、レリーズ後のブラックアウトが起こらないため、動体を追いながらの高速連写がよりスムーズに行えます。&lt;br&gt;強力な５軸手ぶれ補正に動画専用の電子手ぶれ補正を組み合わせることで圧倒的な手ぶれ補正を実現※。通常の４Ｋ動画（３８４０×２１６０ｐｉｘ）はもちろん、映画制作などにも利用できるデジタルシネマ規格Ｃ４Ｋ（４０９６×２１６０ｐｉｘ）、２４Ｐのフレームレート、最大２３７Ｍｂｐｓの高ビットレートにも対応。手ぶれ補正強度も撮影者の動きに応じて３段階から選択可能です。&lt;br&gt;（※動画用手ぶれ補正（Ｍ－ＩＳ１）使用時は画角が狭くなります。手ぶれが大きすぎると、補正しきれないときがあります。）&lt;br&gt;&lt;br&gt;&lt;b&gt;■主な仕様&lt;/b&gt;&lt;br&gt;&lt;br&gt;●本体サイズ（Ｈ×Ｗ×Ｄ）　ｍｍ：約９０．９×１３４．１×６８．９ｍｍ（突起部含まず。ＣＩＰＡ準拠）&lt;br&gt;●本体重量&lt;br&gt;【本体のみ】５０４ｇ&lt;br&gt;【付属充電池およびメモリーカード含む、アイカップなし】５８０ｇ&lt;br&gt;ＣＩＰＡ準拠&lt;br&gt;●撮像画面サイズ：１７．４ｍｍ×１３．０ｍｍ（マイクロフォーサーズマウント）&lt;br&gt;●総画素数：約２１７７万画素&lt;br&gt;●有効画素数：約２０３７万画素&lt;br&gt;●液晶モニターサイズ：３．０型２軸可動式液晶（静電容量方式タッチパネル）、約１０４万ドット（３：２）&lt;br&gt;●ビューファインダー：アイレベル式液晶ビューファインダー、約２３６万ドット&lt;br&gt;●レンズ：別売&lt;br&gt;●ＩＳＯ感度&lt;br&gt;ＩＳＯ　ＡＵＴＯ：ＬＯＷ（約６４相当）～６４００＊基準値／上限値を変更可。&lt;br&gt;マニュアル：ＬＯＷ（約６４相当、１００相当）、２００～２５６００&lt;br&gt;●シャッタースピード&lt;br&gt;電子制御フォーカルプレーンシャッター：１／８０００～６０秒、バルブ、ライブタイム、ライブコンポジット&lt;br&gt;電子先幕シャッター：１／３２０～６０秒&lt;br&gt;電子シャッター：１／３２０００～６０秒&lt;br&gt;フリッカースキャン：動画１／３０．０～１／２５０．０　静止画１／５０．０～１／７６３４　＊動画Ｓ、Ｍモード、静止画Ｓ、Ｍモードの静音撮影時のみ可&lt;br&gt;●記録メディア&lt;br&gt;スロット１：ＳＤ、ＳＤＨＣ（ＵＨＳ－Ｉ　／　ＩＩ）、ＳＤＸＣ（ＵＨＳ－Ｉ　／　ＩＩ）&lt;br&gt;スロット２：ＳＤ、ＳＤＨＣ（ＵＨＳ－Ｉ）、ＳＤＸＣ（ＵＨＳ－Ｉ）&lt;br&gt;●撮影可能枚数&lt;br&gt;標準：４２０枚、低消費電力撮影モード：９００枚&lt;br&gt;※東芝　ＳＤＸＵ－Ｄ０３２Ｇ使用時、ＩＳ　ＯＮ、フラッシュ非装着、ＣＩＰＡの試験基準による&lt;br&gt;●連続撮影速度&lt;br&gt;［連写Ｈ］約１５コマ／秒（１０～１５コマ／秒に設定可）&lt;br&gt;［連写Ｌ］約１０コマ／秒（１～１０コマ／秒に設定可）&lt;br&gt;［低振動連写Ｌ］約８．５コマ／秒&lt;br&gt;［静音連写Ｈ］約６０コマ／秒（１５、２０、３０、６０コマ／秒に設定可）&lt;br&gt;［静音連写Ｌ］約１８コマ／秒（１～１０、１５、１８コマ／秒に設定可）&lt;br&gt;［プロキャプチャー連写Ｈ］約６０コマ／秒（１５、２０、３０、６０コマ／秒に設定可）&lt;br&gt;［プロキャプチャー連写Ｌ］約１８コマ／秒（１０、１５、１８コマ／秒に設定可）&lt;br&gt;●有効撮影画角：２．０倍&lt;br&gt;●電源：リチウムイオン充電池　ＢＬＨ－１&lt;br&gt;●付属品&lt;br&gt;ＵＳＢケーブル、ケーブルクリップ、ショルダーストラップ、取扱説明書、保証書、リチウムイオン充電池ＢＬＨ－１、リチウムイオン電池充電器ＢＣＨ－１&lt;br&gt;</t>
  </si>
  <si>
    <t>4545350053000</t>
  </si>
  <si>
    <t>&lt;img src="https://img1.kakaku.k-img.com/images/productimage/fullscale/K0001231937.jpg"&gt;&lt;br&gt;&lt;br&gt;&lt;br&gt;&lt;br&gt;&lt;br&gt;&lt;br&gt;&lt;div align="left"&gt;&lt;b&gt;■商品特徴&lt;/b&gt;&lt;br&gt;&lt;br&gt;世界最高７．５段の手ぶれ補正、新画像処理エンジン「ＴｒｕｅＰｉｃ　ＩＸ」による「５０００万画素手持ちハイレゾショット」など多彩な撮影機能を備えたミラーレス一眼&lt;br&gt;●世界最高７．５段（※１）手ぶれ補正&lt;br&gt;「上下左右の角度ぶれ」「上下左右のシフトぶれ」と「光軸回転」を補正する、あらゆる種類の手ぶれに対応するオリンパス独自の５軸手ぶれ補正。Ｅ－Ｍ１　Ｍａｒｋ　ＩＩＩではカメラ単体で最大７段（※２）、さらにＥＤ　１２－１００ｍｍ　Ｆ４．０　ＩＳ　ＰＲＯレンズとの組み合わせによる「５軸シンクロ手ぶれ補正」（※３）では、最大７．５段という世界トップクラスの補正性能を実現しています。&lt;br&gt;※１　使用レンズ：ＥＤ　１２－１００ｍｍ　Ｆ４．０　ＩＳ　ＰＲＯ　焦点距離　ｆ＝１００ｍｍ　（３５ｍｍ判換算２００ｍｍ相当）、半押し中手ぶれ補正：ＯＦＦ、フレームレート：高速、ＣＩＰＡ規格準拠、２軸加振時（Ｙａｗ／Ｐｉｔｃｈ）&lt;br&gt;※２　使用レンズ：ＥＤ　１２－４０ｍｍ　Ｆ２．８　ＰＲＯ　焦点距離　ｆ＝４０ｍｍ　（３５ｍｍ判換算８０ｍｍ相当）、ＣＩＰＡ規格準拠、２軸加振時（Ｙａｗ／Ｐｉｔｃｈ）&lt;br&gt;※３　対応レンズ：ＥＤ　１２－１００ｍｍ　Ｆ４．０　ＩＳ　ＰＲＯ、　ＥＤ　３００ｍｍ　Ｆ４．０　ＩＳ　ＰＲＯ　（２０２０年２月現在）&lt;br&gt;●新エンジン「ＴｒｕｅＰｉｃ　ＩＸ」が生む高画質&lt;br&gt;さらなる性能向上を果たした新画像処理エンジンＴｒｕｅＰｉｃ　ＩＸを採用。２０００万画素　Ｌｉｖｅ　ＭＯＳセンサーとＴｒｕｅＰｉｃ　ＩＸの高画質＆高速処理を組み合わせることで、Ｍ．ＺＵＩＫＯレンズの高い光学性能を引き出し、一眼トップクラスの高画質を提供します。&lt;br&gt;●防塵・防滴、耐低温設計など、過酷な環境下でも安心して使える高い信頼性&lt;br&gt;ＳＤカードスロットをはじめ各種カバーには浸水を抑えるラバー素材を用い、気密性と耐久性の高いシーリングを施すことで、優れた防塵・防滴性能を確保。また、各ユニットの低温動作を厳密にチェックし、－１０℃での撮影を保証しています。防塵・防滴・耐低温構造のＭ．ＺＵＩＫＯ　ＰＲＯレンズと組み合わせれば、雨が降る中や砂埃が舞う場所などの厳しい環境でもレインカバーなどを必要とせず、撮影に集中することができます。また、ボディーの外装にはマグネシウム合金を採用し、堅牢な高剛性ボディーを実現しています。防滴は保護等級ＩＰＸ１を保証しています。&lt;br&gt;●新開発の「星空ＡＦ」や進化した「顔優先／瞳優先ＡＦ」など、高速・高精度なＡＦシステム&lt;br&gt;これまでＭＦによるピント合わせが常識だった本格的な天体撮影をサポートする新機能として、星空のピント合わせに特化した星空ＡＦを新たに開発。暗闇に光る星々にも確実にピントを合わせられるアルゴリズムにより、高精度のＡＦを実現しています。&lt;br&gt;カメラが自動的に人物の顔・瞳を検出してピント合わせを行う顔優先／瞳優先ＡＦが進化しました。画像処理エンジンＴｒｕｅＰｉｃ　ＩＸの高い画像処理能力と、アルゴリズムの改善によって、顔・瞳を検出する精度、追従性、レスポンスを大幅に改善。小さな顔や瞳の検出能力が向上し、横向きの状態など顔検出が難しいシーンでも安定してピントを合わせ続けます。さらに、ボタン／タッチ操作による顔・瞳の選択や、ボタン操作による検出ＯＮ／ＯＦＦ変更が可能。動画撮影中も顔選択が可能です。&lt;br&gt;●「プロキャプチャーモード」や手持ち４Ｋ動画など、表現の幅を広げる革的で多彩な撮影機能&lt;br&gt;決定的瞬間を確実に捉えるＲＡＷ撮影対応のプロキャプチャーモードを搭載。シャッター半押しで有効画素２０３７万画素での撮影を開始し、シャッター全押しの瞬間からさかのぼって最大３５コマまで記録することが可能。これにより、人の反応タイムラグやカメラの動作タイムラグにより、これまで撮り逃していたような瞬間を確実に記録することができます。また、プロキャプチャーモード時は、レリーズ後のブラックアウトが起こらないため、動体を追いながらの高速連写がよりスムーズに行えます。&lt;br&gt;強力な５軸手ぶれ補正に動画専用の電子手ぶれ補正を組み合わせることで圧倒的な手ぶれ補正を実現※。通常の４Ｋ動画（３８４０×２１６０ｐｉｘ）はもちろん、映画制作などにも利用できるデジタルシネマ規格Ｃ４Ｋ（４０９６×２１６０ｐｉｘ）、２４Ｐのフレームレート、最大２３７Ｍｂｐｓの高ビットレートにも対応。手ぶれ補正強度も撮影者の動きに応じて３段階から選択可能です。&lt;br&gt;（※動画用手ぶれ補正（Ｍ－ＩＳ１）使用時は画角が狭くなります。手ぶれが大きすぎると、補正しきれないときがあります。）&lt;br&gt;&lt;br&gt;&lt;b&gt;■主な仕様&lt;/b&gt;&lt;br&gt;&lt;br&gt;●本体サイズ（Ｈ×Ｗ×Ｄ）　ｍｍ：約９０．９×１３４．１×６８．９ｍｍ（突起部含まず。ＣＩＰＡ準拠）&lt;br&gt;●本体重量&lt;br&gt;【本体のみ】５０４ｇ&lt;br&gt;【付属充電池およびメモリーカード含む、アイカップなし】５８０ｇ&lt;br&gt;ＣＩＰＡ準拠&lt;br&gt;●撮像画面サイズ：１７．４ｍｍ×１３．０ｍｍ（マイクロフォーサーズマウント）&lt;br&gt;●総画素数：約２１７７万画素&lt;br&gt;●有効画素数：約２０３７万画素&lt;br&gt;●液晶モニターサイズ：３．０型２軸可動式液晶（静電容量方式タッチパネル）、約１０４万ドット（３：２）&lt;br&gt;●ビューファインダー：アイレベル式液晶ビューファインダー、約２３６万ドット&lt;br&gt;●レンズ：【付属キットレンズ】Ｍ．ＺＵＩＫＯ　ＤＩＧＩＴＡＬ　ＥＤ　１２－４０ｍｍ　Ｆ２．８　ＰＲＯ&lt;br&gt;●ＩＳＯ感度&lt;br&gt;ＩＳＯ　ＡＵＴＯ：ＬＯＷ（約６４相当）～６４００＊基準値／上限値を変更可。&lt;br&gt;マニュアル：ＬＯＷ（約６４相当、１００相当）、２００～２５６００&lt;br&gt;●シャッタースピード&lt;br&gt;電子制御フォーカルプレーンシャッター：１／８０００～６０秒、バルブ、ライブタイム、ライブコンポジット&lt;br&gt;電子先幕シャッター：１／３２０～６０秒&lt;br&gt;電子シャッター：１／３２０００～６０秒&lt;br&gt;フリッカースキャン：動画１／３０．０～１／２５０．０　静止画１／５０．０～１／７６３４　＊動画Ｓ、Ｍモード、静止画Ｓ、Ｍモードの静音撮影時のみ可&lt;br&gt;●記録メディア&lt;br&gt;スロット１：ＳＤ、ＳＤＨＣ（ＵＨＳ－Ｉ　／　ＩＩ）、ＳＤＸＣ（ＵＨＳ－Ｉ　／　ＩＩ）&lt;br&gt;スロット２：ＳＤ、ＳＤＨＣ（ＵＨＳ－Ｉ）、ＳＤＸＣ（ＵＨＳ－Ｉ）&lt;br&gt;●撮影可能枚数&lt;br&gt;標準：４２０枚、低消費電力撮影モード：９００枚&lt;br&gt;※東芝　ＳＤＸＵ－Ｄ０３２Ｇ使用時、ＩＳ　ＯＮ、フラッシュ非装着、ＣＩＰＡの試験基準による&lt;br&gt;●連続撮影速度&lt;br&gt;［連写Ｈ］約１５コマ／秒（１０～１５コマ／秒に設定可）&lt;br&gt;［連写Ｌ］約１０コマ／秒（１～１０コマ／秒に設定可）&lt;br&gt;［低振動連写Ｌ］約８．５コマ／秒&lt;br&gt;［静音連写Ｈ］約６０コマ／秒（１５、２０、３０、６０コマ／秒に設定可）&lt;br&gt;［静音連写Ｌ］約１８コマ／秒（１～１０、１５、１８コマ／秒に設定可）&lt;br&gt;［プロキャプチャー連写Ｈ］約６０コマ／秒（１５、２０、３０、６０コマ／秒に設定可）&lt;br&gt;［プロキャプチャー連写Ｌ］約１８コマ／秒（１０、１５、１８コマ／秒に設定可）&lt;br&gt;●有効撮影画角：２．０倍&lt;br&gt;●電源：リチウムイオン充電池　ＢＬＨ－１&lt;br&gt;●付属品&lt;br&gt;ＵＳＢケーブル、ケーブルクリップ、ショルダーストラップ、取扱説明書、保証書、リチウムイオン充電池ＢＬＨ－１、リチウムイオン電池充電器ＢＣＨ－１&lt;br&gt;</t>
  </si>
  <si>
    <t>4545350053017</t>
  </si>
  <si>
    <t>&lt;img src="https://img1.kakaku.k-img.com/images/productimage/fullscale/K0001231900.jpg"&gt;&lt;br&gt;&lt;br&gt;&lt;br&gt;&lt;br&gt;&lt;br&gt;&lt;br&gt;&lt;div align="left"&gt;&lt;b&gt;■商品特徴&lt;/b&gt;&lt;br&gt;&lt;br&gt;●全点、クロスセンサーで選択可能な高密度１０５点ＡＦシステム【ＮＥＷ】&lt;br&gt;１０５点のフォーカスポイントはすべてクロスセンサーで、全点が選択可能。構図をずらすことなく、被写体のピントを合わせたい部分にＡＦでピント合わせができます。しかも、ひとつひとつのフォーカスポイントを縦横３列ずつのトリプルセンサー配列とし、ＡＦエリアをＤ５比約１．６倍の高密度でカバー。小さな被写体もより確実に捉えることができます。&lt;br&gt;&lt;br&gt;●低輝度時にもスムーズ・確実に合焦する－４．５ＥＶ対応ＡＦ【ＮＥＷ】&lt;br&gt;新開発のマルチＣＡＭ　３７Ｋオートフォーカスセンサーモジュールは、さらなる低ノイズを追求。中央のフォーカスポイントで－４．５ＥＶ、その他のフォーカスポイントすべてで－４ＥＶ対応を達成※しています。低輝度下でも、あるいはコントラストの低い被写体でも、高速高精度なＡＦ撮影が可能です。&lt;br&gt;&lt;br&gt;●さらに高度な動体へのＡＦ追従を実現する新開発ＡＦ専用エンジン【ＮＥＷ】&lt;br&gt;複数の処理をシーケンス制御マイコンと並行して実行し、演算処理、制御の総合的な高速化を実現するＡＦ専用エンジンをさらにパワーアップしました。これにより、約１４コマ／秒※の高速連続撮影時にも全点同時測距を実行。得られたＤ５比約１．６倍のデフォーカス情報によって、捉えた主要被写体をその周辺から識別し、安定してピントを合わせ続けます。特にＡＦロックオンで「横切りへの反応」の強度を上げた際に、目的の位置に一段とピントを合わせ続けやすくなりました。&lt;br&gt;&lt;br&gt;●瞳を優先したＡＦも可能にするアドバンストシーン認識システム&lt;br&gt;新ＡＦ専用エンジン、画像処理エンジンＥＸＰＥＥＤ　６、そしてこれらと共働するアドバンストシーン認識システムの性能向上によって、Ｄ６は様々な性能を一段と強化。特に、顔・上体検出情報、デフォーカス情報、動き検知情報によって、被写体の平面方向への動きの追尾性能が向上しています。また、光学ファインダー撮影時にデジタル一眼レフカメラで初めて※、瞳の位置を優先したフォーカスポイントの選択に対応。人物をポートレート的に撮影したい場合にも、より瞳にピントが合った撮影がしやすくなっています。&lt;br&gt;&lt;br&gt;&lt;b&gt;■主な仕様&lt;/b&gt;&lt;br&gt;&lt;br&gt;●本体サイズ（Ｈ×Ｗ×Ｄ）：約１６３×１６０×９２ｍｍ&lt;br&gt;●本体重量：約１４５０　ｇ（バッテリーおよびＣＦｅｘｐｒｅｓｓカード２枚を含む、ボディーキャップ、アクセサリーシューカバーを除く）、約１２７０　ｇ（本体のみ）&lt;br&gt;●撮像画面サイズ：３５．９×２３．９ｍｍサイズＣＭＯＳセンサー、ニコンＦＸフォーマット&lt;br&gt;●総画素数：２１３３万画素&lt;br&gt;●有効画素数：２０８２万画素&lt;br&gt;●液晶モニターサイズ：３．２型ＴＦＴ液晶モニター（タッチパネル）、約２３６万ドット（ＸＧＡ）、視野角１７０°、視野率約１００％、明るさ調整可能（マニュアル１１段階）、カラーカスタマイズ可能&lt;br&gt;●ビューファインダー：アイレベル式ペンタプリズム使用一眼レフレックス式ファインダー&lt;br&gt;●レンズ：別売り&lt;br&gt;●ＩＳＯ感度：露出モードＭ：ＩＳＯ　１００～１０２４００（ステップ幅：１／３、１／２、１ステップに変更可能）、ＩＳＯ　１０２４００に対し約０．３、０．５、０．７、１段、２段、３段、４段、５段（ＩＳＯ　３２８００００相当）の増感、感度自動制御（ＩＳＯ　１００～Ｈｉ　５）が可能、制御上限感度が設定可能&lt;br&gt;●シャッタースピード：１／８０００～３０秒（ステップ幅：１／３、１／２、１ステップに変更可能、露出モードＭでは９００秒まで延長可能）、Ｂｕｌｂ、Ｔｉｍｅ、Ｘ２５０&lt;br&gt;●記録メディア：ＣＦｅｘｐｒｅｓｓカード（Ｔｙｐｅ　Ｂ）、ＸＱＤカード&lt;br&gt;●撮影可能枚数：約３５８０コマ（ＣＩＰＡ規格準拠）&lt;br&gt;●連続撮影速度：低速連続撮影：約１～１０コマ／秒、　高速連続撮影：約１０～１４コマ／秒、　静音撮影：約１～５コマ／秒&lt;br&gt;●電源：Ｌｉ－ｉｏｎリチャージャブルバッテリー　ＥＮ－ＥＬ１８ｃ※　１個使用、※ＥＮ－ＥＬ１８ｃの代わりにＥＮ－ＥＬ１８ｂ／ＥＮ－ＥＬ１８ａ／ＥＮ－ＥＬ１８も使えます。ただし、ＥＮ－ＥＬ１８　を使用したときはＥＮ－ＥＬ１８ｃ／ＥＮ－ＥＬ１８ｂ／ＥＮ－ＥＬ１８ａを使用したときよりも撮影可能コマ数（電池寿命）が減少します。&lt;br&gt;●付属品：Ｌｉ－ｉｏｎリチャージャブルバッテリー　ＥＮ－ＥＬ１８ｃ（端子カバー付）、バッテリーチャージャー　ＭＨ－２６ａ（電源コード／接点保護カバー（２個）付）、ＨＤＭＩ／ＵＳＢケーブルクリップ、ＵＳＢケーブル　ＵＣ－Ｅ２４、ストラップ　ＡＮ－ＤＣ２２、アイピースアダプター　ＤＫ－２７、フッ素コート付きファインダーアイピース　ＤＫ－１７Ｆ、ボディーキャップ　ＢＦ－１Ｂ、アクセサリーシューカバー　ＢＳ－３、バッテリー室カバー　ＢＬ－６&lt;br&gt;</t>
  </si>
  <si>
    <t>4960759903402</t>
  </si>
  <si>
    <t>D780 ボディ デジタル一眼レフカメラ</t>
  </si>
  <si>
    <t>&lt;img src="https://img1.kakaku.k-img.com/images/productimage/fullscale/K0001222485.jpg"&gt;&lt;br&gt;&lt;br&gt;&lt;br&gt;&lt;br&gt;&lt;br&gt;&lt;br&gt;&lt;div align="left"&gt;&lt;b&gt;■商品特徴&lt;/b&gt;&lt;br&gt;&lt;br&gt;●強化された５１点ＡＦシステム（ファインダー撮影）強化された５１点ＡＦシステム（ファインダー撮影）&lt;br&gt;画像処理エンジンＥＸＰＥＥＤ　６、１８０ＫピクセルＲＧＢセンサーによって進化したアドバンストシーン認識システムが３Ｄ－トラッキングでの被写体追尾性能を向上。&lt;br&gt;さらに、フラッグシップＤ５のＡＦアルゴリズムを最適化し採用することでオートエリアＡＦの被写体検出性能を高めています。&lt;br&gt;●ニコン一眼レフカメラ初、像面位相差ＡＦ採用の２７３点ハイブリッドＡＦ（ライブビュー撮影）ニコン一眼レフカメラ初、像面位相差ＡＦ採用の２７３点ハイブリッドＡＦ（ライブビュー撮影）&lt;br&gt;ニコンのデジタル一眼レフカメラとして初めて像面位相差ＡＦを採用し、ライブビュー撮影時のＡＦ性能が飛躍的に進化。&lt;br&gt;ハイブリッドＡＦシステムが、撮像範囲の水平、垂直約９０％の広範囲を２７３点のフォーカスポイントで高密度にカバーする、革新のライブビュー撮影が楽しめます。&lt;br&gt;●常用感度ＩＳＯ　５１２００、高感度で実現するノイズを抑制した高い解像感常用感度ＩＳＯ　５１２００、高感度で実現するノイズを抑制した高い解像感&lt;br&gt;撮像素子に高画質と高感度性能の最適なバランスを追求したニコンＦＸフォーマット裏面照射型ＣＭＯＳセンサーを採用。&lt;br&gt;最新の画像処理エンジンＥＸＰＥＥＤ　６の連携してＩＳＯ　１００～５１２００の優れた高感度性能を発揮します。&lt;br&gt;●最大約２，２６０コマ撮影できる低消費電力設計最大約２，２６０コマ撮影できる低消費電力設計&lt;br&gt;低消費電力設計により、Ｌｉ－ｉｏｎ　リチャージャブルバッテリー　ＥＮ－ＥＬ１５ｂを使用する場合、１回の充電で最大約２，２６０コマが撮影可能です。&lt;br&gt;インターバルタイマー撮影やタイムラプス動画撮影など、１，０００コマ以上撮影するときでも電池残量を気にせず安心して使えます。&lt;br&gt;&lt;br&gt;&lt;b&gt;■主な仕様&lt;/b&gt;&lt;br&gt;&lt;br&gt;●本体サイズ（Ｈ×Ｗ×Ｄ）　ｍｍ：約１１５．５×１４３．５×７６ｍｍ&lt;br&gt;●本体重量：約８４０ｇ（バッテリーおよびＳＤメモリーカードを含む、ボディーキャップを除く）／約７５５ｇ（本体のみ）&lt;br&gt;●撮像画面サイズ：３５．９×２３．９ｍｍサイズＣＭＯＳセンサー、ニコンＦＸフォーマット&lt;br&gt;●総画素数：２５２８万画素&lt;br&gt;●有効画素数：２４５０万画素&lt;br&gt;●液晶モニターサイズ：チルト式３．２型ＴＦＴ液晶モニター（タッチパネル）、約２３６万ドット（ＸＧＡ）、視野角１７０°、視野率約１００％、明るさ調整可能（マニュアル１１段階）、カラーカスタマイズ可能&lt;br&gt;●ビューファインダー：アイレベル式ペンタプリズム使用一眼レフレックス式ファインダー&lt;br&gt;●レンズ：別売&lt;br&gt;●ＩＳＯ感度：ＩＳＯ　１００～５１２００（ステップ幅：１／３、１／２ステップに変更可能）、ＩＳＯ　１００に対し約０．３、０．５、０．７、１段（ＩＳＯ　５０相当）の減感、ＩＳＯ　５１２００に対し約０．３、０．５、０．７、１段、２段（ＩＳＯ　２０４８００相当）の増感、感度自動制御が可能&lt;br&gt;●シャッタースピード：１／８０００～３０秒（ステップ幅：１／３、１／２ステップに変更可能、撮影モードＭでは９００秒まで延長可能）、Ｂｕｌｂ、Ｔｉｍｅ、Ｘ２００&lt;br&gt;●記録メディア：ＳＤメモリーカード、ＳＤＨＣメモリーカード、ＳＤＸＣメモリーカード（ＳＤＨＣメモリーカード、ＳＤＸＣメモリーカードはＵＨＳ－ＩＩ規格に対応）&lt;br&gt;●撮影可能枚数：撮影可能コマ数（１コマ撮影モード）：約２２６０コマ（ＣＩＰＡ基準準拠）&lt;br&gt;●連続撮影速度：低速連続撮影：約１～６コマ／秒　高速連続撮影：約７コマ／秒&lt;br&gt;●有効撮影画角：有効撮影画角は表記焦点距離の約等倍に相当&lt;br&gt;●電源：Ｌｉ－ｉｏｎリチャージャブルバッテリー　ＥＮ－ＥＬ１５ｂ※　１個使用※ＥＮ－ＥＬ１５ｂの代わりにＥＮ－ＥＬ１５ａ／ＥＮ－ＥＬ１５も使えます。ただし、ＥＮ－ＥＬ１５を使用したときはＥＮ－ＥＬ１５ｂ／ＥＮ－ＥＬ１５ａを使用したときよりも、撮影可能コマ数（電池寿命）が減少する場合があります。本体充電ＡＣアダプター　ＥＨ－７Ｐを使用した充電はＥＮ－ＥＬ１５ｂ使用時のみ可能。&lt;br&gt;●付属品：Ｌｉ－ｉｏｎリチャージャブルバッテリー　ＥＮ－ＥＬ１５ｂ（端子カバー付）、バッテリーチャージャー　ＭＨ－２５ａ（電源プラグ（直付け型）付）、ＵＳＢケーブル　ＵＣ－Ｅ２４、ストラップ　ＡＮ－ＤＣ２１、ボディーキャップ　ＢＦ－１Ｂ、アイピースキャップ　ＤＫ－５、接眼目当て　ＤＫ－３１&lt;br&gt;</t>
  </si>
  <si>
    <t>4960759904058</t>
  </si>
  <si>
    <t>EOS-1D X Mark III ボディ デジタル一眼レフカメラ</t>
  </si>
  <si>
    <t>&lt;img src="https://img1.kakaku.k-img.com/images/productimage/fullscale/K0001222466.jpg"&gt;&lt;br&gt;&lt;br&gt;&lt;br&gt;&lt;br&gt;&lt;br&gt;&lt;br&gt;&lt;div align="left"&gt;&lt;b&gt;■商品特徴&lt;/b&gt;&lt;br&gt;&lt;br&gt;●キヤノンにおける最先端技術や最高クラスの性能を備えたフラッグシップモデルのデジタル一眼レフカメラ&lt;br&gt;&lt;br&gt;●新開発のフルサイズCMOSセンサーと映像エンジン『DIGIC X』による基本性能の向上&lt;br&gt;&lt;br&gt;●新開発の『High-res AFセンサー』を新たに搭載。&lt;br&gt;新アルゴリズム「AIサーボAF IV」によるAFの追従性向上を実現&lt;br&gt;・連続撮影速度約10fps(OVF)/11fps(LV)&lt;br&gt;・新AEセンサー採用による顔検出＆iTR AF&lt;br&gt;・最高ISO25600(拡張51200)&lt;br&gt;&lt;br&gt;●HEIFファイル記録での「HDR PQ」や「明瞭度」機能など、表現力を拡張する新たな作画機能を搭載&lt;br&gt;&lt;br&gt;&lt;br&gt;&lt;b&gt;■主な仕様&lt;/b&gt;&lt;br&gt;&lt;br&gt;外寸：幅158mm 奥行82.6mm 高さ167.6mm&lt;br&gt;重量：約1440g&lt;br&gt;有効画素数：2010万&lt;br&gt;撮像素子タイプ：CMOS&lt;br&gt;撮像素子サイズ：35mmフルサイズ&lt;br&gt;連写速度：最高約16コマ/秒（ファインダー撮影時）、最高約20コマ/秒（ライブビュー撮影時）&lt;br&gt;フォーカスポイント(測距点)：最大191点、155点オールクロスセンサー&lt;br&gt;映像エンジン：DIGIC X&lt;br&gt;記録メディア：CFexpressメモリーカード&lt;br&gt;付属品：カメラカバーR-F-3、アイカップEG、ワイドストラップL7、チャージャーLC-E19、バッテリーLP-E19、ｲﾝﾀｰﾌｪｰｽケーブルIFC-100U&lt;br&gt;</t>
  </si>
  <si>
    <t>4549292146851</t>
  </si>
  <si>
    <t>&lt;img src="https://img1.kakaku.k-img.com/images/productimage/fullscale/K0001203367.jpg"&gt;&lt;br&gt;&lt;br&gt;&lt;br&gt;&lt;br&gt;&lt;br&gt;&lt;br&gt;&lt;div align="left"&gt;&lt;b&gt;■商品特徴&lt;/b&gt;&lt;br&gt;&lt;br&gt;●高い機動力と高画質を兼ね備えた防塵・防滴構造の小型・軽量ボディー&lt;br&gt;&lt;br&gt;●プロフェッショナルモデルと同じ１２１点オールクロス像面位相差ＡＦ&lt;br&gt;&lt;br&gt;●新開発の小型手ぶれ補正ユニット搭載、高画質を支えるボディー内５軸手ぶれ補正&lt;br&gt;&lt;br&gt;●「ライブコンポジット」などオリンパスならではの多彩な撮影機能を搭載&lt;br&gt;&lt;br&gt;&lt;b&gt;■主な仕様&lt;/b&gt;&lt;br&gt;&lt;br&gt;●本体サイズ（Ｈ×Ｗ×Ｄ）：８５．２×１２５．３×４９．７ｍｍ&lt;br&gt;●その他サイズ　：Ｍ．ＺＵＩＫＯ　ＤＩＧＩＴＡＬ　ＥＤ　１４－１５０ｍｍ　Ｆ４．０－５．６　ＩＩ：６３．５　ｘ　８３ｍｍ&lt;br&gt;●本体重量：約４１４ｇＣＩＰＡ準拠、付属充電池、メモリーカード含む。アイカップなし）、３６６ｇ（本体のみ）&lt;br&gt;●撮像画面サイズ：１７．４ｍｍ×１３．０ｍｍ　４／３型Ｌｉｖｅ　ＭＯＳセンサー&lt;br&gt;●総画素数：約２１７７万画素&lt;br&gt;●有効画素数：約２０３７万画素&lt;br&gt;●液晶モニターサイズ：３．０型２軸可動式液晶。約１０４万ドット（３：２）&lt;br&gt;●ビューファインダー：アイレベル式ＯＬＥＤビューファインダー、約２３６万ドット&lt;br&gt;●レンズ：【付属キットレンズ】Ｍ．ＺＵＩＫＯ　ＤＩＧＩＴＡＬ　ＥＤ　１４－１５０ｍｍ　Ｆ４．０－５．６　ＩＩ&lt;br&gt;●ＩＳＯ感度：オートＩＳＯ：ＩＳＯ　ＬＯＷ（約６４相当）～６４００（初期設定）まで自動、２００～６４００まで基準感度、上限感度を変更可。マニュアルＩＳＯ：ＬＯＷ（約６４相当）、２００～２５６００（１／３、１ＥＶステップ選択可）&lt;br&gt;●シャッタースピード：電子制御フォーカルプレーンシャッター※１５／１／８０００～６０秒、バルブ、タイム、コンポジット、電子先幕シャッター／１／３２０～６０秒、電子シャッター／１／３２０００～６０秒、フリッカースキャン／動画１／３０．０～１／２５０．０、静止画１／５０．０～１／７６３４&lt;br&gt;●記録メディア：ＳＤメモリーカード（ＳＤＨＣ、ＳＤＸＣ、ＵＨＳ－Ｉ、ＩＩ対応）&lt;br&gt;●撮影可能枚数：約３１０枚（ＢＬＳ－５０、東芝ＳＤＸＵ－Ｄ０３２Ｇ、ＩＳ　ＯＮ、フラッシュ非装着、ＣＩＰＡ試験基準）　約６６０枚（低消費電力撮影モード時、ＣＩＰＡ試験基準をベースにした当社試験法）&lt;br&gt;●連続撮影速度：［連写Ｈ］約１０コマ／秒（５～１０コマ／秒に設定可）　［連写Ｌ］約６コマ／秒（１～６コマ／秒に設定可）　［？連写Ｌ］約５．５コマ／秒　［？連写Ｈ］約３０コマ／秒（１５、２０、３０コマ／秒に設定可）　［？連写Ｌ］約１０コマ／秒（１～１０コマ／秒に設定可）　［プロキャプチャー連写Ｈ］約３０コマ／秒（１５、２０、３０コマ／秒に設定可）　［プロキャプチャー連写Ｌ］約１０コマ／秒&lt;br&gt;●有効撮影画角：２．０倍&lt;br&gt;●電源：リチウムイオン充電池ＢＬＳ－５０&lt;br&gt;●付属品：ＵＳＢケーブル、ショルダーストラップ、取扱説明書、保証書、付属フラッシュＦＬ－ＬＭ３、リチウムイオン充電池ＢＬＳ－５０、リチウムイオン電池充電器ＢＣＳ－５&lt;br&gt;</t>
  </si>
  <si>
    <t>4545350052782</t>
  </si>
  <si>
    <t>RF100-500mm F4.5-7.1 L IS USM レンズ</t>
  </si>
  <si>
    <t>4549292168037</t>
  </si>
  <si>
    <t>RF24-105mm F4 L IS USM レンズ</t>
  </si>
  <si>
    <t>4549292115611</t>
  </si>
  <si>
    <t>320002170</t>
  </si>
  <si>
    <t>4530076132412</t>
  </si>
  <si>
    <t>4530076132429</t>
  </si>
  <si>
    <t>4530076132436</t>
  </si>
  <si>
    <t>4530076132443</t>
  </si>
  <si>
    <t>4530076132450</t>
  </si>
  <si>
    <t>4530076132467</t>
  </si>
  <si>
    <t>320002171</t>
  </si>
  <si>
    <t>NIKKOR Z 50mm f/1.2 S レンズ</t>
  </si>
  <si>
    <t>&lt;img src="https://img1.kakaku.k-img.com/images/productimage/fullscale/K0001290458.jpg"&gt;&lt;br&gt;&lt;br&gt;&lt;br&gt;&lt;br&gt;&lt;br&gt;&lt;br&gt;&lt;div align="left"&gt;&lt;b&gt;■商品特徴&lt;/b&gt;&lt;br&gt;&lt;br&gt;開放F値1.2で圧倒的に美しく滑らかなボケを実現するS-Line最高クラスの光学性能を、静止画でも動画でも堪能できる大口径標準単焦点AFレンズ&lt;br&gt;&lt;br&gt;開放F値1.2で圧倒的に美しく滑らかなボケを実現するS-Line最高クラスの光学性能を、静止画でも動画でも堪能できる大口径標準単焦点AFレンズ&lt;br&gt;&lt;br&gt;■開放F値1.2の浅い被写界深度の中で、極めて高い解像力と大きく滑らかなボケが双璧をなし、表現に劇的な変化をもたらします。&lt;br&gt;&lt;br&gt;■大口径Z マウントならではの対称型を突き詰めた理想的なレンズ構成で、光を無理に屈折させずにイメージセンサー（撮像素子）へと届けるため、収差を極めて少なく抑えています。&lt;br&gt;&lt;br&gt;■被写界深度が浅く、ピント合わせが難しいシーンでも、複数のSTM（ステッピングモーター）を搭載したマルチフォーカス方式のAF駆動により、高速・高精度なピント合わせが可能。さらに、優れた点像再現性や逆光耐性、高い操作性と静音性を兼ね備えており、静止画/動画を問わずハイレベルな映像表現を楽しめます。&lt;br&gt;</t>
  </si>
  <si>
    <t>4960759903495</t>
  </si>
  <si>
    <t>NIKKOR Z 14-24mm f/2.8 S レンズ</t>
  </si>
  <si>
    <t>&lt;img src="https://img1.kakaku.k-img.com/images/productimage/fullscale/K0001290457.jpg"&gt;&lt;br&gt;&lt;br&gt;&lt;br&gt;&lt;br&gt;&lt;br&gt;&lt;br&gt;&lt;div align="left"&gt;&lt;b&gt;■商品特徴&lt;/b&gt;&lt;br&gt;&lt;br&gt;大口径の両面非球面レンズを前玉に採用した新光学設計により、世界最短・最軽量※　約６５０ｇのボディーと開放Ｆ値２．８の圧倒的な描写力を両立。&lt;br&gt;より気軽に１４ｍｍからの超広角ズームでダイナミックな作品作りを楽しめます。&lt;br&gt;ＥＤレンズ４枚、非球面レンズ３枚４面の採用により、至近から無限遠まで、絞り開放から高い解像力を発揮。&lt;br&gt;被写体を際立てる、大きく美しいボケも魅力です。超広角ながらズーム全域で点像再現性も良好。&lt;br&gt;アルネオコートとナノクリスタルコートによる高い逆光耐性を備えるなど、ＡＦ－Ｓ　ＮＩＫＫＯＲ　１４－２４ｍｍ　ｆ／２．８Ｇ　ＥＤをはるかに凌ぐ光学性能を達成しています。&lt;br&gt;さらにフィルターの装着も可能とし、迫力のスケール感で静止画／動画撮影を問わず思いどおりの描写を実現します。&lt;br&gt;&lt;br&gt;&lt;b&gt;■主な仕様&lt;/b&gt;&lt;br&gt;&lt;br&gt;●本体サイズ（Ｈ×Ｗ×Ｄ）：約８８．５ｍｍ（最大径）×１２４．５ｍｍ（レンズマウント基準面からレンズ先端まで）&lt;br&gt;●本体重量：約６５０ｇ&lt;br&gt;</t>
  </si>
  <si>
    <t>4960759903570</t>
  </si>
  <si>
    <t>&lt;img src="https://image.yodobashi.com/product/100/000/001/005/809/302/100000001005809302_10204.jpg"&gt;&lt;br&gt;&lt;br&gt;&lt;br&gt;&lt;br&gt;&lt;br&gt;&lt;br&gt;&lt;div align="left"&gt;&lt;b&gt;■商品特徴&lt;/b&gt;&lt;br&gt;&lt;br&gt;著名なゾナータイプレンズを参考に設計された、利便性を兼ね備えたスマートな外観のコンパクト設計、デザイン性・携帯性に優れたレンズ&lt;br&gt;&lt;br&gt;DULENS APO 85mm F2は、著名なゾナータイプレンズを参考に設計されたレンズ&lt;br&gt;&lt;br&gt;■特長&lt;br&gt;●画質に妥協のないレンズ設計&lt;br&gt;DULENS APO 85mm F2は、著名なゾナータイプレンズを参考に設計されたレンズです。レンズ構成は６群７枚、異常分散レンズを2枚、高屈折率レンズ1枚、ランタノイド光学ガラス3枚を組み合わせたAPO（アポクロマート）設計により、色収差を高度に補正し、繊細で高密度な描写が得られます。&lt;br&gt;またフルサイズに対して余裕のイメージサークルを確保するとともに、高解像度イメージセンサーに対応、画面周辺部まで高い解像力を持ち、歪み・色被りなどの現象も抑制。開放F値2.0から高解像でありながらやわらかで自然なボケを表現します。&lt;br&gt;&lt;br&gt;●利便性を兼ね備えたスマートな外観&lt;br&gt;鏡筒はアルミ合金、マウント部はシネマレンズに使用する高耐久性ステンレスを採用。温度変化によるフランジバックのずれを防止。&lt;br&gt;高精度加工の総金属製ヘリコイドユニットと、高品質グリースを採用することで滑らかな操作感が得られ、マニュアルフォーカスでの微妙なピント調整を可能にしました。また、絞りはクリック感のない無段階式で、動作音を拾うことなく動画撮影を快適にします。&lt;br&gt;レンズ群の合計サイズは僅か45mm、質量約400g以内に抑えたコンパクト設計、デザイン性・携帯性に優れたレンズです。&lt;br&gt;&lt;br&gt;&lt;b&gt;■主な仕様&lt;/b&gt;&lt;br&gt;&lt;br&gt;・焦点距離 : 85mm（35mm判換算）&lt;br&gt;・レンズマウント：キヤノンEF&lt;br&gt;・対応撮像画面サイズ：35mmフルサイズ&lt;br&gt;・絞り：2.0-F16&lt;br&gt;・フィルター径：55mm&lt;br&gt;・フォーカス：MF(マニュアルフォーカス)&lt;br&gt;・レンズ構成 : 6群7枚（異常分散レンズ2枚、ランタノイドガラス3枚、高屈折率ガラス1枚）&lt;br&gt;・最短撮影距離：0.9m&lt;br&gt;・絞り羽根：9枚&lt;br&gt;・サイズ：Φ65mm×62.5mm&lt;br&gt;・質量：約400g&lt;br&gt;</t>
  </si>
  <si>
    <t>4589457583022</t>
  </si>
  <si>
    <t>&lt;img src="https://image.yodobashi.com/product/100/000/001/005/809/305/100000001005809305_10204.jpg"&gt;&lt;br&gt;&lt;br&gt;&lt;br&gt;&lt;br&gt;&lt;br&gt;&lt;br&gt;&lt;div align="left"&gt;&lt;b&gt;■商品特徴&lt;/b&gt;&lt;br&gt;&lt;br&gt;著名なゾナータイプレンズを参考に設計された、利便性を兼ね備えたスマートな外観のコンパクト設計、デザイン性・携帯性に優れたレンズ&lt;br&gt;&lt;br&gt;DULENS APO 85mm F2は、著名なゾナータイプレンズを参考に設計されたレンズ&lt;br&gt;&lt;br&gt;■特長&lt;br&gt;●画質に妥協のないレンズ設計&lt;br&gt;DULENS APO 85mm F2は、著名なゾナータイプレンズを参考に設計されたレンズです。レンズ構成は６群７枚、異常分散レンズを2枚、高屈折率レンズ1枚、ランタノイド光学ガラス3枚を組み合わせたAPO（アポクロマート）設計により、色収差を高度に補正し、繊細で高密度な描写が得られます。&lt;br&gt;またフルサイズに対して余裕のイメージサークルを確保するとともに、高解像度イメージセンサーに対応、画面周辺部まで高い解像力を持ち、歪み・色被りなどの現象も抑制。開放F値2.0から高解像でありながらやわらかで自然なボケを表現します。&lt;br&gt;&lt;br&gt;●利便性を兼ね備えたスマートな外観&lt;br&gt;鏡筒はアルミ合金、マウント部はシネマレンズに使用する高耐久性ステンレスを採用。温度変化によるフランジバックのずれを防止。&lt;br&gt;高精度加工の総金属製ヘリコイドユニットと、高品質グリースを採用することで滑らかな操作感が得られ、マニュアルフォーカスでの微妙なピント調整を可能にしました。また、絞りはクリック感のない無段階式で、動作音を拾うことなく動画撮影を快適にします。&lt;br&gt;レンズ群の合計サイズは僅か45mm、質量約400g以内に抑えたコンパクト設計、デザイン性・携帯性に優れたレンズです。&lt;br&gt;&lt;br&gt;&lt;b&gt;■主な仕様&lt;/b&gt;&lt;br&gt;&lt;br&gt;・焦点距離 : 85mm（35mm判換算）&lt;br&gt;・レンズマウント：ニコンF&lt;br&gt;・対応撮像画面サイズ：35mmフルサイズ&lt;br&gt;・絞り：2.0-F16&lt;br&gt;・フィルター径：55mm&lt;br&gt;・フォーカス：MF(マニュアルフォーカス)&lt;br&gt;・レンズ構成 : 6群7枚（異常分散レンズ2枚、ランタノイドガラス3枚、高屈折率ガラス1枚）&lt;br&gt;・最短撮影距離：0.9m&lt;br&gt;・絞り羽根：9枚&lt;br&gt;・サイズ：Φ65mm×59mm&lt;br&gt;・質量：約365g&lt;br&gt;</t>
  </si>
  <si>
    <t>4589457583053</t>
  </si>
  <si>
    <t>223</t>
  </si>
  <si>
    <t>&lt;img src="https://img1.kakaku.k-img.com/images/productimage/fullscale/K0001279107.jpg"&gt;&lt;br&gt;&lt;br&gt;&lt;br&gt;&lt;br&gt;&lt;br&gt;&lt;br&gt;&lt;div align="left"&gt;&lt;b&gt;■商品特徴&lt;/b&gt;&lt;br&gt;&lt;br&gt;●ミラーレス時代に始まるＡｒｔ　Ｆ１．４　の新章&lt;br&gt;大口径・比類なき光学性能・小型軽量・高速ＡＦ、全てをその手に&lt;br&gt;８５ｍｍ　Ｆ１．４　ＤＧ　ＤＮ　Ａｒｔ　はポートレート撮影に必要とされる、クリアで繊細な描写と大口径Ｆ１．４　に&lt;br&gt;よる豊かで美しいボケ味との両立を、プロ・ハイアマチュアユースに耐えうる高いレベルで実現。&lt;br&gt;８５ｍｍ　という焦点距離とＦ１．４　ならではの大きなボケ量により、主題を切り取り引き立たせるという&lt;br&gt;ポートレート撮影の醍醐味を余すところなく楽しめます。&lt;br&gt;高速かつ快適なＡＦ　対応はもちろん、ミラーレス専用設計により、レンズボディは従来の常識を覆す&lt;br&gt;ほどに軽量・コンパクト。さらに小型なボディには防塵防滴機構や各種機能が高いビルドクオリティ&lt;br&gt;の上に凝縮されています。&lt;br&gt;ミラーレス時代のための新しい「究極のポートレート用レンズ」としてお届けするとともに、これま&lt;br&gt;でにない機動力が可能にする、大きさや重さに捉われない「日常使いの８５ｍｍ　Ｆ１．４」という新しい&lt;br&gt;可能性をＳＩＧＭＡ　はこのレンズから提案します。&lt;br&gt;●Ａｒｔ　８５ｍｍ　Ｆ１．４　に相応しい史上最高の光学性能&lt;br&gt;ポートレート用レンズの代名詞とも言える８５ｍｍ　Ｆ１．４　というスペック。光学性能を極限まで追求す&lt;br&gt;るＡｒｔ　ラインでは、最新の光学設計技術とＳＩＧＭＡ　唯一の生産拠点・会津工場の生産技術を惜しみな&lt;br&gt;く投入することで、ポートレート撮影に必要とされる繊細な描写をプロ・ハイアマチュアユーザーの&lt;br&gt;使用に耐えうる高い次元で実現しています。&lt;br&gt;５　枚のＳＬＤ　ガラスと非球面レンズに加え、最新の高屈折ガラスを積極的に採用。カメラボディによる&lt;br&gt;補正機能ではカバーできない各収差を徹底的に補正しています。特に軸上色収差を重点的に補正する&lt;br&gt;ことで、開放Ｆ　値１．４　から色にじみの無いキレのある画像が得られます。&lt;br&gt;さらに、中心から周辺部までの高い解像力が与える合焦部分のシャープさと、Ｆ１．４　の大きなボケ量と&lt;br&gt;が相まり主題を印象的に引き立てます。また、幾度にもわたる光線シミュレーションと実写検証の繰&lt;br&gt;り返しによる徹底的なゴースト対策により、逆光環境でも画像はクリアでシャープです。&lt;br&gt;画質の心配なく開放Ｆ　値１．４　から撮影できる性能を有するので、絞りリングの操作は露出と被写界深&lt;br&gt;度の調整という作品作りのための操作に集中できます。まさにＡｒｔ　８５ｍｍ　Ｆ１．４　に相応しい光学性能&lt;br&gt;を持つレンズに仕上がりました。&lt;br&gt;●Ｆ１．４　の常識を覆す軽量・コンパクトなボディ&lt;br&gt;８５ｍｍ　Ｆ１．４　ＤＧ　ＤＮ　Ａｒｔ　は質量６３０ｇ、フィルター径７７ｍｍ、長さは９４．１ｍｍ※。ミラーレス専用設&lt;br&gt;計により、これまで困難であった「大口径かつ高い光学性能」と「軽量コンパクトなボディ」の両立を実&lt;br&gt;現しています。&lt;br&gt;オートフォーカスの駆動系には、位相差ＡＦ　とコントラストＡＦ　両方に最適化されたステッピングモ&lt;br&gt;ーターを採用。これにより、顔／瞳優先ＡＦ　などミラーレス機ならではの快適な撮影だけでなく、ステ&lt;br&gt;ッピングモーターに適した小径のフォーカスレンズを構成することにより、レンズボディ全体の小型&lt;br&gt;化を可能にしました。さらに、カメラのボディ内補正機能を積極的に活用することで、光学系のみで&lt;br&gt;対応できる収差の補正に注力することができ、レンズボディのさらなる小型化に繋がっています。&lt;br&gt;こ軽量・コンパクトなボディにより、８５ｍｍ　Ｆ１．４の大口径レンズをスナップなどの用途にも日常的に持ち出せるという、これまでの常識を覆すような楽しみ方を可能にします。&lt;br&gt;※Ｌマウント用の数値です。&lt;br&gt;●充実の機能と高いビルドクオリティ&lt;br&gt;小さなレンズボディにプロ・ハイアマチュアユースに応える充実の機能を搭載しています。&lt;br&gt;８５ｍｍ　Ｆ１．４　ＤＧ　ＤＮ　Ａｒｔでは新たに「絞りリングロックスイッチ」を採用。絞りリングにおける撮影中の意図しない操作を防ぐので、作品の作り込みに集中することができます。また、ボディに搭載された「フォーカスモード切換えスイッチ」、カメラから任意の機能を割り当てられる「ＡＦＬボタン」※も撮影をサポートします。&lt;br&gt;※対応しているカメラに限ります。また、カメラによって割り当てられる機能が変わります。&lt;br&gt;&lt;br&gt;&lt;b&gt;■主な仕様&lt;/b&gt;&lt;br&gt;&lt;br&gt;●メーカー保証年数：１年&lt;br&gt;●最大径×全長：８２．８×９４．１ｍｍ&lt;br&gt;●フィルター径：７７ｍｍ&lt;br&gt;●本体重量：６３０ｇ&lt;br&gt;●画角：２８．６°&lt;br&gt;●レンズ構成：１１群１５枚（ＳＬＤ５枚、非球面レンズ１枚を採用）&lt;br&gt;●最小絞り：Ｆ１６&lt;br&gt;●絞り羽根枚数：１１枚（円形絞り）&lt;br&gt;●焦点距離：８５ｍｍ（ＡＰＳ－Ｃ換算時：１３５ｍｍ相当）&lt;br&gt;●最短撮影距離：８５ｃｍ&lt;br&gt;●最大撮影倍率　１：８．４&lt;br&gt;●付属品：ケース、フード、フロントキャップ、リヤキャップ&lt;br&gt;●※上記数値はＬマウント用です&lt;br&gt;</t>
  </si>
  <si>
    <t>85126322656</t>
  </si>
  <si>
    <t>&lt;img src="https://img1.kakaku.k-img.com/images/productimage/fullscale/K0001278141.jpg"&gt;&lt;br&gt;&lt;br&gt;&lt;br&gt;&lt;br&gt;&lt;br&gt;&lt;br&gt;&lt;div align="left"&gt;&lt;b&gt;■商品特徴&lt;/b&gt;&lt;br&gt;&lt;br&gt;●200-800mm相当の幅広い焦点距離をカバーする小型・軽量超望遠ズームレンズ&lt;br&gt;&lt;br&gt;●優れた描写力を実現した光学設計と安心の防塵・防滴性能&lt;br&gt;&lt;br&gt;●超望遠領域 でも 快適 な AFと レンズ内手ぶれ補正&lt;br&gt;&lt;br&gt;&lt;br&gt;&lt;b&gt;■主な仕様&lt;/b&gt;&lt;br&gt;&lt;br&gt;焦点距離：100-400mm（35mm判換算200-800mm相当）&lt;br&gt;&lt;br&gt;</t>
  </si>
  <si>
    <t>4545350053055</t>
  </si>
  <si>
    <t>NIKKOR Z 24-200mm f/4-6.3 VR レンズ</t>
  </si>
  <si>
    <t>&lt;img src="https://img1.kakaku.k-img.com/images/productimage/fullscale/K0001231902.jpg"&gt;&lt;br&gt;&lt;br&gt;&lt;br&gt;&lt;br&gt;&lt;br&gt;&lt;br&gt;&lt;div align="left"&gt;&lt;b&gt;■商品特徴&lt;/b&gt;&lt;br&gt;●トラベルレンズの新スタンダード、小型軽量で高性能な8.3倍高倍率ズームレンズ&lt;br&gt;広角24mmから望遠200mmまでと幅広いシーンをカバーし、5.0段（CIPA規格準拠）※の高い手ブレ補正効果を発揮するレンズシフト方式VR機構を搭載。&lt;br&gt;高倍率ズームレンズにもかかわらず小型軽量で約570gと軽く、機動力を確保しながらさまざまなシーンを撮影したい旅行などに最適な1本です。&lt;br&gt;光学性能も追求し、ED非球面レンズ1枚、EDレンズ2枚、非球面レンズ2枚を採用。&lt;br&gt;画像の中心から周辺までシャープな描写がズーム全域で得られます。&lt;br&gt;アルネオコートの採用でレンズ面に垂直に入射する光に起因したゴーストやフレアを低減します。&lt;br&gt;&lt;br&gt;●旅先の撮影チャンスを逃さない、8.3倍高倍率ズームレンズ&lt;br&gt;広角24mmから望遠200mmまでの幅広いズーム域をカバーする8.3倍高倍率ズームレンズです。&lt;br&gt;また、最短撮影距離も広角側で0.5m、望遠側で0.7mと短く、被写体に近づいて大きく撮影することができます。&lt;br&gt;旅先など、撮影チャンスを逃したくない時に最適な1本です。&lt;br&gt;&lt;br&gt;●寄って大きく写せる使いやすいレンズ&lt;br&gt;最短撮影距離が0.5m（広角側）と短いため、カフェやレストランでのテーブルフォトも、撮影距離を取ることなく椅子に座った状態から撮影できます。&lt;br&gt;望遠側でも0.7mで撮影できるため、植物の葉や花などの小さな被写体も画面いっぱいに切り取ることができるほか、ボケを活かした印象的な写真表現が可能です&lt;br&gt;&lt;br&gt;●コンパクトで手軽、常に持ち歩くことができる約570g&lt;br&gt;高品位を保ちつつ、軽量化と耐久性を両立するアルミニウム合金製のマウントを新たに採用。&lt;br&gt;光学性能を損なうことなく小型軽量化を達成し、高倍率ズームレンズながら約570gと軽量なレンズを実現しています。&lt;br&gt;手軽さと幅広いズーム域が相まって、撮影シーンがさらに広がります。&lt;br&gt;&lt;br&gt;●手ブレ補正効果5.0段※のレンズシフト方式VR機構を内蔵&lt;br&gt;多くのシーンを1本で撮れる高倍率ズームレンズは、手持ち撮影時の手ブレの影響を軽減するVR機構が効果的です。&lt;br&gt;撮影者が手ブレせずに撮影できるシャッタースピードより5.0段※（CIPA規格準拠）遅くしても、ブレの少ない画像が得られます。&lt;br&gt;特に手ブレの影響を受けやすい望遠撮影や夕暮れなどの光量が少ないシーンでも安心して撮影できます。&lt;br&gt;&lt;br&gt;&lt;br&gt;&lt;br&gt;&lt;b&gt;■主な仕様&lt;/b&gt;&lt;br&gt;&lt;br&gt;焦点距離：24mm-200mm&lt;br&gt;レンズ構成：15群19枚（EDレンズ2枚、ED非球面レンズ1枚、非球面レンズ2枚、アルネオコートあり、最前面のレンズ面にフッ素コートあり）&lt;br&gt;最短撮影距離：0.5m（焦点距離24mm）、0.54m（焦点距離35mm）、0.55m（焦点距離50mm）、0.58m（焦点距離70mm）、0.65m（焦点距離105mm）、0.68m（焦点距離135mm）、0.7m（焦点距離200mm）&lt;br&gt;手ぶれ補正：ボイスコイルモーター（VCM）によるレンズシフト方式手ブレ補正効果：5.0段※CIPA規格準拠VRモード：NORMAL/SPORT三脚使用時ブレ補正：有り&lt;br&gt;絞り方式：電磁絞りによる自動絞り&lt;br&gt;最大絞り：f/4（焦点距離24mm）、f/6.3（焦点距離200mm）&lt;br&gt;最小絞り：f/22（焦点距離24mm）、f/36（焦点距離200mm&lt;br&gt;アタッチメントサイズ（フィルターサイズ)：67mm（P=0.75mm&lt;br&gt;寸法：約76.5mm（最大径）×114mm（レンズマウント基準面からレンズ先端まで）&lt;br&gt;質量：約570g&lt;br&gt;付属品： レンズキャップ67mm LC-67B（スプリング式） 裏ぶた LF-N1 バヨネットフード HB-93 レンズケース CL-C1&lt;br&gt;</t>
  </si>
  <si>
    <t>4960759902887</t>
  </si>
  <si>
    <t>4549077845306</t>
  </si>
  <si>
    <t>NIKKOR Z 70-200mm f/2.8 VR S レンズ</t>
  </si>
  <si>
    <t>&lt;img src="https://img1.kakaku.k-img.com/images/productimage/fullscale/K0001222494.jpg"&gt;&lt;br&gt;&lt;br&gt;&lt;br&gt;&lt;br&gt;&lt;br&gt;&lt;br&gt;&lt;div align="left"&gt;&lt;b&gt;■商品特徴&lt;/b&gt;&lt;br&gt;&lt;br&gt;●新開発のＳＲレンズをはじめ、ＥＤレンズ、非球面レンズ、蛍石レンズと、高い補正能力を実現する光学性能の優れたレンズの数々を惜しみなく投入。同時に、「マルチフォーカス方式」の採用で近距離性能を格段に高め、ピント面前後に色にじみのない、極めて高い解像感を実現しています。また、「ナノクリスタルコート」と「アルネオコート」の両方を採用することであらゆる入射光に起因するゴースト、フレアを効果的に低減しており、光源が画面内にある場合でも抜けの良いクリアーな画像が得られます。さらに、レンズ交換式カメラ用「ＮＩＫＫＯＲ」レンズ史上最高の手ブレ補正効果５．５段※（ＣＩＰＡ規格準拠）を発揮する手ブレ補正（ＶＲ）機構を搭載。静止画、動画を問わない圧倒的な描写性能で、望遠域での表現の幅を大きく広げます。&lt;br&gt;&lt;br&gt;&lt;b&gt;■主な仕様&lt;/b&gt;&lt;br&gt;&lt;br&gt;●最大径×全長：約８９ｍｍ（最大径）×２２０ｍｍ（レンズマウント基準面からレンズ先端まで）&lt;br&gt;●フィルター径：７７ｍｍ&lt;br&gt;●本体重量：約１４４０ｇ（三脚座を含む）&lt;br&gt;●画角：３４°２０′－１２°２０′（　撮像範囲　ＦＸ）&lt;br&gt;●レンズ構成：１８群２１枚（ＥＤレンズ６　枚、非球面レンズ２枚、蛍石レンズ１枚、ＳＲレンズ１枚、ナノクリスタルコートあり、アルネオコートあり、最前面のレンズ面にフッ素コートあり）&lt;br&gt;●最小絞り：ｆ／２２&lt;br&gt;●絞り羽根枚数：９枚（円形絞り）&lt;br&gt;●焦点距離：７０ｍｍ－２００ｍｍ&lt;br&gt;●最短撮影距離：０．５ｍ（焦点距離７０ｍｍ）、０．６３ｍ（焦点距離８５ｍｍ）、０．６８ｍ（焦点距離１０５ｍｍ）、０．８ｍ（焦点距離１３５ｍｍ）、１．０ｍ（焦点距離２００ｍｍ）&lt;br&gt;●最大撮影倍率：約０．２倍&lt;br&gt;●付属品：レンズキャップ７７ｍｍ　ＬＣ－７７Ｂ（スプリング式）、　裏ぶた　ＬＦ－Ｎ１、バヨネットフード　ＨＢ－９２、レンズケース　ＣＬ－Ｃ３&lt;br&gt;</t>
  </si>
  <si>
    <t>4960759902191</t>
  </si>
  <si>
    <t>RF85mm F2 マクロ IS STM レンズ</t>
  </si>
  <si>
    <t>4549292168068</t>
  </si>
  <si>
    <t>4549292162059</t>
  </si>
  <si>
    <t>&lt;img src="https://img1.kakaku.k-img.com/images/productimage/fullscale/K0001294802.jpg"&gt;&lt;br&gt;&lt;br&gt;&lt;br&gt;&lt;br&gt;&lt;br&gt;&lt;br&gt;&lt;div align="left"&gt;&lt;b&gt;■商品特徴&lt;/b&gt;&lt;br&gt;&lt;br&gt;日常さえも想像以上&lt;br&gt;期待を超えるパフォーマンス&lt;br&gt;●定番マクロに至高の１本をＡｒｔラインから&lt;br&gt;表現の幅広さや、撮影しやすいワーキングディスタンスなどといった特長から、プロフェッショナルの基本機材として選択されることも多い中望遠マクロレンズ。ミラーレス専用Ａｒｔライン初のマクロレンズとなる１０５ｍｍ　Ｆ２．８　ＤＧ　ＤＮ　ＭＡＣＲＯ　Ａｒｔでは、光学性能からレンズボディのビルドクオリティに至るまで、中望遠マクロレンズに期待される性能を最高水準でまとめ上げています。&lt;br&gt;マクロ撮影からポートレートまで幅広い用途で活躍するハイスペックなマクロレンズであるばかりでなく、マクロレンズならではの視点は、思いもよらない日常の美しさや大切さといった、新たなものの見方、楽しみ方を再発見できるきっかけにもなりえます。「定番の中望遠マクロ」、その期待や想像を超えるパフォーマンスを発揮する１本です。&lt;br&gt;●中望遠マクロに必要とされる要素を最高水準で実現&lt;br&gt;最新の光学設計により、マクロ撮影で重要な至近での性能はもちろんのこと、無限遠に至るまで全ての撮影距離で高いシャープネスを保持。加えて、カメラ側での収差補正機能では対処できない軸上色収差を重点的に補正することにより、繊細な描写と色にじみのないクリアな画質の両立を可能にしています。&lt;br&gt;設計においては中望遠撮影で活躍の多いボケの表現も重視。豊富に確保された周辺光量により美しい玉ボケが得られるうえ、撮り手の表現を邪魔しない前後共に素直なボケ味にもこだわっています。&lt;br&gt;さらに、最新のＬマウント専用テレコンバーターＴＣ－１４１１（１．４倍）、ＴＣ－２０１１（２．０倍）　を使用すれば、ワーキングディスタンスはそのままにさらに高い倍率でのマクロ撮影も可能です。&lt;br&gt;中望遠マクロレンズに必要とされる全ての要素を、最高水準で実現しています。&lt;br&gt;●Ａｒｔライン基準の光学・ＡＦ性能&lt;br&gt;Ａｒｔラインの基本コンセプトでもある光学性能最優先の設計により、画面中心から周辺部までフラットかつ高い解像力を発揮。画面周辺で気になるコマ収差も良好に補正しています。さらに、開発初期段階から徹底的な検証と改善を繰り返したゴースト・フレア対策により、高い逆光耐性も有しています。&lt;br&gt;ミラーレスカメラシステムならではの顔／瞳優先ＡＦといった最新機能への最適化に加え、フォーカス駆動系にはパワフルなＨＳＭ（超音波モーター）を採用することで高精度かつ静粛なＡＦを達成。&lt;br&gt;これら全ての要素をＳＩＧＭＡ唯一の生産拠点・会津工場の高い生産技術によって成立させることで、Ａｒｔラインに相応しい最高性能を実現しています。&lt;br&gt;●充実の機能と高いビルドクオリティ&lt;br&gt;レンズボディにはマクロ撮影時に便利なフォーカスリミッター機能や、任意の機能が割り当てられるＡＦＬボタンを搭載しています。直感的な操作を楽しめる絞りリングにはマクロ撮影で操作音が気になるクリックのＯＮ／ＯＦＦを切り換えられるスイッチを搭載。併せて、ロック機構を操作するスイッチも備えられています。充実した機能により、撮影スタイルに合わせて撮影時の操作をカスタマイズすることができます。&lt;br&gt;さらに、撮影時の様々な環境に対応する防塵防滴機構や撥水防汚コートを実装。加えて、各種リングやスイッチ部の耐久性の高さはもちろんのこと、操作感触に至るまで徹底的に高いビルドクオリティにこだわっています。&lt;br&gt;プロフェッショナル仕様の利便性、環境適応性、そして操作の快適性が撮影者の限界を取り払い、表現の可能性を広げます&lt;br&gt;●【特長一覧】&lt;br&gt;●高速ＡＦ対応&lt;br&gt;●「レンズ光学補正」機能に対応&lt;br&gt;（※対応しているカメラに限ります。また、カメラによって補正できる項目が変わります。）&lt;br&gt;●防塵防滴構造&lt;br&gt;●撥水・防汚コート&lt;br&gt;●スーパーマルチレイヤーコート&lt;br&gt;●絞りリング&lt;br&gt;●絞りリングクリックスイッチ&lt;br&gt;●絞りリングロックスイッチ&lt;br&gt;（※Ａの位置でＯＮにすると、絞りリングはＡでロックされます。Ａ以外の位置でＯＮにすると、開放から最小絞りの範囲でロックされＡの位置に入らなくなります。）&lt;br&gt;●ＡＦＬボタン&lt;br&gt;●フォーカスリミッタースイッチ&lt;br&gt;●フォーカスモード切換えスイッチ&lt;br&gt;●ＳＩＧＭＡ　ＴＥＬＥ　ＣＯＮＶＥＲＴＥＲ　ＴＣ－１４１１、ＴＣ－２０１１対応（別売・Ｌマウント用のみ）&lt;br&gt;●ＳＩＧＭＡ　ＵＳＢ　ＤＯＣＫ　ＵＤ－１１対応（別売・Ｌマウント用のみ）&lt;br&gt;●フレア、ゴーストに配慮した設計&lt;br&gt;●超音波モーター　ＨＳＭ搭載&lt;br&gt;●ＤＭＦ、ＡＦ＋ＭＦ対応　&lt;br&gt;●インナーフォーカス&lt;br&gt;&lt;br&gt;&lt;b&gt;■主な仕様&lt;/b&gt;&lt;br&gt;&lt;br&gt;●最大径×全長：約Φ７４×１３３．６ｍｍ&lt;br&gt;●フィルター径：６２ｍｍ&lt;br&gt;●本体重量：約７１５ｇ&lt;br&gt;●画角：２３．３°&lt;br&gt;●レンズ構成：１２群１７枚（ＳＬＤ１枚）&lt;br&gt;●最小絞り：Ｆ２２&lt;br&gt;●絞り羽根枚数：９枚（円形絞り）&lt;br&gt;●焦点距離：１０５ｍｍ（ＡＰＳ－Ｃ換算：１５７．５ｍｍ）&lt;br&gt;●最短撮影距離：２９．５ｃｍ&lt;br&gt;●最大撮影倍率：１：１&lt;br&gt;●付属品：ケース、フード、フロントキャップ、リアキャップ&lt;br&gt;</t>
  </si>
  <si>
    <t>85126260699</t>
  </si>
  <si>
    <t>27666</t>
  </si>
  <si>
    <t>&lt;img src="https://img1.kakaku.k-img.com/images/productimage/fullscale/K0001293791.jpg"&gt;&lt;br&gt;&lt;br&gt;&lt;br&gt;&lt;br&gt;&lt;br&gt;&lt;br&gt;&lt;div align="left"&gt;&lt;b&gt;■商品特徴&lt;/b&gt;&lt;br&gt;&lt;br&gt;圧倒的なコンパクト性と高画質を両立。「望遠300mmの世界をもっと気軽に楽しんでいただきたい」というコンセプトのもとに生まれた、フルサイズミラーレス一眼対応 望遠ズームレンズ&lt;br&gt;&lt;br&gt;圧倒的なコンパクト性と高画質を両立させた、フルサイズミラーレス一眼対応 望遠ズームレンズ&lt;br&gt;&lt;br&gt;■望遠の世界を身近にするコンパクトな望遠ズーム&lt;br&gt;「本格望遠フルサイズ300mmの世界をもっと気軽に楽しんでいただきたい」というコンセプトのもとに生まれた、ソニーEマウント対応の望遠ズームレンズ。ミラーレス専用設計、望遠側の絞り値をF6.3とすることなどで、フルサイズ対応ミラーレス用望遠ズームレンズとして世界最小・最軽量※ の長さ148mm、最大径φ77mm、質量545gを実現しました。&lt;br&gt;AF駆動には静粛性に優れたRXD（Rapid eXtra-silent stepping Drive）を採用。ソニー製カメラの「ボディ内手ブレ補正」や「瞳AF」などの機能に対応しているため、手持ちであっても安心して高速・高精度な望遠撮影をお楽しみいただけます。&lt;br&gt;本格望遠ならではの圧縮効果と引き寄せ効果を、これまでになく気軽に体験することができ、風景やスポーツ、鉄道、航空機ハもちろん、ポートレートやスナップといった より身近な被写体にまで望遠撮影の範囲を広げます。&lt;br&gt;※300mmクラスのフルサイズミラーレス用望遠ズームレンズにおいて。（2020年8月現在。タムロン調べ）&lt;br&gt;&lt;br&gt;■優れた光学性能と機動性を発揮する、軽量化を最優先した設計&lt;br&gt;小型軽量で気軽に300mm楽しめるよう、最新の設計技術による徹底したシミュレーションに基づく光学設計を実施。その結果、545gという圧倒的な軽さと、最大径φ77mmのスリムな鏡筒を実現したコンパクト性、高画質の両立に成功しました。LD（Low Dispersion：異常低分散）レンズを適切に配置した10群15枚のレンズ構成は、望遠レンズで発生しやすい軸上色収差をはじめとした諸収差を良好に抑制しています。特に望遠ズームとして使用頻度の高い300mmは、画面の中心部から隅々まで高い解像性能を発揮します。また、軽量化にも貢献している無駄のないレンズ構成枚数と、反射防止性能に定評のあるタムロンのBBAR(Broad-Band Anti-Reflection)コーティングの効果で、極めてヌケのよいクリアな画像をズーム全域において得ることができます。また、ソニー製カメラ搭載の「レンズ補正」機能を活用することで、さらに高い描写性能を実現することも可能です。&lt;br&gt;初めて本格望遠レンズに挑戦するという方や、望遠レンズに小型軽量を求める方でも、大きさや重さを気にすることなく自由な撮影を楽しむことができます。&lt;br&gt;さらに、フルサイズより小型なAPS-CサイズのEマウントカメラとの組み合わせでも良好なバランスを維持します。&lt;br&gt;&lt;br&gt;■ステッピングモーターユニット「RXD」を搭載&lt;br&gt;AF駆動には、レンズ位置を高精度に検出するセンサーとAF制御に最適化されたステッピングモーターユニットRXDを搭載。高速かつ精緻なAF動作が可能なため、望遠レンズで撮影が想定される動きの激しい被写体に正確にピントを追従し続けることができます。また、静粛性にも優れていることから、コンサートホールなど静音が求められるシーン、あるいはレンズの駆動音が記録されやすい動画撮影などでも効果的に活用していただけます。&lt;br&gt;さらに、ソニー製カメラが搭載する「ダイレクトマニュアルフォーカス（DMF）」にも対応しており、AFでの合焦後にフォーカスモードを切り換えることなく手動でピントを微調整できます。&lt;br&gt;&lt;br&gt;■シリーズとしての使い勝手の良さを考えたフィルター径φ67mm&lt;br&gt;フィルター径は、先行する超広角ズームレンズ 17-28mm F/2.8(Model A046)や標準ズームレンズ 28-75mm F/2.8(Model A036)などの当社製フルサイズミラーレス用レンズシリーズと同じく、フィルター径をφ67mmに統一。同シリーズを交換レンズとして使用すれば、PLフィルターやNDフィルターをはじめとした各種フィルターやレンズキャップなどを共用でき、よりスムーズな撮影が可能。フィルターを取り揃えるための出費も最小限にすることができます。&lt;br&gt;&lt;br&gt;■レンズ鏡筒の主要箇所にシーリングを施した簡易防滴構造&lt;br&gt;レンズ鏡筒の可動部や接合部など、主要な箇所に防滴用のシーリングを配した簡易防滴構造を採用。&lt;br&gt;&lt;br&gt;&lt;br&gt;</t>
  </si>
  <si>
    <t>4960371006727</t>
  </si>
  <si>
    <t>6900803810834</t>
  </si>
  <si>
    <t>6900803810841</t>
  </si>
  <si>
    <t>&lt;img src="https://image.yodobashi.com/product/100/000/001/005/809/303/100000001005809303_10204.jpg"&gt;&lt;br&gt;&lt;br&gt;&lt;br&gt;&lt;br&gt;&lt;br&gt;&lt;br&gt;&lt;div align="left"&gt;&lt;b&gt;■商品特徴&lt;/b&gt;&lt;br&gt;&lt;br&gt;著名なゾナータイプレンズを参考に設計された、利便性を兼ね備えたスマートな外観のコンパクト設計、デザイン性・携帯性に優れたレンズ&lt;br&gt;&lt;br&gt;DULENS APO 85mm F2は、著名なゾナータイプレンズを参考に設計されたレンズ&lt;br&gt;&lt;br&gt;■特長&lt;br&gt;●画質に妥協のないレンズ設計&lt;br&gt;DULENS APO 85mm F2は、著名なゾナータイプレンズを参考に設計されたレンズです。レンズ構成は６群７枚、異常分散レンズを2枚、高屈折率レンズ1枚、ランタノイド光学ガラス3枚を組み合わせたAPO（アポクロマート）設計により、色収差を高度に補正し、繊細で高密度な描写が得られます。&lt;br&gt;またフルサイズに対して余裕のイメージサークルを確保するとともに、高解像度イメージセンサーに対応、画面周辺部まで高い解像力を持ち、歪み・色被りなどの現象も抑制。開放F値2.0から高解像でありながらやわらかで自然なボケを表現します。&lt;br&gt;&lt;br&gt;●利便性を兼ね備えたスマートな外観&lt;br&gt;鏡筒はアルミ合金、マウント部はシネマレンズに使用する高耐久性ステンレスを採用。温度変化によるフランジバックのずれを防止。&lt;br&gt;高精度加工の総金属製ヘリコイドユニットと、高品質グリースを採用することで滑らかな操作感が得られ、マニュアルフォーカスでの微妙なピント調整を可能にしました。また、絞りはクリック感のない無段階式で、動作音を拾うことなく動画撮影を快適にします。&lt;br&gt;レンズ群の合計サイズは僅か45mm、質量約400g以内に抑えたコンパクト設計、デザイン性・携帯性に優れたレンズです。&lt;br&gt;&lt;br&gt;&lt;b&gt;■主な仕様&lt;/b&gt;&lt;br&gt;&lt;br&gt;・焦点距離 : 85mm（35mm判換算）&lt;br&gt;・レンズマウント：キヤノンEF&lt;br&gt;・対応撮像画面サイズ：35mmフルサイズ&lt;br&gt;・絞り：2.0-F16&lt;br&gt;・フィルター径：55mm&lt;br&gt;・フォーカス：MF(マニュアルフォーカス)&lt;br&gt;・レンズ構成 : 6群7枚（異常分散レンズ2枚、ランタノイドガラス3枚、高屈折率ガラス1枚）&lt;br&gt;・最短撮影距離：0.9m&lt;br&gt;・絞り羽根：9枚&lt;br&gt;・サイズ：Φ65mm×62.5mm&lt;br&gt;・質量：約400g&lt;br&gt;</t>
  </si>
  <si>
    <t>4589457583039</t>
  </si>
  <si>
    <t>&lt;img src="https://image.yodobashi.com/product/100/000/001/005/809/306/100000001005809306_10204.jpg"&gt;&lt;br&gt;&lt;br&gt;&lt;br&gt;&lt;br&gt;&lt;br&gt;&lt;br&gt;&lt;div align="left"&gt;&lt;b&gt;■商品特徴&lt;/b&gt;&lt;br&gt;&lt;br&gt;著名なゾナータイプレンズを参考に設計された、利便性を兼ね備えたスマートな外観のコンパクト設計、デザイン性・携帯性に優れたレンズ&lt;br&gt;&lt;br&gt;DULENS APO 85mm F2は、著名なゾナータイプレンズを参考に設計されたレンズ&lt;br&gt;&lt;br&gt;■特長&lt;br&gt;●画質に妥協のないレンズ設計&lt;br&gt;DULENS APO 85mm F2は、著名なゾナータイプレンズを参考に設計されたレンズです。レンズ構成は６群７枚、異常分散レンズを2枚、高屈折率レンズ1枚、ランタノイド光学ガラス3枚を組み合わせたAPO（アポクロマート）設計により、色収差を高度に補正し、繊細で高密度な描写が得られます。&lt;br&gt;またフルサイズに対して余裕のイメージサークルを確保するとともに、高解像度イメージセンサーに対応、画面周辺部まで高い解像力を持ち、歪み・色被りなどの現象も抑制。開放F値2.0から高解像でありながらやわらかで自然なボケを表現します。&lt;br&gt;&lt;br&gt;●利便性を兼ね備えたスマートな外観&lt;br&gt;鏡筒はアルミ合金、マウント部はシネマレンズに使用する高耐久性ステンレスを採用。温度変化によるフランジバックのずれを防止。&lt;br&gt;高精度加工の総金属製ヘリコイドユニットと、高品質グリースを採用することで滑らかな操作感が得られ、マニュアルフォーカスでの微妙なピント調整を可能にしました。また、絞りはクリック感のない無段階式で、動作音を拾うことなく動画撮影を快適にします。&lt;br&gt;レンズ群の合計サイズは僅か45mm、質量約400g以内に抑えたコンパクト設計、デザイン性・携帯性に優れたレンズです。&lt;br&gt;&lt;br&gt;&lt;b&gt;■主な仕様&lt;/b&gt;&lt;br&gt;&lt;br&gt;・焦点距離 : 85mm（35mm判換算）&lt;br&gt;・レンズマウント：ニコンF&lt;br&gt;・対応撮像画面サイズ：35mmフルサイズ&lt;br&gt;・絞り：2.0-F16&lt;br&gt;・フィルター径：55mm&lt;br&gt;・フォーカス：MF(マニュアルフォーカス)&lt;br&gt;・レンズ構成 : 6群7枚（異常分散レンズ2枚、ランタノイドガラス3枚、高屈折率ガラス1枚）&lt;br&gt;・最短撮影距離：0.9m&lt;br&gt;・絞り羽根：9枚&lt;br&gt;・サイズ：Φ65mm×59mm&lt;br&gt;・質量：約365g&lt;br&gt;</t>
  </si>
  <si>
    <t>4589457583060</t>
  </si>
  <si>
    <t>&lt;img src="https://image.yodobashi.com/product/100/000/001/005/809/301/100000001005809301_10204.jpg"&gt;&lt;br&gt;&lt;br&gt;&lt;br&gt;&lt;br&gt;&lt;br&gt;&lt;br&gt;&lt;div align="left"&gt;&lt;b&gt;■商品特徴&lt;/b&gt;&lt;br&gt;&lt;br&gt;著名なゾナータイプレンズを参考に設計された、利便性を兼ね備えたスマートな外観のコンパクト設計、デザイン性・携帯性に優れたレンズ&lt;br&gt;&lt;br&gt;DULENS APO 85mm F2は、著名なゾナータイプレンズを参考に設計されたレンズ&lt;br&gt;&lt;br&gt;■特長&lt;br&gt;●画質に妥協のないレンズ設計&lt;br&gt;DULENS APO 85mm F2は、著名なゾナータイプレンズを参考に設計されたレンズです。レンズ構成は６群７枚、異常分散レンズを2枚、高屈折率レンズ1枚、ランタノイド光学ガラス3枚を組み合わせたAPO（アポクロマート）設計により、色収差を高度に補正し、繊細で高密度な描写が得られます。&lt;br&gt;またフルサイズに対して余裕のイメージサークルを確保するとともに、高解像度イメージセンサーに対応、画面周辺部まで高い解像力を持ち、歪み・色被りなどの現象も抑制。開放F値2.0から高解像でありながらやわらかで自然なボケを表現します。&lt;br&gt;&lt;br&gt;●利便性を兼ね備えたスマートな外観&lt;br&gt;鏡筒はアルミ合金、マウント部はシネマレンズに使用する高耐久性ステンレスを採用。温度変化によるフランジバックのずれを防止。&lt;br&gt;高精度加工の総金属製ヘリコイドユニットと、高品質グリースを採用することで滑らかな操作感が得られ、マニュアルフォーカスでの微妙なピント調整を可能にしました。また、絞りはクリック感のない無段階式で、動作音を拾うことなく動画撮影を快適にします。&lt;br&gt;レンズ群の合計サイズは僅か45mm、質量約400g以内に抑えたコンパクト設計、デザイン性・携帯性に優れたレンズです。&lt;br&gt;&lt;br&gt;&lt;b&gt;■主な仕様&lt;/b&gt;&lt;br&gt;&lt;br&gt;・焦点距離 : 85mm（35mm判換算）&lt;br&gt;・レンズマウント：キヤノンEF&lt;br&gt;・対応撮像画面サイズ：35mmフルサイズ&lt;br&gt;・絞り：2.0-F16&lt;br&gt;・フィルター径：55mm&lt;br&gt;・フォーカス：MF(マニュアルフォーカス)&lt;br&gt;・レンズ構成 : 6群7枚（異常分散レンズ2枚、ランタノイドガラス3枚、高屈折率ガラス1枚）&lt;br&gt;・最短撮影距離：0.9m&lt;br&gt;・絞り羽根：9枚&lt;br&gt;・サイズ：サイズ Φ65mm×62.5mm&lt;br&gt;・質量：約400g&lt;br&gt;</t>
  </si>
  <si>
    <t>4589457583015</t>
  </si>
  <si>
    <t>&lt;img src="https://image.yodobashi.com/product/100/000/001/005/809/304/100000001005809304_10204.jpg"&gt;&lt;br&gt;&lt;br&gt;&lt;br&gt;&lt;br&gt;&lt;br&gt;&lt;br&gt;&lt;div align="left"&gt;&lt;b&gt;■商品特徴&lt;/b&gt;&lt;br&gt;&lt;br&gt;著名なゾナータイプレンズを参考に設計された、利便性を兼ね備えたスマートな外観のコンパクト設計、デザイン性・携帯性に優れたレンズ&lt;br&gt;&lt;br&gt;DULENS APO 85mm F2は、著名なゾナータイプレンズを参考に設計されたレンズ&lt;br&gt;&lt;br&gt;■特長&lt;br&gt;●画質に妥協のないレンズ設計&lt;br&gt;DULENS APO 85mm F2は、著名なゾナータイプレンズを参考に設計されたレンズです。レンズ構成は６群７枚、異常分散レンズを2枚、高屈折率レンズ1枚、ランタノイド光学ガラス3枚を組み合わせたAPO（アポクロマート）設計により、色収差を高度に補正し、繊細で高密度な描写が得られます。&lt;br&gt;またフルサイズに対して余裕のイメージサークルを確保するとともに、高解像度イメージセンサーに対応、画面周辺部まで高い解像力を持ち、歪み・色被りなどの現象も抑制。開放F値2.0から高解像でありながらやわらかで自然なボケを表現します。&lt;br&gt;&lt;br&gt;●利便性を兼ね備えたスマートな外観&lt;br&gt;鏡筒はアルミ合金、マウント部はシネマレンズに使用する高耐久性ステンレスを採用。温度変化によるフランジバックのずれを防止。&lt;br&gt;高精度加工の総金属製ヘリコイドユニットと、高品質グリースを採用することで滑らかな操作感が得られ、マニュアルフォーカスでの微妙なピント調整を可能にしました。また、絞りはクリック感のない無段階式で、動作音を拾うことなく動画撮影を快適にします。&lt;br&gt;レンズ群の合計サイズは僅か45mm、質量約400g以内に抑えたコンパクト設計、デザイン性・携帯性に優れたレンズです。&lt;br&gt;&lt;br&gt;&lt;b&gt;■主な仕様&lt;/b&gt;&lt;br&gt;&lt;br&gt;・焦点距離 : 85mm（35mm判換算）&lt;br&gt;・レンズマウント：ニコンF&lt;br&gt;・対応撮像画面サイズ：35mmフルサイズ&lt;br&gt;・絞り：2.0-F16&lt;br&gt;・フィルター径：55mm&lt;br&gt;・フォーカス：MF(マニュアルフォーカス)&lt;br&gt;・レンズ構成 : 6群7枚（異常分散レンズ2枚、ランタノイドガラス3枚、高屈折率ガラス1枚）&lt;br&gt;・最短撮影距離：0.9m&lt;br&gt;・絞り羽根：9枚&lt;br&gt;・サイズ：Φ65mm×59mm&lt;br&gt;・質量：約365g&lt;br&gt;</t>
  </si>
  <si>
    <t>4589457583046</t>
  </si>
  <si>
    <t>&lt;img src="https://img1.kakaku.k-img.com/images/productimage/fullscale/K0001286917.jpg"&gt;&lt;br&gt;&lt;br&gt;&lt;br&gt;&lt;br&gt;&lt;br&gt;&lt;br&gt;&lt;div align="left"&gt;&lt;b&gt;■商品特徴&lt;/b&gt;&lt;br&gt;&lt;br&gt;●「絞りデクリック機構」の追加&lt;br&gt;従来モデルの絞りリングはＦ１．４－Ｆ２が１段、　Ｆ２以降が１／２段ごとにクリックをつけていましたが、　今回は１／３段クリックと細かい調整が可能になりました。　さらに絞りデクリック機構を使えば、絞りリングを映画撮影用の「シネマレンズ」同様　無段階で操作でき、動画撮影の際の明るさの変化をスムーズに行うことが可能です。&lt;br&gt;●「絞り羽根」を９枚に変更&lt;br&gt;従来の８５ｍｍ　Ｆ１．４　ＡＳ　ＩＦ　ＵＭＣの絞り羽根が７枚だったのに対し、新タイプでは絞り羽根を９枚としています。　絞り込み時に光条が１８本発生し華やかな描写を狙えるとともに、ボケ形状もより円に近い形状を実現します。　（写真はイメージです）&lt;br&gt;●マウント部に「ウェザーシーリング」&lt;br&gt;新たにマウント部に「ウェザーシーリング」を追加。水分やホコリを寄せ付けません。&lt;br&gt;●外観デザインを一新&lt;br&gt;ブラックとシルバーのシックな色調で、　最新のカメラに合わせたデザインに。　フォーカスリングには独自のマイクロパターンを採用し、滑りにくく回しやすいものとしました。また、新たに被写界深度目盛りを追加。各絞りにおけるピントの範囲の参考にすることができます。&lt;br&gt;&lt;br&gt;&lt;b&gt;■主な仕様&lt;/b&gt;&lt;br&gt;&lt;br&gt;●メーカー保証年数：１年&lt;br&gt;●最大径×全長：７４．７×φ７８ｍｍ（キヤノンＥＦ用）&lt;br&gt;●フィルター径：７２ｍｍ&lt;br&gt;●本体重量：５４７．５ｇ（キヤノンＥＦ用）&lt;br&gt;●画角：１９．１°&lt;br&gt;●レンズ構成：７群９枚&lt;br&gt;●最小絞り：Ｆ２２&lt;br&gt;●絞り羽根枚数：９枚&lt;br&gt;●焦点距離：８５ｍｍ&lt;br&gt;●最短撮影距離：１．１ｍ&lt;br&gt;●最大撮影倍率：０．０９倍&lt;br&gt;●付属品：ケース&lt;br&gt;</t>
  </si>
  <si>
    <t>8809298886349</t>
  </si>
  <si>
    <t>&lt;img src="https://img1.kakaku.k-img.com/images/productimage/fullscale/K0001286916.jpg"&gt;&lt;br&gt;&lt;br&gt;&lt;br&gt;&lt;br&gt;&lt;br&gt;&lt;br&gt;&lt;div align="left"&gt;&lt;b&gt;■商品特徴&lt;/b&gt;&lt;br&gt;&lt;br&gt;●「絞りデクリック機構」の追加&lt;br&gt;従来モデルの絞りリングはＦ１．４－Ｆ２が１段、　Ｆ２以降が１／２段ごとにクリックをつけていましたが、　今回は１／３段クリックと細かい調整が可能になりました。　さらに絞りデクリック機構を使えば、絞りリングを映画撮影用の「シネマレンズ」同様　無段階で操作でき、動画撮影の際の明るさの変化をスムーズに行うことが可能です。&lt;br&gt;●「絞り羽根」を９枚に変更&lt;br&gt;従来の８５ｍｍ　Ｆ１．４　ＡＳ　ＩＦ　ＵＭＣの絞り羽根が７枚だったのに対し、新タイプでは絞り羽根を９枚としています。　絞り込み時に光条が１８本発生し華やかな描写を狙えるとともに、ボケ形状もより円に近い形状を実現します。　（写真はイメージです）&lt;br&gt;●マウント部に「ウェザーシーリング」&lt;br&gt;新たにマウント部に「ウェザーシーリング」を追加。水分やホコリを寄せ付けません。&lt;br&gt;●外観デザインを一新&lt;br&gt;ブラックとシルバーのシックな色調で、　最新のカメラに合わせたデザインに。　フォーカスリングには独自のマイクロパターンを採用し、滑りにくく回しやすいものとしました。また、新たに被写界深度目盛りを追加。各絞りにおけるピントの範囲の参考にすることができます。&lt;br&gt;&lt;br&gt;&lt;b&gt;■主な仕様&lt;/b&gt;&lt;br&gt;&lt;br&gt;●メーカー保証年数：１年&lt;br&gt;●最大径×全長：７４．７×φ７８ｍｍ（キヤノンＥＦ用）&lt;br&gt;●フィルター径：７２ｍｍ&lt;br&gt;●本体重量：５４７．５ｇ（キヤノンＥＦ用）&lt;br&gt;●画角：２８．３°&lt;br&gt;●レンズ構成：７群９枚&lt;br&gt;●最小絞り：Ｆ２２&lt;br&gt;●絞り羽根枚数：９枚&lt;br&gt;●焦点距離：８５ｍｍ&lt;br&gt;●最短撮影距離：１．１ｍ&lt;br&gt;●最大撮影倍率：０．０９倍&lt;br&gt;●付属品：ケース&lt;br&gt;</t>
  </si>
  <si>
    <t>8809298886370</t>
  </si>
  <si>
    <t>&lt;img src="https://img1.kakaku.k-img.com/images/productimage/fullscale/K0001286918.jpg"&gt;&lt;br&gt;&lt;br&gt;&lt;br&gt;&lt;br&gt;&lt;br&gt;&lt;br&gt;&lt;div align="left"&gt;&lt;b&gt;■商品特徴&lt;/b&gt;&lt;br&gt;&lt;br&gt;●「絞りデクリック機構」の追加&lt;br&gt;従来モデルの絞りリングはＦ１．４－Ｆ２が１段、　Ｆ２以降が１／２段ごとにクリックをつけていましたが、　今回は１／３段クリックと細かい調整が可能になりました。　さらに絞りデクリック機構を使えば、絞りリングを映画撮影用の「シネマレンズ」同様　無段階で操作でき、動画撮影の際の明るさの変化をスムーズに行うことが可能です。&lt;br&gt;●「絞り羽根」を９枚に変更&lt;br&gt;従来の８５ｍｍ　Ｆ１．４　ＡＳ　ＩＦ　ＵＭＣの絞り羽根が７枚だったのに対し、新タイプでは絞り羽根を９枚としています。　絞り込み時に光条が１８本発生し華やかな描写を狙えるとともに、ボケ形状もより円に近い形状を実現します。　（写真はイメージです）&lt;br&gt;●マウント部に「ウェザーシーリング」&lt;br&gt;新たにマウント部に「ウェザーシーリング」を追加。水分やホコリを寄せ付けません。&lt;br&gt;●外観デザインを一新&lt;br&gt;ブラックとシルバーのシックな色調で、　最新のカメラに合わせたデザインに。　フォーカスリングには独自のマイクロパターンを採用し、滑りにくく回しやすいものとしました。また、新たに被写界深度目盛りを追加。各絞りにおけるピントの範囲の参考にすることができます。&lt;br&gt;&lt;br&gt;&lt;b&gt;■主な仕様&lt;/b&gt;&lt;br&gt;&lt;br&gt;●メーカー保証年数：１年&lt;br&gt;●最大径×全長：７４．７×φ７８ｍｍ（キヤノンＥＦ用）&lt;br&gt;●フィルター径：７２ｍｍ&lt;br&gt;●本体重量：５４７．５ｇ（キヤノンＥＦ用）&lt;br&gt;●画角：２８．３°&lt;br&gt;●レンズ構成：７群９枚&lt;br&gt;●最小絞り：Ｆ２２&lt;br&gt;●絞り羽根枚数：９枚&lt;br&gt;●焦点距離：８５ｍｍ&lt;br&gt;●最短撮影距離：１．１ｍ&lt;br&gt;●最大撮影倍率：０．０９倍&lt;br&gt;●付属品：ケース&lt;br&gt;</t>
  </si>
  <si>
    <t>8809298886363</t>
  </si>
  <si>
    <t>&lt;img src="https://img1.kakaku.k-img.com/images/productimage/fullscale/K0001286919.jpg"&gt;&lt;br&gt;&lt;br&gt;&lt;br&gt;&lt;br&gt;&lt;br&gt;&lt;br&gt;&lt;div align="left"&gt;&lt;b&gt;■商品特徴&lt;/b&gt;&lt;br&gt;&lt;br&gt;●「絞りデクリック機構」の追加&lt;br&gt;従来モデルの絞りリングはＦ１．４－Ｆ２が１段、　Ｆ２以降が１／２段ごとにクリックをつけていましたが、　今回は１／３段クリックと細かい調整が可能になりました。　さらに絞りデクリック機構を使えば、絞りリングを映画撮影用の「シネマレンズ」同様　無段階で操作でき、動画撮影の際の明るさの変化をスムーズに行うことが可能です。&lt;br&gt;●「絞り羽根」を９枚に変更&lt;br&gt;従来の８５ｍｍ　Ｆ１．４　ＡＳ　ＩＦ　ＵＭＣの絞り羽根が７枚だったのに対し、新タイプでは絞り羽根を９枚としています。　絞り込み時に光条が１８本発生し華やかな描写を狙えるとともに、ボケ形状もより円に近い形状を実現します。　（写真はイメージです）&lt;br&gt;●マウント部に「ウェザーシーリング」&lt;br&gt;新たにマウント部に「ウェザーシーリング」を追加。水分やホコリを寄せ付けません。&lt;br&gt;●外観デザインを一新&lt;br&gt;ブラックとシルバーのシックな色調で、　最新のカメラに合わせたデザインに。　フォーカスリングには独自のマイクロパターンを採用し、滑りにくく回しやすいものとしました。また、新たに被写界深度目盛りを追加。各絞りにおけるピントの範囲の参考にすることができます。&lt;br&gt;&lt;br&gt;&lt;b&gt;■主な仕様&lt;/b&gt;&lt;br&gt;&lt;br&gt;●メーカー保証年数：１年&lt;br&gt;●最大径×全長：７４．７×φ７８ｍｍ（キヤノンＥＦ用）&lt;br&gt;●フィルター径：７２ｍｍ&lt;br&gt;●本体重量：５４７．５ｇ（キヤノンＥＦ用）&lt;br&gt;●画角：１９．１°&lt;br&gt;●レンズ構成：７群９枚&lt;br&gt;●最小絞り：Ｆ２２&lt;br&gt;●絞り羽根枚数：９枚&lt;br&gt;●焦点距離：８５ｍｍ&lt;br&gt;●最短撮影距離：１．１ｍ&lt;br&gt;●最大撮影倍率：０．０９倍&lt;br&gt;●付属品：ケース&lt;br&gt;</t>
  </si>
  <si>
    <t>8809298886332</t>
  </si>
  <si>
    <t>&lt;img src="https://img1.kakaku.k-img.com/images/productimage/fullscale/K0001286920.jpg"&gt;&lt;br&gt;&lt;br&gt;&lt;br&gt;&lt;br&gt;&lt;br&gt;&lt;br&gt;&lt;div align="left"&gt;&lt;b&gt;■商品特徴&lt;/b&gt;&lt;br&gt;&lt;br&gt;●「絞りデクリック機構」の追加&lt;br&gt;従来モデルの絞りリングはＦ１．４－Ｆ２が１段、　Ｆ２以降が１／２段ごとにクリックをつけていましたが、　今回は１／３段クリックと細かい調整が可能になりました。　さらに絞りデクリック機構を使えば、絞りリングを映画撮影用の「シネマレンズ」同様　無段階で操作でき、動画撮影の際の明るさの変化をスムーズに行うことが可能です。&lt;br&gt;●「絞り羽根」を９枚に変更&lt;br&gt;従来の８５ｍｍ　Ｆ１．４　ＡＳ　ＩＦ　ＵＭＣの絞り羽根が７枚だったのに対し、新タイプでは絞り羽根を９枚としています。　絞り込み時に光条が１８本発生し華やかな描写を狙えるとともに、ボケ形状もより円に近い形状を実現します。　（写真はイメージです）&lt;br&gt;●マウント部に「ウェザーシーリング」&lt;br&gt;新たにマウント部に「ウェザーシーリング」を追加。水分やホコリを寄せ付けません。&lt;br&gt;●外観デザインを一新&lt;br&gt;ブラックとシルバーのシックな色調で、　最新のカメラに合わせたデザインに。　フォーカスリングには独自のマイクロパターンを採用し、滑りにくく回しやすいものとしました。また、新たに被写界深度目盛りを追加。各絞りにおけるピントの範囲の参考にすることができます。&lt;br&gt;&lt;br&gt;&lt;b&gt;■主な仕様&lt;/b&gt;&lt;br&gt;&lt;br&gt;●メーカー保証年数：１年&lt;br&gt;●最大径×全長：７４．７×φ７８ｍｍ（キヤノンＥＦ用）&lt;br&gt;●フィルター径：７２ｍｍ&lt;br&gt;●本体重量：５４７．５ｇ（キヤノンＥＦ用）&lt;br&gt;●画角：１４．４°&lt;br&gt;●レンズ構成：７群９枚&lt;br&gt;●最小絞り：Ｆ２２&lt;br&gt;●絞り羽根枚数：９枚&lt;br&gt;●焦点距離：８５ｍｍ&lt;br&gt;●最短撮影距離：１．１ｍ&lt;br&gt;●最大撮影倍率：０．０９倍&lt;br&gt;●付属品：ケース&lt;br&gt;</t>
  </si>
  <si>
    <t>8809298886356</t>
  </si>
  <si>
    <t>&lt;img src="https://img1.kakaku.k-img.com/images/productimage/fullscale/K0001286915.jpg"&gt;&lt;br&gt;&lt;br&gt;&lt;br&gt;&lt;br&gt;&lt;br&gt;&lt;br&gt;&lt;div align="left"&gt;&lt;b&gt;■商品特徴&lt;/b&gt;&lt;br&gt;&lt;br&gt;●「絞りデクリック機構」の追加&lt;br&gt;従来モデルの絞りリングはＦ１．４－Ｆ２が１段、　Ｆ２以降が１／２段ごとにクリックをつけていましたが、　今回は１／３段クリックと細かい調整が可能になりました。　さらに絞りデクリック機構を使えば、絞りリングを映画撮影用の「シネマレンズ」同様　無段階で操作でき、動画撮影の際の明るさの変化をスムーズに行うことが可能です。&lt;br&gt;●「絞り羽根」を９枚に変更&lt;br&gt;従来の８５ｍｍ　Ｆ１．４　ＡＳ　ＩＦ　ＵＭＣの絞り羽根が７枚だったのに対し、新タイプでは絞り羽根を９枚としています。　絞り込み時に光条が１８本発生し華やかな描写を狙えるとともに、ボケ形状もより円に近い形状を実現します。　（写真はイメージです）&lt;br&gt;●マウント部に「ウェザーシーリング」&lt;br&gt;新たにマウント部に「ウェザーシーリング」を追加。水分やホコリを寄せ付けません。&lt;br&gt;●外観デザインを一新&lt;br&gt;ブラックとシルバーのシックな色調で、　最新のカメラに合わせたデザインに。　フォーカスリングには独自のマイクロパターンを採用し、滑りにくく回しやすいものとしました。また、新たに被写界深度目盛りを追加。各絞りにおけるピントの範囲の参考にすることができます。&lt;br&gt;&lt;br&gt;&lt;b&gt;■主な仕様&lt;/b&gt;&lt;br&gt;&lt;br&gt;●メーカー保証年数：１年&lt;br&gt;●最大径×全長：７４．７×φ７８ｍｍ（キヤノンＥＦ用）&lt;br&gt;●フィルター径：７２ｍｍ&lt;br&gt;●本体重量：５４７．５ｇ（キヤノンＥＦ用）&lt;br&gt;●画角：２８．３°&lt;br&gt;●レンズ構成：７群９枚&lt;br&gt;●最小絞り：Ｆ２２&lt;br&gt;●絞り羽根枚数：９枚&lt;br&gt;●焦点距離：８５ｍｍ&lt;br&gt;●最短撮影距離：１．１ｍ&lt;br&gt;●最大撮影倍率：０．０９倍&lt;br&gt;●付属品：ケース&lt;br&gt;</t>
  </si>
  <si>
    <t>8809298886325</t>
  </si>
  <si>
    <t>&lt;img src="https://img1.kakaku.k-img.com/images/productimage/fullscale/K0001286911.jpg"&gt;&lt;br&gt;&lt;br&gt;&lt;br&gt;&lt;br&gt;&lt;br&gt;&lt;br&gt;&lt;div align="left"&gt;&lt;b&gt;■商品特徴&lt;/b&gt;&lt;br&gt;&lt;br&gt;●「絞りデクリック機構」&lt;br&gt;従来モデルの絞りリングはＦ２．８－Ｆ４が１段、　Ｆ４以降が１／２段ごとにクリックをつけていましたが、　今回は１／３段クリックと細かい調整が可能になりました。　さらに絞りデクリック機構を使えば、絞りリングを映画撮影用の「シネマレンズ」同様　無段階で操作でき、動画撮影の際の明るさの変化をスムーズに行うことが可能です。&lt;br&gt;●「フォーカスロック」&lt;br&gt;ピントリングの前に新設した「フォーカスロック」　リングの追加により、ピントリングの位置を固定できます。　天体撮影などに便利です。&lt;br&gt;●「絞り羽根」を９枚に変更&lt;br&gt;従来の１４ｍｍ　Ｆ２．８　ＥＤ　ＡＳ　ＩＦ　ＵＭＣの絞り羽根が６枚だったのに対し、新タイプでは絞り羽根を９枚としています。　絞り込み時に光条が１８本発生し華やかな描写を狙えるとともに、ボケ形状もより円に近い形状を実現します。&lt;br&gt;●マウント部に「ウェザーシーリング」&lt;br&gt;新たにマウント部に「ウェザーシーリング」を追加。水分やホコリを寄せ付けません。&lt;br&gt;●外観デザインを一新&lt;br&gt;ブラックとシルバーのシックな色調で、　最新のカメラに合わせたデザインに。　フォーカスリングには独自のマイクロパターンを採用し、滑りにくく回しやすいものとしました。また、新たに被写界深度目盛りを追加。各絞りにおけるピントの範囲の参考にすることができます。　さらにピントリングの回転角の調整を実施。無限遠から最短撮影距離まで　従来モデルの２００°から、１００°に改善。　より早いピント合わせを可能としました。&lt;br&gt;&lt;br&gt;&lt;b&gt;■主な仕様&lt;/b&gt;&lt;br&gt;&lt;br&gt;●メーカー保証年数：１年&lt;br&gt;●最大径×全長：９３．６×φ８７ｍｍ（キヤノンＥＦ用）&lt;br&gt;●本体重量：６４１ｇ（キヤノンＥＦ用）&lt;br&gt;●画角：９３．９°&lt;br&gt;●レンズ構成：１０群１４枚&lt;br&gt;●最小絞り：Ｆ２２&lt;br&gt;●絞り羽根枚数：９枚&lt;br&gt;●焦点距離：１４ｍｍ&lt;br&gt;●最短撮影距離：０．２８ｍ&lt;br&gt;●最大撮影倍率：０．０８倍&lt;br&gt;●付属品：ケース&lt;br&gt;</t>
  </si>
  <si>
    <t>8809298886400</t>
  </si>
  <si>
    <t>&lt;img src="https://img1.kakaku.k-img.com/images/productimage/fullscale/K0001286910.jpg"&gt;&lt;br&gt;&lt;br&gt;&lt;br&gt;&lt;br&gt;&lt;br&gt;&lt;br&gt;&lt;div align="left"&gt;&lt;b&gt;■商品特徴&lt;/b&gt;&lt;br&gt;&lt;br&gt;●「絞りデクリック機構」&lt;br&gt;従来モデルの絞りリングはＦ２．８－Ｆ４が１段、　Ｆ４以降が１／２段ごとにクリックをつけていましたが、　今回は１／３段クリックと細かい調整が可能になりました。　さらに絞りデクリック機構を使えば、絞りリングを映画撮影用の「シネマレンズ」同様　無段階で操作でき、動画撮影の際の明るさの変化をスムーズに行うことが可能です。&lt;br&gt;●「フォーカスロック」&lt;br&gt;ピントリングの前に新設した「フォーカスロック」　リングの追加により、ピントリングの位置を固定できます。　天体撮影などに便利です。&lt;br&gt;●「絞り羽根」を９枚に変更&lt;br&gt;従来の１４ｍｍ　Ｆ２．８　ＥＤ　ＡＳ　ＩＦ　ＵＭＣの絞り羽根が６枚だったのに対し、新タイプでは絞り羽根を９枚としています。　絞り込み時に光条が１８本発生し華やかな描写を狙えるとともに、ボケ形状もより円に近い形状を実現します。&lt;br&gt;●マウント部に「ウェザーシーリング」&lt;br&gt;新たにマウント部に「ウェザーシーリング」を追加。水分やホコリを寄せ付けません。&lt;br&gt;●外観デザインを一新&lt;br&gt;ブラックとシルバーのシックな色調で、　最新のカメラに合わせたデザインに。　フォーカスリングには独自のマイクロパターンを採用し、滑りにくく回しやすいものとしました。また、新たに被写界深度目盛りを追加。各絞りにおけるピントの範囲の参考にすることができます。　さらにピントリングの回転角の調整を実施。無限遠から最短撮影距離まで　従来モデルの２００°から、１００°に改善。　より早いピント合わせを可能としました。&lt;br&gt;&lt;br&gt;&lt;b&gt;■主な仕様&lt;/b&gt;&lt;br&gt;&lt;br&gt;●メーカー保証年数：１年&lt;br&gt;●最大径×全長：９３．６×φ８７ｍｍ（キヤノンＥＦ用）&lt;br&gt;●本体重量：６４１ｇ（キヤノンＥＦ用）&lt;br&gt;●画角：１１５．７°&lt;br&gt;●レンズ構成：１０群１４枚&lt;br&gt;●最小絞り：Ｆ２２&lt;br&gt;●絞り羽根枚数：９枚&lt;br&gt;●焦点距離：１４ｍｍ&lt;br&gt;●最短撮影距離：０．２８ｍ&lt;br&gt;●最大撮影倍率：０．０８倍&lt;br&gt;●付属品：ケース&lt;br&gt;</t>
  </si>
  <si>
    <t>8809298886424</t>
  </si>
  <si>
    <t>&lt;img src="https://img1.kakaku.k-img.com/images/productimage/fullscale/K0001286912.jpg"&gt;&lt;br&gt;&lt;br&gt;&lt;br&gt;&lt;br&gt;&lt;br&gt;&lt;br&gt;&lt;div align="left"&gt;&lt;b&gt;■商品特徴&lt;/b&gt;&lt;br&gt;&lt;br&gt;●「絞りデクリック機構」&lt;br&gt;従来モデルの絞りリングはＦ２．８－Ｆ４が１段、　Ｆ４以降が１／２段ごとにクリックをつけていましたが、　今回は１／３段クリックと細かい調整が可能になりました。　さらに絞りデクリック機構を使えば、絞りリングを映画撮影用の「シネマレンズ」同様　無段階で操作でき、動画撮影の際の明るさの変化をスムーズに行うことが可能です。&lt;br&gt;●「フォーカスロック」&lt;br&gt;ピントリングの前に新設した「フォーカスロック」　リングの追加により、ピントリングの位置を固定できます。　天体撮影などに便利です。&lt;br&gt;●「絞り羽根」を９枚に変更&lt;br&gt;従来の１４ｍｍ　Ｆ２．８　ＥＤ　ＡＳ　ＩＦ　ＵＭＣの絞り羽根が６枚だったのに対し、新タイプでは絞り羽根を９枚としています。　絞り込み時に光条が１８本発生し華やかな描写を狙えるとともに、ボケ形状もより円に近い形状を実現します。&lt;br&gt;●マウント部に「ウェザーシーリング」&lt;br&gt;新たにマウント部に「ウェザーシーリング」を追加。水分やホコリを寄せ付けません。&lt;br&gt;●外観デザインを一新&lt;br&gt;ブラックとシルバーのシックな色調で、　最新のカメラに合わせたデザインに。　フォーカスリングには独自のマイクロパターンを採用し、滑りにくく回しやすいものとしました。また、新たに被写界深度目盛りを追加。各絞りにおけるピントの範囲の参考にすることができます。　さらにピントリングの回転角の調整を実施。無限遠から最短撮影距離まで　従来モデルの２００°から、１００°に改善。　より早いピント合わせを可能としました。&lt;br&gt;&lt;br&gt;&lt;b&gt;■主な仕様&lt;/b&gt;&lt;br&gt;&lt;br&gt;●メーカー保証年数：１年&lt;br&gt;●最大径×全長：９３．６×φ８７ｍｍ（キヤノンＥＦ用）&lt;br&gt;●本体重量：６４１ｇ（キヤノンＥＦ用）&lt;br&gt;●画角：１１５．７°&lt;br&gt;●レンズ構成：１０群１４枚&lt;br&gt;●最小絞り：Ｆ２２&lt;br&gt;●絞り羽根枚数：９枚&lt;br&gt;●焦点距離：１４ｍｍ&lt;br&gt;●最短撮影距離：０．２８ｍ&lt;br&gt;●最大撮影倍率：０．０８倍&lt;br&gt;●付属品：ケース&lt;br&gt;</t>
  </si>
  <si>
    <t>8809298886431</t>
  </si>
  <si>
    <t>&lt;img src="https://img1.kakaku.k-img.com/images/productimage/fullscale/K0001286913.jpg"&gt;&lt;br&gt;&lt;br&gt;&lt;br&gt;&lt;br&gt;&lt;br&gt;&lt;br&gt;&lt;div align="left"&gt;&lt;b&gt;■商品特徴&lt;/b&gt;&lt;br&gt;&lt;br&gt;●「絞りデクリック機構」&lt;br&gt;従来モデルの絞りリングはＦ２．８－Ｆ４が１段、　Ｆ４以降が１／２段ごとにクリックをつけていましたが、　今回は１／３段クリックと細かい調整が可能になりました。　さらに絞りデクリック機構を使えば、絞りリングを映画撮影用の「シネマレンズ」同様　無段階で操作でき、動画撮影の際の明るさの変化をスムーズに行うことが可能です。&lt;br&gt;●「フォーカスロック」&lt;br&gt;ピントリングの前に新設した「フォーカスロック」　リングの追加により、ピントリングの位置を固定できます。　天体撮影などに便利です。&lt;br&gt;●「絞り羽根」を９枚に変更&lt;br&gt;従来の１４ｍｍ　Ｆ２．８　ＥＤ　ＡＳ　ＩＦ　ＵＭＣの絞り羽根が６枚だったのに対し、新タイプでは絞り羽根を９枚としています。　絞り込み時に光条が１８本発生し華やかな描写を狙えるとともに、ボケ形状もより円に近い形状を実現します。&lt;br&gt;●マウント部に「ウェザーシーリング」&lt;br&gt;新たにマウント部に「ウェザーシーリング」を追加。水分やホコリを寄せ付けません。&lt;br&gt;●外観デザインを一新&lt;br&gt;ブラックとシルバーのシックな色調で、　最新のカメラに合わせたデザインに。　フォーカスリングには独自のマイクロパターンを採用し、滑りにくく回しやすいものとしました。また、新たに被写界深度目盛りを追加。各絞りにおけるピントの範囲の参考にすることができます。　さらにピントリングの回転角の調整を実施。無限遠から最短撮影距離まで　従来モデルの２００°から、１００°に改善。　より早いピント合わせを可能としました。&lt;br&gt;&lt;br&gt;&lt;b&gt;■主な仕様&lt;/b&gt;&lt;br&gt;&lt;br&gt;●メーカー保証年数：１年&lt;br&gt;●最大径×全長：９３．６×φ８７ｍｍ（キヤノンＥＦ用）&lt;br&gt;●本体重量：６４１ｇ（キヤノンＥＦ用）&lt;br&gt;●画角：９３．９°&lt;br&gt;●レンズ構成：１０群１４枚&lt;br&gt;●最小絞り：Ｆ２２&lt;br&gt;●絞り羽根枚数：９枚&lt;br&gt;●焦点距離：１４ｍｍ&lt;br&gt;●最短撮影距離：０．２８ｍ&lt;br&gt;●最大撮影倍率：０．０８倍&lt;br&gt;●付属品：ケース&lt;br&gt;</t>
  </si>
  <si>
    <t>8809298886394</t>
  </si>
  <si>
    <t>&lt;img src="https://img1.kakaku.k-img.com/images/productimage/fullscale/K0001286914.jpg"&gt;&lt;br&gt;&lt;br&gt;&lt;br&gt;&lt;br&gt;&lt;br&gt;&lt;br&gt;&lt;div align="left"&gt;&lt;b&gt;■商品特徴&lt;/b&gt;&lt;br&gt;&lt;br&gt;●「絞りデクリック機構」&lt;br&gt;従来モデルの絞りリングはＦ２．８－Ｆ４が１段、　Ｆ４以降が１／２段ごとにクリックをつけていましたが、　今回は１／３段クリックと細かい調整が可能になりました。　さらに絞りデクリック機構を使えば、絞りリングを映画撮影用の「シネマレンズ」同様　無段階で操作でき、動画撮影の際の明るさの変化をスムーズに行うことが可能です。&lt;br&gt;●「フォーカスロック」&lt;br&gt;ピントリングの前に新設した「フォーカスロック」　リングの追加により、ピントリングの位置を固定できます。　天体撮影などに便利です。&lt;br&gt;●「絞り羽根」を９枚に変更&lt;br&gt;従来の１４ｍｍ　Ｆ２．８　ＥＤ　ＡＳ　ＩＦ　ＵＭＣの絞り羽根が６枚だったのに対し、新タイプでは絞り羽根を９枚としています。　絞り込み時に光条が１８本発生し華やかな描写を狙えるとともに、ボケ形状もより円に近い形状を実現します。&lt;br&gt;●マウント部に「ウェザーシーリング」&lt;br&gt;新たにマウント部に「ウェザーシーリング」を追加。水分やホコリを寄せ付けません。&lt;br&gt;●外観デザインを一新&lt;br&gt;ブラックとシルバーのシックな色調で、　最新のカメラに合わせたデザインに。　フォーカスリングには独自のマイクロパターンを採用し、滑りにくく回しやすいものとしました。また、新たに被写界深度目盛りを追加。各絞りにおけるピントの範囲の参考にすることができます。　さらにピントリングの回転角の調整を実施。無限遠から最短撮影距離まで　従来モデルの２００°から、１００°に改善。　より早いピント合わせを可能としました。&lt;br&gt;&lt;br&gt;&lt;b&gt;■主な仕様&lt;/b&gt;&lt;br&gt;&lt;br&gt;●メーカー保証年数：１年&lt;br&gt;●最大径×全長：９３．６×φ８７ｍｍ（キヤノンＥＦ用）&lt;br&gt;●本体重量：６４１ｇ（キヤノンＥＦ用）&lt;br&gt;●画角：７６．２°&lt;br&gt;●レンズ構成：１０群１４枚&lt;br&gt;●最小絞り：Ｆ２２&lt;br&gt;●絞り羽根枚数：９枚&lt;br&gt;●焦点距離：１４ｍｍ&lt;br&gt;●最短撮影距離：０．２８ｍ&lt;br&gt;●最大撮影倍率：０．０８倍&lt;br&gt;●付属品：ケース&lt;br&gt;</t>
  </si>
  <si>
    <t>8809298886417</t>
  </si>
  <si>
    <t>&lt;img src="https://img1.kakaku.k-img.com/images/productimage/fullscale/K0001286909.jpg"&gt;&lt;br&gt;&lt;br&gt;&lt;br&gt;&lt;br&gt;&lt;br&gt;&lt;br&gt;&lt;div align="left"&gt;&lt;b&gt;■商品特徴&lt;/b&gt;&lt;br&gt;&lt;br&gt;●「絞りデクリック機構」&lt;br&gt;従来モデルの絞りリングはＦ２．８－Ｆ４が１段、　Ｆ４以降が１／２段ごとにクリックをつけていましたが、　今回は１／３段クリックと細かい調整が可能になりました。　さらに絞りデクリック機構を使えば、絞りリングを映画撮影用の「シネマレンズ」同様　無段階で操作でき、動画撮影の際の明るさの変化をスムーズに行うことが可能です。&lt;br&gt;●「フォーカスロック」&lt;br&gt;ピントリングの前に新設した「フォーカスロック」　リングの追加により、ピントリングの位置を固定できます。　天体撮影などに便利です。&lt;br&gt;●「絞り羽根」を９枚に変更&lt;br&gt;従来の１４ｍｍ　Ｆ２．８　ＥＤ　ＡＳ　ＩＦ　ＵＭＣの絞り羽根が６枚だったのに対し、新タイプでは絞り羽根を９枚としています。　絞り込み時に光条が１８本発生し華やかな描写を狙えるとともに、ボケ形状もより円に近い形状を実現します。&lt;br&gt;●マウント部に「ウェザーシーリング」&lt;br&gt;新たにマウント部に「ウェザーシーリング」を追加。水分やホコリを寄せ付けません。&lt;br&gt;●外観デザインを一新&lt;br&gt;ブラックとシルバーのシックな色調で、　最新のカメラに合わせたデザインに。　フォーカスリングには独自のマイクロパターンを採用し、滑りにくく回しやすいものとしました。また、新たに被写界深度目盛りを追加。各絞りにおけるピントの範囲の参考にすることができます。　さらにピントリングの回転角の調整を実施。無限遠から最短撮影距離まで　従来モデルの２００°から、１００°に改善。　より早いピント合わせを可能としました。&lt;br&gt;&lt;br&gt;&lt;b&gt;■主な仕様&lt;/b&gt;&lt;br&gt;&lt;br&gt;●メーカー保証年数：１年&lt;br&gt;●最大径×全長：９３．６×φ８７ｍｍ（キヤノンＥＦ用）&lt;br&gt;●本体重量：６４１ｇ（キヤノンＥＦ用）&lt;br&gt;●画角：１１５．７°&lt;br&gt;●レンズ構成：１０群１４枚&lt;br&gt;●最小絞り：Ｆ２２&lt;br&gt;●絞り羽根枚数：９枚&lt;br&gt;●焦点距離：１４ｍｍ&lt;br&gt;●最短撮影距離：０．２８ｍ&lt;br&gt;●最大撮影倍率：０．０８倍&lt;br&gt;●付属品：ケース&lt;br&gt;</t>
  </si>
  <si>
    <t>8809298886387</t>
  </si>
  <si>
    <t>FE 16-35mm F2.8 GM SEL1635GM 交換用レンズ</t>
  </si>
  <si>
    <t>&lt;img src="https://img1.kakaku.k-img.com/images/productimage/fullscale/K0000966593.jpg"&gt;&lt;br&gt;&lt;br&gt;&lt;div align="left"&gt;&lt;b&gt;■商品特徴&lt;/b&gt;&lt;BR&gt;&lt;/b&gt;&lt;!-- 20210114 --&gt;&lt;br&gt;&lt;br /&gt;ソニー SEL1635GM 交換用レンズ FE 16-35mm F2.8 GM SEL1635GM&lt;br&gt;発売日：2017年7月28日&lt;br&gt;&lt;br&gt;&lt;strong&gt;●画面の隅々まで高解像と鮮鋭感を追求。ダイナミックに世界を切り取るズーム全域F2.8の大口径広角ズームレンズ&lt;/strong&gt;&lt;br&gt;目の前に広がる光景を、画面隅々まで鮮鋭に捉えるズーム全域F2.8の大口径広角ズームレンズ。&lt;br&gt;ソニーの最先端技術を惜しみなく投入し、ズーム・フォーカス全域で高解像を追求するとともに、被写体を印象的に引き立たせる滑らかで美しいぼけ味も実現しています。&lt;br&gt;広大な風景や壮大な建造物、開放感を感じさせる背景を広く入れたポートレートなどを、広角域でダイナミックかつシャープに描写します。&lt;br&gt;また、F2.8の明るさを生かした動きの速いスポーツシーンにもおすすめです。&lt;br&gt;大口径レンズでありながらも軽量・コンパクトなデザインも魅力で、高い機動力と汎用性により多彩なシーンで活躍します。&lt;br&gt;&lt;br&gt;&lt;strong&gt;●Gマスターの高い設計基準による周辺部まで高解像と鮮鋭感&lt;/strong&gt;&lt;br&gt;高解像度時代のボディの能力を最大限に発揮するため、設計段階から高い空間周波数域でも高コントラストになるよう配慮し、解像性能を追求。&lt;br&gt;超高度非球面XA（extreme aspherical）レンズを2枚採用し、前玉にαレンズ史上最大径となる超高精度加工の超高度非球面XA（extreme aspherical）レンズ、もう1枚を絞り近傍に配置。&lt;br&gt;非球面レンズ3枚と合わせて効果的に配置することで、非点収差や像面湾曲だけでなく広角ズームレンズで目立ちやすい歪曲収差も良好に補正しており、ズーム、フォーカス全域で高い解像性能を実現しています。&lt;br&gt;また、ED（特殊低分散）ガラスを2枚配置し、色収差も抑制しているため、風景や建物など目の前に広がるダイナミックな光景を画面隅々までシャープに切り取ることができます。&lt;br&gt;&lt;br&gt;&lt;strong&gt;●フローティング機構の採用により、近距離から遠距離まで鮮鋭な描写を実現&lt;/strong&gt;&lt;br&gt;あらゆるシチュエーションで高い解像性能を実現するためフローティング機構を採用。&lt;br&gt;2つのレンズ群をそれぞれ独立して動かし、ズーム全域で諸収差を良好に補正するため、無限遠での撮影はもちろん、ポートレート撮影などで被写体に近づいて撮影するときにも鮮鋭な描写が可能です。&lt;br /&gt;&lt;strong&gt;【主な仕様】&lt;/strong&gt;&lt;br&gt;&lt;table width=100% border=0 cellpadding=3 cellspacing=1 bgcolor=#CCCCCC&gt;&lt;tr&gt;&lt;td width=30% bgcolor=#3366FF&gt;&lt;font color=#FFFFFF&gt;フィルター径&lt;/font&gt;&lt;/td&gt;&lt;td width=70% bgcolor=#FFFFFF&gt;82mm&lt;/td&gt;&lt;/tr&gt;&lt;tr&gt;&lt;td bgcolor=#3366FF&gt;&lt;font color=#FFFFFF&gt;最大径×全長&lt;/font&gt;&lt;/td&gt;&lt;td bgcolor=#FFFFFF&gt;φ88.5×121.6mm&lt;/td&gt;&lt;/tr&gt;&lt;tr&gt;&lt;td bgcolor=#3366FF&gt;&lt;font color=#FFFFFF&gt;本体重量&lt;/font&gt;&lt;/td&gt;&lt;td bgcolor=#FFFFFF&gt;約680g&lt;/td&gt;&lt;/tr&gt;&lt;tr&gt;&lt;td bgcolor=#3366FF&gt;&lt;font color=#FFFFFF&gt;画角&lt;/font&gt;&lt;/td&gt;&lt;td bgcolor=#FFFFFF&gt;【APS-C】83°- 44° 【35mm判】107°- 63°&lt;/td&gt;&lt;/tr&gt;&lt;tr&gt;&lt;td bgcolor=#3366FF&gt;&lt;font color=#FFFFFF&gt;レンズ構成&lt;/font&gt;&lt;/td&gt;&lt;td bgcolor=#FFFFFF&gt;13群16枚&lt;/td&gt;&lt;/tr&gt;&lt;tr&gt;&lt;td bgcolor=#3366FF&gt;&lt;font color=#FFFFFF&gt;明るさ&lt;/font&gt;&lt;/td&gt;&lt;td bgcolor=#FFFFFF&gt;F2.8&lt;/td&gt;&lt;/tr&gt;&lt;tr&gt;&lt;td bgcolor=#3366FF&gt;&lt;font color=#FFFFFF&gt;最小絞り&lt;/font&gt;&lt;/td&gt;&lt;td bgcolor=#FFFFFF&gt;F22&lt;/td&gt;&lt;/tr&gt;&lt;tr&gt;&lt;td bgcolor=#3366FF&gt;&lt;font color=#FFFFFF&gt;絞り羽根枚数&lt;/font&gt;&lt;/td&gt;&lt;td bgcolor=#FFFFFF&gt;11枚（円形絞り）&lt;/td&gt;&lt;/tr&gt;&lt;tr&gt;&lt;td bgcolor=#3366FF&gt;&lt;font color=#FFFFFF&gt;最短撮影距離&lt;/font&gt;&lt;/td&gt;&lt;td bgcolor=#FFFFFF&gt;0.28m&lt;/td&gt;&lt;/tr&gt;&lt;tr&gt;&lt;td bgcolor=#3366FF&gt;&lt;font color=#FFFFFF&gt;最大撮影倍率&lt;/font&gt;&lt;/td&gt;&lt;td bgcolor=#FFFFFF&gt;0.19倍&lt;/td&gt;&lt;/tr&gt;&lt;tr&gt;&lt;td bgcolor=#3366FF&gt;&lt;font color=#FFFFFF&gt;対応マウント&lt;/font&gt;&lt;/td&gt;&lt;td bgcolor=#FFFFFF&gt;ソニー Eマウント&lt;/td&gt;&lt;/tr&gt;&lt;tr&gt;&lt;td bgcolor=#3366FF&gt;&lt;font color=#FFFFFF&gt;付属品&lt;/font&gt;&lt;/td&gt;&lt;td bgcolor=#FFFFFF&gt;フード、レンズフロントキャップ、レンズリヤキャップ、ソフトキャリングケース&lt;/td&gt;&lt;/tr&gt;&lt;/table&gt;&lt;br /&gt;</t>
  </si>
  <si>
    <t>4548736038431</t>
  </si>
  <si>
    <t>&lt;img src="https://img1.kakaku.k-img.com/images/productimage/fullscale/K0000566671.jpg"&gt;&lt;br&gt;&lt;br&gt;&lt;div align="left"&gt;&lt;b&gt;■商品特徴&lt;/b&gt;&lt;BR&gt;&lt;/b&gt;&lt;!-- 20210114 --&gt;&lt;br&gt;&lt;br /&gt;ソニー 交換用レンズ Vario-Tessar T* E 16-70mm F4 ZA OSS&lt;br&gt;JANコード：4905524935455&lt;br&gt;発売日： 2013年09月13日&lt;br&gt;&lt;br&gt;◆Eマウント用レンズ（ソニー ミラーレス一眼用）&lt;br&gt;◆高コントラストで抜けの良い優れた描写性能を維持しながら小型化を実現した、待望のカールツァイス標準ズームレンズ&lt;br&gt;◆最新の光学設計とカールツァイスのノウハウが融合した高性能標準ズームレンズ&lt;br&gt;◆持ち歩きやすいコンパクトなボディで幅広い撮影シーンに対応&lt;br&gt;◆ズーム全域で使い勝手の良い開放F値4を実現&lt;br&gt;◆光学式手ブレ補正機構内蔵で、暗いシーンもノイズを抑えて撮影可能 &lt;br&gt; &lt;br&gt;&lt;br&gt;&lt;b&gt;【主な仕様】&lt;/b&gt;&lt;br&gt;フィルター径: 55mm&lt;br&gt;最大径×全長: φ66.6×75mm&lt;br&gt;本体重量: 約308g&lt;br&gt;画角: 83°-23°&lt;br&gt;レンズ構成: 12群16枚&lt;br&gt;明るさ: F4&lt;br&gt;最小絞り: F22&lt;br&gt;絞り羽根枚数: 7枚（円形絞り）&lt;br&gt;最短撮影距離: 0.35m&lt;br&gt;最大撮影倍率: 0.23倍&lt;br&gt;対応マウント: ソニーE&lt;br&gt;付属品: レンズフロントキャップ、レンズリヤキャップ、ソフトケース&lt;br /&gt;</t>
  </si>
  <si>
    <t>4905524935455</t>
  </si>
  <si>
    <t>M.ZUIKO DIGITAL ED 9-18mm F4.0-5.6 交換レンズ</t>
  </si>
  <si>
    <t>&lt;img src="https://img1.kakaku.k-img.com/images/productimage/fullscale/K0000084517.jpg"&gt;&lt;br&gt;&lt;br&gt;&lt;div align="left"&gt;&lt;b&gt;■商品特徴&lt;/b&gt;&lt;BR&gt;                        　オリンパス 交換レンズ  ED 9-18mm F4.0-5.6&lt;br&gt;&lt;br&gt;　&lt;B&gt;スナップ撮影や景観撮影に最適な、超広角ズームレンズ。超小型なのでコンパクトに持ち歩け、マイクロフォーサーズのパフォーマンスを最大限に引き出します。わずか1枚のレンズユニットでピント合わせを行うので、俊敏で静粛なオートフォーカス駆動を実現しています。&lt;/B&gt;&lt;br&gt;&lt;br&gt;&lt;br&gt;　・焦点距離：9-18mm（35mm判換算 18-36mm相当）&lt;br&gt;　・レンズ構成：8群12枚（DSAレンズ2枚、非球面レンズ1枚、EDレンズ1枚、HRレンズ1枚）&lt;br&gt;　・画角：100°－62°&lt;br&gt;　・AF方式：ハイスピードイメージャAF&lt;br&gt;　・最短撮影距離：0.25m&lt;br&gt;　・最大撮影倍率：0.10倍（35mm判換算 0.20倍相当）&lt;br&gt;　・最近接撮影範囲：173×130mm&lt;br&gt;　・絞り羽枚数：7枚（円形絞り）&lt;br&gt;　・最大口径比：F4.0（9mm）－F5.6（18mm）&lt;br&gt;　・最小口径比：F22&lt;br&gt;　・フィルターサイズ：Φ52mm&lt;br&gt;　・大きさ（最大径×全長）：Φ56.5 x 49.5mm&lt;br&gt;　・質量：155g&lt;br&gt;&lt;br&gt;&lt;br&gt;&lt;br /&gt;スナップ撮影や景観撮影に最適な、超広角ズームレンズ。超小型なのでコンパクトに持ち歩け、マイクロフォーサーズのパフォーマンスを最大限に引き出します。わずか1枚のレンズユニットでピント合わせを行うので、俊敏で静粛なオートフォーカス駆動を実現しています。&lt;br /&gt;</t>
  </si>
  <si>
    <t>4545350029654</t>
  </si>
  <si>
    <t>&lt;img src="https://img1.kakaku.k-img.com/images/productimage/fullscale/K0001294803.jpg"&gt;&lt;br&gt;&lt;br&gt;&lt;div align="left"&gt;&lt;b&gt;■商品特徴&lt;/b&gt;&lt;BR&gt;                        シグマ 105mm F2.8 DG DN MACRO 交換用レンズ Art  ソニーEマウント用&lt;br&gt;発売日：2020年10月23日&lt;br&gt;&lt;br&gt;&lt;b&gt;●期待を超えるパフォーマンス、定番マクロに至高の1本をArtラインから&lt;/b&gt;&lt;br&gt;マクロ撮影からポートレートまで幅広い用途で活躍するハイスペックなマクロレンズであるばかりでなく、マクロレンズならではの視点は、思いもよらない日常の美しさや大切さといった、新たなものの見方、楽しみ方を再発見できるきっかけにもなりえます。&lt;br&gt;「定番の中望遠マクロ」、その期待や想像を超えるパフォーマンスを発揮する1本です。&lt;br&gt;&lt;br&gt;&lt;b&gt;●中望遠マクロに必要とされる要素を最高水準で実現&lt;/b&gt;&lt;br&gt;最新の光学設計により、マクロ撮影で重要な至近での性能はもちろんのこと、無限遠に至るまで全ての撮影距離で高いシャープネスを保持。&lt;br&gt;加えて、カメラ側での収差補正機能では対処できない軸上色収差を重点的に補正することにより、繊細な描写と色にじみのないクリアな画質の両立を可能にしています。&lt;br&gt;&lt;br&gt;&lt;b&gt;●Artライン基準の光学・AF性能&lt;/b&gt;&lt;br&gt;Artラインの基本コンセプトでもある光学性能最優先の設計により、画面中心から周辺部までフラットかつ高い解像力を発揮。&lt;br&gt;画面周辺で気になるコマ収差も良好に補正しています。&lt;br&gt;さらに、開発初期段階から徹底的な検証と改善を繰り返したゴースト・フレア対策により、高い逆光耐性も有しています。&lt;br&gt;&lt;br&gt;&lt;b&gt;●充実の機能と高いビルドクオリティ&lt;/b&gt;&lt;br&gt;レンズボディにはマクロ撮影時に便利なフォーカスリミッター機能や、任意の機能が割り当てられるAFLボタンを搭載しています。&lt;br&gt;直感的な操作を楽しめる絞りリングにはマクロ撮影で操作音が気になるクリックのON／OFFを切り換えられるスイッチを搭載。&lt;br&gt;併せて、ロック機構を操作するスイッチも備えられています。&lt;br&gt;充実した機能により、撮影スタイルに合わせて撮影時の操作をカスタマイズすることができます。&lt;br&gt;さらに、撮影時の様々な環境に対応する防塵防滴機構や撥水防汚コートを実装。&lt;br&gt;加えて、各種リングやスイッチ部の耐久性の高さはもちろんのこと、操作感触に至るまで徹底的に高いビルドクオリティにこだわっています。&lt;br&gt;&lt;br&gt;&lt;b&gt;●駆動系にはパワフルなHSM（超音波モーター）を採用&lt;/b&gt;&lt;br&gt;駆動系にはパワフルなHSM（超音波モーター）を採用することで高精度かつ静粛なAFを達成。&lt;br&gt;これら全ての要素をSIGMA唯一の生産拠点・会津工場の高い生産技術によって成立させることで、Artライン&lt;br&gt;&lt;br /&gt;&lt;br&gt;&lt;b&gt;【主な仕様】&lt;/b&gt;&lt;br&gt;レンズマウント：ソニーEマウント&lt;br&gt;レンズ構成：12群17枚&lt;br&gt;最小絞り：F22&lt;br&gt;フィルター径：φ62mm&lt;br&gt;画角 (35mm判)：23.3°&lt;br&gt;最短撮影距離：29.5cm&lt;br&gt;最大径 × 全長：φ74mm × 135.6mm&lt;br&gt;絞り羽根枚数：9枚（円形絞り）&lt;br&gt;最大倍率：1:1&lt;br&gt;重さ：710g&lt;br&gt;&lt;br&gt;&lt;br /&gt;</t>
  </si>
  <si>
    <t>85126260651</t>
  </si>
  <si>
    <t>AF-S Micro NIKKOR 60mm f/2.8G ED 交換用レンズ</t>
  </si>
  <si>
    <t>&lt;img src="https://img1.kakaku.k-img.com/images/productimage/fullscale/10503511929.jpg"&gt;&lt;br&gt;&lt;br&gt;&lt;div align="left"&gt;&lt;b&gt;■商品特徴&lt;/b&gt;&lt;BR&gt;&lt;/b&gt;&lt;!-- 20210114 --&gt;&lt;br&gt;&lt;br /&gt;ニコン 交換用レンズ AF-S Micro NIKKOR 60mm F2.8 EDAFSMC60G &lt;br&gt;色名称 &lt;br&gt;商品名称 デジタルカメラ用交換レンズAF-S Micro NIKKOR 60mm F2.8 ED&lt;br&gt;発売年月日 2008年03月14日&lt;br&gt;&lt;br&gt;内形寸法：＊＊（）&lt;br&gt;外形寸法：190mm＊123mm＊123mm（770g）&lt;br&gt;高さ＊幅＊奥行き（質量）&lt;br&gt;&lt;br&gt; AF（オートフォーカス）撮影およびMF（マニュアルフォーカス）撮影の切り換えが簡単にできるフォーカスモード切り換えスイッチを装備しています。&lt;br&gt; ニコン独自のED（特殊低分散）ガラスによる色収差の補正とともに、非球面レンズや良好なボケ味が得られる円形絞りの採用で、優れた光学性能、描写性能を発揮します。&lt;br&gt;&lt;br&gt;&lt;br&gt; ・焦点距離：60mm&lt;br&gt; ・最大口径比：1：2.8&lt;br&gt; ・レンズ構成：9群-12枚（ED レンズ1枚、非球面レンズ2枚、ナノクリスタルコート1面）&lt;br&gt; ・画角：39°40′(35mm判一眼レフカメラFXフォーマットのデジタル一眼レフカメラ)26°30′(DXフォーマットのデジタル一眼レフカメラ)32°(IX240カメラ)&lt;br&gt; ・倍率目盛：1：10 ? 1：1（等倍）&lt;br&gt; ・ピント合わせ：IF（ニコン内焦）方式、超音波モーターによるオートフォーカス、マニュアルフォーカス可能&lt;br&gt; ・撮影距離目盛：∞? 0.185 m、8 in.（併記）&lt;br&gt; ・最短撮影距離：0.185 m（等倍）&lt;br&gt; ・絞り羽根枚数：9枚（円形絞り）&lt;br&gt; ・絞り方式：自動絞り&lt;br&gt; ・絞りの範囲：f/2.8-32&lt;br&gt; ・測光方式：開放測光&lt;br&gt; ・アタッチメントサイズ：62mm（P=0.75mm）&lt;br&gt; ・大きさ：約73（最大径）×89mm（バヨネットマウント基準面からレンズ先端まで）&lt;br&gt; ・質量：約425g&lt;br&gt;&lt;br&gt;・最短撮影距離１８．５ｍｍ、最大撮影倍率１倍&lt;br&gt;・反射防止効果を発揮するナノクリスタルコート採用&lt;br /&gt;18-55mmという使用頻度の高い焦点距離範囲をカバー（35mm判換算では約27-82.5mm相当）。1枚のEDレンズと1枚の非球面レンズが色収差、非点収差、ディストーションなどを補正し、画像は高解像度でハイコントラスト。&lt;br&gt;&lt;br&gt;約70.5（最大径）×74mm（長さ）のコンパクトなサイズで約205gと軽量。小型超音波モーター（サイレント・ウエーブ・モーター：SWM）の採用により静粛性に優れたオートフォーカス動作。&lt;br&gt;&lt;br&gt;ニコンデジタル一眼レフカメラの性能を最大限に発揮させる光学設計。自然なボケ味を実現する7枚羽根の円形絞りを採用。ズーム全域で最短撮影距離0.28mを実現。姉妹品AF-S DX ズームニッコール ED 55-200mm F4-5.6Gとの併用で、焦点距離18mmから200mmまでをカバー。&lt;br /&gt;主な主な仕様&lt;br&gt;レンズ種類：単焦点レンズ&lt;br /&gt;主な主な仕様&lt;br /&gt;</t>
  </si>
  <si>
    <t>4960759025623</t>
  </si>
  <si>
    <t>&lt;img src="https://img1.kakaku.k-img.com/images/productimage/fullscale/K0001008958.jpg"&gt;&lt;br&gt;&lt;br&gt;&lt;div align="left"&gt;&lt;b&gt;■商品特徴&lt;/b&gt;&lt;BR&gt;&lt;/b&gt;&lt;!-- 20210114 --&gt;&lt;br&gt;&lt;br /&gt;タムロン 交換用レンズ 100-400mm F4.5-6.3 Di VC USD A035N（ニコン用）&lt;br&gt;発売日：2017年11月16日&lt;br&gt;&lt;br&gt;&lt;strong&gt;●「デュアルMPU（マイクロプロセッサ）」の採用で、優れたAF追従性と手ブレ補正効果を実現&lt;/strong&gt;&lt;br&gt;制御システムに手ブレ補正処理専用のMPUを独立させたデュアルMPUシステムを採用し、システム全体の演算能力の向上を図りました。さらに、信号処理能力の高いDSP（Digital Signal Processor）ブロック内蔵のMPUを採用したことで、望遠ズームレンズに欠かせない優れたAFの追従性と手ブレ補正効果を実現しています。&lt;br&gt;&lt;br&gt;&lt;strong&gt;●超望遠ズームレンズにふさわしい高画質&lt;/strong&gt;&lt;br&gt;レンズの構成を最適に設計し、効果的な収差補正を行うため、特殊硝材 LD（Low Dispersion：異常低分散）レンズ3枚を配置。収差補正とのバランスをとりながら、透過率の向上、コントラスト感のあるクリアでヌケの良い画質を実現しています。最短撮影距離を1.5m、最大撮影倍率を1：3.6とし、近距離撮影もお楽しみいただけます。&lt;br&gt;&lt;br&gt;&lt;strong&gt;●eBANDコーティングの採用でゴースト・フレアを軽減&lt;/strong&gt;&lt;br&gt;優れた反射防止性能を発揮する、超低屈折率の微細構造を持つナノ構造膜と高精度なマルチコーティング技術を融合したタムロン独自開発のeBAND（Extended Bandwidth &amp; Angular-Dependency）コーティングと、広い波長帯域にわたって高い反射防止効果と透過率を向上させる BBAR（Broad-Band Anti-Reflection）コーティングによって、逆光の撮影時に発生しやすいゴースト・フレアを徹底的に抑制し、クリアでヌケの良い画像が得られます。&lt;br&gt;&lt;br&gt;&lt;strong&gt;●軽量1135g（キヤノン用）、機動性を追求した超望遠ズームレンズ&lt;/strong&gt;&lt;br&gt;マウント付近の鏡筒部にマグネシウム合金製の部材を採用することで、軽量1135g（キヤノン用）を達成。通常のカメラバックにも容易に収納できる大きさと手ブレ補正機能VCで、快適な手持ちでの超望遠撮影を可能にしています。&lt;br&gt;&lt;br&gt;&lt;strong&gt;●撮影領域を広げる、別売りアクセサリーの三脚座を用意&lt;/strong&gt;&lt;br&gt;着脱しやすく、安定性に優れたアルカスイス互換のクイックシューに対応する三脚座をModel A035専用に設計。三脚座の座面を伸張し、持ちやすさを考慮したグリップ形状を採用しています。素材にはマグネシウムを用いることで軽量化を図り、手持ち撮影の負担を軽減します。&lt;br&gt;&lt;br&gt;&lt;strong&gt;●テレコンバーター、TAP-in Console（タップインコンソール）に対応&lt;/strong&gt;&lt;br&gt;タムロンレンズ専用のテレコンバーター（1.4倍と2倍※）、レンズのファームウェアのアップデート、AFの合焦位置、手ブレ補正機構の動作モードなどのカスタマイズをユーザー自身で行うことのできるアクセサリー「TAP-in Console（Model TAP-01）」に対応します。&lt;br&gt;&lt;br&gt;※1.4倍のテレコンバーター使用時には開放F値が1段暗くなります。2倍テレコンバーター使用時には開放F値が2段暗くなります。&lt;br /&gt;&lt;strong&gt;【主な仕様】&lt;/strong&gt;&lt;br&gt;モデル名：A035&lt;br&gt;焦点距離：100-400mm&lt;br&gt;明るさ：F/4.5-6.3&lt;br&gt;画角（対角画角）：24°24′～6°12′＜APS-Cサイズ相当デジタル一眼レフカメラ使用時＞15°54′～4°01′&lt;br&gt;レンズ構成：11群17枚&lt;br&gt;最短撮影距離：1.5m&lt;br&gt;最大撮影倍率：1:3.6&lt;br&gt;フィルター径：67mm&lt;br&gt;最大径：86.2mm&lt;br&gt;絞り羽根：9枚 (円形絞り)&lt;br&gt;最小絞り：F/32-45&lt;br&gt;手ブレ補正効果：4段 (CIPA規格準拠)、ニコン用：D810使用時&lt;br&gt;長さ：196.5mm (ニコン用)、レンズ先端からマウント面まで&lt;br&gt;質量：1，115g (ニコン用)&lt;br&gt;対応マウント：ニコン用&lt;br&gt;（別売）対応アクセサリー：専用三脚座、テレコンバーター（1.4x、2x）、TAP-inConsole&lt;br /&gt;</t>
  </si>
  <si>
    <t>4960371006482</t>
  </si>
  <si>
    <t>30mm F1.4 DC DN [キヤノンM用] EF-Mマウント用の単焦点レンズ</t>
  </si>
  <si>
    <t>&lt;img src="https://img1.kakaku.k-img.com/images/productimage/fullscale/K0001198046.jpg"&gt;&lt;br&gt;&lt;br&gt;&lt;div align="left"&gt;&lt;b&gt;■商品特徴&lt;/b&gt;&lt;BR&gt;                        シグマ 30MMF1.4DCDNC カメラレンズ 30mm F1.4 DC DN&lt;br&gt;&lt;br&gt;●小型軽量なボディに合わせた、高画質F1.4。&lt;br&gt;本格的な大口径レンズの楽しさを手軽なミラーレスシステムで光学性能とコンパクトネスを高次元で両立。&lt;br&gt;SIGMA 30mm F1.4 DC DN Contemporary は、本格的な大口径レンズの楽しさをミラーレスシステムで体験できる、開放値F1.4の明るさを持つ大口径標準レンズです。&lt;br&gt;大口径特有の大きなボケと、シャープで高い光学性能を堪能できる単焦点レンズの醍醐味を、最新の技術と設計思想を凝縮し、多彩な要素のバランスを最適化させたContemporaryラインのコンセプトのもとで具現化しました。&lt;br&gt;焦点距離50mm付近で明るさがF1.4の単焦点レンズは、比較的人間の視野に近い画角を持ち、開放の浅い被写界深度を生かしたポートレートやテーブルフォト、絞りを絞って被写界深度を深くしたスナップや風景写真など、写真の基本となる様々な撮影法が楽しめることから昔から”標準レンズ”として親しまれてきました。&lt;br&gt;マイクロフォーサーズマウントで35mm換算約60mm、ソニーEマウントで換算約45mm相当の開放値F1.4の標準レンズとしてお使いいただけます。&lt;br&gt;&lt;br&gt;●最新の技術を全投入、高いパフォーマンスのContemporaryライン&lt;br&gt;SIGMA 30mm F1.4 DC DN Contemporary は、ショートフランジバックを採用した小型軽量なカメラボディで使用する際のバランスを考えてコンパクト化を実現。&lt;br&gt;動画撮影でも快適なAFを実現するためにフォーカス群の設計を考慮するなど、高画質を最優先にしながらも小型化と快適な操作性を共に実現しました。&lt;br&gt;歪曲収差はデジタル補正を採用するなど、最先端のテクノロジーを投入しています。&lt;br&gt;&lt;br&gt;●大型フードを付属&lt;br&gt;付属のレンズフードは丈の長さと内側の反射防止の塗装を施すことにより、有害光の侵入を低減。&lt;br&gt;フード部分を持って撮影する事にも配慮し、滑り止めの溝やラバーを採用しました。&lt;br&gt;&lt;br&gt;●TSCの採用 コンパクト化と高性能を実現&lt;br&gt;新複合材TSCは、弾性が高いため変形が少なく、パーツ間のガタを最小限に抑制できます。SIGMA 30mm F1.4 DC DN Contemporaryでは、レンズ鏡筒のみならず、絞りの部品にもTSCを採用し、ボディのコンパクト化を実現するとともに、絞りの滑らかな駆動を可能にしました。&lt;br&gt;また、鏡室やフォーカス付近のパーツにも採用し高い精度でのレンズ作りに寄与、レンズ性能を最大限に発揮させます。&lt;br&gt;※「TSC（Thermally Stable Composite）」&lt;br&gt;アルミニウムと同等の熱膨張係数を持つポリカーボネート。&lt;br&gt;温度変化による膨張及び収縮が低く抑えられているため、過酷な条件のフィールドでも諸性能を維持することに貢献する。&lt;br&gt;弾性率が高いことも特長の一つで、ガラス含有率20%のポリカーボネートものよりも70％、同含有率30%のものよりも25%（共に当社比）高い弾性率を持つ。&lt;br&gt;&lt;br&gt;●Artラインに匹敵する高画質小型軽量高画質の「F1.4」&lt;br&gt;レンズ構成、パワー配置を考慮しながら、両面非球面を含む非球面レンズや異常部分分散性の高い高屈折率高分散ガラスなどを効果的に使用することで、周辺光量の低下を抑え、倍率色収差を補正。&lt;br&gt;歪曲補正はミラーレスカメラの備わる画像補正機能を利用することで、光学系の持つ補正能力をシャープネスの向上に集中し、コンパクトな設計でありながらも、Artラインに匹敵する高画質を実現しました。&lt;br&gt;&lt;br&gt;&lt;b&gt;【主な仕様】&lt;/b&gt;&lt;br&gt;フィルター径：52mm&lt;br&gt;最大径×全長：Φ64.8×73.3mm&lt;br&gt;本体重量：270g&lt;br&gt;画角：48.2°&lt;br&gt;レンズ構成：7群9枚&lt;br&gt;焦点距離：45mm(35mm換算)&lt;br&gt;最小絞り：F16&lt;br&gt;絞り羽根枚数：9枚(円形絞り)&lt;br&gt;最短撮影距離：30cm&lt;br&gt;最大撮影倍率：0.0465277777777778&lt;br&gt;対応マウント：キヤノン EF-Mマウント&lt;br&gt;付属品：フロントキャップ、リヤキャップ、フード(LH586-01)&lt;br /&gt;</t>
  </si>
  <si>
    <t>85126302719</t>
  </si>
  <si>
    <t>4549212274749</t>
  </si>
  <si>
    <t>320002460</t>
  </si>
  <si>
    <t>57303</t>
  </si>
  <si>
    <t>MA-89 マルチオーディープレーヤー</t>
  </si>
  <si>
    <t>&lt;img src="https://img1.kakaku.k-img.com/images/productimage/fullscale/K0001077484.jpg"&gt;&lt;br&gt;&lt;br&gt;&lt;div align="left"&gt;&lt;b&gt;■商品特徴&lt;/b&gt;&lt;BR&gt;                        クマザキエイム MA-89 マルチ・オーディオ・レコーダー/プレーヤー ローズウッド×シルバー×ブラック&lt;br&gt;&lt;br&gt;●レコードプレーヤー、CDラジカセ、デジタルプレイヤーがこれ1台に。&lt;br&gt;&lt;br&gt;&lt;b&gt;【主な仕様】&lt;/b&gt;&lt;br&gt;カセットテープ：録音 再可能&lt;br&gt;レコード：再可能&lt;br&gt;CD：再可能&lt;br&gt;SD/USB：録音 再可能&lt;br&gt;外部音声&lt;br&gt;AF/FMラジオ&lt;br&gt;ステレオスピーカー内蔵&lt;br&gt;リモコン付属&lt;br&gt;サイズ：幅330×奥行295×高さ415mm&lt;br&gt;重量：約3.2kg&lt;br&gt;消費電力：16W&lt;br&gt;対応ディスク：オーディオCD、CD-R、CD-RW&lt;br&gt;対応ファイルフォーマット：CD-DA、MP3、WMA&lt;br&gt;再対応テープ：Type-1 ノーマル&lt;br&gt;セット内容：本体、ACアダプター、リモコン、45回転用アダプター、AMラジオ用ループアンテナ、交換用レコード針、取扱説明書&lt;br /&gt;</t>
  </si>
  <si>
    <t>4515997002051</t>
  </si>
  <si>
    <t>48345</t>
  </si>
  <si>
    <t>POCKET 2 [3軸手ブレ補正搭載カメラ 4K対応]</t>
  </si>
  <si>
    <t>&lt;img src="https://img1.kakaku.k-img.com/images/productimage/fullscale/K0001303362.jpg"&gt;&lt;br&gt;&lt;br&gt;&lt;div align="left"&gt;&lt;strong&gt;&lt;br&gt;&lt;br&gt;&lt;br&gt;&lt;br&gt;&lt;br&gt;■商品特徴&lt;/strong&gt;&lt;br&gt;&lt;!-- 20210114 --&gt;&lt;br&gt;&lt;br&gt;DJI DJI Pocket 2 小型ジンバルカメラ ブラック&lt;br&gt;発売日：2020年10月31日&lt;br&gt;&lt;br&gt;&lt;strong&gt;●ポケットサイズ 大事な瞬間を逃さない、小型ジンバルカメラ&lt;/strong&gt;&lt;br&gt;手にすっぽり収まるDJI Pocket 2は、鞄やポケットに収納して、どこにでも持ち運べます。&lt;br&gt;旅先や日常で、何気なく目に留まったものでも、Pocket 2があれば、すぐに撮影できます。&lt;br&gt;&lt;br&gt;&lt;strong&gt;●クイック撮影 片手で、すかさず撮影&lt;/strong&gt;&lt;br&gt;写真や動画の撮影を1秒で開始できるので、慌ただしい場面でもその瞬間を逃しません。&lt;br&gt;&lt;br&gt;&lt;strong&gt;●美顔効果&lt;/strong&gt;&lt;br&gt;美顔効果により、セルフィーで最高に輝く瞬間をみんなに見せましょう。&lt;br&gt;Pocket 2は、画角93度を誇り、より柔軟な撮影に対応。&lt;br&gt;SNSにぴったりな構図での撮影を可能にします。&lt;br&gt;&lt;br&gt;&lt;strong&gt;●Active Track 3.0&lt;/strong&gt;&lt;br&gt;どんな動きでも、Pocket 2はActive Track 3.0で被写体を追いかけて、フレーム内にとどめます。&lt;br&gt;&lt;br&gt;&lt;strong&gt;●ストーリーモード&lt;/strong&gt;&lt;br&gt;ストーリーモードでは、動画と音楽のテンプレートを使用して、数回タップするだけでかっこいい短編動画を作成できます。&lt;br&gt;&lt;br&gt;&lt;br&gt;&lt;strong&gt;【主な仕様】&lt;/strong&gt;&lt;br&gt;本体サイズ：124.7×38.1×30 mm&lt;br&gt;重量：117g&lt;br&gt;安定化機能：3軸&lt;br&gt;センサー：1/1.7インチ CMOS&lt;br&gt;・有効画素数：64 MP&lt;br&gt;レンズ：FOV 93°、F1.8&lt;br&gt;・焦点距離：20 mm（35mm判換算）&lt;br&gt;ISO感度：静止画：100～6400 (16 MP)、100～3200 (64 MP)&lt;br&gt;・動画： 100～6400&lt;br&gt;電子シャッター速度：8～1/8000 秒&lt;br&gt;最大静止画サイズ：9216×6912 ピクセル&lt;br&gt;動画解像度：4K Ultra HD: 3840×2160 @ 24/25/30/48/50/60fps&lt;br&gt;対応ファイルフォーマット：FAT32 (～ 32 GB)/exFAT (32 GB ～)&lt;br&gt;写真フォーマット：JPEG/DNG&lt;br&gt;動画フォーマット：MP4 (MPEG-4 AVC/H.264)&lt;br&gt;対応SDカード：最大256 GB SDHC/SDXC UHS-Iスピードクラス 1 または UHS-I スピードクラス 3のmicroSD&lt;br&gt;バッテリー：LiPo&lt;br&gt;バッテリー容量：875 mAh&lt;br&gt;動作環境温度：0℃ ～ 40℃&lt;br&gt;駆動時間：140分&lt;br&gt;充電時間：73分（5V/2A USBアダプターを使用した場合）&lt;br&gt;&lt;br&gt;&lt;br&gt;&lt;/div&gt;</t>
  </si>
  <si>
    <t>6941565906410</t>
  </si>
  <si>
    <t>320002165</t>
  </si>
  <si>
    <t>&lt;img src="https://img1.kakaku.k-img.com/images/productimage/fullscale/K0000978256.jpg"&gt;&lt;br&gt;&lt;br&gt;&lt;div align="left"&gt;&lt;b&gt;■商品特徴&lt;/b&gt;&lt;BR&gt;                        キヤノン BG-E21 EOS 6D Mark II専用バッテリーグリップ&lt;br&gt;発売日：2017年8月上旬&lt;br&gt;&lt;br&gt;●EOS 6D MarkII専用のバッテリーグリップ。&lt;br&gt;ビデオ用の三脚を用いた動画撮影に対応すべく、底面にビデオボス用の穴を新設。長時間の動画撮影も快適に行えます。また、縦位置撮影用の操作系に加え、測距エリア選択ボタンを採用。［スポット1点AF］や［ゾーンAF］などをスムーズに切り換えられます。バッテリーパック LP-E6N/LP-E6を2個装填可能。別売のDCカプラー DR-E6とACアダプター AC-E6Nを使用したAC駆動にも対応しています。&lt;br&gt;&lt;br&gt;※BG-E21には単3形電池用バッテリーマガジンが用意されていないため、単3形電池は使用できません。&lt;br&gt;※外装カバーの合わせ部やバッテリーマガジン取り付け部などに、防塵・防滴に配慮した構造を採用しています。これにより、不用意に降りかかる砂塵や水滴などが、バッテリーグリップ内部に侵入することを抑制しています。&lt;br&gt;※防塵・防滴性能を発揮させるため、バッテリーマガジンをバッテリーグリップにしっかり取り付けてください。また、DCカプラーコード通し溝などの開閉部をしっかり閉じてください。&lt;br&gt;※バッテリーグリップは、防塵・防滴に配慮した構造になっていますが、砂塵や水滴などの侵入を完全に防ぐことはできません。&lt;br&gt;&lt;br&gt;【主な仕様】&lt;br /&gt;対応機種：EOS 6D Mark II&lt;br /&gt;</t>
  </si>
  <si>
    <t>4549292087512</t>
  </si>
  <si>
    <t>EOS Kiss M2 ダブルズームキット [ブラック] デジタル一眼カメラ</t>
  </si>
  <si>
    <t>&lt;img src="https://img1.kakaku.k-img.com/images/productimage/fullscale/K0001301166.jpg"&gt;&lt;br&gt;&lt;br&gt;&lt;div align="left"&gt;&lt;b&gt;■商品特徴&lt;/b&gt;&lt;BR&gt;                        キヤノン EOSKISSM2 WZKBK デジタル一眼カメラ EOS KISSM2 ダブルズームキット ブラック &lt;br&gt;発売日：2020年11月27日&lt;br&gt;&lt;br&gt;&lt;b&gt;●小型・軽量なミラーレスカメラとして発売以来好評を得ている「EOS Kiss M」（2018年3月発売）の後継機種です。&lt;br&gt;充実した基本性能を継承しながら瞳AFや追従性能が向上。&lt;br&gt;加えて動画撮影機能および操作性の向上により、カメラ初心者でも本格的な撮影を手軽に楽しむことができます。&lt;/b&gt;&lt;br&gt;&lt;br&gt;&lt;b&gt;●瞳AFのサーボ・動画対応、追従性向上など前モデル比でAF性能強化&lt;/b&gt;&lt;br&gt;&lt;br&gt;&lt;b&gt;●縦動画対応・動画デジタルズーム・ライブ配信機能の搭載&lt;/b&gt;&lt;br&gt;&lt;br&gt;&lt;b&gt;●タッチ＆ドラッグAFの進化(タップで被写体選択が可能)&lt;/b&gt;&lt;br&gt;&lt;br&gt;&lt;br /&gt;&lt;br&gt;&lt;b&gt;【主な仕様】&lt;/b&gt;&lt;br&gt;有効画素数：2410万&lt;br&gt;撮像素子タイプ：CMOS&lt;br&gt;撮像素子サイズ：APS-Cサイズ&lt;br&gt;連写速度：最高約10コマ/秒(サーボAF設定時は最高7.4コマ/秒)&lt;br&gt;映像エンジン：DIGIC8&lt;br&gt;記録メディア：SD/SDHC/SDXCメモリーカード UHS-Iカード対応&lt;br&gt;シャッタースピード：最高1/4000 最低30&lt;br&gt;&lt;br&gt;&lt;br /&gt;</t>
  </si>
  <si>
    <t>4549292176315</t>
  </si>
  <si>
    <t>&lt;img src="https://img1.kakaku.k-img.com/images/productimage/fullscale/K0001147818.jpg"&gt;&lt;br&gt;&lt;br&gt;&lt;div align="left"&gt;&lt;b&gt;■商品特徴&lt;/b&gt;&lt;BR&gt;&lt;/b&gt;&lt;!-- 20210114 --&gt;&lt;br&gt;&lt;br /&gt;キヤノン EOSKISSX10 LKIT BK デジタル一眼カメラ EOS Kiss レンズキット 黒&lt;br&gt;発売日：2019年4月25日予定&lt;br&gt;&lt;br&gt;&lt;b&gt;●EOS Kiss X9の主要機能は継承しながら、DIGIC 8による新機能を搭載した一眼レフKiss。&lt;/b&gt;&lt;br&gt;&lt;b&gt;●可動式液晶モニター搭載一眼レフで世界最小最軽量。&lt;/b&gt;&lt;br&gt;&lt;b&gt;●光学ファインダーで被写体をリアルタイムに確認。ライブビュー撮影時は、動いても瞳を追いかける「瞳AF」の搭載。&lt;/b&gt;&lt;br /&gt;&lt;br&gt;&lt;b&gt;【主な仕様】&lt;/b&gt;&lt;br&gt;本体質量：449g（バッテリー、カードを含む）&lt;br&gt;外寸：幅326.5奥行137高さ165.5&lt;br&gt;撮像素子(イメージセンサー)：APS-Cセンサー&lt;br&gt;総画素数：約2410万画素&lt;br&gt;連写速度：最高約5.0コマ/秒&lt;br&gt;フォーカスポイント(測距点)：9点中央1点クロスセンサー&lt;br&gt;シャッタースピード：最高30　最低1/4000&lt;br&gt;ISO感度：最小100　最大25600&lt;br&gt;液晶モニター：3.0型（約104万ドット）、タッチパネル&lt;br&gt;光学ファインダー：視野率95%、倍率87倍、アイポイント19mm、視度調節範囲約-3.0~+1.0m-1&lt;br&gt;対応メモリーカード：SD/SDHC*/SDXC*メモリーカード *UHS-Iカード対応&lt;br&gt;対応バッテリー：LP-E17&lt;br&gt;撮影可能枚数：〔ファインダー時〕常温（＋23℃）約1070枚　〔ライブビュー時〕常温（＋23℃）約320枚&lt;br&gt;インターフェース：HDMI (タイプC）・ヘッドホン・マイク出力：φ3.5mmステレオミニプラグ　USB端子：SuperSpeedUSB(USB3.1 Gen1)相当、USB Type-C&lt;br&gt;ワイヤレス規格：Wi-Fi:IEEE 802.11b/g/n Bluetooth:Bluetooth Specification Version 4.1準拠（Bluetooth low energy technolog）&lt;br&gt;セットレンズ：EF-S18-55mm F4-5.6 IS STM&lt;br&gt;付属品：バッテリーパック LP-E17、バッテリーチャージャー LC-E17、ワイドストラップ EW-400D&lt;br /&gt;</t>
  </si>
  <si>
    <t>4549292132687</t>
  </si>
  <si>
    <t>&lt;img src="https://img1.kakaku.k-img.com/images/productimage/fullscale/K0001199758.jpg"&gt;&lt;br&gt;&lt;br&gt;&lt;div align="left"&gt;&lt;b&gt;■商品特徴&lt;/b&gt;&lt;BR&gt;                     キヤノン EOSM200 WLKBK ミラーレスカメラ ダブルレンズキット EOS M200  黒&lt;br&gt;発売日：2019年10月18日&lt;br&gt;&lt;br&gt;&lt;b&gt;●EOSシリーズの最小・最軽量なモデル&lt;/b&gt;&lt;br&gt;&lt;b&gt;●約2410万画素 APS-C CMOSセンサー×DIGIC 8によるノイズリダクションやAF性能の向上、4K動画対応を実現&lt;/b&gt;&lt;br&gt;&lt;b&gt;●ビジュアルガイドや、シーンインテリジェントオートからのクリエイティブアシスト起動に対応し、初心者向けの操作性が向上&lt;/b&gt;&lt;br&gt;&lt;b&gt;●EOS初搭載の縦位置動画や、撮影時自動送信によりスマートフォンとの親和性がアップデート&lt;/b&gt;&lt;br /&gt;&lt;br&gt;&lt;b&gt;【主な仕様】&lt;/b&gt;&lt;br&gt;本体サイズ：幅108.2mm 奥行67.1mm 高さ35.1mm&lt;br&gt;本体重量：299g（バッテリー、カードを含む）&lt;br&gt;撮像素子(イメージセンサー)：APS-Cセンサー&lt;br&gt;総画素数：約2410万画素&lt;br&gt;連写速度：最高約6.1コマ/秒&lt;br&gt;フォーカスポイント(測距点)：最大143ポジション&lt;br&gt;シャッタースピード：最高30　最低1/4000&lt;br&gt;ISO感度：最小100　最大25600&lt;br&gt;液晶モニター：3.0型（約104万ドット）、チルト&lt;br&gt;対応メモリーカード：SD/SDHC*/SDXC*メモリーカード *UHS-Iカード対応&lt;br&gt;対応バッテリー：LP-E12&lt;br&gt;撮影可能枚数：常温（＋23℃）約315枚&lt;br&gt;インターフェース：HDMI (タイプD）　USB端子：SuperSpeedUSB(USB3.1 Gen1)相当、USB Type-MicroB&lt;br&gt;ワイヤレス規格：Wi-Fi:IEEE 802.11b/g/n Bluetooth:Bluetooth Specification Version 4.2準拠（Bluetooth low energy technolog）&lt;br&gt;セットレンズ：EFM15-45ISSTM、EFM22F2STM&lt;br&gt;付属品：バッテリーパック LP-E12、バッテリーチャージャー LC-E12、ネックストラップEM-200DB、取扱説明書、保証書&lt;br /&gt;</t>
  </si>
  <si>
    <t>4549292142952</t>
  </si>
  <si>
    <t>EOS M200 ダブルレンズキット [ホワイト] デジタル一眼カメラ</t>
  </si>
  <si>
    <t>&lt;img src="https://img1.kakaku.k-img.com/images/productimage/fullscale/K0001199757.jpg"&gt;&lt;br&gt;&lt;br&gt;&lt;div align="left"&gt;&lt;b&gt;■商品特徴&lt;/b&gt;&lt;BR&gt;      キヤノン EOSM200 WLKWH ミラーレスカメラ ダブルレンズキット EOS M200  白&lt;br&gt;発売日：2019年10月18日&lt;br&gt;&lt;br&gt;&lt;b&gt;●EOSシリーズの最小・最軽量なモデル&lt;/b&gt;&lt;br&gt;&lt;b&gt;●約2410万画素 APS-C CMOSセンサー×DIGIC 8によるノイズリダクションやAF性能の向上、4K動画対応を実現&lt;/b&gt;&lt;br&gt;&lt;b&gt;●ビジュアルガイドや、シーンインテリジェントオートからのクリエイティブアシスト起動に対応し、初心者向けの操作性が向上&lt;/b&gt;&lt;br&gt;&lt;b&gt;●EOS初搭載の縦位置動画や、撮影時自動送信によりスマートフォンとの親和性がアップデート&lt;/b&gt;&lt;br /&gt;&lt;br&gt;&lt;b&gt;【主な仕様】&lt;/b&gt;&lt;br&gt;本体サイズ：幅108.2mm 奥行67.1mm 高さ35.1mm&lt;br&gt;本体重量：299g（バッテリー、カードを含む）&lt;br&gt;撮像素子(イメージセンサー)：APS-Cセンサー&lt;br&gt;総画素数：約2410万画素&lt;br&gt;連写速度：最高約6.1コマ/秒&lt;br&gt;フォーカスポイント(測距点)：最大143ポジション&lt;br&gt;シャッタースピード：最高30　最低1/4000&lt;br&gt;ISO感度：最小100　最大25600&lt;br&gt;液晶モニター：3.0型（約104万ドット）、チルト&lt;br&gt;対応メモリーカード：SD/SDHC*/SDXC*メモリーカード *UHS-Iカード対応&lt;br&gt;対応バッテリー：LP-E12&lt;br&gt;撮影可能枚数：常温（＋23℃）約315枚&lt;br&gt;インターフェース：HDMI (タイプD）　USB端子：SuperSpeedUSB(USB3.1 Gen1)相当、USB Type-MicroB&lt;br&gt;ワイヤレス規格：Wi-Fi:IEEE 802.11b/g/n Bluetooth:Bluetooth Specification Version 4.2準拠（Bluetooth low energy technolog）&lt;br&gt;セットレンズ：EFM15-45ISSTMSL、EFM22F2STMSL&lt;br&gt;付属品：バッテリーパック LP-E12、バッテリーチャージャー LC-E12、ネックストラップEM-200DB、取扱説明書、保証書&lt;br /&gt;</t>
  </si>
  <si>
    <t>4549292143010</t>
  </si>
  <si>
    <t>&lt;img src="https://img1.kakaku.k-img.com/images/productimage/fullscale/K0001199756.jpg"&gt;&lt;br&gt;&lt;br&gt;&lt;div align="left"&gt;&lt;b&gt;■商品特徴&lt;/b&gt;&lt;BR&gt;                キヤノン EOSM200 L1545KBK ミラーレスカメラ 15-45レンズキット EOS M200  黒&lt;br&gt;発売日：2019年10月18日&lt;br&gt;&lt;br&gt;&lt;b&gt;●EOSシリーズの最小・最軽量なモデル&lt;/b&gt;&lt;br&gt;&lt;b&gt;●約2410万画素 APS-C CMOSセンサー×DIGIC 8によるノイズリダクションやAF性能の向上、4K動画対応を実現&lt;/b&gt;&lt;br&gt;&lt;b&gt;●ビジュアルガイドや、シーンインテリジェントオートからのクリエイティブアシスト起動に対応し、初心者向けの操作性が向上&lt;/b&gt;&lt;br&gt;&lt;b&gt;●EOS初搭載の縦位置動画や、撮影時自動送信によりスマートフォンとの親和性がアップデート&lt;/b&gt;&lt;br /&gt;&lt;br&gt;&lt;b&gt;【主な仕様】&lt;/b&gt;&lt;br&gt;本体サイズ：幅108.2mm 奥行67.1mm 高さ35.1mm&lt;br&gt;本体重量：299g（バッテリー、カードを含む）&lt;br&gt;撮像素子(イメージセンサー)：APS-Cセンサー&lt;br&gt;総画素数：約2410万画素&lt;br&gt;連写速度：最高約6.1コマ/秒&lt;br&gt;フォーカスポイント(測距点)：最大143ポジション&lt;br&gt;シャッタースピード：最高30　最低1/4000&lt;br&gt;ISO感度：最小100　最大25600&lt;br&gt;液晶モニター：3.0型（約104万ドット）、チルト&lt;br&gt;対応メモリーカード：SD/SDHC*/SDXC*メモリーカード *UHS-Iカード対応&lt;br&gt;対応バッテリー：LP-E12&lt;br&gt;撮影可能枚数：常温（＋23℃）約315枚&lt;br&gt;インターフェース：HDMI (タイプD）　USB端子：SuperSpeedUSB(USB3.1 Gen1)相当、USB Type-MicroB&lt;br&gt;ワイヤレス規格：Wi-Fi:IEEE 802.11b/g/n Bluetooth:Bluetooth Specification Version 4.2準拠（Bluetooth low energy technolog）&lt;br&gt;セットレンズ：EFM15-45ISSTM&lt;br&gt;付属品：バッテリーパック LP-E12、バッテリーチャージャー LC-E12、ネックストラップEM-200DB、取扱説明書、保証書&lt;br /&gt;</t>
  </si>
  <si>
    <t>4549292142266</t>
  </si>
  <si>
    <t>&lt;img src="https://img1.kakaku.k-img.com/images/productimage/fullscale/K0001199755.jpg"&gt;&lt;br&gt;&lt;br&gt;&lt;div align="left"&gt;&lt;b&gt;■商品特徴&lt;/b&gt;&lt;BR&gt;                     キヤノン EOSM200 L1545KWH ミラーレスカメラ 15-45レンズキット EOS M200  白&lt;br&gt;発売日：2019年10月18日&lt;br&gt;&lt;br&gt;&lt;b&gt;●EOSシリーズの最小・最軽量なモデル&lt;/b&gt;&lt;br&gt;&lt;b&gt;●約2410万画素 APS-C CMOSセンサー×DIGIC 8によるノイズリダクションやAF性能の向上、4K動画対応を実現&lt;/b&gt;&lt;br&gt;&lt;b&gt;●ビジュアルガイドや、シーンインテリジェントオートからのクリエイティブアシスト起動に対応し、初心者向けの操作性が向上&lt;/b&gt;&lt;br&gt;&lt;b&gt;●EOS初搭載の縦位置動画や、撮影時自動送信によりスマートフォンとの親和性がアップデート&lt;/b&gt;&lt;br /&gt;&lt;br&gt;&lt;b&gt;【主な仕様】&lt;/b&gt;&lt;br&gt;本体サイズ：幅108.2mm 奥行67.1mm 高さ35.1mm&lt;br&gt;本体重量：299g（バッテリー、カードを含む）&lt;br&gt;撮像素子(イメージセンサー)：APS-Cセンサー&lt;br&gt;総画素数：約2410万画素&lt;br&gt;連写速度：最高約6.1コマ/秒&lt;br&gt;フォーカスポイント(測距点)：最大143ポジション&lt;br&gt;シャッタースピード：最高30　最低1/4000&lt;br&gt;ISO感度：最小100　最大25600&lt;br&gt;液晶モニター：3.0型（約104万ドット）、チルト&lt;br&gt;対応メモリーカード：SD/SDHC*/SDXC*メモリーカード *UHS-Iカード対応&lt;br&gt;対応バッテリー：LP-E12&lt;br&gt;撮影可能枚数：常温（＋23℃）約315枚&lt;br&gt;インターフェース：HDMI (タイプD）　USB端子：SuperSpeedUSB(USB3.1 Gen1)相当、USB Type-MicroB&lt;br&gt;ワイヤレス規格：Wi-Fi:IEEE 802.11b/g/n Bluetooth:Bluetooth Specification Version 4.2準拠（Bluetooth low energy technolog）&lt;br&gt;セットレンズ：EFM15-45ISSTMSL&lt;br&gt;付属品：バッテリーパック LP-E12、バッテリーチャージャー LC-E12、ネックストラップEM-200DB、取扱説明書、保証書&lt;br /&gt;</t>
  </si>
  <si>
    <t>4549292146165</t>
  </si>
  <si>
    <t>&lt;img src="https://img1.kakaku.k-img.com/images/productimage/fullscale/K0000922071.jpg"&gt;&lt;br&gt;&lt;br&gt;&lt;div align="left"&gt;&lt;b&gt;■商品特徴&lt;/b&gt;&lt;BR&gt;                        ニコン D5600-L1855KIT デジタル一眼カメラ「D5600」18-55 VR レンズキット&lt;br&gt;発売日：2016年11月25日&lt;br&gt;&lt;br&gt;●最高常用ISO感度25600 暗いところでの撮影もブレなくきれいに&lt;br&gt;最高常用ISO感度25600の高感度だから、暗いところや夜景も速いシャッタースピードで撮影でき、三脚なしでもブレのないきれいな写真を撮ることができます。EXPEED 4のすぐれたノイズ低減処理で、どの感度域でも美しく描写します。キャンプファイヤーなどの想い出のシーンもフラッシュを使わず臨場感たっぷりに残せます。&lt;br&gt;&lt;br&gt;●有効画素数2416万画素 高精細だからトリミングしても高画質&lt;br&gt;すぐれた光学性能で定評のあるニッコールレンズが、有効画素数2416万画素CMOSセンサーの描写力を引き出し、高精細に写しとめます。高画素ならではの豊富な情報量で、写真の中から欲しい部分だけを拡大しても高画質。子どものかわいい表情だけを切り取って残すこともできます。&lt;br&gt;&lt;br&gt;●39点AFシステム 走っていてもしっかりフォーカス&lt;br&gt;39個のフォーカスポイントで動きの速い被写体もピントぴったりに捕捉。広い範囲を高密度にカバーでき、走っている子どもの一瞬の表情までを逃さずキャッチします。中央部9点には捕捉性能の高いクロスタイプセンサーを採用しています。&lt;br&gt;&lt;br&gt;●ファインダー撮影 動く被写体もより確実に捉えられる&lt;br&gt;右手と左手と額の3点でカメラを支えて撮るデジタル一眼レフならではのファインダー撮影。3点で支えるから手ブレも少なく、動く被写体も安定して追尾できます。ねらいを定めて押すシャッター音の心地よい響きが、撮りたい気持ちをさらに高めます。&lt;br&gt;&lt;br&gt;●最高約5コマ/秒の高速連続撮影 連続撮影からベストショットが選べる&lt;br&gt;最高約5コマ（※1）の高速連続撮影（最大100コマ※2）で動きの速い被写体も決定的瞬間を逃さず撮影。連続で撮影した写真の中からベストショットをチョイス、想い出に残る一枚がきっと見つかります。&lt;br&gt;※1：JPEG画像撮影または12ビットRAW画像撮影時。フォーカスモードがAF-Cで、カスタムメニューa1[AF-Cモード時の優先]が[レリーズ]、撮影モードがS（シャッター優先オート）またはM（マニュアル）、1/250秒以上の高速シャッタースピード、その他が初期設定の場合。14ビットRAW画像撮影時の場合は約4コマ/秒となります。&lt;br&gt;※2：SanDisk製16GBのExtreme Pro SDHC 95MB/s UHS-Iメモリーカードを使用した場合。&lt;br&gt;&lt;br&gt;●多彩なエフェクトモード/画像編集モード いろんな効果でアートフォトに挑戦&lt;br&gt;写真や動画を個性的なアート作品に仕上げる「スペシャルエフェクトモード」をはじめ「シーンモード」「画像編集メニュー」など多彩な加工・編集機能を搭載。モードをセレクトするだけで、思いとおりのアートフォトを撮影・加工して楽しめます。&lt;br&gt;&lt;br&gt;●フルHD対応Dムービー 美しい描写力で動画もキレイに残せる&lt;br&gt;1920×1080：60pのフルHD動画に対応。NIKKORレンズのすぐれた描写力で動画も驚くほどキレイです。動画撮影時もISO感度100～25600の広い感度域で、夕暮れや夜景など暗いところでの撮影にも威力を発揮。ノイズの少ない美しい動画が撮影できます。また、立体感のある高音質で録音できるステレオマイクを内蔵。さらに別売りのステレオマイクロホン ME-1を使用すれば、よりクリアーな音質の動画を撮影することができます。&lt;br&gt;&lt;br&gt;&lt;br&gt;【主な仕様】&lt;br /&gt;本体サイズ(H×W×D) mm：約97×124×70mm&lt;br&gt;本体重量：約465g（バッテリーおよびSDメモリーカードを含む、ボディーキャップを除く）、約415g（本体のみ）&lt;br&gt;撮像画面サイズ：23.5×15.6mmサイズCMOSセンサー、ニコンDXフォーマット（焦点距離が約1.5倍のレンズのFXフォーマットでの画角に相当）&lt;br&gt;総画素数：2478万画素&lt;br&gt;有効画素数：2416万画素&lt;br&gt;液晶モニターサイズ：3.2型（3：2） TFT液晶モニター（タッチパネル）、約104万ドット、バリアングル方式、視野角170°、視野率約100％、明るさ調整可能、アイセンサーによる自動消灯可能&lt;br&gt;ビューファインダー：【ファインダー】アイレベル式ペンタミラー使用一眼レフレックス式ファインダー 【視野率】上下左右とも約95％（対実画面） 【倍率】約0.82倍（50mm f/1.4レンズ使用、∞、-1.0m-1のとき） 【アイポイント】接眼レンズ面中央から17mm（-1.0m-1のとき） 【視度調節範囲】-1.7～+0.5m-1 【ファインダースクリーン】B型クリアマットスクリーンVII 【ミラー】クイックリターン式 【レンズ絞り】瞬間復元式、電子制御式&lt;br&gt;レンズ：【キットレンズ】AF-P DX Nikkor 18-55mm F3.5-5.6G VR&lt;br&gt;ISO感度：ISO 100～25600（1/3ステップ）、感度自動制御が可能&lt;br&gt;シャッタースピード：1/4000～30秒（1/3、1/2ステップに変更可能）、Bulb、Time フラッシュ同調シャッタースピード：X=1/200秒以下の低速シャッタースピードで同調&lt;br&gt;記録メディア：SDメモリーカード、SDHCメモリーカード、SDXCメモリーカード（SDHCメモリーカード、SDXCメモリーカードはUHS-I規格に対応）&lt;br&gt;有効撮影画角：1.5倍&lt;br&gt;ライブビュー：対応&lt;br&gt;電源：【使用電池】Li-ionリチャージャブルバッテリー EN-EL14a（1個使用） 【ACアダプター】ACアダプター EH-5b（パワーコネクター EP-5Aと組み合わせて使用）（別売）&lt;br&gt;付属品：Li-ionリチャージャブルバッテリー EN-EL14a、バッテリーチャージャー MH-24、ストラップ AN-DC3 、ボディーキャップ BF-1B、接眼目当て DK-25&lt;br /&gt;</t>
  </si>
  <si>
    <t>4960759148124</t>
  </si>
  <si>
    <t>320002156</t>
  </si>
  <si>
    <t>PowerShot G7 X Mark III [ブラック] デジタルカメラ</t>
  </si>
  <si>
    <t>&lt;img src="https://img1.kakaku.k-img.com/images/productimage/fullscale/K0001172965.jpg"&gt;&lt;br&gt;&lt;br&gt;&lt;div align="left"&gt;&lt;b&gt;■商品特徴&lt;/b&gt;&lt;BR&gt;&lt;/b&gt;&lt;!-- 20210114 --&gt;&lt;br&gt;キヤノン PSG7X MARKIIIBK デジタルカメラ PowerShot G7 X Mark III (BK) PowerShot  ブラック&lt;br&gt;発売日：2019年8月上旬予定&lt;br&gt;&lt;br&gt;&lt;b&gt;●静止画も動画も、多彩な表現でより印象的に。&lt;/b&gt;&lt;br&gt;高性能レンズ　24-100mm・F1.8-F2.8レンズ&lt;br&gt;&lt;br&gt;&lt;b&gt;●1.0型積層型CMOSセンサー×映像エンジンDIGIC8による進化&lt;/b&gt;&lt;br&gt;&lt;b&gt;●高精細な４K動画撮影&lt;/b&gt;&lt;br&gt;&lt;b&gt;●最高約30.0コマ/秒の連写性能&lt;/b&gt;&lt;br /&gt;&lt;br&gt;&lt;b&gt;【主な仕様】&lt;/b&gt;&lt;br&gt;有効画素数：2010万画素&lt;br&gt;撮像素子：1.0型CMOS（積層型）&lt;br&gt;光学ズーム：4.2&lt;br&gt;映像エンジン：DIGIC8&lt;br&gt;最高ISO感度：12800（拡張25600）&lt;br&gt;大きさ（幅・高さ・奥行き）：約105.0×約60.9×約41.4mm&lt;br /&gt;</t>
  </si>
  <si>
    <t>4549292137743</t>
  </si>
  <si>
    <t>PowerShot G7 X Mark III [シルバー] デジタルカメラ</t>
  </si>
  <si>
    <t>&lt;img src="https://img1.kakaku.k-img.com/images/productimage/fullscale/K0001172966.jpg"&gt;&lt;br&gt;&lt;br&gt;&lt;div align="left"&gt;&lt;b&gt;■商品特徴&lt;/b&gt;&lt;BR&gt;&lt;/b&gt;キヤノン PSG7X MARKIIISL デジタルカメラ PowerShot G7 X Mark III (SL) PowerShot  シルバー&lt;br&gt;発売日：2019年8月上旬予定&lt;br&gt;&lt;br&gt;&lt;b&gt;●静止画も動画も、多彩な表現でより印象的に。&lt;/b&gt;&lt;br&gt;高性能レンズ　24-100mm・F1.8-F2.8レンズ&lt;br&gt;&lt;br&gt;&lt;b&gt;●1.0型積層型CMOSセンサー×映像エンジンDIGIC8による進化&lt;/b&gt;&lt;br&gt;&lt;b&gt;●高精細な４K動画撮影&lt;/b&gt;&lt;br&gt;&lt;b&gt;●最高約30.0コマ/秒の連写性能&lt;/b&gt;&lt;br /&gt;&lt;br&gt;&lt;b&gt;【主な仕様】&lt;/b&gt;&lt;br&gt;有効画素数：2010万画素&lt;br&gt;撮像素子：1.0型CMOS（積層型）&lt;br&gt;光学ズーム：4.2&lt;br&gt;映像エンジン：DIGIC8&lt;br&gt;最高ISO感度：12800（拡張25600）&lt;br&gt;大きさ（幅・高さ・奥行き）：約105.0×約60.9×約41.4mm&lt;br /&gt;</t>
  </si>
  <si>
    <t>4549292137804</t>
  </si>
  <si>
    <t>LUMIX DMC-LX9 デジタルカメラ</t>
  </si>
  <si>
    <t>&lt;img src="https://img1.kakaku.k-img.com/images/productimage/fullscale/K0000910987.jpg"&gt;&lt;br&gt;&lt;br&gt;&lt;div align="left"&gt;&lt;b&gt;■商品特徴&lt;/b&gt;&lt;BR&gt;&lt;/b&gt;&lt;!-- 20210114 --&gt;&lt;br&gt;&lt;br /&gt;パナソニック DMC-LX9-K LUMIX(ルミックス) コンパクトデジタルカメラ&lt;br&gt;&lt;br&gt;パナソニック デジタルカメラ LUMIX DMC-LX9-K &lt;br&gt;色名称 ブラック&lt;br&gt;商品名称 デジタルカメラLUMIX&lt;br&gt;発売年月日 2016年11月17日&lt;br&gt;&lt;br&gt;本体寸法：60mm＊105.5mm＊42mm（310g）&lt;br&gt;高さ＊幅＊奥行き（質量）&lt;br&gt;&lt;br&gt;・Ｆ１．４ライカＤＣレンズ＆大型１．０型センサー搭載&lt;br&gt;・「フォーカスセレクト＆フォーカス合成」モード搭載&lt;br&gt;・１８０度チルト式高精細タッチパネルモニター&lt;br /&gt;コンパクトボディに大口径レンズと大型センサーを搭載&lt;br&gt;大口径F1.4 LEICA DC VARIO-SUMMILUXレンズ・・・F1.4の明るさと高い解像感を誇る9 枚羽根虹彩&lt;br&gt;絞りのLEICA DC VARIO-SUMMILUXレンズを搭載。一眼カメラのようなやわらかく豊かなボケ味の写真を撮影できます。6 群＋絞りユニットの単独駆動と独自の調心技術により、F1.4（W端）の明るさと、従来機（DMC-LX7）より一回り小さいコンパクトボディを実現しました。光学ズームは3倍。また、レンズから3cm（W端）まで接近してマクロ撮影できます。&lt;br&gt;高感度撮影を実現、20.1M 1.0型高感度MOSセンサー&lt;br&gt;ノイズを効果的に抑える、高速画像処理ヴィーナスエンジン&lt;br&gt;&lt;br&gt;思いどおりの写真表現を実現する&lt;br&gt;「フォーカスセレクト」・・・4Kフォト機能を利用して、フォーカスポイントを変えながら撮影。撮影後、好きなフォーカスポイントの写真を自由に選べます。&lt;br&gt;「フォーカス合成」・・・「フォーカスセレクト」モードを使って撮影後、フォーカス位置の異なる複数の画像を合成し、ピントの合った範囲を広げた写真を作れます。合成に適した画像をカメラが自動で選択し、一枚の写真にする「自動合成」と、ピントの合った範囲を任意で選ぶ「指定範囲合成」があります。&lt;br&gt;3つの「4Kフォト」モード・・・4K連写、4K連写（S/S）、4Kプリ連写&lt;br&gt;&lt;br&gt;多彩な撮影スタイルに対応&lt;br&gt;180度チルト式高精細タッチパネルモニター・・・180度チルトが可能な高精細約104万ドット3.0型のタッチパネルモニターをLXシリーズに初搭載。ローアングル撮影や自分撮りなど、快適で多彩な撮影スタイルに対応しました。&lt;br&gt;絞りリング/コントロールリング・・・レンズ部には絞りリングとコントロールリングを搭載。素早く直感的に操作でき、アナログ感覚で撮影を楽しむことができます。&lt;br /&gt;主な主な仕様&lt;br&gt;画面サイズ：３インチ&lt;br&gt;光学ズーム倍率：３倍&lt;br&gt;デジタルズーム倍率：４倍&lt;br&gt;モニタ：有&lt;br&gt;総画素数：約２０９０万画素&lt;br&gt;記録媒体：ＳＤ・ＳＤＨＣ・ＳＤＸＣメモリカード&lt;br&gt;有効画素数・静止画（４：３）：約２０１０万画素&lt;br&gt;ＰｉｃｔＢｒｉｄｇｅ：○&lt;br&gt;電池寿命枚数：２６０枚&lt;br&gt;手ブレ補正機能［静止画］：光学式&lt;br&gt;顔認識機能：有&lt;br&gt;記録メディア：ＳＤＸＣメモリーカード ／ ＳＤＨＣメモリーカード ／ ＳＤメモリーカード（ＵＨＳ－Ｉ スピードクラス３（Ｕ３）規格までのＳＤＨＣ／ＳＤＸＣメモリーカード対応）&lt;br&gt;静止画記録画素数：・［４：３］設定時４８６４×３６４８（１７．５Ｍ）（Ｌ）／３４５６×２５９２（９Ｍ）（Ｍ）／２４３２×１８２４（４．５Ｍ）（Ｓ） ・［３：２］設定時５４７２×３６４８（２０Ｍ）（Ｌ）／３８８８×２５９２（１０Ｍ）（Ｍ）／２７３６×１８２４（５Ｍ）（Ｓ）・［１６：９］設定時５４７２ｘ３０８０（１７Ｍ）（Ｌ）／３８４０ｘ２１６０（８Ｍ）（Ｍ） ／１９２０ｘ１０８０（２Ｍ）（Ｓ）・［１：１］設定時３６４８ｘ３６４８（１３．５Ｍ）（Ｌ）／２５９２ｘ２５９２（６．５Ｍ）（Ｍ）／１８２４ｘ１８２４（３．５Ｍ）（Ｓ）&lt;br&gt;静止画記録方式：ＲＡＷ＋ＪＰＥＧ&lt;br&gt;暗部補正機能：有&lt;br&gt;プリンター連携：ＰｉｃｔＢｒｉｄｇｅ&lt;br&gt;シャッタースピード：静止画：６０－１／４０００秒（メカシャッター） １－１／１６０００秒（電子シャッター） Ｂ（バルブ 最大 約１２０秒）、動画：１／２５秒～１／１６０００秒（ＡＶＣＨＤ， ＦＨＤ２４ｐ／ＭＰ４， ４Ｋ２４ｐ）、１／３０秒～１／１６０００秒（ＡＶＣＨＤ， ＦＨＤ２４ｐ／ＭＰ４， ４Ｋ２４ｐ以外）（ただし、クリエイティブＭ動画、ＭＦ選択時は１／２秒～１／１６０００秒）&lt;br&gt;撮像素子：１．０型 高感度ＭＯＳセンサー 総画素数２０９０万画素 原色カラーフィルター&lt;br&gt;ＩＳＯ感度：静止画：オート／ インテリジェントＩＳＯ ／ ８０ ／ １００ ／ １２５ ／ ２００ ／ ４００ ／ ８００ ／ １６００ ／ ３２００ ／ ６４００ ／ １２８００ ／ ２５６００ （１／３ ＥＶステップに変更可能）、動画：オート ／ １２５ ／ ２００ ／ ４００ ／ ８００ ／ １６００ ／ ３２００ ／ ６４００ （１／３ＥＶステップに変更可能）&lt;br /&gt;</t>
  </si>
  <si>
    <t>4549077780805</t>
  </si>
  <si>
    <t>IXY 210 [シルバー] デジタルカメラ</t>
  </si>
  <si>
    <t>&lt;img src="https://img1.kakaku.k-img.com/images/productimage/fullscale/K0000944145.jpg"&gt;&lt;br&gt;&lt;br&gt;&lt;div align="left"&gt;&lt;b&gt;■商品特徴&lt;/b&gt;&lt;BR&gt;&lt;/b&gt;&lt;!-- 20210114 --&gt;&lt;br&gt;&lt;br /&gt;キヤノン IXY210SL コンパクトデジタルカメラ　「IXY 210」（シルバー）&lt;br&gt;発売日：2017年02月23日&lt;br&gt;&lt;br&gt;●レンズシフト式手ブレ補正機構（IS）付きの光学10倍ズームレンズを搭載&lt;br&gt;レンズシフト式手ブレ補正機構（IS）付き光学10倍ズームレンズ（24-240mm相当）を搭載。&lt;br&gt;デジタルズームを進化させた「プログレッシブファインズーム」を搭載。&lt;br&gt;光学ズーム倍率の約2倍にあたる約20倍までのデジタルズーム領域でも高い解像感を保持。&lt;br&gt;カメラ部有効画素数約2000万画素の高精細CCDセンサーを搭載。&lt;br&gt;&lt;br&gt;●無線ネットワーク連携により簡単にデータ転送が可能&lt;br&gt;無線ネットワークによるデータ転送に対応。&lt;br&gt;Wi-FiとNFCに対応しており、撮影した写真や動画をその場でスマートフォンやタブレットなどの携帯端末に簡単に転送可能。&lt;br&gt;写真および動画を保存・共有・鑑賞するキヤノンのフォト＆ムービーストレージ「Connect Station CS100」と連携。&lt;br&gt;カメラをかざして接続することにより、撮影した写真や動画を簡単に「Connect Station CS100」へ保存・整理することが可能。&lt;br&gt;&lt;br&gt;●エントリーユーザーに優しい機能を搭載&lt;br&gt;写真に日付を簡単に入れられる「日付写しこみボタン」を新たに搭載。&lt;br&gt;「日付写しこみボタン」を押すだけで、「日付のみ／日付と時刻／切」の切り替えが可能。&lt;br&gt;画像データに撮影日時を記録することで、Exif情報を参照しなくても、撮影日時の確認が可能。&lt;br&gt;意図しない設定の変更を防ぐ「安心オート」機能を新たに搭載。&lt;br&gt;「安心オート」モードでは、3つのボタン（FUNC.SET／MENU／INFO.）の操作を無効化することで、誤操作を防ぎ、安心して撮影することが可能。&lt;br&gt;&lt;br&gt;&lt;br&gt;&lt;strong&gt;【主な仕様】&lt;/strong&gt;&lt;br /&gt;&lt;table width=100% border=0 cellpadding=3 cellspacing=1 bgcolor=#CCCCCC&gt;&lt;tr&gt;&lt;td width=30% bgcolor=#3366FF&gt;&lt;font color=#FFFFFF&gt;本体サイズ(H×W×D) mm&lt;/font&gt;&lt;/td&gt;&lt;td width=70% bgcolor=#FFFFFF&gt;56.8×95.3×23.6mm（CIPA準拠）&lt;/td&gt;&lt;/tr&gt;&lt;tr&gt;&lt;td bgcolor=#3366FF&gt;&lt;font color=#FFFFFF&gt;本体重量&lt;/font&gt;&lt;/td&gt;&lt;td bgcolor=#FFFFFF&gt;約137g（バッテリーおよびメモリーカード含む）／約122g（本体のみ）（CIPA準拠）&lt;/td&gt;&lt;/tr&gt;&lt;tr&gt;&lt;td bgcolor=#3366FF&gt;&lt;font color=#FFFFFF&gt;撮像画面サイズ&lt;/font&gt;&lt;/td&gt;&lt;td bgcolor=#FFFFFF&gt;1/2.3型CCD&lt;/td&gt;&lt;/tr&gt;&lt;tr&gt;&lt;td bgcolor=#3366FF&gt;&lt;font color=#FFFFFF&gt;総画素数&lt;/font&gt;&lt;/td&gt;&lt;td bgcolor=#FFFFFF&gt;約2050万画素&lt;/td&gt;&lt;/tr&gt;&lt;tr&gt;&lt;td bgcolor=#3366FF&gt;&lt;font color=#FFFFFF&gt;有効画素数&lt;/font&gt;&lt;/td&gt;&lt;td bgcolor=#FFFFFF&gt;約2000万画素（※画像処理により画素数が減少することがあります。）&lt;/td&gt;&lt;/tr&gt;&lt;tr&gt;&lt;td bgcolor=#3366FF&gt;&lt;font color=#FFFFFF&gt;画像処理エンジン&lt;/font&gt;&lt;/td&gt;&lt;td bgcolor=#FFFFFF&gt;DIGIC 4+&lt;/td&gt;&lt;/tr&gt;&lt;tr&gt;&lt;td bgcolor=#3366FF&gt;&lt;font color=#FFFFFF&gt;液晶モニターサイズ&lt;/font&gt;&lt;/td&gt;&lt;td bgcolor=#FFFFFF&gt;2.7型TFTカラー液晶（約23.0万ドット）、視野率：約100％&lt;/td&gt;&lt;/tr&gt;&lt;tr&gt;&lt;td bgcolor=#3366FF&gt;&lt;font color=#FFFFFF&gt;レンズ&lt;/font&gt;&lt;/td&gt;&lt;td bgcolor=#FFFFFF&gt;【焦点距離（35mm判換算）】24（W）-240mm（T）相当　【レンズ構成】7群9枚（両面非球面レンズ1枚）&lt;/td&gt;&lt;/tr&gt;&lt;tr&gt;&lt;td bgcolor=#3366FF&gt;&lt;font color=#FFFFFF&gt;絞り・開放絞り&lt;/font&gt;&lt;/td&gt;&lt;td bgcolor=#FFFFFF&gt;F3.0（W）-F6.9（T）&lt;/td&gt;&lt;/tr&gt;&lt;tr&gt;&lt;td bgcolor=#3366FF&gt;&lt;font color=#FFFFFF&gt;ズーム機能&lt;/font&gt;&lt;/td&gt;&lt;td bgcolor=#FFFFFF&gt;光学ズーム10倍／デジタルズーム約4.0倍／プログレッシブファインズーム（ラージ時）20倍&lt;/td&gt;&lt;/tr&gt;&lt;tr&gt;&lt;td bgcolor=#3366FF&gt;&lt;font color=#FFFFFF&gt;撮影距離&lt;/font&gt;&lt;/td&gt;&lt;td bgcolor=#FFFFFF&gt;【オート】1cm～∞（W）／1.0m～∞（T）　【マクロ】1cm～50cm（W） （レンズ先端より）&lt;/td&gt;&lt;/tr&gt;&lt;tr&gt;&lt;td bgcolor=#3366FF&gt;&lt;font color=#FFFFFF&gt;ISO感度&lt;/font&gt;&lt;/td&gt;&lt;td bgcolor=#FFFFFF&gt;オート、ISO100-1600&lt;/td&gt;&lt;/tr&gt;&lt;tr&gt;&lt;td bgcolor=#3366FF&gt;&lt;font color=#FFFFFF&gt;シャッタースピード&lt;/font&gt;&lt;/td&gt;&lt;td bgcolor=#FFFFFF&gt;1～1/2000秒（オートモード）、15～1/2000秒（すべての撮影モードを合わせて）&lt;/td&gt;&lt;/tr&gt;&lt;tr&gt;&lt;td bgcolor=#3366FF&gt;&lt;font color=#FFFFFF&gt;記録メディア&lt;/font&gt;&lt;/td&gt;&lt;td bgcolor=#FFFFFF&gt;SDメモリーカード／SDHCメモリーカード／SDXCメモリーカード&lt;/td&gt;&lt;/tr&gt;&lt;tr&gt;&lt;td bgcolor=#3366FF&gt;&lt;font color=#FFFFFF&gt;電源&lt;/font&gt;&lt;/td&gt;&lt;td bgcolor=#FFFFFF&gt;専用リチウムイオン充電池（NB-11L／NB-11LH［別売］）［充電時間：約120分／約140分］&lt;/td&gt;&lt;/tr&gt;&lt;tr&gt;&lt;td bgcolor=#3366FF&gt;&lt;font color=#FFFFFF&gt;付属品&lt;/font&gt;&lt;/td&gt;&lt;td bgcolor=#FFFFFF&gt;リストストラップ WS-800、バッテリーパック NB-11L、バッテリーチャージャー CB-2LF、使用説明書（※詳細版使用説明書は同梱されておりません。キヤノンホームページよりダウンロード（無料）が可能です。）&lt;/td&gt;&lt;/tr&gt;&lt;/table&gt;&lt;br /&gt;</t>
  </si>
  <si>
    <t>4549292082838</t>
  </si>
  <si>
    <t>IXY 210 [ブラック] デジタルカメラ</t>
  </si>
  <si>
    <t>&lt;img src="https://img1.kakaku.k-img.com/images/productimage/fullscale/K0000944144.jpg"&gt;&lt;br&gt;&lt;br&gt;&lt;div align="left"&gt;&lt;b&gt;■商品特徴&lt;/b&gt;&lt;BR&gt;&lt;/b&gt;&lt;!-- 20210114 --&gt;&lt;br&gt;&lt;br /&gt;キヤノン IXY210BK コンパクトデジタルカメラ　「IXY 210」（ブラック）&lt;br&gt;発売日：2017年02月23日&lt;br&gt;&lt;br&gt;●レンズシフト式手ブレ補正機構（IS）付きの光学10倍ズームレンズを搭載&lt;br&gt;レンズシフト式手ブレ補正機構（IS）付き光学10倍ズームレンズ（24-240mm相当）を搭載。&lt;br&gt;デジタルズームを進化させた「プログレッシブファインズーム」を搭載。&lt;br&gt;光学ズーム倍率の約2倍にあたる約20倍までのデジタルズーム領域でも高い解像感を保持。&lt;br&gt;カメラ部有効画素数約2000万画素の高精細CCDセンサーを搭載。&lt;br&gt;&lt;br&gt;●無線ネットワーク連携により簡単にデータ転送が可能&lt;br&gt;無線ネットワークによるデータ転送に対応。&lt;br&gt;Wi-FiとNFCに対応しており、撮影した写真や動画をその場でスマートフォンやタブレットなどの携帯端末に簡単に転送可能。&lt;br&gt;写真および動画を保存・共有・鑑賞するキヤノンのフォト＆ムービーストレージ「Connect Station CS100」と連携。&lt;br&gt;カメラをかざして接続することにより、撮影した写真や動画を簡単に「Connect Station CS100」へ保存・整理することが可能。&lt;br&gt;&lt;br&gt;●エントリーユーザーに優しい機能を搭載&lt;br&gt;写真に日付を簡単に入れられる「日付写しこみボタン」を新たに搭載。&lt;br&gt;「日付写しこみボタン」を押すだけで、「日付のみ／日付と時刻／切」の切り替えが可能。&lt;br&gt;画像データに撮影日時を記録することで、Exif情報を参照しなくても、撮影日時の確認が可能。&lt;br&gt;意図しない設定の変更を防ぐ「安心オート」機能を新たに搭載。&lt;br&gt;「安心オート」モードでは、3つのボタン（FUNC.SET／MENU／INFO.）の操作を無効化することで、誤操作を防ぎ、安心して撮影することが可能。&lt;br&gt;&lt;br&gt;&lt;br&gt;&lt;strong&gt;【主な仕様】&lt;/strong&gt;&lt;br /&gt;&lt;table width=100% border=0 cellpadding=3 cellspacing=1 bgcolor=#CCCCCC&gt;&lt;tr&gt;&lt;td width=30% bgcolor=#3366FF&gt;&lt;font color=#FFFFFF&gt;本体サイズ(H×W×D) mm&lt;/font&gt;&lt;/td&gt;&lt;td width=70% bgcolor=#FFFFFF&gt;56.8×95.3×23.6mm（CIPA準拠）&lt;/td&gt;&lt;/tr&gt;&lt;tr&gt;&lt;td bgcolor=#3366FF&gt;&lt;font color=#FFFFFF&gt;本体重量&lt;/font&gt;&lt;/td&gt;&lt;td bgcolor=#FFFFFF&gt;約137g（バッテリーおよびメモリーカード含む）／約122g（本体のみ）（CIPA準拠）&lt;/td&gt;&lt;/tr&gt;&lt;tr&gt;&lt;td bgcolor=#3366FF&gt;&lt;font color=#FFFFFF&gt;撮像画面サイズ&lt;/font&gt;&lt;/td&gt;&lt;td bgcolor=#FFFFFF&gt;1/2.3型CCD&lt;/td&gt;&lt;/tr&gt;&lt;tr&gt;&lt;td bgcolor=#3366FF&gt;&lt;font color=#FFFFFF&gt;総画素数&lt;/font&gt;&lt;/td&gt;&lt;td bgcolor=#FFFFFF&gt;約2050万画素&lt;/td&gt;&lt;/tr&gt;&lt;tr&gt;&lt;td bgcolor=#3366FF&gt;&lt;font color=#FFFFFF&gt;有効画素数&lt;/font&gt;&lt;/td&gt;&lt;td bgcolor=#FFFFFF&gt;約2000万画素（※画像処理により画素数が減少することがあります。）&lt;/td&gt;&lt;/tr&gt;&lt;tr&gt;&lt;td bgcolor=#3366FF&gt;&lt;font color=#FFFFFF&gt;画像処理エンジン&lt;/font&gt;&lt;/td&gt;&lt;td bgcolor=#FFFFFF&gt;DIGIC 4+&lt;/td&gt;&lt;/tr&gt;&lt;tr&gt;&lt;td bgcolor=#3366FF&gt;&lt;font color=#FFFFFF&gt;液晶モニターサイズ&lt;/font&gt;&lt;/td&gt;&lt;td bgcolor=#FFFFFF&gt;2.7型TFTカラー液晶（約23.0万ドット）、視野率：約100％&lt;/td&gt;&lt;/tr&gt;&lt;tr&gt;&lt;td bgcolor=#3366FF&gt;&lt;font color=#FFFFFF&gt;レンズ&lt;/font&gt;&lt;/td&gt;&lt;td bgcolor=#FFFFFF&gt;【焦点距離（35mm判換算）】24（W）-240mm（T）相当　【レンズ構成】7群9枚（両面非球面レンズ1枚）&lt;/td&gt;&lt;/tr&gt;&lt;tr&gt;&lt;td bgcolor=#3366FF&gt;&lt;font color=#FFFFFF&gt;絞り・開放絞り&lt;/font&gt;&lt;/td&gt;&lt;td bgcolor=#FFFFFF&gt;F3.0（W）-F6.9（T）&lt;/td&gt;&lt;/tr&gt;&lt;tr&gt;&lt;td bgcolor=#3366FF&gt;&lt;font color=#FFFFFF&gt;ズーム機能&lt;/font&gt;&lt;/td&gt;&lt;td bgcolor=#FFFFFF&gt;光学ズーム10倍／デジタルズーム約4.0倍／プログレッシブファインズーム（ラージ時）20倍&lt;/td&gt;&lt;/tr&gt;&lt;tr&gt;&lt;td bgcolor=#3366FF&gt;&lt;font color=#FFFFFF&gt;撮影距離&lt;/font&gt;&lt;/td&gt;&lt;td bgcolor=#FFFFFF&gt;【オート】1cm～∞（W）／1.0m～∞（T）　【マクロ】1cm～50cm（W） （レンズ先端より）&lt;/td&gt;&lt;/tr&gt;&lt;tr&gt;&lt;td bgcolor=#3366FF&gt;&lt;font color=#FFFFFF&gt;ISO感度&lt;/font&gt;&lt;/td&gt;&lt;td bgcolor=#FFFFFF&gt;オート、ISO100-1600&lt;/td&gt;&lt;/tr&gt;&lt;tr&gt;&lt;td bgcolor=#3366FF&gt;&lt;font color=#FFFFFF&gt;シャッタースピード&lt;/font&gt;&lt;/td&gt;&lt;td bgcolor=#FFFFFF&gt;1～1/2000秒（オートモード）、15～1/2000秒（すべての撮影モードを合わせて）&lt;/td&gt;&lt;/tr&gt;&lt;tr&gt;&lt;td bgcolor=#3366FF&gt;&lt;font color=#FFFFFF&gt;記録メディア&lt;/font&gt;&lt;/td&gt;&lt;td bgcolor=#FFFFFF&gt;SDメモリーカード／SDHCメモリーカード／SDXCメモリーカード&lt;/td&gt;&lt;/tr&gt;&lt;tr&gt;&lt;td bgcolor=#3366FF&gt;&lt;font color=#FFFFFF&gt;電源&lt;/font&gt;&lt;/td&gt;&lt;td bgcolor=#FFFFFF&gt;専用リチウムイオン充電池（NB-11L／NB-11LH［別売］）［充電時間：約120分／約140分］&lt;/td&gt;&lt;/tr&gt;&lt;tr&gt;&lt;td bgcolor=#3366FF&gt;&lt;font color=#FFFFFF&gt;付属品&lt;/font&gt;&lt;/td&gt;&lt;td bgcolor=#FFFFFF&gt;リストストラップ WS-800、バッテリーパック NB-11L、バッテリーチャージャー CB-2LF、使用説明書（※詳細版使用説明書は同梱されておりません。キヤノンホームページよりダウンロード（無料）が可能です。）&lt;/td&gt;&lt;/tr&gt;&lt;/table&gt;&lt;br /&gt;</t>
  </si>
  <si>
    <t>4549292082821</t>
  </si>
  <si>
    <t>PowerShot SX740 HS [シルバー] デジタルカメラ</t>
  </si>
  <si>
    <t>&lt;img src="https://img1.kakaku.k-img.com/images/productimage/fullscale/K0001076573.jpg"&gt;&lt;br&gt;&lt;br&gt;&lt;div align="left"&gt;&lt;b&gt;■商品特徴&lt;/b&gt;&lt;BR&gt;&lt;/b&gt;&lt;!-- 20210114 --&gt;&lt;br&gt;&lt;br /&gt;キヤノン PSSX740HSSL コンパクトデジタルカメラ　PowerShot（パワーショット） SX740 HS（シルバー）&lt;br&gt;&lt;br&gt;&lt;B&gt;●光学40倍ズームレンズにより高倍率・高画質な撮影が可能&lt;/B&gt;&lt;br&gt;奥行約39.9mm、質量約299gの薄型・軽量ボディーに、広角24mmから望遠960mm相当の光学40倍ズームレンズとカメラ部有効画素数最大約2030万画素の CMOS センサーを搭載。旅行先などに気軽に携行し、幅広い撮影領域で高画質な撮影が可能です。&lt;br&gt;デジタルズームを進化させた「プログレッシブファインズーム」機能を搭載。光学ズームの望遠端の2倍にあたる約1920mm相当でも高い解像感を維持したまま高倍率の撮影を行うことができます。&lt;br&gt;&lt;br&gt;&lt;B&gt;●コンパクトデジタルカメラで初めて映像エンジン DIGIC8 を搭載&lt;/B&gt;&lt;br&gt;・画像処理性能に優れた DIGIC 8 により、AF・AE（自動露出制御）連動で最高約7.4コマ/秒、AF・AE 固定で最高約10.0コマ/秒の高速連写を実現。撮影の完了から次の撮影ができるまでの撮影間隔が従来機種と比べ、約0.6秒短縮※1。レリーズタイムラグも短縮し、快適な撮影が可能になりました。&lt;br&gt;・フルHDの4倍の解像度となる4K（30p／25p）の高精細な動画撮影が可能。撮影した4K動画からPCなどを使わず、カメラ操作のみで任意の1フレームを約830万画素（3840×2160）のJPEG画像※2として保存する「4Kフレーム切り出し」機能を搭載しています。&lt;br&gt;・一定間隔で撮影した静止画を自動でつなぎ合わせ、長時間の変化をコマ送りのような動画で短時間にまとめる「4Kタイムラプス動画」を搭載。人の流れや景色の変化などを短時間の動画にすることが可能。&lt;br&gt;・高精度にブレを除去する「デュアルセンシング IS」を搭載。従来のジャイロセンサー※3 による処理に加え、撮像センサーの画像情報から画像のブレ量を判断し、ブレを除去する新アルゴリズムにより、静止画撮影時は3.5段※4 の高精度な光学手ブレ補正を実現しています。&lt;br&gt;・明るさやコントラストを自然な印象に自動補正する「オートライティングオプティマイザ」を新たに搭載。写真の中で輝度の高い部分に優先的に階調を配分し、白トビの低減に加え、特に「強め」設定において、明るい領域の階調を豊かに表現。&lt;br&gt;&lt;br&gt;※1：従来機種「PowerShot SX730 HS」（2017年5月発売）との比較において。撮影の完了から次の撮影ができるまでの撮影間隔が従来機種の約1秒から約0.4秒に約0.6秒短縮。シャッターボタンを押してから撮影が開始されるまでのレリーズタイムラグは従来機種の約0.1秒から約0.05秒に約0.05秒短縮。&lt;br&gt;※2：フルHD／HD 動画からのフレーム切り出しはできません。また、動画の1コマを静止画として保存するため、通常の静止画の画質とは異なります。&lt;br&gt;※3：角速度センサー。回転角速度の測定を実現する慣性センサーの一種で、ある物体の角度が単位時間あたりどの程度変化しているかといった動きを検知する。&lt;br&gt;※4 CIPA 規格に準拠。&lt;br&gt;&lt;br&gt;&lt;B&gt;●約 180°チルト式液晶モニターを搭載し、簡単に自分撮りが可能&lt;/B&gt;&lt;br&gt;上方向に約180°回転するチルト式液晶モニターを搭載。液晶モニターで表情や構図を確認しながら、自分撮りをすることが可能です。多彩な撮影設定が可能な「自分撮りモード」を搭載。肌の質感や明るさ、背景ぼかしを自分好みに調整し、撮影ができます。&lt;br&gt;&lt;br&gt;&lt;B&gt;●Wi-Fi／Bluetooth など撮影後の楽しみを広げるネットワーク連携&lt;/B&gt;&lt;br&gt;・スマートフォンなどの携帯端末への接続手段として、Wi-Fiに加え、低電力で気軽に連携が可能なBluetoothでの接続に対応※1、2。Bluetooth対応により、事前設定をした場合にスマートフォンからの操作に応じてカメラとスマートフォンの自動接続が可能。また、画像や動画の転送を行う時のみ Wi-Fi接続に自動で切り替わる※3ため、バッテリーの消費を抑制します。&lt;br&gt;・Wi-Fi 接続時に、事前にカメラとペアリング※4が行われているスマートフォンに撮影と同時に画像を自動送信できる新機能「スマートフォンへの撮影時画像送信」を搭載※5。&lt;br&gt;・PC への自動画像送信アプリケーション「Image Transfer Utility 2」に対応※6。事前にペアリングしたPCへの画像と動画の自動送信を実現。また、PC へ送信された画像は、自動でクラウドへ送信することができ、簡単にデータのバックアップが可能。&lt;br&gt;・カメラとスマートフォンをペアリングすることで、スマートフォンのGPS機能を利用し、撮影画像に位置情報を付加することが可能。また、ペアリング中のスマートフォンをリモートコントローラーとして操作することで、カメラと離れた場所からリモート撮影やリモート再が可能。&lt;br&gt;&lt;br&gt;※1：Bluetooth 機能の動作条件は、接続機器が下記を満たすものです。Android の場合:Android5.0 以上で、かつ Bluetooth4.0 以上を搭載。iOS の場合:Bluetooth4.0 以上を搭載（iPhone 4s 以降／iPad 3rd 以降／iPod touch 5th 以降）。ただし、上記の動作条件を満たす機器であっても、機種によっては、Bluetooth 接続ができないものがあります。Bluetooth 接続ができない場合、一部の位置情報付与の機能が使用できません。Bluetooth 接続ができない場合でも、機器と Wi-Fi 接続による画像の転送、リモート操作は可能です。&lt;br&gt;※2：カメラと携帯端末の Wi-Fi や Bluetooth での接続には、キヤノン専用アプリケーション「Camera Connect」のインストールが必要。「Google Play」「App Store」より無料でダウンロードが可能。なお、Bluetooth 接続には、事前にカメラと携帯端末をペアリングさせておく必要があります。&lt;br&gt;※3：iOS 端末の場合、端末側で切替操作が必要な場合があります。&lt;br&gt;※4：初回のみ事前に Bluetooth でのペアリングが必要です。&lt;br&gt;※5：オリジナルデータ（JPEG）やリサイズした縮小画像が送信可能です。&lt;br&gt;※6：キヤノンのホームページより「Image Transfer Utility 2」のダウンロード（無料）と、インストールが必要です。対応するPCは、下記を満たすものです。&lt;br&gt;　Windows の場合：Windows 7（32bit 版）以上の OS を搭載。Mac OSの場合：Mac OS X 10.10 以上の OS を搭載。2018 年 7 月 31 日現在。&lt;br&gt;&lt;br&gt;&lt;B&gt;●エントリーユーザーでも簡単に楽しめる撮影設定や親しみやすい UI デザイン&lt;/B&gt;&lt;br&gt;・メニューの撮影設定にある 6 種類の設定値から自分好みの画質設定を選択し、多彩な画作りを楽しむことができる新機能「スタイル設定」を搭載。&lt;br&gt;・シーンモードに「料理」を新たに搭載。色合いを寒色から暖色まで調整ができ、エントリーユーザーでも簡単に鮮やかなテーブルフォトなどの撮影が可能。&lt;br&gt;・従来の UI から変更し、エントリーユーザー向け一眼レフカメラに導入したメニューと機能ガイドを表示する「EOS 風 UI」を採用。メニューの第一階層の段階でどのような設定が可能か簡潔に表示されるなど、簡単に操作が可能。&lt;br&gt;・同梱のバッテリーチャージャーによる高速充電に加え、USB 接続※1による充電も可能。&lt;br&gt;　※1：USB ケーブルは別売り。&lt;br /&gt;&lt;strong&gt;【主な仕様】&lt;/strong&gt;&lt;br&gt;本体サイズ(H×W×D) mm：63.8×110.1×39.9mm（CIPA準拠）&lt;br&gt;本体重量：約300g（バッテリーパック、メモリーカード含む。CIPA準拠）&lt;br&gt;撮像画面サイズ：1/2.3型 CMOS（裏面照射型）&lt;br&gt;総画素数：約2110万画素&lt;br&gt;有効画素数：約2030万画素（※画像処理により画素数が減少することがあります。）&lt;br&gt;画像処理エンジン：DIGIC 8&lt;br&gt;液晶モニターサイズ：3.0型（約92万ドット）、4：3、チルト式（上方向：約180°）&lt;br&gt;レンズ：【焦点距離（35mm判換算）】24-960mm相当&lt;br&gt;絞り・開放絞り：F3.3（W）-6.9（T）&lt;br&gt;ズーム機能：光学ズーム40倍&lt;br&gt;撮影距離：【オート】1cm～∞（W）／2.0m～∞（T）　【マクロ】1cm～50cm（W） （レンズ先端より）&lt;br&gt;ISO感度：オート、ISO100～3200&lt;br&gt;シャッタースピード：1～1/3200秒（オートモード）、15～1/3200秒（撮影モード：Tv、M）&lt;br&gt;記録メディア：SDメモリーカード／SDHCメモリーカード／SDXCメモリーカード（※UHS-I対応）&lt;br&gt;撮影可能枚数：［フル充電NB-13L使用の場合］約265枚（液晶モニター表示時）、液晶モニター非表示不可、約370枚（エコモード時）／ 再可能時間：約5時間&lt;br&gt;連写可能枚数：【通常】約10.0枚/秒（ストロボが自動発光しない明るさにおいて)&lt;br&gt;動画種類：【データタイプ】MP4［映像：MPEG-4 AVC/H.264、音声：MPEG-4 AAC-LC（ステレオ）］　4K(30fps) フルHD（60fps・30fps）&lt;br&gt;電源：【バッテリーパック】専用リチウムイオン充電池 NB-13L（付属）&lt;br&gt;付属品：リストストラップ WS-800、バッテリーパック NB-13L、バッテリーチャージャー CB-2LH、使用説明書&lt;br /&gt;</t>
  </si>
  <si>
    <t>4549292119060</t>
  </si>
  <si>
    <t>PowerShot SX740 HS [ブラック] デジタルカメラ</t>
  </si>
  <si>
    <t>&lt;img src="https://img1.kakaku.k-img.com/images/productimage/fullscale/K0001076574.jpg"&gt;&lt;br&gt;&lt;br&gt;&lt;div align="left"&gt;&lt;b&gt;■商品特徴&lt;/b&gt;&lt;BR&gt;&lt;/b&gt;&lt;!-- 20210114 --&gt;&lt;br&gt;&lt;br /&gt;キヤノン PSSX740HSBK コンパクトデジタルカメラ　PowerShot（パワーショット） SX740 HS（ブラック）&lt;br&gt;&lt;br&gt;&lt;B&gt;●光学40倍ズームレンズにより高倍率・高画質な撮影が可能&lt;/B&gt;&lt;br&gt;奥行約39.9mm、質量約299gの薄型・軽量ボディーに、広角24mmから望遠960mm相当の光学40倍ズームレンズとカメラ部有効画素数最大約2030万画素の CMOS センサーを搭載。旅行先などに気軽に携行し、幅広い撮影領域で高画質な撮影が可能です。&lt;br&gt;デジタルズームを進化させた「プログレッシブファインズーム」機能を搭載。光学ズームの望遠端の2倍にあたる約1920mm相当でも高い解像感を維持したまま高倍率の撮影を行うことができます。&lt;br&gt;&lt;br&gt;&lt;B&gt;●コンパクトデジタルカメラで初めて映像エンジン DIGIC8 を搭載&lt;/B&gt;&lt;br&gt;・画像処理性能に優れた DIGIC 8 により、AF・AE（自動露出制御）連動で最高約7.4コマ/秒、AF・AE 固定で最高約10.0コマ/秒の高速連写を実現。撮影の完了から次の撮影ができるまでの撮影間隔が従来機種と比べ、約0.6秒短縮※1。レリーズタイムラグも短縮し、快適な撮影が可能になりました。&lt;br&gt;・フルHDの4倍の解像度となる4K（30p／25p）の高精細な動画撮影が可能。撮影した4K動画からPCなどを使わず、カメラ操作のみで任意の1フレームを約830万画素（3840×2160）のJPEG画像※2として保存する「4Kフレーム切り出し」機能を搭載しています。&lt;br&gt;・一定間隔で撮影した静止画を自動でつなぎ合わせ、長時間の変化をコマ送りのような動画で短時間にまとめる「4Kタイムラプス動画」を搭載。人の流れや景色の変化などを短時間の動画にすることが可能。&lt;br&gt;・高精度にブレを除去する「デュアルセンシング IS」を搭載。従来のジャイロセンサー※3 による処理に加え、撮像センサーの画像情報から画像のブレ量を判断し、ブレを除去する新アルゴリズムにより、静止画撮影時は3.5段※4 の高精度な光学手ブレ補正を実現しています。&lt;br&gt;・明るさやコントラストを自然な印象に自動補正する「オートライティングオプティマイザ」を新たに搭載。写真の中で輝度の高い部分に優先的に階調を配分し、白トビの低減に加え、特に「強め」設定において、明るい領域の階調を豊かに表現。&lt;br&gt;&lt;br&gt;※1：従来機種「PowerShot SX730 HS」（2017年5月発売）との比較において。撮影の完了から次の撮影ができるまでの撮影間隔が従来機種の約1秒から約0.4秒に約0.6秒短縮。シャッターボタンを押してから撮影が開始されるまでのレリーズタイムラグは従来機種の約0.1秒から約0.05秒に約0.05秒短縮。&lt;br&gt;※2：フルHD／HD 動画からのフレーム切り出しはできません。また、動画の1コマを静止画として保存するため、通常の静止画の画質とは異なります。&lt;br&gt;※3：角速度センサー。回転角速度の測定を実現する慣性センサーの一種で、ある物体の角度が単位時間あたりどの程度変化しているかといった動きを検知する。&lt;br&gt;※4 CIPA 規格に準拠。&lt;br&gt;&lt;br&gt;&lt;B&gt;●約 180°チルト式液晶モニターを搭載し、簡単に自分撮りが可能&lt;/B&gt;&lt;br&gt;上方向に約180°回転するチルト式液晶モニターを搭載。液晶モニターで表情や構図を確認しながら、自分撮りをすることが可能です。多彩な撮影設定が可能な「自分撮りモード」を搭載。肌の質感や明るさ、背景ぼかしを自分好みに調整し、撮影ができます。&lt;br&gt;&lt;br&gt;&lt;B&gt;●Wi-Fi／Bluetooth など撮影後の楽しみを広げるネットワーク連携&lt;/B&gt;&lt;br&gt;・スマートフォンなどの携帯端末への接続手段として、Wi-Fiに加え、低電力で気軽に連携が可能なBluetoothでの接続に対応※1、2。Bluetooth対応により、事前設定をした場合にスマートフォンからの操作に応じてカメラとスマートフォンの自動接続が可能。また、画像や動画の転送を行う時のみ Wi-Fi接続に自動で切り替わる※3ため、バッテリーの消費を抑制します。&lt;br&gt;・Wi-Fi 接続時に、事前にカメラとペアリング※4が行われているスマートフォンに撮影と同時に画像を自動送信できる新機能「スマートフォンへの撮影時画像送信」を搭載※5。&lt;br&gt;・PC への自動画像送信アプリケーション「Image Transfer Utility 2」に対応※6。事前にペアリングしたPCへの画像と動画の自動送信を実現。また、PC へ送信された画像は、自動でクラウドへ送信することができ、簡単にデータのバックアップが可能。&lt;br&gt;・カメラとスマートフォンをペアリングすることで、スマートフォンのGPS機能を利用し、撮影画像に位置情報を付加することが可能。また、ペアリング中のスマートフォンをリモートコントローラーとして操作することで、カメラと離れた場所からリモート撮影やリモート生が可能。&lt;br&gt;&lt;br&gt;※1：Bluetooth 機能の動作条件は、接続機器が下記を満たすものです。Android の場合:Android5.0 以上で、かつ Bluetooth4.0 以上を搭載。iOS の場合:Bluetooth4.0 以上を搭載（iPhone 4s 以降／iPad 3rd 以降／iPod touch 5th 以降）。ただし、上記の動作条件を満たす機器であっても、機種によっては、Bluetooth 接続ができないものがあります。Bluetooth 接続ができない場合、一部の位置情報付与の機能が使用できません。Bluetooth 接続ができない場合でも、機器と Wi-Fi 接続による画像の転送、リモート操作は可能です。&lt;br&gt;※2：カメラと携帯端末の Wi-Fi や Bluetooth での接続には、キヤノン専用アプリケーション「Camera Connect」のインストールが必要。「Google Play」「App Store」より無料でダウンロードが可能。なお、Bluetooth 接続には、事前にカメラと携帯端末をペアリングさせておく必要があります。&lt;br&gt;※3：iOS 端末の場合、端末側で切替操作が必要な場合があります。&lt;br&gt;※4：初回のみ事前に Bluetooth でのペアリングが必要です。&lt;br&gt;※5：オリジナルデータ（JPEG）やリサイズした縮小画像が送信可能です。&lt;br&gt;※6：キヤノンのホームページより「Image Transfer Utility 2」のダウンロード（無料）と、インストールが必要です。対応するPCは、下記を満たすものです。&lt;br&gt;　Windows の場合：Windows 7（32bit 版）以上の OS を搭載。Mac OSの場合：Mac OS X 10.10 以上の OS を搭載。2018 年 7 月 31 日現在。&lt;br&gt;&lt;br&gt;&lt;B&gt;●エントリーユーザーでも簡単に楽しめる撮影設定や親しみやすい UI デザイン&lt;/B&gt;&lt;br&gt;・メニューの撮影設定にある 6 種類の設定値から自分好みの画質設定を選択し、多彩な画作りを楽しむことができる新機能「スタイル設定」を搭載。&lt;br&gt;・シーンモードに「料理」を新たに搭載。色合いを寒色から暖色まで調整ができ、エントリーユーザーでも簡単に鮮やかなテーブルフォトなどの撮影が可能。&lt;br&gt;・従来の UI から変更し、エントリーユーザー向け一眼レフカメラに導入したメニューと機能ガイドを表示する「EOS 風 UI」を採用。メニューの第一階層の段階でどのような設定が可能か簡潔に表示されるなど、簡単に操作が可能。&lt;br&gt;・同梱のバッテリーチャージャーによる高速充電に加え、USB 接続※1による充電も可能。&lt;br&gt;　※1：USB ケーブルは別売り。&lt;br /&gt;&lt;strong&gt;【主な仕様】&lt;/strong&gt;&lt;br&gt;本体サイズ(H×W×D) mm：63.8×110.1×39.9mm（CIPA準拠）&lt;br&gt;本体重量：約300g（バッテリーパック、メモリーカード含む。CIPA準拠）&lt;br&gt;撮像画面サイズ：1/2.3型 CMOS（裏面照射型）&lt;br&gt;総画素数：約2110万画素&lt;br&gt;有効画素数：約2030万画素（※画像処理により画素数が減少することがあります。）&lt;br&gt;画像処理エンジン：DIGIC 8&lt;br&gt;液晶モニターサイズ：3.0型（約92万ドット）、4：3、チルト式（上方向：約180°）&lt;br&gt;レンズ：【焦点距離（35mm判換算）】24-960mm相当&lt;br&gt;絞り・開放絞り：F3.3（W）-6.9（T）&lt;br&gt;ズーム機能：光学ズーム40倍&lt;br&gt;撮影距離：【オート】1cm～∞（W）／2.0m～∞（T）　【マクロ】1cm～50cm（W） （レンズ先端より）&lt;br&gt;ISO感度：オート、ISO100～3200&lt;br&gt;シャッタースピード：1～1/3200秒（オートモード）、15～1/3200秒（撮影モード：Tv、M）&lt;br&gt;記録メディア：SDメモリーカード／SDHCメモリーカード／SDXCメモリーカード（※UHS-I対応）&lt;br&gt;撮影可能枚数：［フル充電NB-13L使用の場合］約265枚（液晶モニター表示時）、液晶モニター非表示不可、約370枚（エコモード時）／ 生可能時間：約5時間&lt;br&gt;連写可能枚数：【通常】約10.0枚/秒（ストロボが自動発光しない明るさにおいて)&lt;br&gt;動画種類：【データタイプ】MP4［映像：MPEG-4 AVC/H.264、音声：MPEG-4 AAC-LC（ステレオ）］　4K(30fps) フルHD（60fps・30fps）&lt;br&gt;電源：【バッテリーパック】専用リチウムイオン充電池 NB-13L（付属）&lt;br&gt;付属品：リストストラップ WS-800、バッテリーパック NB-13L、バッテリーチャージャー CB-2LH、使用説明書&lt;br /&gt;</t>
  </si>
  <si>
    <t>4549292119008</t>
  </si>
  <si>
    <t>IXY 200 [シルバー] デジタルカメラ</t>
  </si>
  <si>
    <t>&lt;img src="https://img1.kakaku.k-img.com/images/productimage/fullscale/K0000944146.jpg"&gt;&lt;br&gt;&lt;br&gt;&lt;div align="left"&gt;&lt;b&gt;■商品特徴&lt;/b&gt;&lt;BR&gt;&lt;/b&gt;&lt;!-- 20210114 --&gt;&lt;br&gt;&lt;br /&gt;キヤノン IXY200SL コンパクトデジタルカメラ　「IXY 200」（シルバー）&lt;br&gt;発売日：2017年02月23日&lt;br&gt;&lt;br&gt;●質量約126gの薄型・軽量ボディーに光学8倍ズームレンズ（28-224mm相当）を搭載。&lt;br&gt;●デジタルズームを進化させた「プログレッシブファインズーム」を搭載。&lt;br&gt;●光学ズーム倍率の約2倍にあたる約16倍までのデジタルズーム領域でも高い解像感を保持。&lt;br&gt;●カメラ部有効画素数約2000万画素の高精細CCDセンサーを搭載。&lt;br&gt;&lt;br&gt;&lt;br&gt;&lt;strong&gt;【主な仕様】&lt;/strong&gt;&lt;br /&gt;&lt;table width=100% border=0 cellpadding=3 cellspacing=1 bgcolor=#CCCCCC&gt;&lt;tr&gt;&lt;td width=30% bgcolor=#3366FF&gt;&lt;font color=#FFFFFF&gt;本体サイズ(H×W×D) mm&lt;/font&gt;&lt;/td&gt;&lt;td width=70% bgcolor=#FFFFFF&gt;54.3×95.2×22.1mm（CIPA準拠）&lt;/td&gt;&lt;/tr&gt;&lt;tr&gt;&lt;td bgcolor=#3366FF&gt;&lt;font color=#FFFFFF&gt;本体重量&lt;/font&gt;&lt;/td&gt;&lt;td bgcolor=#FFFFFF&gt;約126g（バッテリーおよびメモリーカード含む）／約111g（本体のみ）（CIPA準拠）&lt;/td&gt;&lt;/tr&gt;&lt;tr&gt;&lt;td bgcolor=#3366FF&gt;&lt;font color=#FFFFFF&gt;撮像画面サイズ&lt;/font&gt;&lt;/td&gt;&lt;td bgcolor=#FFFFFF&gt;1/2.3型CCD&lt;/td&gt;&lt;/tr&gt;&lt;tr&gt;&lt;td bgcolor=#3366FF&gt;&lt;font color=#FFFFFF&gt;総画素数&lt;/font&gt;&lt;/td&gt;&lt;td bgcolor=#FFFFFF&gt;約2050万画素&lt;/td&gt;&lt;/tr&gt;&lt;tr&gt;&lt;td bgcolor=#3366FF&gt;&lt;font color=#FFFFFF&gt;有効画素数&lt;/font&gt;&lt;/td&gt;&lt;td bgcolor=#FFFFFF&gt;約2000万画素（※画像処理により画素数が減少することがあります。）&lt;/td&gt;&lt;/tr&gt;&lt;tr&gt;&lt;td bgcolor=#3366FF&gt;&lt;font color=#FFFFFF&gt;画像処理エンジン&lt;/font&gt;&lt;/td&gt;&lt;td bgcolor=#FFFFFF&gt;DIGIC 4+&lt;/td&gt;&lt;/tr&gt;&lt;tr&gt;&lt;td bgcolor=#3366FF&gt;&lt;font color=#FFFFFF&gt;液晶モニターサイズ&lt;/font&gt;&lt;/td&gt;&lt;td bgcolor=#FFFFFF&gt;2.7型TFTカラー液晶（約23.0万ドット）、視野率：約100％&lt;/td&gt;&lt;/tr&gt;&lt;tr&gt;&lt;td bgcolor=#3366FF&gt;&lt;font color=#FFFFFF&gt;レンズ&lt;/font&gt;&lt;/td&gt;&lt;td bgcolor=#FFFFFF&gt;【焦点距離（35mm判換算）】28（W）-224mm（T）相当　【レンズ構成】7群8枚（両面非球面レンズ1枚）&lt;/td&gt;&lt;/tr&gt;&lt;tr&gt;&lt;td bgcolor=#3366FF&gt;&lt;font color=#FFFFFF&gt;絞り・開放絞り&lt;/font&gt;&lt;/td&gt;&lt;td bgcolor=#FFFFFF&gt;F3.2（W）-F6.9（T）&lt;/td&gt;&lt;/tr&gt;&lt;tr&gt;&lt;td bgcolor=#3366FF&gt;&lt;font color=#FFFFFF&gt;ズーム機能&lt;/font&gt;&lt;/td&gt;&lt;td bgcolor=#FFFFFF&gt;光学ズーム8倍／デジタルズーム約4.0倍／プログレッシブファインズーム（ラージ時）16倍&lt;/td&gt;&lt;/tr&gt;&lt;tr&gt;&lt;td bgcolor=#3366FF&gt;&lt;font color=#FFFFFF&gt;撮影距離&lt;/font&gt;&lt;/td&gt;&lt;td bgcolor=#FFFFFF&gt;【オート】1cm～∞（W）／1.3m～∞（T）　【マクロ】1cm～50cm（W） （レンズ先端より）&lt;/td&gt;&lt;/tr&gt;&lt;tr&gt;&lt;td bgcolor=#3366FF&gt;&lt;font color=#FFFFFF&gt;ISO感度&lt;/font&gt;&lt;/td&gt;&lt;td bgcolor=#FFFFFF&gt;オート、ISO100-1600&lt;/td&gt;&lt;/tr&gt;&lt;tr&gt;&lt;td bgcolor=#3366FF&gt;&lt;font color=#FFFFFF&gt;シャッタースピード&lt;/font&gt;&lt;/td&gt;&lt;td bgcolor=#FFFFFF&gt;1～1/2000秒（オートモード）、15～1/2000秒（すべての撮影モードを合わせて）&lt;/td&gt;&lt;/tr&gt;&lt;tr&gt;&lt;td bgcolor=#3366FF&gt;&lt;font color=#FFFFFF&gt;記録メディア&lt;/font&gt;&lt;/td&gt;&lt;td bgcolor=#FFFFFF&gt;SDメモリーカード／SDHCメモリーカード／SDXCメモリーカード&lt;/td&gt;&lt;/tr&gt;&lt;tr&gt;&lt;td bgcolor=#3366FF&gt;&lt;font color=#FFFFFF&gt;電源&lt;/font&gt;&lt;/td&gt;&lt;td bgcolor=#FFFFFF&gt;専用リチウムイオン充電池（NB-11L／NB-11LH［別売］）［充電時間：約120分／約140分］&lt;/td&gt;&lt;/tr&gt;&lt;tr&gt;&lt;td bgcolor=#3366FF&gt;&lt;font color=#FFFFFF&gt;付属品&lt;/font&gt;&lt;/td&gt;&lt;td bgcolor=#FFFFFF&gt;リストストラップ WS-800、バッテリーパック NB-11L、バッテリーチャージャー CB-2LF、使用説明書（※詳細版使用説明書は同梱されておりません。キヤノンホームページよりダウンロード（無料）が可能です。）&lt;/td&gt;&lt;/tr&gt;&lt;/table&gt;&lt;br /&gt;</t>
  </si>
  <si>
    <t>4549292083064</t>
  </si>
  <si>
    <t>IXY 200 [レッド] デジタルカメラ</t>
  </si>
  <si>
    <t>&lt;img src="https://img1.kakaku.k-img.com/images/productimage/fullscale/K0000944147.jpg"&gt;&lt;br&gt;&lt;br&gt;&lt;div align="left"&gt;&lt;b&gt;■商品特徴&lt;/b&gt;&lt;BR&gt;&lt;/b&gt;&lt;!-- 20210114 --&gt;&lt;br&gt;&lt;br /&gt;キヤノン IXY200RE コンパクトデジタルカメラ　「IXY 200」（レッド）&lt;br&gt;発売日：2017年02月23日&lt;br&gt;&lt;br&gt;●質量約126gの薄型・軽量ボディーに光学8倍ズームレンズ（28-224mm相当）を搭載。&lt;br&gt;●デジタルズームを進化させた「プログレッシブファインズーム」を搭載。&lt;br&gt;●光学ズーム倍率の約2倍にあたる約16倍までのデジタルズーム領域でも高い解像感を保持。&lt;br&gt;●カメラ部有効画素数約2000万画素の高精細CCDセンサーを搭載。&lt;br&gt;&lt;br&gt;&lt;br&gt;&lt;strong&gt;【主な仕様】&lt;/strong&gt;&lt;br /&gt;&lt;table width=100% border=0 cellpadding=3 cellspacing=1 bgcolor=#CCCCCC&gt;&lt;tr&gt;&lt;td width=30% bgcolor=#3366FF&gt;&lt;font color=#FFFFFF&gt;本体サイズ(H×W×D) mm&lt;/font&gt;&lt;/td&gt;&lt;td width=70% bgcolor=#FFFFFF&gt;54.3×95.2×22.1mm（CIPA準拠）&lt;/td&gt;&lt;/tr&gt;&lt;tr&gt;&lt;td bgcolor=#3366FF&gt;&lt;font color=#FFFFFF&gt;本体重量&lt;/font&gt;&lt;/td&gt;&lt;td bgcolor=#FFFFFF&gt;約126g（バッテリーおよびメモリーカード含む）／約111g（本体のみ）（CIPA準拠）&lt;/td&gt;&lt;/tr&gt;&lt;tr&gt;&lt;td bgcolor=#3366FF&gt;&lt;font color=#FFFFFF&gt;撮像画面サイズ&lt;/font&gt;&lt;/td&gt;&lt;td bgcolor=#FFFFFF&gt;1/2.3型CCD&lt;/td&gt;&lt;/tr&gt;&lt;tr&gt;&lt;td bgcolor=#3366FF&gt;&lt;font color=#FFFFFF&gt;総画素数&lt;/font&gt;&lt;/td&gt;&lt;td bgcolor=#FFFFFF&gt;約2050万画素&lt;/td&gt;&lt;/tr&gt;&lt;tr&gt;&lt;td bgcolor=#3366FF&gt;&lt;font color=#FFFFFF&gt;有効画素数&lt;/font&gt;&lt;/td&gt;&lt;td bgcolor=#FFFFFF&gt;約2000万画素（※画像処理により画素数が減少することがあります。）&lt;/td&gt;&lt;/tr&gt;&lt;tr&gt;&lt;td bgcolor=#3366FF&gt;&lt;font color=#FFFFFF&gt;画像処理エンジン&lt;/font&gt;&lt;/td&gt;&lt;td bgcolor=#FFFFFF&gt;DIGIC 4+&lt;/td&gt;&lt;/tr&gt;&lt;tr&gt;&lt;td bgcolor=#3366FF&gt;&lt;font color=#FFFFFF&gt;液晶モニターサイズ&lt;/font&gt;&lt;/td&gt;&lt;td bgcolor=#FFFFFF&gt;2.7型TFTカラー液晶（約23.0万ドット）、視野率：約100％&lt;/td&gt;&lt;/tr&gt;&lt;tr&gt;&lt;td bgcolor=#3366FF&gt;&lt;font color=#FFFFFF&gt;レンズ&lt;/font&gt;&lt;/td&gt;&lt;td bgcolor=#FFFFFF&gt;【焦点距離（35mm判換算）】28（W）-224mm（T）相当　【レンズ構成】7群8枚（両面非球面レンズ1枚）&lt;/td&gt;&lt;/tr&gt;&lt;tr&gt;&lt;td bgcolor=#3366FF&gt;&lt;font color=#FFFFFF&gt;絞り・開放絞り&lt;/font&gt;&lt;/td&gt;&lt;td bgcolor=#FFFFFF&gt;F3.2（W）-F6.9（T）&lt;/td&gt;&lt;/tr&gt;&lt;tr&gt;&lt;td bgcolor=#3366FF&gt;&lt;font color=#FFFFFF&gt;ズーム機能&lt;/font&gt;&lt;/td&gt;&lt;td bgcolor=#FFFFFF&gt;光学ズーム8倍／デジタルズーム約4.0倍／プログレッシブファインズーム（ラージ時）16倍&lt;/td&gt;&lt;/tr&gt;&lt;tr&gt;&lt;td bgcolor=#3366FF&gt;&lt;font color=#FFFFFF&gt;撮影距離&lt;/font&gt;&lt;/td&gt;&lt;td bgcolor=#FFFFFF&gt;【オート】1cm～∞（W）／1.3m～∞（T）　【マクロ】1cm～50cm（W） （レンズ先端より）&lt;/td&gt;&lt;/tr&gt;&lt;tr&gt;&lt;td bgcolor=#3366FF&gt;&lt;font color=#FFFFFF&gt;ISO感度&lt;/font&gt;&lt;/td&gt;&lt;td bgcolor=#FFFFFF&gt;オート、ISO100-1600&lt;/td&gt;&lt;/tr&gt;&lt;tr&gt;&lt;td bgcolor=#3366FF&gt;&lt;font color=#FFFFFF&gt;シャッタースピード&lt;/font&gt;&lt;/td&gt;&lt;td bgcolor=#FFFFFF&gt;1～1/2000秒（オートモード）、15～1/2000秒（すべての撮影モードを合わせて）&lt;/td&gt;&lt;/tr&gt;&lt;tr&gt;&lt;td bgcolor=#3366FF&gt;&lt;font color=#FFFFFF&gt;記録メディア&lt;/font&gt;&lt;/td&gt;&lt;td bgcolor=#FFFFFF&gt;SDメモリーカード／SDHCメモリーカード／SDXCメモリーカード&lt;/td&gt;&lt;/tr&gt;&lt;tr&gt;&lt;td bgcolor=#3366FF&gt;&lt;font color=#FFFFFF&gt;電源&lt;/font&gt;&lt;/td&gt;&lt;td bgcolor=#FFFFFF&gt;専用リチウムイオン充電池（NB-11L／NB-11LH［別売］）［充電時間：約120分／約140分］&lt;/td&gt;&lt;/tr&gt;&lt;tr&gt;&lt;td bgcolor=#3366FF&gt;&lt;font color=#FFFFFF&gt;付属品&lt;/font&gt;&lt;/td&gt;&lt;td bgcolor=#FFFFFF&gt;リストストラップ WS-800、バッテリーパック NB-11L、バッテリーチャージャー CB-2LF、使用説明書（※詳細版使用説明書は同梱されておりません。キヤノンホームページよりダウンロード（無料）が可能です。）&lt;/td&gt;&lt;/tr&gt;&lt;/table&gt;&lt;br /&gt;</t>
  </si>
  <si>
    <t>4549292083071</t>
  </si>
  <si>
    <t>RS 2 カメラスタビライザー</t>
  </si>
  <si>
    <t>6941565901552</t>
  </si>
  <si>
    <t>320002160</t>
  </si>
  <si>
    <t>instax mini 11 チェキ [ライラックパープル] チェキカメラ</t>
  </si>
  <si>
    <t>&lt;img src="https://img1.kakaku.k-img.com/images/productimage/fullscale/K0001237392.jpg"&gt;&lt;br&gt;&lt;br&gt;&lt;div align="left"&gt;&lt;b&gt;■商品特徴&lt;/b&gt;&lt;BR&gt;                            富士フイルム INSTAXMINI11 PPL チェキカメラ パープル&lt;br&gt;発売日：2020年4月17日&lt;br&gt;&lt;br&gt;&lt;b&gt;●簡単・便利・気軽に楽しめるチェキ&lt;/b&gt;&lt;br&gt;チェキエントリーモデルが新デザイン・新機能搭載で生まれ変わって新登場&lt;br&gt;&lt;br&gt;&lt;b&gt;●セルフィーモードが簡単に&lt;/b&gt;&lt;br&gt;自撮りの際に従来機は同梱のマクロレンズフィルターを取り付ける必要があったが、mini11ならレンズを一段引き出すだけで簡単に接写モードに切り替え出来る。&lt;br&gt;&lt;br&gt;&lt;b&gt;●自動露光調整機能を新搭載&lt;/b&gt;&lt;br&gt;従来機と違い撮影モードを選択しなくても、電源を入れてすぐに撮影が可能。&lt;br&gt;失敗写真を減らし背景もくっきりキレイに撮影できる。&lt;br&gt;&lt;br&gt;&lt;b&gt;●シャッターボタンにアクセサリーの取付が可能&lt;/b&gt;&lt;br&gt;ジュエリー風シリコンパーツとロゴ入り蓄光パーツが同梱&lt;br&gt;&lt;br /&gt;&lt;br&gt;&lt;b&gt;【主な仕様】&lt;/b&gt;&lt;br&gt;本体サイズ：121.2×107.6×67.3mm(突起部除く)&lt;br&gt;本体重量：294g&lt;br&gt;消費電力：電源：単3アルカリ電池2本 (撮影可能パック数：約10パック※メーカー試験条件による)&lt;br&gt;レンズ：沈胴式 2群2枚固定 f=60mm F=12.7&lt;br&gt;撮影範囲：0.3m～∞ (0.3m～0.5mではセルフィーモードを使用)&lt;br&gt;ファインダー：実像式0.37倍 ターゲットマーク付き&lt;br&gt;シャッター：プログラム式電子シャッター シャッタースピード 1／2～1／250秒 低輝度スローシンクロ&lt;br&gt;露出機構：露光調節 自動調整 Lv5.0～14.5(ISO800)&lt;br&gt;フラッシュ：常時発光フラッシュ(自動調光) ／充電時間：6.5秒以下(新品電池使用時) ／ フラッシュ撮影距離：0.3～2.7 m&lt;br&gt;フィルムカウンター：フィルムパック確認窓&lt;br&gt;使用フィルム：富士フイルム インスタントカラーフィルム instax mini(別売) フィルムサイズ：86mm×54mm&lt;br&gt;フィルム実画面サイズ：62mm×46mm&lt;br&gt;付属品：ハンドストラップ、保証書、単3アルカリ電池2本、シャッターボタンアクセサリー(2個)&lt;br&gt;&lt;br&gt;&lt;br /&gt;</t>
  </si>
  <si>
    <t>4547410431063</t>
  </si>
  <si>
    <t>instax mini 11 チェキ [スカイブルー] チェキカメラ</t>
  </si>
  <si>
    <t>&lt;img src="https://img1.kakaku.k-img.com/images/productimage/fullscale/K0001237389.jpg"&gt;&lt;br&gt;&lt;br&gt;&lt;div align="left"&gt;&lt;b&gt;■商品特徴&lt;/b&gt;&lt;BR&gt;                            富士フイルム INSTAXMINI11 BLU チェキカメラ ブルー&lt;br&gt;発売日：2020年4月17日&lt;br&gt;&lt;br&gt;&lt;b&gt;●簡単・便利・気軽に楽しめるチェキ&lt;/b&gt;&lt;br&gt;チェキエントリーモデルが新デザイン・新機能搭載で生まれ変わって新登場&lt;br&gt;&lt;br&gt;&lt;b&gt;●セルフィーモードが簡単に&lt;/b&gt;&lt;br&gt;自撮りの際に従来機は同梱のマクロレンズフィルターを取り付ける必要があったが、mini11ならレンズを一段引き出すだけで簡単に接写モードに切り替え出来る。&lt;br&gt;&lt;br&gt;&lt;b&gt;●自動露光調整機能を新搭載&lt;/b&gt;&lt;br&gt;従来機と違い撮影モードを選択しなくても、電源を入れてすぐに撮影が可能。&lt;br&gt;失敗写真を減らし背景もくっきりキレイに撮影できる。&lt;br&gt;&lt;br&gt;&lt;b&gt;●シャッターボタンにアクセサリーの取付が可能&lt;/b&gt;&lt;br&gt;ジュエリー風シリコンパーツとロゴ入り蓄光パーツが同梱&lt;br&gt;&lt;br /&gt;&lt;br&gt;&lt;b&gt;【主な仕様】&lt;/b&gt;&lt;br&gt;本体サイズ：121.2×107.6×67.3mm(突起部除く)&lt;br&gt;本体重量：294g&lt;br&gt;消費電力：電源：単3アルカリ電池2本 (撮影可能パック数：約10パック※メーカー試験条件による)&lt;br&gt;レンズ：沈胴式 2群2枚固定 f=60mm F=12.7&lt;br&gt;撮影範囲：0.3m～∞ (0.3m～0.5mではセルフィーモードを使用)&lt;br&gt;ファインダー：実像式0.37倍 ターゲットマーク付き&lt;br&gt;シャッター：プログラム式電子シャッター シャッタースピード 1／2～1／250秒 低輝度スローシンクロ&lt;br&gt;露出機構：露光調節 自動調整 Lv5.0～14.5(ISO800)&lt;br&gt;フラッシュ：常時発光フラッシュ(自動調光) ／充電時間：6.5秒以下(新品電池使用時) ／ フラッシュ撮影距離：0.3～2.7 m&lt;br&gt;フィルムカウンター：フィルムパック確認窓&lt;br&gt;使用フィルム：富士フイルム インスタントカラーフィルム instax mini(別売) フィルムサイズ：86mm×54mm&lt;br&gt;フィルム実画面サイズ：62mm×46mm&lt;br&gt;付属品：ハンドストラップ、保証書、単3アルカリ電池2本、シャッターボタンアクセサリー(2個)&lt;br&gt;&lt;br&gt;&lt;br /&gt;</t>
  </si>
  <si>
    <t>4547410431025</t>
  </si>
  <si>
    <t>instax mini 11 チェキ [アイスホワイト] チェキカメラ</t>
  </si>
  <si>
    <t>&lt;img src="https://img1.kakaku.k-img.com/images/productimage/fullscale/K0001237391.jpg"&gt;&lt;br&gt;&lt;br&gt;&lt;div align="left"&gt;&lt;b&gt;■商品特徴&lt;/b&gt;&lt;BR&gt;                            富士フイルム INSTAXMINI11 WHT チェキカメラ ホワイト&lt;br&gt;発売日：2020年4月17日&lt;br&gt;&lt;br&gt;&lt;b&gt;●簡単・便利・気軽に楽しめるチェキ&lt;/b&gt;&lt;br&gt;チェキエントリーモデルが新デザイン・新機能搭載で生まれ変わって新登場&lt;br&gt;&lt;br&gt;&lt;b&gt;●セルフィーモードが簡単に&lt;/b&gt;&lt;br&gt;自撮りの際に従来機は同梱のマクロレンズフィルターを取り付ける必要があったが、mini11ならレンズを一段引き出すだけで簡単に接写モードに切り替え出来る。&lt;br&gt;&lt;br&gt;&lt;b&gt;●自動露光調整機能を新搭載&lt;/b&gt;&lt;br&gt;従来機と違い撮影モードを選択しなくても、電源を入れてすぐに撮影が可能。&lt;br&gt;失敗写真を減らし背景もくっきりキレイに撮影できる。&lt;br&gt;&lt;br&gt;&lt;b&gt;●シャッターボタンにアクセサリーの取付が可能&lt;/b&gt;&lt;br&gt;ジュエリー風シリコンパーツとロゴ入り蓄光パーツが同梱&lt;br&gt;&lt;br /&gt;&lt;br&gt;&lt;b&gt;【主な仕様】&lt;/b&gt;&lt;br&gt;本体サイズ：121.2×107.6×67.3mm(突起部除く)&lt;br&gt;本体重量：294g&lt;br&gt;消費電力：電源：単3アルカリ電池2本 (撮影可能パック数：約10パック※メーカー試験条件による)&lt;br&gt;レンズ：沈胴式 2群2枚固定 f=60mm F=12.7&lt;br&gt;撮影範囲：0.3m～∞ (0.3m～0.5mではセルフィーモードを使用)&lt;br&gt;ファインダー：実像式0.37倍 ターゲットマーク付き&lt;br&gt;シャッター：プログラム式電子シャッター シャッタースピード 1／2～1／250秒 低輝度スローシンクロ&lt;br&gt;露出機構：露光調節 自動調整 Lv5.0～14.5(ISO800)&lt;br&gt;フラッシュ：常時発光フラッシュ(自動調光) ／充電時間：6.5秒以下(新品電池使用時) ／ フラッシュ撮影距離：0.3～2.7 m&lt;br&gt;フィルムカウンター：フィルムパック確認窓&lt;br&gt;使用フィルム：富士フイルム インスタントカラーフィルム instax mini(別売) フィルムサイズ：86mm×54mm&lt;br&gt;フィルム実画面サイズ：62mm×46mm&lt;br&gt;付属品：ハンドストラップ、保証書、単3アルカリ電池2本、シャッターボタンアクセサリー(2個)&lt;br&gt;&lt;br&gt;&lt;br /&gt;</t>
  </si>
  <si>
    <t>4547410431056</t>
  </si>
  <si>
    <t>instax mini 11 チェキ [ブラッシュピンク] チェキカメラ</t>
  </si>
  <si>
    <t>&lt;img src="https://img1.kakaku.k-img.com/images/productimage/fullscale/K0001237388.jpg"&gt;&lt;br&gt;&lt;br&gt;&lt;div align="left"&gt;&lt;b&gt;■商品特徴&lt;/b&gt;&lt;BR&gt;                            富士フイルム INSTAXMINI11 PNK チェキカメラ ピンク&lt;br&gt;発売日：2020年4月17日&lt;br&gt;&lt;br&gt;&lt;b&gt;●簡単・便利・気軽に楽しめるチェキ&lt;/b&gt;&lt;br&gt;チェキエントリーモデルが新デザイン・新機能搭載で生まれ変わって新登場&lt;br&gt;&lt;br&gt;&lt;b&gt;●セルフィーモードが簡単に&lt;/b&gt;&lt;br&gt;自撮りの際に従来機は同梱のマクロレンズフィルターを取り付ける必要があったが、mini11ならレンズを一段引き出すだけで簡単に接写モードに切り替え出来る。&lt;br&gt;&lt;br&gt;&lt;b&gt;●自動露光調整機能を新搭載&lt;/b&gt;&lt;br&gt;従来機と違い撮影モードを選択しなくても、電源を入れてすぐに撮影が可能。&lt;br&gt;失敗写真を減らし背景もくっきりキレイに撮影できる。&lt;br&gt;&lt;br&gt;&lt;b&gt;●シャッターボタンにアクセサリーの取付が可能&lt;/b&gt;&lt;br&gt;ジュエリー風シリコンパーツとロゴ入り蓄光パーツが同梱&lt;br /&gt;&lt;b&gt;【主な仕様】&lt;/b&gt;&lt;br&gt;本体サイズ：121.2×107.6×67.3mm(突起部除く)&lt;br&gt;本体重量：294g&lt;br&gt;消費電力：電源：単3アルカリ電池2本 (撮影可能パック数：約10パック※メーカー試験条件による)&lt;br&gt;レンズ：沈胴式 2群2枚固定 f=60mm F=12.7&lt;br&gt;撮影範囲：0.3m～∞ (0.3m～0.5mではセルフィーモードを使用)&lt;br&gt;ファインダー：実像式0.37倍 ターゲットマーク付き&lt;br&gt;シャッター：プログラム式電子シャッター シャッタースピード 1／2～1／250秒 低輝度スローシンクロ&lt;br&gt;露出機構：露光調節 自動調整 Lv5.0～14.5(ISO800)&lt;br&gt;フラッシュ：常時発光フラッシュ(自動調光) ／充電時間：6.5秒以下(新品電池使用時) ／ フラッシュ撮影距離：0.3～2.7 m&lt;br&gt;フィルムカウンター：フィルムパック確認窓&lt;br&gt;使用フィルム：富士フイルム インスタントカラーフィルム instax mini(別売) フィルムサイズ：86mm×54mm&lt;br&gt;フィルム実画面サイズ：62mm×46mm&lt;br&gt;付属品：ハンドストラップ、保証書、単3アルカリ電池2本、シャッターボタンアクセサリー(2個)&lt;br /&gt;</t>
  </si>
  <si>
    <t>4547410431032</t>
  </si>
  <si>
    <t>instax mini 11 チェキ [チャコールグレー] チェキカメラ</t>
  </si>
  <si>
    <t>&lt;img src="https://img1.kakaku.k-img.com/images/productimage/fullscale/K0001237390.jpg"&gt;&lt;br&gt;&lt;br&gt;&lt;div align="left"&gt;&lt;b&gt;■商品特徴&lt;/b&gt;&lt;BR&gt;                            富士フイルム INSTAXMINI11 GRY チェキカメラ グレー&lt;br&gt;発売日：2020年4月17日&lt;br&gt;&lt;br&gt;&lt;b&gt;●簡単・便利・気軽に楽しめるチェキ&lt;/b&gt;&lt;br&gt;チェキエントリーモデルが新デザイン・新機能搭載で生まれ変わって新登場&lt;br&gt;&lt;br&gt;&lt;b&gt;●セルフィーモードが簡単に&lt;/b&gt;&lt;br&gt;自撮りの際に従来機は同梱のマクロレンズフィルターを取り付ける必要があったが、mini11ならレンズを一段引き出すだけで簡単に接写モードに切り替え出来る。&lt;br&gt;&lt;br&gt;&lt;b&gt;●自動露光調整機能を新搭載&lt;/b&gt;&lt;br&gt;従来機と違い撮影モードを選択しなくても、電源を入れてすぐに撮影が可能。&lt;br&gt;失敗写真を減らし背景もくっきりキレイに撮影できる。&lt;br&gt;&lt;br&gt;&lt;b&gt;●シャッターボタンにアクセサリーの取付が可能&lt;/b&gt;&lt;br&gt;ジュエリー風シリコンパーツとロゴ入り蓄光パーツが同梱&lt;br&gt;&lt;br /&gt;&lt;br&gt;&lt;b&gt;【主な仕様】&lt;/b&gt;&lt;br&gt;本体サイズ：121.2×107.6×67.3mm(突起部除く)&lt;br&gt;本体重量：294g&lt;br&gt;消費電力：電源：単3アルカリ電池2本 (撮影可能パック数：約10パック※メーカー試験条件による)&lt;br&gt;レンズ：沈胴式 2群2枚固定 f=60mm F=12.7&lt;br&gt;撮影範囲：0.3m～∞ (0.3m～0.5mではセルフィーモードを使用)&lt;br&gt;ファインダー：実像式0.37倍 ターゲットマーク付き&lt;br&gt;シャッター：プログラム式電子シャッター シャッタースピード 1／2～1／250秒 低輝度スローシンクロ&lt;br&gt;露出機構：露光調節 自動調整 Lv5.0～14.5(ISO800)&lt;br&gt;フラッシュ：常時発光フラッシュ(自動調光) ／充電時間：6.5秒以下(新品電池使用時) ／ フラッシュ撮影距離：0.3～2.7 m&lt;br&gt;フィルムカウンター：フィルムパック確認窓&lt;br&gt;使用フィルム：富士フイルム インスタントカラーフィルム instax mini(別売) フィルムサイズ：86mm×54mm&lt;br&gt;フィルム実画面サイズ：62mm×46mm&lt;br&gt;付属品：ハンドストラップ、保証書、単3アルカリ電池2本、シャッターボタンアクセサリー(2個)&lt;br&gt;&lt;br&gt;&lt;br /&gt;</t>
  </si>
  <si>
    <t>4547410431049</t>
  </si>
  <si>
    <t>&lt;img src="https://img1.kakaku.k-img.com/images/productimage/fullscale/K0001165323.jpg"&gt;&lt;br&gt;&lt;br&gt;&lt;div align="left"&gt;&lt;b&gt;■商品特徴&lt;/b&gt;&lt;BR&gt;                            富士フイルム INSMINIHM1ELEGANTBLACK ハイブリッドインスタントカメラ instax mini LiPlay 「チェキ」 エレガントブラック&lt;br&gt;&lt;br&gt;●instaxシリーズ史上最小・最軽量のハイブリッドインスタントカメラ&lt;br&gt;デジタル技術を搭載し、携帯性に優れたハイブリッドインスタントカメラです。カメラ背面に2.7インチのLCDモニターを搭載。画面を見ながら撮影し、好きな画像を選んでプリントすることができます。撮影時には、露出補正による明るさ調整機能や、セピア調やモノクロ調などに写真を加工できる6種類のフィルター機能を活用することによって写真の印象を変えることができます。&lt;br&gt;&lt;br&gt;●「サウンド機能」を新搭載&lt;br&gt;カメラに備えた録音機能により最大10秒間の音声を録音することができ、生するために必要な情報をQRコード化して、撮影画像と一緒にプリントすることができます。QRコードはスマホのQRコードリーダーで読み取り生します。メッセージを録音してプリントすれば、贈る相手に気持ちを声で伝えられるなど、より記憶に残るシーンを演出することができます。また、例えば、海の写真とともに波の音を記録するなど、撮影時の情景が思い浮かぶ音を録音して写真と一緒にプリントすれば、大切な瞬間をよりリアルに残すことができます。&lt;br&gt;&lt;br&gt;●スマホ用プリンターとしても使用できる「ダイレクトプリント機能」&lt;br&gt;スマホ内の画像をBluetoothでカメラに送信しプリントできます。送信前に画像の拡大や回転も可能です。&lt;br&gt;&lt;br&gt;●カメラから離れた場所でも撮影できる「リモート機能」&lt;br&gt;カメラから離れた場所でもスマホの操作によってシャッターを切ることができます。リモートで撮影した画像はそのままプリントすることも可能。集合写真や「ローアングル」「ハイアングル」など迫力のある写真撮影のシーンで活躍します。&lt;br&gt;&lt;br&gt;●多彩なデザインフレームを搭載&lt;br&gt;カメラ本体にはあらかじめ10種類のデザインフレームを搭載しており、撮影時または撮影後に選択したフレーム付きでプリントが可能です。スマホ専用アプリ「instax mini LiPlay」をダウンロード（無料）していただくと、20種類のデザインフレームが追加でき、全30種類の中から気に入ったデザインフレームをご利用いただけます。&lt;br&gt;&lt;br&gt;●スタイリッシュな本体デザイン&lt;br&gt;シンプルな形状ながら、カメラ表面はカラーバリエーションごとに異なる加工を施し、手に取ったときの感触にもこだわったデザインです。特殊な飛沫塗装で石のようにザラザラした肌触りが特長のストーンホワイト、カメラ表面の凹凸加工が印象的なエレガントブラック、光沢があり滑らかさが際立つブラッシュゴールドの3色をご用意しました。また、レンズリングなど随所にメタリックパーツを使用することで高級感のあるデザインに仕上げました。&lt;br&gt;&lt;br&gt;&lt;b&gt;【主な仕様】&lt;/b&gt;&lt;br&gt;本体サイズ：約82.5mm×122.9mm×36.7mm（突起部除く）&lt;br&gt;本体重量：約255g（フィルムパック、記録メディア含まず）&lt;br&gt;消費電力：【電源】リチウムイオン電池（内蔵型：取り外し不可）　【充電時間】約2～3時間（※気温によって異なります）　【プリント可能枚数】約100枚（フル充電から） ※使用条件により、プリント枚数は異なります。&lt;br&gt;レンズ：【焦点距離】f=28mm（35mmフィルム換算）　【絞り】F2.0&lt;br&gt;撮影範囲：10cm～∞&lt;br&gt;シャッター：【シャッタースピード】1/4秒～1/8000秒（自動切換え）&lt;br&gt;露出機構：【露出制御】プログラムAE　【露出補正】-2.0EV～＋2.0EV（1/3EVステップ）&lt;br&gt;ストロボ有効範囲：【フラッシュ撮影可能範囲】約50cm～1.5m　オート/強制発光/発光禁止&lt;br&gt;使用フィルム：富士フイルム　インスタントフィルム　instax mini（別売）&lt;br&gt;フィルム実画面サイズ：【フィルムサイズ】86mm×54mm　【画面サイズ】62mm×46mm&lt;br /&gt;</t>
  </si>
  <si>
    <t>4547410413250</t>
  </si>
  <si>
    <t>instax mini 90 チェキ ネオクラシック インスタントカメラ</t>
  </si>
  <si>
    <t>&lt;img src="https://img1.kakaku.k-img.com/images/productimage/fullscale/K0000566101.jpg"&gt;&lt;br&gt;&lt;br&gt;&lt;div align="left"&gt;&lt;b&gt;■商品特徴&lt;/b&gt;&lt;BR&gt;&lt;BR&gt;高性能フラッシュと多彩な撮影モードを搭載したことで、撮影の幅が広がり、写真総合品質も向上。&lt;BR&gt;従来のアナログカメラのような「光を操る」機能（バルブ撮影・二重露光）に加え、内蔵マクロなどの最新機能も搭載。&lt;BR&gt;ｍｉｎｉ　９０はＮＥＯ（新しい）＋　ＣＬＡＳＳＩＣ（定番・クラシック）の「ＮＥＯ　ＣＬＡＳＳＩＣ」をコンセプトに開発された「大人のガジェット」です。&lt;BR&gt;&lt;BR&gt;●コンセプト“ＮＥＯ　ＣＬＡＳＳＩＣ”クラシックなデザインのｍｉｎｉ９０。&lt;BR&gt;写真画質も向上し多彩な撮影モードで、撮る楽しみがさらに広がる。&lt;BR&gt;&lt;BR&gt;●「チェキ」の楽しさを広げる新搭載の撮影モード『バルブモード』『バルブモード』にすると、シャッターボタンを押している間、シャッターが解放する（最大１０秒）ので夜景や光の軌道の撮影が可能に。&lt;BR&gt;チェキの表現力、楽しさを更に広げることができます。&lt;BR&gt;&lt;BR&gt;●「チェキ」の楽しさを広げる新搭載の撮影モード『二重露光モード』撮影前に『二重露光モード』に設定、２回シャッターを押すことで１枚のフィルムに画像を重ねてアート的な写真を撮ることが可能になります。&lt;BR&gt;&lt;BR&gt;●『接写モード』を新搭載モード切り替えで近距離撮影（３０ｃｍ～６０ｃｍ）が可能になります。&lt;BR&gt;&lt;BR&gt;●『パーティモード』で背景も明るく暗い室内でフラッシュ撮影をすると背景は真っ暗になることも。&lt;BR&gt;パーティーモードは室内の明るさに応じてフラッシュの発光量を調整。&lt;BR&gt;背景もキレイに写します。&lt;BR&gt;&lt;BR&gt;●高性能フラッシュ搭載被写体までの距離・周囲の明るさ等から、フラッシュ光量をきめ細かく調整する高性能フラッシュを搭載。&lt;BR&gt;優れた露光バランスを実現します。&lt;BR&gt;&lt;BR&gt;●進化した操作性と撮影をサポートする各部デザイン背面の操作ボタンまたは、レンズ周りに配置された「モード選択ダイヤル」で各種撮影モードの切り替えが簡単にできます。&lt;BR&gt;二重露光モードやバルブモード撮影時に三脚にカメラをしっかり固定できます。&lt;BR&gt;※フィルムは別売です。&lt;BR&gt;&lt;BR&gt;&lt;BR&gt;&lt;b&gt;■主な仕様&lt;/b&gt;&lt;BR&gt;&lt;BR&gt;&lt;BR&gt;●型式：INS MINI 90 NC（INS MINI 90 NC）&lt;BR&gt;●JANコード：4547410260649&lt;BR&gt;●色：ネオクラシック&lt;BR&gt;●本体サイズ：１１３．４×９１．９×５７．２ｍｍ（突起部除く）&lt;BR&gt;●本体重量：約２９６ｇ（バッテリー、ショルダーストラップ、三角カン、フィルム別）&lt;BR&gt;●消費電力：【電源】リチウムイオン電池　ＮＰ－４５Ａ　【撮影可能パック数】約１０パック（メーカー試験条件による）&lt;BR&gt;●付属品：充電式バッテリー（ＮＰ４５－Ａ）、バッテリーチャージャー（ＢＣ－４５Ｗ）、ショルダーストラップ、取扱説明書、保証書、撮影ガイドブック&lt;BR&gt;●レンズ：沈胴式　２群２枚固定　ｆ＝６０ｍｍ　Ｆ＝１２．７&lt;BR&gt;●撮影範囲：０．３ｍ～∞　電動３点切替（接写モード　０．３ｍ～０．６ｍ、標準モード　０．６ｍ～３．０ｍ　、遠景モード　３．０ｍ～∞）&lt;BR&gt;●シャッター：プログラム式電子シャッター　シャッタースピード　１．８～１／４００秒　接写モード　自動固定絞り　Ｆ２２／バルブモード　開放時間　最大１０秒&lt;BR&gt;●露出機構：【露光調節】自動調整　Ｌｖ５．０～１５．５（ＩＳＯ８００）　濃淡コントロール　±２／３ＥＶ、＋１ＥＶ&lt;BR&gt;●ストロボ有効範囲：【フラッシュ】低輝度自動発光（輝度補正機能付き）・強制発光モード（輝度補正機能付き）・発光禁止モード・赤目軽減モード&lt;BR&gt;●フィルムカウンター：液晶表示（残数表示式）&lt;BR&gt;●使用フィルム：富士フイルム　インスタントカラーフィルム　ｉｎｓｔａｘ　ｍｉｎｉ（別売）　【フィルムサイズ】８６ｍｍ×５４ｍｍ&lt;BR&gt;●フィルム実画面サイズ：６２ｍｍ×４６ｍｍ&lt;BR&gt;●ファインダー：実像式０．３７倍　ターゲットマーク付き　接写モード用視差補正機能付き</t>
  </si>
  <si>
    <t>4547410260649</t>
  </si>
  <si>
    <t>instax mini LiPlay チェキ [ストーンホワイト] インスタントカメラ</t>
  </si>
  <si>
    <t>&lt;img src="https://img1.kakaku.k-img.com/images/productimage/fullscale/K0001165325.jpg"&gt;&lt;br&gt;&lt;br&gt;&lt;div align="left"&gt;&lt;b&gt;■商品特徴&lt;/b&gt;&lt;BR&gt;                            富士フイルム INSMINIHM1STONEWHITE ハイブリッドインスタントカメラ instax mini LiPlay 「チェキ」 ストーンホワイト&lt;br&gt;&lt;br&gt;●instaxシリーズ史上最小・最軽量のハイブリッドインスタントカメラ&lt;br&gt;デジタル技術を搭載し、携帯性に優れたハイブリッドインスタントカメラです。カメラ背面に2.7インチのLCDモニターを搭載。画面を見ながら撮影し、好きな画像を選んでプリントすることができます。撮影時には、露出補正による明るさ調整機能や、セピア調やモノクロ調などに写真を加工できる6種類のフィルター機能を活用することによって写真の印象を変えることができます。&lt;br&gt;&lt;br&gt;●「サウンド機能」を新搭載&lt;br&gt;カメラに備えた録音機能により最大10秒間の音声を録音することができ、生するために必要な情報をQRコード化して、撮影画像と一緒にプリントすることができます。QRコードはスマホのQRコードリーダーで読み取り生します。メッセージを録音してプリントすれば、贈る相手に気持ちを声で伝えられるなど、より記憶に残るシーンを演出することができます。また、例えば、海の写真とともに波の音を記録するなど、撮影時の情景が思い浮かぶ音を録音して写真と一緒にプリントすれば、大切な瞬間をよりリアルに残すことができます。&lt;br&gt;&lt;br&gt;●スマホ用プリンターとしても使用できる「ダイレクトプリント機能」&lt;br&gt;スマホ内の画像をBluetoothでカメラに送信しプリントできます。送信前に画像の拡大や回転も可能です。&lt;br&gt;&lt;br&gt;●カメラから離れた場所でも撮影できる「リモート機能」&lt;br&gt;カメラから離れた場所でもスマホの操作によってシャッターを切ることができます。リモートで撮影した画像はそのままプリントすることも可能。集合写真や「ローアングル」「ハイアングル」など迫力のある写真撮影のシーンで活躍します。&lt;br&gt;&lt;br&gt;●多彩なデザインフレームを搭載&lt;br&gt;カメラ本体にはあらかじめ10種類のデザインフレームを搭載しており、撮影時または撮影後に選択したフレーム付きでプリントが可能です。スマホ専用アプリ「instax mini LiPlay」をダウンロード（無料）していただくと、20種類のデザインフレームが追加でき、全30種類の中から気に入ったデザインフレームをご利用いただけます。&lt;br&gt;&lt;br&gt;●スタイリッシュな本体デザイン&lt;br&gt;シンプルな形状ながら、カメラ表面はカラーバリエーションごとに異なる加工を施し、手に取ったときの感触にもこだわったデザインです。特殊な飛沫塗装で石のようにザラザラした肌触りが特長のストーンホワイト、カメラ表面の凹凸加工が印象的なエレガントブラック、光沢があり滑らかさが際立つブラッシュゴールドの3色をご用意しました。また、レンズリングなど随所にメタリックパーツを使用することで高級感のあるデザインに仕上げました。&lt;br&gt;&lt;br&gt;&lt;b&gt;【主な仕様】&lt;/b&gt;&lt;br&gt;本体サイズ：約82.5mm×122.9mm×36.7mm（突起部除く）&lt;br&gt;本体重量：約255g（フィルムパック、記録メディア含まず）&lt;br&gt;消費電力：【電源】リチウムイオン電池（内蔵型：取り外し不可）　【充電時間】約2～3時間（※気温によって異なります）　【プリント可能枚数】約100枚（フル充電から） ※使用条件により、プリント枚数は異なります。&lt;br&gt;レンズ：【焦点距離】f=28mm（35mmフィルム換算）　【絞り】F2.0&lt;br&gt;撮影範囲：10cm～∞&lt;br&gt;シャッター：【シャッタースピード】1/4秒～1/8000秒（自動切換え）&lt;br&gt;露出機構：【露出制御】プログラムAE　【露出補正】-2.0EV～＋2.0EV（1/3EVステップ）&lt;br&gt;ストロボ有効範囲：【フラッシュ撮影可能範囲】約50cm～1.5m　オート/強制発光/発光禁止&lt;br&gt;使用フィルム：富士フイルム　インスタントフィルム　instax mini（別売）&lt;br&gt;フィルム実画面サイズ：【フィルムサイズ】86mm×54mm　【画面サイズ】62mm×46mm&lt;br /&gt;</t>
  </si>
  <si>
    <t>4547410413212</t>
  </si>
  <si>
    <t>&lt;img src="https://img1.kakaku.k-img.com/images/productimage/fullscale/K0001306941.jpg"&gt;&lt;br&gt;&lt;br&gt;&lt;div align="left"&gt;&lt;b&gt;■商品特徴&lt;/b&gt;&lt;BR&gt;                            富士フイルム INSTAXSQUARE1 BL チェキカメラ   ブルー&lt;br&gt;発売日：2020年11月6日&lt;br&gt;&lt;br&gt;&lt;b&gt;●シンプル機能のちょっと大きめスクエサイスのチェキ&lt;/b&gt;&lt;br&gt;スクエアフォーマットのインスタントカメラチェキの新シリーズ。&lt;br&gt;ユニセックスなデザインとシンプルな機能で持ち歩きが楽しくなるカメラです&lt;br&gt;&lt;br&gt;&lt;b&gt;●自動露光調整機能搭載&lt;/b&gt;&lt;br&gt;りの明るさに応じて最適なシャッタースピードやフラッシュ光量に自動的に設定される機能を搭載。&lt;br&gt;&lt;br&gt;&lt;b&gt;●セルフィーモード搭載&lt;/b&gt;&lt;br&gt;レンズリングを２度回すだけのカンタン操作で、セルフィーモードに切替可能。&lt;br /&gt;&lt;b&gt;【主な仕様】&lt;/b&gt;&lt;br&gt;本体サイズ：157×86×155mm（突起部除く）&lt;br&gt;本体重量：623g&lt;br&gt;フィルムカウンター：フィルムパック確認窓&lt;br&gt;付属品：ハンドストラップ、保証書、CR2電池2本、グリップシール&lt;br /&gt;</t>
  </si>
  <si>
    <t>4547410441529</t>
  </si>
  <si>
    <t>&lt;img src="https://img1.kakaku.k-img.com/images/productimage/fullscale/K0001306939.jpg"&gt;&lt;br&gt;&lt;br&gt;&lt;div align="left"&gt;&lt;b&gt;■商品特徴&lt;/b&gt;&lt;BR&gt;                            富士フイルム INSTAXSQUARE1 WH チェキカメラ   ホワイト&lt;br&gt;発売日：2020年11月6日&lt;br&gt;&lt;br&gt;&lt;b&gt;●シンプル機能のちょっと大きめスクエサイスのチェキ&lt;/b&gt;&lt;br&gt;スクエアフォーマットのインスタントカメラチェキの新シリーズ。&lt;br&gt;ユニセックスなデザインとシンプルな機能で持ち歩きが楽しくなるカメラです&lt;br&gt;&lt;br&gt;&lt;b&gt;●自動露光調整機能搭載&lt;/b&gt;&lt;br&gt;りの明るさに応じて最適なシャッタースピードやフラッシュ光量に自動的に設定される機能を搭載。&lt;br&gt;&lt;br&gt;&lt;b&gt;●セルフィーモード搭載&lt;/b&gt;&lt;br&gt;レンズリングを２度回すだけのカンタン操作で、セルフィーモードに切替可能。&lt;br /&gt;&lt;b&gt;【主な仕様】&lt;/b&gt;&lt;br&gt;本体サイズ：157×86×155mm（突起部除く）&lt;br&gt;本体重量：623g&lt;br&gt;フィルムカウンター：フィルムパック確認窓&lt;br&gt;付属品：ハンドストラップ、保証書、CR2電池2本&lt;br /&gt;</t>
  </si>
  <si>
    <t>4547410441536</t>
  </si>
  <si>
    <t>&lt;img src="https://img1.kakaku.k-img.com/images/productimage/fullscale/K0001165324.jpg"&gt;&lt;br&gt;&lt;br&gt;&lt;div align="left"&gt;&lt;b&gt;■商品特徴&lt;/b&gt;&lt;BR&gt;&lt;BR&gt;&lt;BR&gt;●音まで“撮れる”カメラで録音した音をＱＲコードにして、撮影画像といっしょにプリント。&lt;BR&gt;ＱＲコードにスマホをかざすと、画像とともに音が生されます。&lt;BR&gt;&lt;BR&gt;●スマホで遠隔操作スマホがリモコンに。&lt;BR&gt;集合写真も簡単に撮れます。&lt;BR&gt;&lt;BR&gt;●スマホプリンター機能カメラ内の写真を選んでプリントするだけでなく、スマートフォン内の写真をＢｌｕｅｔｏｏｔｈ接続でプリントできるスマホプリンター機能搭載。&lt;BR&gt;&lt;BR&gt;●フィルター全６種撮影時にフィルター加工できます。&lt;BR&gt;&lt;BR&gt;●アプリでフレームを追加変更カメラ本体にはあらかじめ１０種類のフレームを搭載。&lt;BR&gt;さらにアプリを使うと全３０種類から好きなフレームを選んで、カメラのショートカットボタンに設定できます。&lt;BR&gt;&lt;BR&gt;●Ｌｉｖｅ　ｌｉｆｅ　＆　ＰｌａｙＬｉｖｅ　ｙｏｕｒ　ｌｉｆｅ，　ｈａｖｅ　ｆｕｎ　ａｎｄ　Ｐｌａｙ。&lt;BR&gt;自分らしく、毎日をもっと楽しもう。&lt;BR&gt;&lt;BR&gt;&lt;BR&gt;&lt;b&gt;■主な仕様&lt;/b&gt;&lt;BR&gt;&lt;BR&gt;&lt;BR&gt;●型式：INSMINIHM1BLUSHGOLD（instax mini LiPlay ﾌﾞﾗｯｼｭｺﾞｰﾙﾄﾞ）&lt;BR&gt;●JANコード：4547410413298&lt;BR&gt;●本体サイズ：約８２．５ｍｍ×１２２．９ｍｍ×３６．７ｍｍ（突起部除く）&lt;BR&gt;●本体重量：約２５５ｇ（フィルムパック、記録メディア含まず）&lt;BR&gt;●電源：リチウムイオン電池（内蔵型：取り外し不可）　&lt;BR&gt;●充電時間】約２～３時間（※気温によって異なります）&lt;BR&gt;●プリント可能枚数】約１００枚（フル充電から）　※使用条件により、プリント枚数は異なります。&lt;BR&gt;&lt;BR&gt;●レンズ・焦点距離：ｆ＝２８ｍｍ（３５ｍｍフィルム換算）・絞り：Ｆ２．０&lt;BR&gt;●撮影範囲：１０ｃｍ～∞&lt;BR&gt;●シャッタースピード：１／４秒～１／８０００秒（自動切換え）&lt;BR&gt;●露出機構・露出制御：プログラムＡＥ・露出補正：－２．０ＥＶ～＋２．０ＥＶ（１／３ＥＶステップ）&lt;BR&gt;●フラッシュ撮影可能範囲：約５０ｃｍ～１．５ｍ　オート／強制発光／発光禁止&lt;BR&gt;●使用フィルム：富士フイルム　インスタントフィルム　ｉｎｓｔａｘ　ｍｉｎｉ（別売）&lt;BR&gt;●フィルム実画面サイズ・フィルムサイズ：８６ｍｍ×５４ｍｍ・画面サイズ：６２ｍｍ×４６ｍｍ&lt;BR&gt;●撮像素子：１／５型ＣＭＯＳ原色フィルター&lt;BR&gt;●記録画素数：２５６０×１９２０ピクセル&lt;BR&gt;●記録メディア：内蔵メモリー、ｍｉｃｒｏＳＤ／ｍｉｃｒｏＳＤＨＣメモリーカード（別売）&lt;BR&gt;●記録方式：ＤＣＦ準拠　Ｅｘｉｆ　Ｖｅｒ．２．３&lt;BR&gt;●オートフォーカス：シングルＡＦ（ＡＦ補助光付）&lt;BR&gt;●撮影感度：ＩＳＯ１００～１６００（自動切換え）&lt;BR&gt;●セルフタイマー：約１０秒／約２秒&lt;BR&gt;●プリント可能画像フォーマット・カメラ内蔵メモリー及びｍｉｃｒｏＳＤ／ｍｉｃｒｏＳＤＨＣカードからの場合：本機で撮影したＪＰＥＧ画像・スマートフォンからの場合：ＪＰＥＧ、ＰＮＧ、ＨＥＩＦ&lt;BR&gt;●プリント出力時間：約１２秒&lt;BR&gt;●プリント機能：カメラ内蔵メモリー画像＋ｍｉｃｒｏＳＤ内の画像をプリント可能&lt;BR&gt;●リプリント：プリント履歴に保存されている画像（５０枚まで）について、再プリント可能&lt;BR&gt;●スマートフォンアプリ連携機能：プリントからの音声生機能、スマートフォン画像プリント機能、リモート撮影機能、フレーム追加機能&lt;BR&gt;●液晶モニター：２．７型ＴＦＴカラー液晶モニター　画素数：約２３万ドット</t>
  </si>
  <si>
    <t>4547410413298</t>
  </si>
  <si>
    <t>&lt;img src="https://img1.kakaku.k-img.com/images/productimage/fullscale/K0001306940.jpg"&gt;&lt;br&gt;&lt;br&gt;&lt;div align="left"&gt;&lt;b&gt;■商品特徴&lt;/b&gt;&lt;BR&gt;                            富士フイルム INSTAXSQUARE1 OR チェキカメラ   オレンジ&lt;br&gt;発売日：2020年11月6日&lt;br&gt;&lt;br&gt;&lt;b&gt;●シンプル機能のちょっと大きめスクエサイスのチェキ&lt;/b&gt;&lt;br&gt;スクエアフォーマットのインスタントカメラチェキの新シリーズ。&lt;br&gt;ユニセックスなデザインとシンプルな機能で持ち歩きが楽しくなるカメラです&lt;br&gt;&lt;br&gt;&lt;b&gt;●自動露光調整機能搭載&lt;/b&gt;&lt;br&gt;りの明るさに応じて最適なシャッタースピードやフラッシュ光量に自動的に設定される機能を搭載。&lt;br&gt;&lt;br&gt;&lt;b&gt;●セルフィーモード搭載&lt;/b&gt;&lt;br&gt;レンズリングを２度回すだけのカンタン操作で、セルフィーモードに切替可能。&lt;br /&gt;&lt;b&gt;【主な仕様】&lt;/b&gt;&lt;br&gt;本体サイズ：157×86×155mm（突起部除く）&lt;br&gt;本体重量：623g&lt;br&gt;フィルムカウンター：フィルムパック確認窓&lt;br&gt;付属品：ハンドストラップ、保証書、CR2電池2本、グリップシール&lt;br /&gt;</t>
  </si>
  <si>
    <t>4547410441512</t>
  </si>
  <si>
    <t>&lt;img src="https://img1.kakaku.k-img.com/images/productimage/fullscale/K0001314166.jpg"&gt;&lt;br&gt;&lt;br&gt;&lt;div align="left"&gt;&lt;b&gt;■商品特徴&lt;/b&gt;&lt;br&gt;&lt;br&gt;●限定色BEIGE GOLDのスペシャルギフトBOX。&lt;br&gt;●※画像はイメージです。&lt;br&gt;&lt;br&gt;&lt;b&gt;■主な仕様&lt;/b&gt;&lt;br&gt;【チェキ instax mini LiPlay本体仕様】&lt;br&gt;●撮像素子:1/5型CMOS原色フィルター&lt;br&gt;●記録画素数:2560X1920ピクセル&lt;br&gt;●液晶モニター:2・7型TFTカラー液晶モニター&lt;br&gt;●撮影範囲:0.1m～∞&lt;br&gt;●シャッタースピード :1/4秒～1/8000秒(自動切換え)&lt;br&gt;●フラッシュ撮影距離:約0.5m～1.5m&lt;br&gt;●電源:内蔵型リチウムイオン電池(取り出し不可)&lt;br&gt;●プリント可能枚数:約100枚(フル充電から) ※使用条件により、プリント枚数は異なります。&lt;br&gt;●寸法:W8.25×H12.29×D3.67cm(突起部除く)&lt;br&gt;●質量:255g(記録メディア、フィルム含まず)【セット内容】&lt;br&gt;●LiPlay本体(パッケージごと)、miniフィルム(ブルーマーブル 1PK)、ポーチ(LiPlay本体収納可能サイズ)、チェキ映え可愛いBOOK(電子スタイルブックカード)、flarossoインテンソアイシャドウBR01(ブラウン01)</t>
  </si>
  <si>
    <t>4547410448672</t>
  </si>
  <si>
    <t>21907</t>
  </si>
  <si>
    <t>Pixtoss [MILK WHITE] インスタントカメラ</t>
  </si>
  <si>
    <t>&lt;img src="https://gdetail.image-qoo10.jp/839/604445351/2021/3/12224a27-2434-4f4f-a2a5-8ea83a569de4.jpg" &gt;&lt;br&gt;&lt;br&gt;&lt;!-- &lt;div align="left"&gt;&lt;b&gt;■商品特徴&lt;/b&gt; ここから --&gt;&lt;div class="cartRap"&gt;&lt;div align="" left=""&gt;&lt;strong&gt;■商品特徴&lt;/strong&gt;&lt;/div&gt;&lt;p&gt;★ 近距離撮影専用のインスタントトイカメラです。&lt;br&gt;市販のインスタントフィルム(インスタックスミニ(チェキ)フィルム)を使用し、アナログ仕様で写真撮影を楽しむことができます。&lt;br&gt;デジタル全盛のなか、インスタントカメラは「アナログ感が逆に新しい」と、アナログならではの良さが若い世代の心をとらえ、世界的に好評。&lt;br&gt;&lt;br&gt;★ 使い方&lt;br&gt;レンズ横のシャッターレバーを押し、ハンドルを回すとフィルムがでてきます。&lt;br&gt;付属のレンズキャップ(白飛びカットフィルター)は、快晴時の屋外撮影など、光の強い場所での撮影にもご利用いただけます。&lt;br&gt;また、別売りのカラーフィルター(ショコラオレンジ・ベリーピンク・ミントグリーンの3色セット)を装着することで、それぞれニュアンスの異なる写真を撮影することができます。&lt;br&gt;&lt;br&gt;★ 自撮りOK!友達や恋人といっしょに撮れる!&lt;br&gt;自撮りのような近距離撮影も綺麗に写ります。&lt;br&gt;また、2～3人で一緒に撮影することができますよ♪&lt;br&gt;&lt;br&gt;★ 多重露光(重ね撮り)も簡単に!&lt;br&gt;1回シャッターを押した後、ハンドルを回さず、そのままもう一度シャッターを押すと2つの写真が重なったおしゃれな写真が撮れます。&lt;br&gt;&lt;br&gt;★ 別売のPixtoss 専用カラーフィルターでさらにおしゃれに&lt;br&gt;(ショコラオレンジ、ベリーピンク、ミントグリーン)&lt;br&gt;Pixtoss本体のレンズ部に奥まで差し込んで撮影するだけ!&lt;br&gt;いつもの写真をニュアンスチェンジ!&lt;/p&gt;&lt;/div&gt;&lt;!-- &lt;div align="left"&gt;&lt;b&gt;■商品特徴&lt;/b&gt; ここまで --&gt;&lt;!-- 商品仕様 ここから --&gt;&lt;div class="cartRap"&gt;&lt;p&gt;&lt;strong&gt;■主な仕様&lt;/strong&gt;&lt;/p&gt;&lt;p&gt;* 対応フィルム:インスタックスミニ(チェキ)フィルム(別売)&lt;br&gt;* 電池:単4電池2本(別売)&lt;br&gt;* 商品サイズ:(W)145mm×(H)100mm×(D)67mm&lt;br&gt;* 重量:約275g(※電池、レンズキャップ、フィルムは含まない)&lt;br&gt;* 付属品:レンズキャップ(白飛びカットフィルター)/取扱説明書(保証書付)&lt;/p&gt;&lt;/div&gt;</t>
  </si>
  <si>
    <t>4904810131465</t>
  </si>
  <si>
    <t>&lt;img src="https://img1.kakaku.k-img.com/images/productimage/fullscale/K0001289636.jpg"&gt;&lt;br&gt;&lt;br&gt;&lt;div align="left"&gt;&lt;b&gt;■商品特徴&lt;/b&gt;&lt;BR&gt;&lt;BR&gt;感熱紙（ペーパーロール）を使用するユニークなインスタントカメラ。&lt;BR&gt;コストを気にせずたくさん撮れます。&lt;BR&gt;プリントをお友達に配ったり、ペンで文字を書いたり、手帳に貼ったり、色々アレンジして楽しむことができます。&lt;BR&gt;&lt;BR&gt;●プリントが速いシャッターを切ると、あっという間にプリントできます。&lt;BR&gt;&lt;BR&gt;●選べるフレーム撮るものに合わせて、８種類のフレームとフレーム無しから選べます。&lt;BR&gt;&lt;BR&gt;●ネックストラップ付属持ち歩く時に便利なネックストラップ付き。&lt;BR&gt;&lt;BR&gt;●手帳に貼ったり、配ったり手帳に貼ったり、その場でプリントしてプレゼントできます。&lt;BR&gt;ペンで文字も書けます。&lt;BR&gt;&lt;BR&gt;●ペーパーロール１個付属ペーパーロール（ホワイト）が１個付属します。&lt;BR&gt;別売で、ぺーパーロールの他にシールロールもご用意しております。&lt;BR&gt;【付属ペーパーロールについて】用紙の長さ８ｍプリント回数の目安約８０回&lt;BR&gt;&lt;BR&gt;&lt;b&gt;■主な仕様&lt;/b&gt;&lt;BR&gt;&lt;BR&gt;&lt;BR&gt;●型式：KCTY01BK（KC-TY01 BK ﾌﾞﾗｯｸ）&lt;BR&gt;●JANコード：4961607438626</t>
  </si>
  <si>
    <t>4961607438626</t>
  </si>
  <si>
    <t>Pixtoss [SODA BLUE] インスタントカメラ</t>
  </si>
  <si>
    <t>&lt;img src="https://gdetail.image-qoo10.jp/839/604445351/2021/3/9ea733aa-2ebc-4b6b-9726-541f67d6cb09.jpg" &gt;&lt;br&gt;&lt;br&gt;&lt;div align="" left=""&gt;&lt;strong&gt;■商品特徴&lt;/strong&gt;&lt;br&gt;&lt;br&gt;「Ｐｉｘｔｏｓｓ（ピックトス）」は、市販のインスタントフィルム（インスタックスミニ（チェキ）フィルム）を使用し、アナログ仕様で簡単に写真撮影を楽しむことができる、近距離撮影専用のインスタントトイカメラです。&lt;br&gt;【特長】&lt;br&gt;●レンズが広角なので、自分撮りや、複数人の撮影（２～３人推奨）もできます&lt;br&gt;●シャッターを何度も切れるので、簡単に重ね撮り（多重露光）ができます&lt;br&gt;●使用フィルムはチェキフィルム&lt;br&gt;●別売のカラーフィルターセットを使うことで、写真の雰囲気を簡単に変えることができます。&lt;br&gt;※本商品は、インスタックスミニ（チェキ）フィルムが必要です。&lt;br&gt;（別売）※単４形アルカリ乾電池２本使用（別売）（Ｃ）ＴＯＭＹ&lt;br&gt;&lt;br&gt;&lt;strong&gt;■主な仕様&lt;/strong&gt;&lt;br&gt;&lt;br&gt;&lt;br&gt;●型式：TCC05BU(ｿｰﾀ（TCC-05BU）&lt;br&gt;●JANコード：4904810141044&lt;br&gt;●本体サイズ：約　Ｗ１４５ｍｍ×Ｈ１００ｍｍ×Ｄ６７ｍｍ&lt;br&gt;●本体重量：約２７５ｇ（電池、レンズキャップ、フィルムは含まない）&lt;br&gt;●レンズ：ｆ＝４５．５ｍｍ（３５ｍｍ換算２５．５ｍｍ）／　Ｆ１１&lt;br&gt;●シャッター：１／８０秒&lt;br&gt;●ストロボ有効範囲：０．５ｍ　－　０．８ｍ&lt;br&gt;●使用フィルム：インスタックスミニ（チェキ）フィルム&lt;br&gt;●フィルム実画面サイズ：６２ｍｍ　ｘ　４６ｍｍ&lt;br&gt;●付属品：レンズキャップ&lt;br&gt;●使用電池：単４形アルカリ電池ｘ２本（電池は別売り）&lt;/div&gt;</t>
  </si>
  <si>
    <t>4904810141044</t>
  </si>
  <si>
    <t>Pixtoss [PEACH PINK] インスタントカメラ</t>
  </si>
  <si>
    <t>&lt;img src="https://gdetail.image-qoo10.jp/839/604445351/2021/3/a6fb348c-6c75-43c6-a156-6594a8d3dc96.jpg" &gt;&lt;br&gt;&lt;br&gt;&lt;div align="left"&gt;&lt;strong&gt;■商品特徴&lt;/strong&gt;&lt;br&gt;&lt;br&gt;「Ｐｉｘｔｏｓｓ（ピックトス）」は、市販のインスタントフィルム（インスタックスミニ（チェキ）フィルム）を使用し、アナログ仕様で簡単に写真撮影を楽しむことができる、近距離撮影専用のインスタントトイカメラです。&lt;br&gt;【特長】&lt;br&gt;●レンズが広角なので、自分撮りや、複数人の撮影（２～３人推奨）もできます&lt;br&gt;●シャッターを何度も切れるので、簡単に重ね撮り（多重露光）ができます&lt;br&gt;●使用フィルムはチェキフィルム&lt;br&gt;●別売のカラーフィルターセットを使うことで、写真の雰囲気を簡単に変えることができます。&lt;br&gt;※本商品は、インスタックスミニ（チェキ）フィルムが必要です。&lt;br&gt;（別売）※単４形アルカリ乾電池２本使用（別売）（Ｃ）ＴＯＭＹ&lt;br&gt;&lt;br&gt;&lt;strong&gt;■主な仕様&lt;/strong&gt;&lt;br&gt;&lt;br&gt;&lt;br&gt;●型式：TCC05PK(ﾋﾟｰ（TCC-05PK）&lt;br&gt;●JANコード：4904810138839&lt;br&gt;●本体サイズ：約　Ｗ１４５ｍｍ×Ｈ１００ｍｍ×Ｄ６７ｍｍ&lt;br&gt;●本体重量：約２７５ｇ（電池、レンズキャップ、フィルムは含まない）&lt;br&gt;●レンズ：ｆ＝４５．５ｍｍ（３５ｍｍ換算２５．５ｍｍ）／　Ｆ１１&lt;br&gt;●シャッター：１／８０秒&lt;br&gt;●ストロボ有効範囲：０．５ｍ　－　０．８ｍ&lt;br&gt;●使用フィルム：インスタックスミニ（チェキ）フィルム&lt;br&gt;●フィルム実画面サイズ：６２ｍｍ　ｘ　４６ｍｍ&lt;br&gt;●付属品：レンズキャップ&lt;br&gt;●使用電池：単４形アルカリ電池ｘ２本（電池は別売り）&lt;/div&gt;</t>
  </si>
  <si>
    <t>4904810138839</t>
  </si>
  <si>
    <t>&lt;img src="https://img1.kakaku.k-img.com/images/productimage/fullscale/K0001289639.jpg"&gt;&lt;br&gt;&lt;br&gt;&lt;div align="left"&gt;&lt;b&gt;■商品特徴&lt;/b&gt;&lt;BR&gt;&lt;BR&gt;感熱紙（ペーパーロール）を使用するユニークなインスタントカメラ。&lt;BR&gt;コストを気にせずたくさん撮れます。&lt;BR&gt;プリントをお友達に配ったり、ペンで文字を書いたり、手帳に貼ったり、色々アレンジして楽しむことができます。&lt;BR&gt;&lt;BR&gt;●プリントが速いシャッターを切ると、あっという間にプリントできます。&lt;BR&gt;&lt;BR&gt;●選べるフレーム撮るものに合わせて、８種類のフレームとフレーム無しから選べます。&lt;BR&gt;&lt;BR&gt;●ネックストラップ付属持ち歩く時に便利なネックストラップ付き。&lt;BR&gt;&lt;BR&gt;●手帳に貼ったり、配ったり手帳に貼ったり、その場でプリントしてプレゼントできます。&lt;BR&gt;ペンで文字も書けます。&lt;BR&gt;&lt;BR&gt;●ペーパーロール１個付属ペーパーロール（ホワイト）が１個付属します。&lt;BR&gt;別売で、ぺーパーロールの他にシールロールもご用意しております。&lt;BR&gt;【付属ペーパーロールについて】用紙の長さ８ｍプリント回数の目安約８０回&lt;BR&gt;&lt;BR&gt;&lt;b&gt;■主な仕様&lt;/b&gt;&lt;BR&gt;&lt;BR&gt;&lt;BR&gt;●型式：KCTY01CP（KC-TY01 CP ｺｰﾗﾙﾋﾟﾝｸ）&lt;BR&gt;●JANコード：4961607438640</t>
  </si>
  <si>
    <t>4961607438640</t>
  </si>
  <si>
    <t>&lt;img src="https://img1.kakaku.k-img.com/images/productimage/fullscale/K0001289638.jpg"&gt;&lt;br&gt;&lt;br&gt;&lt;div align="left"&gt;&lt;b&gt;■商品特徴&lt;/b&gt;&lt;BR&gt;&lt;BR&gt;感熱紙（ペーパーロール）を使用するユニークなインスタントカメラ。&lt;BR&gt;コストを気にせずたくさん撮れます。&lt;BR&gt;プリントをお友達に配ったり、ペンで文字を書いたり、手帳に貼ったり、色々アレンジして楽しむことができます。&lt;BR&gt;&lt;BR&gt;●プリントが速いシャッターを切ると、あっという間にプリントできます。&lt;BR&gt;&lt;BR&gt;●選べるフレーム撮るものに合わせて、８種類のフレームとフレーム無しから選べます。&lt;BR&gt;&lt;BR&gt;●ネックストラップ付属持ち歩く時に便利なネックストラップ付き。&lt;BR&gt;&lt;BR&gt;●手帳に貼ったり、配ったり手帳に貼ったり、その場でプリントしてプレゼントできます。&lt;BR&gt;ペンで文字も書けます。&lt;BR&gt;&lt;BR&gt;●ペーパーロール１個付属ペーパーロール（ホワイト）が１個付属します。&lt;BR&gt;別売で、ぺーパーロールの他にシールロールもご用意しております。&lt;BR&gt;【付属ペーパーロールについて】用紙の長さ８ｍプリント回数の目安約８０回&lt;BR&gt;&lt;BR&gt;&lt;b&gt;■主な仕様&lt;/b&gt;&lt;BR&gt;&lt;BR&gt;&lt;BR&gt;●型式：KCTY01SB（KC-TY01 SB ｽｶｲﾌﾞﾙｰ）&lt;BR&gt;●JANコード：4961607438657</t>
  </si>
  <si>
    <t>4961607438657</t>
  </si>
  <si>
    <t>&lt;img src="https://img1.kakaku.k-img.com/images/productimage/fullscale/K0001289637.jpg"&gt;&lt;br&gt;&lt;br&gt;&lt;div align="left"&gt;&lt;b&gt;■商品特徴&lt;/b&gt;&lt;BR&gt;&lt;BR&gt;感熱紙（ペーパーロール）を使用するユニークなインスタントカメラ。&lt;BR&gt;コストを気にせずたくさん撮れます。&lt;BR&gt;プリントをお友達に配ったり、ペンで文字を書いたり、手帳に貼ったり、色々アレンジして楽しむことができます。&lt;BR&gt;&lt;BR&gt;●プリントが速いシャッターを切ると、あっという間にプリントできます。&lt;BR&gt;&lt;BR&gt;●選べるフレーム撮るものに合わせて、８種類のフレームとフレーム無しから選べます。&lt;BR&gt;&lt;BR&gt;●ネックストラップ付属持ち歩く時に便利なネックストラップ付き。&lt;BR&gt;&lt;BR&gt;●手帳に貼ったり、配ったり手帳に貼ったり、その場でプリントしてプレゼントできます。&lt;BR&gt;ペンで文字も書けます。&lt;BR&gt;&lt;BR&gt;●ペーパーロール１個付属ペーパーロール（ホワイト）が１個付属します。&lt;BR&gt;別売で、ぺーパーロールの他にシールロールもご用意しております。&lt;BR&gt;【付属ペーパーロールについて】用紙の長さ８ｍプリント回数の目安約８０回&lt;BR&gt;&lt;BR&gt;&lt;b&gt;■主な仕様&lt;/b&gt;&lt;BR&gt;&lt;BR&gt;&lt;BR&gt;●型式：KCTY01BR（KC-TY01 BR ﾌﾞﾗｳﾝ）&lt;BR&gt;●JANコード：4961607438633</t>
  </si>
  <si>
    <t>4961607438633</t>
  </si>
  <si>
    <t>チェキWIDE instax WIDE 300 インスタントカメラ</t>
  </si>
  <si>
    <t>&lt;img src="https://img1.kakaku.k-img.com/images/productimage/fullscale/K0000709266.jpg"&gt;&lt;br&gt;&lt;br&gt;&lt;div align="left"&gt;&lt;b&gt;■商品特徴&lt;/b&gt;&lt;BR&gt;                            富士フイルム INSTAXWIDE300 インスタントカメラ instax WIDE 300 「チェキWIDE」 &lt;br&gt;発売日：2014年11月21日&lt;br&gt;&lt;br&gt;&lt;strong&gt;●大きく撮れるチェキWIDE&lt;/strong&gt;&lt;br&gt;フィルムサイズが大きいからパーティーやイベントでの撮影に最適です！&lt;br&gt;人が多くても表情がしっかり写せます！！&lt;br&gt;&lt;br&gt;&lt;strong&gt;●使い方もイロイロ楽しめる&lt;/strong&gt;&lt;br&gt;パーティーやイベントだけでなく、作品撮りやビジネスにも最適。&lt;br&gt;Lサイズの写真と一緒にアルバムで整理ができます。&lt;br&gt;&lt;br&gt;&lt;strong&gt;●40cmまで近づける接写レンズ付き&lt;/strong&gt;&lt;br&gt;接写レンズ付きだから撮影シーンが広がります。&lt;br&gt;&lt;br&gt;&lt;strong&gt;●多彩な機能を搭載&lt;/strong&gt;&lt;br&gt;写真の明るさを補正できる「濃淡コントロール機能」&lt;br&gt;レンズリング操作での通常（90cm～3m）/遠景（3m～∞）モード切り替えに&lt;br&gt;距離に応じて発光量を最適に調整する「高精度オートフラッシュ」&lt;br&gt;しっかり撮れる三脚穴付き&lt;br /&gt;&lt;strong&gt;【主な仕様】&lt;/strong&gt;&lt;br&gt;&lt;table width=100% border=0 cellpadding=3 cellspacing=1 bgcolor=#CCCCCC&gt;&lt;tr&gt;&lt;td width=30% bgcolor=#3366FF&gt;&lt;span style=color:#ffffff;&gt;本体サイズ&lt;/span&gt;&lt;/td&gt;&lt;td width=70% bgcolor=#FFFFFF&gt;121×168×95mm&lt;/td&gt;&lt;/tr&gt;&lt;tr&gt;&lt;td bgcolor=#3366FF&gt;&lt;span style=color:#ffffff;&gt;本体重量&lt;/span&gt;&lt;/td&gt;&lt;td bgcolor=#FFFFFF&gt;約612g（電池、ストラップ、フィルム、簡易接写レンズ別）&lt;/td&gt;&lt;/tr&gt;&lt;tr&gt;&lt;td bgcolor=#3366FF&gt;&lt;span style=color:#ffffff;&gt;消費電力&lt;/span&gt;&lt;/td&gt;&lt;td bgcolor=#FFFFFF&gt;【電源】単3形アルカリ電池（LR） 4本　【撮影可能パック数】約10パック（富士フイルム試験条件による）&lt;/td&gt;&lt;/tr&gt;&lt;tr&gt;&lt;td bgcolor=#3366FF&gt;&lt;span style=color:#ffffff;&gt;レンズ&lt;/span&gt;&lt;/td&gt;&lt;td bgcolor=#FFFFFF&gt;沈胴式フジノンレンズ　2群2枚構成　f=95mm　1:14&lt;/td&gt;&lt;/tr&gt;&lt;tr&gt;&lt;td bgcolor=#3366FF&gt;&lt;span style=color:#ffffff;&gt;撮影範囲&lt;/span&gt;&lt;/td&gt;&lt;td bgcolor=#FFFFFF&gt;電動2点切替式（通常モード：0.9m ～ 3m、遠景モード：3m ～ ∞）&lt;/td&gt;&lt;/tr&gt;&lt;tr&gt;&lt;td bgcolor=#3366FF&gt;&lt;span style=color:#ffffff;&gt;ファインダー&lt;/span&gt;&lt;/td&gt;&lt;td bgcolor=#FFFFFF&gt;実像式ファインダー 0.37倍 ターゲットマーク付き&lt;/td&gt;&lt;/tr&gt;&lt;tr&gt;&lt;td bgcolor=#3366FF&gt;&lt;span style=color:#ffffff;&gt;シャッター&lt;/span&gt;&lt;/td&gt;&lt;td bgcolor=#FFFFFF&gt;プログラム式電子シャッター　1/64～1/200秒&lt;/td&gt;&lt;/tr&gt;&lt;tr&gt;&lt;td bgcolor=#3366FF&gt;&lt;span style=color:#ffffff;&gt;露出機構&lt;/span&gt;&lt;/td&gt;&lt;td bgcolor=#FFFFFF&gt;【露光調節】自動調整　連動範囲：LV10.5～15（ISO800）、露光補正（濃淡コントロール）：±2/3EV&lt;/td&gt;&lt;/tr&gt;&lt;tr&gt;&lt;td bgcolor=#3366FF&gt;&lt;span style=color:#ffffff;&gt;ストロボ有効範囲&lt;/span&gt;&lt;/td&gt;&lt;td bgcolor=#FFFFFF&gt;【フラッシュ撮影距離】0.9～3m　【充電時間】0.2秒～4秒（新品電池使用時）　低輝度自動発光オートフラッシュ（自動調光）&lt;/td&gt;&lt;/tr&gt;&lt;tr&gt;&lt;td bgcolor=#3366FF&gt;&lt;span style=color:#ffffff;&gt;使用フィルム&lt;/span&gt;&lt;/td&gt;&lt;td bgcolor=#FFFFFF&gt;富士フイルム インスタントカラーフィルム instax WIDE（別売）　フィルムサイズ：86×108mm&lt;/td&gt;&lt;/tr&gt;&lt;tr&gt;&lt;td bgcolor=#3366FF&gt;&lt;span style=color:#ffffff;&gt;フィルム実画面サイズ&lt;/span&gt;&lt;/td&gt;&lt;td bgcolor=#FFFFFF&gt;62×99mm&lt;/td&gt;&lt;/tr&gt;&lt;/table&gt;&lt;br /&gt;</t>
  </si>
  <si>
    <t>4547410291704</t>
  </si>
  <si>
    <t>&lt;img src="https://img1.kakaku.k-img.com/images/productimage/fullscale/K0001093040.jpg"&gt;&lt;br&gt;&lt;br&gt;&lt;div align="left"&gt;&lt;b&gt;■商品特徴&lt;/b&gt;&lt;BR&gt;                            富士フイルム INSSQ6AQUABLUE インスタントカメラ 『チェキ』 instax SQUARE SQ6 アクアブルー&lt;br&gt;発売日：2018年11月16日&lt;br&gt;&lt;br&gt;●オートモード&lt;br&gt;周りの明るさに応じて最適なシャッタースピードやフラッシュ光量に自動調整。暗い室内でも明るくきれいに写せます。&lt;br&gt;&lt;br&gt;●セルフィーモード＆セルフショットミラー搭載&lt;br&gt;自分撮りに最適な明るさと撮影距離に自動調整。レンズ横のミラーで写る範囲を確認しながら簡単に撮影できます。&lt;br&gt;&lt;br&gt;●マクロモード、遠景モード搭載&lt;br&gt;30～50cmまで被写体に近づけるマクロモード、離れた被写体（2m～∞）を撮影するときに写真全体をシャープに美しく写せる遠景モードを搭載。&lt;br&gt;&lt;br&gt;●二重露光モード搭載&lt;br&gt;2回シャッターを押して、1枚のフィルムに2つの画像を重ねることで、アート的な写真を撮ることができます。&lt;br&gt;&lt;br&gt;&lt;br&gt;&lt;strong&gt;【主な仕様】&lt;/strong&gt;&lt;br&gt;使用フィルム：富士フイルム インスタントフィルム instax SQUARE（別売）&lt;br&gt;画面サイズ：62mm×62mm&lt;br&gt;レンズ：沈胴式レンズ　2群2枚構成　f=65.75mm　1:12.6&lt;br&gt;ファインダー：逆ガリレオ式ファインダー　0.4倍　ターゲットマーク付き&lt;br&gt;撮影距離：電動3点切り替え式（0.3m～0.5m/0.5m～2m/2m～..）&lt;br&gt;マクロモード（0.3m～0.5m）　標準モード（0.5m～2m）　遠景モード（2m～..）&lt;br&gt;シャッター：プログラム式電子シャッター　1.6秒～1/400秒&lt;br&gt;露光調整：自動調節　連動範囲：LV5.0～15.5（ISO800)　露光補正：±2/3EV&lt;br&gt;フィルム送り出し：電動式&lt;br&gt;フィルム現像時間：約90秒（時間は気温によって変動します）&lt;br&gt;フラッシュ：マクロモード時：低輝度自動発光オートフラッシュ（自動調光）&lt;br&gt;マクロモード時以外：常時発光 充電時間：0.2秒～7秒（新品電池使用時）、フラッシュ充電中表示、 フラッシュ撮影距離：0.3m～2.7m&lt;br&gt;セルフタイマー：電子式 作動時間：約10秒 途中解除可能&lt;br&gt;LED表示：撮影モード（オート、セルフィー、マクロ、遠景、二重露光）、濃淡コントロール、フラッシュ発光禁止、セルフタイマーモード&lt;br&gt;電源：リチウム電池（CR2）　2本　撮影可能枚数：約30パック&lt;br&gt;その他：フィルムパック確認窓　三脚ねじ穴（三脚は別売り）&lt;br&gt;大きさ／質量（重さ）：118.7mm×128.1mm×58.1mm（突起部除く）／393g（電池、ストラップ、フィルム別）&lt;br&gt;付属品：リチウム電池（CR2）　2本、ショルダーストラップ、フラッシュフィルター　3個&lt;br /&gt;</t>
  </si>
  <si>
    <t>4547410394085</t>
  </si>
  <si>
    <t>4547410394122</t>
  </si>
  <si>
    <t>X100V [シルバー] デジタルカメラ X100シリーズ</t>
  </si>
  <si>
    <t>&lt;img src="https://img1.kakaku.k-img.com/images/productimage/fullscale/K0001229566.jpg"&gt;&lt;br&gt;&lt;br&gt;&lt;div align="left"&gt;&lt;b&gt;■商品特徴&lt;/b&gt;&lt;br&gt;&lt;br&gt;●シャープな稜線が際立つトップカバー。&lt;br&gt;●超高性能センサー「X-Trans CMOS 4」の実力を余すことなく引き出すために、新設計の23mmF2レンズを搭載。&lt;br&gt;●アダプターリング「AR-X100」とプロテクトフィルター「PRF-49」を装着することでX100シリーズ初の防塵防滴能力を発揮。&lt;br&gt;●EVFには0.5インチ、369万ドット、明るさ最大1500cd/ｍ2の高輝度広色域有機ELパネルを採用。&lt;br&gt;●ディストーションを抑え、視野率がさらに向上したOVFと相まって、史上最高性能のハイブリッドビューファインダーを実現している。&lt;br&gt;●X100の世界観に完全に調和した背面チルト式液晶モニター。&lt;br&gt;●裏面照射型構造を採用した「X-Trans CMOS 4」イメージセンサーと高速処理と高い演算能力を誇る「X-Processor 4」を搭載。&lt;br&gt;●高性能デバイスと進化したアルゴリズムは、暗闇での撮影に大きな変革をもたらします。-5.0EVまで駆動するオートフォーカスは、光量が少ない夜であっても、切り取りたい光景を正確に捉え、暗い路地や日の暮れた時間帯などに高い性能を発揮します。&lt;br&gt;●イメージセンサー全面に配置された高密度の位相差画素と顔・瞳の検出アルゴリズムの進化により、枠内を動く人物へのオートフォーカス性能が飛躍的に向上。正面だけでなく、横顔などの検出精度も向上したことで、従来は難しかったシーンでもしっかりとフォーカスを合わせることができます。&lt;br&gt;●フォーカス時のレンズ駆動範囲を制限するフォーカスリミッター機能を搭載。レンズの駆動時間を短縮することができ、高速なオートフォーカスを実現します。&lt;br&gt;●カラークロームエフェクト/カラークローム ブルー:作品に深みと奥行き、自然な鮮やかさを加えることができます。&lt;br&gt;●グレイン・エフェクト:写真全体に自然な粒状感を加えることでフィルム調の風合いを手軽に演出できます。&lt;br&gt;●多重露光:加算/加算平均/比較明/比較暗から選択した最大9枚の多重露出により、複数の視点、断続する時間を一枚のイメージに重ねることができます。&lt;br&gt;●高解像動画記録:全画素読み出しで生成されたノイズが少なく高解像の4K30P動画が撮影可能。&lt;br&gt;●前モデルと比べ、標準撮影枚数が大幅に増加。EVF使用時は約350枚、OVF使用時は約420枚の連続撮影が可能となりました。&lt;br&gt;●次世代の標準となるUSB Type-Cポートを備え、充電からデータ転送までを一括してスマートに行えます。&lt;br&gt;&lt;br&gt;&lt;b&gt;■主な仕様&lt;/b&gt;&lt;br&gt;&lt;br&gt;●有効画素数:約2610万画素&lt;br&gt;●撮像素子:23.5mm×15.6mm(APS-Cサイズ) X-Trans CMOS 4センサー、原色フィルター採用&lt;br&gt;●焦点距離:f=4.6～27.6mm(35mmフィルム換算:26～156mm)&lt;br&gt;●開放F値:F2.0&lt;br&gt;●静止画ファイル形式:DCF Ver.2.0準拠、[圧縮]Exif Ver.2.3 JPEG準拠、DPOF対応、[非圧縮]14bit RAW(RAF独自フォーマット)/RAW+JPEG&lt;br&gt;●動画ファイル形式:MOV、[圧縮]MPEG-4 AVC/H.264準拠&lt;br&gt;●メディアタイプ:SDカード(～2GB)/SDHCカード(～32GB)/SDXCカード(～512GB) UHS-I対応&lt;br&gt;●手ブレ補正機能:×&lt;br&gt;●ISO感度:[標準出力感度]AUTO1/AUTO2/AUTO3、ISO160～12800(1/3EVステップ)、[拡張モード]ISO80/100/125/25600/51200&lt;br&gt;●連写速度 ※記録枚数は、使用するカードにより変わります。※連写速度は、撮影環境や連続撮影枚数によって変わります。　・約11コマ/秒(連続記録枚数:JPEG 38枚、可逆圧縮RAW 17枚、非圧縮RAW 17枚)　・約8.0コマ/秒(連続記録枚数:JPEG 76枚、可逆圧縮RAW 18枚、非圧縮RAW 18枚)　・約6.0コマ/秒(連続記録枚数:JPEG 220枚、可逆圧縮RAW 21枚、非圧縮RAW 18枚)　・約5.0コマ/秒(連続記録枚数:JPEG 458枚、可逆圧縮RAW 24枚、非圧縮RAW 19枚)　・約4.0コマ/秒(連続記録枚数:JPEG エンドレス、可逆圧縮RAW 28枚、非圧縮RAW 20枚)　・約3.0コマ/秒(連続記録枚数:JPEG エンドレス、可逆圧縮RAW 34枚、非圧縮RAW 21枚)　・約30コマ/秒[電子シャッター設定時、1.25 X クロップ](連続記録枚数:JPEG 29枚、可逆圧縮RAW 17枚、非圧縮RAW 17枚)　・約20コマ/秒[電子シャッター設定時、1.25 X クロップ](連続記録枚数:JPEG 79枚、可逆圧縮RAW 17枚、非圧縮RAW 17枚)　・約20コマ/秒[電子シャッター設定時](連続記録枚数:JPEG 32枚、可逆圧縮RAW 17枚、非圧縮RAW 17枚)　・約10コマ/秒[電子シャッター設定時、1.25 X クロップ](連続記録枚数:JPEG 153枚、可逆圧縮RAW 18枚、非圧縮RAW 18枚)　・約10コマ/秒[電子シャッター設定時](連続記録枚数:JPEG 81枚、可逆圧縮RAW 18枚、非圧縮RAW 18枚)　・約8.0コマ/秒[電子シャッター設定時](連続記録枚数:JPEG 90枚、可逆圧縮RAW 18枚、非圧縮RAW 18枚)&lt;br&gt;●オートフォーカス方式:インテリジェントハイブリッドAF:TTLコントラストAF/位相差AF&lt;br&gt;●液晶モニター:3.0型 3:2アスペクト チルト式タッチパネル付きTFTカラー液晶モニター&lt;br&gt;●ドット数:約162万ドット(視野率 約100%)&lt;br&gt;●Wi-Fi:○&lt;br&gt;●Bluetooth:○&lt;br&gt;●入出力端子:[デジタル入出力]USB Type-C(USB3.1 Gen1)、[HDMI出力]HDMIマイクロ端子(Type D)、[その他]Φ2.5mm マイク/リモートレリーズ端子&lt;br&gt;●電源:充電式バッテリーNP-W126S(リチウムイオンタイプ)(付属)&lt;br&gt;●寸法:W12.80cm×H7.48×D5.33cm(最薄部 3.27cm)&lt;br&gt;●質量:約478g(バッテリー、SDメモリーカード含む)/約428g(バッテリー、SDメモリーカード含まず)&lt;br&gt;●付属品:充電式バッテリー NP-W126S(リチウムイオンタイプ)/USBケーブル(type A to C)/レンズキャップ / ホットシューカバー / ストラップリング / ストラップリング取り付け補助具 / ストラップリングカバー / ショルダーストラップ/使用説明書/ 保証書一式</t>
  </si>
  <si>
    <t>4547410423419</t>
  </si>
  <si>
    <t>X100V [ブラック] デジタルカメラ X100シリーズ</t>
  </si>
  <si>
    <t>&lt;img src="https://img1.kakaku.k-img.com/images/productimage/fullscale/K0001229567.jpg"&gt;&lt;br&gt;&lt;br&gt;&lt;div align="left"&gt;&lt;b&gt;■商品特徴&lt;/b&gt;&lt;br&gt;&lt;br&gt;●シャープな稜線が際立つトップカバー。&lt;br&gt;●超高性能センサー「X-Trans CMOS 4」の実力を余すことなく引き出すために、新設計の23mmF2レンズを搭載。&lt;br&gt;●アダプターリング「AR-X100」とプロテクトフィルター「PRF-49」を装着することでX100シリーズ初の防塵防滴能力を発揮。&lt;br&gt;●EVFには0.5インチ、369万ドット、明るさ最大1500cd/ｍ2の高輝度広色域有機ELパネルを採用。&lt;br&gt;●ディストーションを抑え、視野率がさらに向上したOVFと相まって、史上最高性能のハイブリッドビューファインダーを実現している。&lt;br&gt;●X100の世界観に完全に調和した背面チルト式液晶モニター。&lt;br&gt;●裏面照射型構造を採用した「X-Trans CMOS 4」イメージセンサーと高速処理と高い演算能力を誇る「X-Processor 4」を搭載。&lt;br&gt;●高性能デバイスと進化したアルゴリズムは、暗闇での撮影に大きな変革をもたらします。-5.0EVまで駆動するオートフォーカスは、光量が少ない夜であっても、切り取りたい光景を正確に捉え、暗い路地や日の暮れた時間帯などに高い性能を発揮します。&lt;br&gt;●イメージセンサー全面に配置された高密度の位相差画素と顔・瞳の検出アルゴリズムの進化により、枠内を動く人物へのオートフォーカス性能が飛躍的に向上。正面だけでなく、横顔などの検出精度も向上したことで、従来は難しかったシーンでもしっかりとフォーカスを合わせることができます。&lt;br&gt;●フォーカス時のレンズ駆動範囲を制限するフォーカスリミッター機能を搭載。レンズの駆動時間を短縮することができ、高速なオートフォーカスを実現します。&lt;br&gt;●カラークロームエフェクト/カラークローム ブルー:作品に深みと奥行き、自然な鮮やかさを加えることができます。&lt;br&gt;●グレイン・エフェクト:写真全体に自然な粒状感を加えることでフィルム調の風合いを手軽に演出できます。&lt;br&gt;●多重露光:加算/加算平均/比較明/比較暗から選択した最大9枚の多重露出により、複数の視点、断続する時間を一枚のイメージに重ねることができます。&lt;br&gt;●高解像動画記録:全画素読み出しで生成されたノイズが少なく高解像の4K30P動画が撮影可能。&lt;br&gt;●前モデルと比べ、標準撮影枚数が大幅に増加。EVF使用時は約350枚、OVF使用時は約420枚の連続撮影が可能となりました。&lt;br&gt;●次世代の標準となるUSB Type-Cポートを備え、充電からデータ転送までを一括してスマートに行えます。&lt;br&gt;&lt;br&gt;&lt;b&gt;■主な仕様&lt;/b&gt;&lt;br&gt;&lt;br&gt;●有効画素数:約2610万画素&lt;br&gt;●撮像素子:23.5mm×15.6mm(APS-Cサイズ) X-Trans CMOS 4センサー、原色フィルター採用&lt;br&gt;●焦点距離:f=4.6～27.6mm(35mmフィルム換算:26～156mm)&lt;br&gt;●開放F値:F2.0&lt;br&gt;●静止画ファイル形式:DCF Ver.2.0準拠、[圧縮]Exif Ver.2.3 JPEG準拠、DPOF対応、[非圧縮]14bit RAW(RAF独自フォーマット)/RAW+JPEG&lt;br&gt;●動画ファイル形式:MOV、[圧縮]MPEG-4 AVC/H.264準拠&lt;br&gt;●メディアタイプ:SDカード(～2GB)/SDHCカード(～32GB)/SDXCカード(～512GB) UHS-I対応&lt;br&gt;●手ブレ補正機能:×&lt;br&gt;●ISO感度:[標準出力感度]AUTO1/AUTO2/AUTO3、ISO160～12800(1/3EVステップ)、[拡張モード]ISO80/100/125/25600/51200&lt;br&gt;●連写速度 ※記録枚数は、使用するカードにより変わります。※連写速度は、撮影環境や連続撮影枚数によって変わります。　・約11コマ/秒(連続記録枚数:JPEG 38枚、可逆圧縮RAW 17枚、非圧縮RAW 17枚)　・約8.0コマ/秒(連続記録枚数:JPEG 76枚、可逆圧縮RAW 18枚、非圧縮RAW 18枚)　・約6.0コマ/秒(連続記録枚数:JPEG 220枚、可逆圧縮RAW 21枚、非圧縮RAW 18枚)　・約5.0コマ/秒(連続記録枚数:JPEG 458枚、可逆圧縮RAW 24枚、非圧縮RAW 19枚)　・約4.0コマ/秒(連続記録枚数:JPEG エンドレス、可逆圧縮RAW 28枚、非圧縮RAW 20枚)　・約3.0コマ/秒(連続記録枚数:JPEG エンドレス、可逆圧縮RAW 34枚、非圧縮RAW 21枚)　・約30コマ/秒[電子シャッター設定時、1.25 X クロップ](連続記録枚数:JPEG 29枚、可逆圧縮RAW 17枚、非圧縮RAW 17枚)　・約20コマ/秒[電子シャッター設定時、1.25 X クロップ](連続記録枚数:JPEG 79枚、可逆圧縮RAW 17枚、非圧縮RAW 17枚)　・約20コマ/秒[電子シャッター設定時](連続記録枚数:JPEG 32枚、可逆圧縮RAW 17枚、非圧縮RAW 17枚)　・約10コマ/秒[電子シャッター設定時、1.25 X クロップ](連続記録枚数:JPEG 153枚、可逆圧縮RAW 18枚、非圧縮RAW 18枚)　・約10コマ/秒[電子シャッター設定時](連続記録枚数:JPEG 81枚、可逆圧縮RAW 18枚、非圧縮RAW 18枚)　・約8.0コマ/秒[電子シャッター設定時](連続記録枚数:JPEG 90枚、可逆圧縮RAW 18枚、非圧縮RAW 18枚)&lt;br&gt;●オートフォーカス方式:インテリジェントハイブリッドAF:TTLコントラストAF/位相差AF&lt;br&gt;●液晶モニター:3.0型 3:2アスペクト チルト式タッチパネル付きTFTカラー液晶モニター&lt;br&gt;●ドット数:約162万ドット(視野率 約100%)&lt;br&gt;●Wi-Fi:○&lt;br&gt;●Bluetooth:○&lt;br&gt;●入出力端子:[デジタル入出力]USB Type-C(USB3.1 Gen1)、[HDMI出力]HDMIマイクロ端子(Type D)、[その他]Φ2.5mm マイク/リモートレリーズ端子&lt;br&gt;●電源:充電式バッテリーNP-W126S(リチウムイオンタイプ)(付属)&lt;br&gt;●寸法:W12.80cm×H7.48×D5.33cm(最薄部 3.27cm)&lt;br&gt;●質量:約478g(バッテリー、SDメモリーカード含む)/約428g(バッテリー、SDメモリーカード含まず)&lt;br&gt;●付属品:充電式バッテリー NP-W126S(リチウムイオンタイプ)/USBケーブル(type A to C)/レンズキャップ / ホットシューカバー / ストラップリング / ストラップリング取り付け補助具 / ストラップリングカバー / ショルダーストラップ/使用説明書/ 保証書一式</t>
  </si>
  <si>
    <t>4547410423433</t>
  </si>
  <si>
    <t>15829</t>
  </si>
  <si>
    <t>THETA Z1 51GB カメラ</t>
  </si>
  <si>
    <t>&lt;img src="https://img1.kakaku.k-img.com/images/productimage/fullscale/K0001344269.jpg"&gt;&lt;br&gt;&lt;br&gt;&lt;div align="left"&gt;&lt;b&gt;■商品特徴&lt;/b&gt;&lt;br&gt;&lt;br&gt;●大型センサーと独自のレンズユニットによる高画質・高品質な360°の静止画撮影。&lt;br&gt;●最新アルゴリズムによる高性能画像処理と多彩な撮影モード:高感度でも低ノイズで解像感の高い画像が得られ、また、通常撮影において自動判定でDR(ダイナミックレンジ)補正を行い、屋外で明暗差がある場所でも白とびを効果的に抑えます。&lt;br&gt;●最新の手ぶれ補正技術を採用した高画質(4K相当)な360°の動画撮影:動画撮影時には回転3軸補正により、高い手ぶれ補正性能を発揮。カメラ本体に360°の空間音声記録に対応した4chマイクを内蔵し、水平方向だけでなく上下方向も含めた全方位の音声を記録することで、撮影環境のままの音と映像を再現することが可能です。&lt;br&gt;●わかりやすい本体UI(ユーザーインターフェース):本体下部に撮影情報を表示する0.93型の有機EL(OLED)パネルを搭載しています。カメラ単体でも電池残量、撮影モード、撮影残り枚数、F値やISO感度値などの撮影情報が一目で確認することが可能です。&lt;br&gt;●RAWファイル形式に対応し、編集の楽しみが向上:JPEG形式に加えて、RAW(AdobeR DNG形式)+JPEG形式での保存が可能です。AdobeR PhotoshopR LightroomR Classic用プラグインとして、スティッチングができるアプリ「RICOH THETA Stitcher」を無償提供しています。&lt;br&gt;●多彩な共有方法:撮影した360°の全天球イメージは、FacebookやLINEに直接投稿したり、専用ウェブサイトtheta360.comにアップして、Twitter、Instagram、TumblrなどのSNSで共有することができます。また、 YouTubeTMの360°チャンネルや、Google マップTMにも全天球イメージを投稿することが可能です。&lt;br&gt;●堅牢で高級感のあるデザイン:ボディ素材には軽量かつ堅牢性の高いマグネシウム合金を採用しています。より過酷な環境下での使用を想定して金属製の三脚ネジ穴を採用しています。また、外部接続用のコネクタは次世代規格USB 3.0(Type-C)を採用し、さらに快適な転送速度を実現。形状が上下対称なので、どちらの向きでも挿し込むことができます。&lt;br&gt;&lt;br&gt;&lt;b&gt;■主な仕様&lt;/b&gt;&lt;br&gt;&lt;br&gt;●有効画素数:約2，000万画素(×2)、※出力画素数 約2300万画素&lt;br&gt;●撮像素子:1.0型(×2)&lt;br&gt;●レンズ構成:10群14枚&lt;br&gt;●レンズF値:F2.1、3.5、5.6&lt;br&gt;●撮影距離:約40cm～∞(レンズ先端より)&lt;br&gt;●撮影モード　・静止画/動画:オート、絞り優先、シャッター優先、ISO優先、マニュアル　・ライブストリーミング:オート&lt;br&gt;●露出制御モード:プログラムAE、絞り優先AE、シャッター優先AE、ISO優先AE、マニュアル&lt;br&gt;●露出補正:静止画・動画/マニュアル補正(-2.0～+2.0EV 1/3EVステップ)&lt;br&gt;●ISO感度(標準出力感度)　・静止画/動画:(オート)ISO80～6400、(上限設定可能)ISO200～6400、(マニュアルモード)ISO80～6400　・ライブストリーミング:ISO80～6400&lt;br&gt;●ホワイトバランスモード　・静止画/動画:オート、屋外、日陰、曇天、白熱灯1、白熱灯2、昼光色蛍光灯、昼白色蛍光灯、白色蛍光灯、電球色蛍光灯､色温度(2500K～10000K)　・ライブストリーミング:オート&lt;br&gt;●シャッタースピード　・静止画:(オート)1/25000秒～1/8秒、(シャッター優先モード)1/25000秒～15秒、(マニュアルモード)1/25000秒～60秒　・動画:(オート)1/25000秒～1/30秒、(シャッター優先、マニュアル)1/25000秒～1/30秒　・ライブストリーミング:(オート)1/25000秒～1/30秒&lt;br&gt;●内蔵メモリー:51GB&lt;br&gt;●記録可能枚数・時間　・静止画:RAW+/約900枚、JPEG/約6350枚　・動画(1回の記録時間):最大5分/25分　・動画(合計の記録時間):(4K、H.264)約110分、(2K、H.264)約360分&lt;br&gt;●静止画ファイル形式:RAW(DNG)、 JPEG(Exif Ver2.3)&lt;br&gt;●動画ファイル形式:MP4(映像:MPEG4 AVC/H.264、音声:AAC-LC(モノラル)+Linear PCM(4ch空間音声)&lt;br&gt;●ライブストリーミングファイル形式:映像/H.264、音声/Linear PCM(4ch)&lt;br&gt;●無線準拠規格: IEEE802.11 a/b/g/n/ac(2.4GHz/5GHz)、IEEE802.11 b/g/n(2.4GHzのみ)、Bluetooth 4.2&lt;br&gt;●外部インターフェース:USB Type-C USB3.0&lt;br&gt;●電源:リチウムイオンバッテリー(内蔵)&lt;br&gt;●電池寿命:静止画/約300枚、動画/約60分&lt;br&gt;●寸法:W4.8×H13.25×D2.97cm、レンズ部を除く奥行/2.4cm&lt;br&gt;●質量:約182g&lt;br&gt;●同梱物:ソフトケース、USBケーブル</t>
  </si>
  <si>
    <t>4961311958632</t>
  </si>
  <si>
    <t>VLOGCAM ZV-1 (B) [ブラック] デジタルカメラ</t>
  </si>
  <si>
    <t>&lt;img src="https://img1.kakaku.k-img.com/images/productimage/fullscale/K0001260470.jpg"&gt;&lt;br&gt;&lt;br&gt;&lt;div align="left"&gt;&lt;b&gt;■商品特徴&lt;/b&gt;&lt;BR&gt;&lt;!-- 20210514--&gt;&lt;br&gt;&lt;br /&gt;ソニー ZV1 VLOGCAM &lt;br&gt;発売日：2020年6月19日&lt;br&gt;&lt;br&gt;&lt;b&gt;●ポケットサイズのボディから生み出される映像と音でストーリーを伝える&lt;/b&gt;&lt;br&gt;&lt;br&gt;&lt;b&gt;●簡単撮影&lt;/b&gt;&lt;br&gt;ファストハイブリットAFシステム&lt;br&gt;&lt;br&gt;&lt;br&gt;&lt;b&gt;●持ち運びやすいデザイン&lt;/b&gt;&lt;br /&gt;&lt;b&gt;【主な仕様】&lt;/b&gt;&lt;br&gt;質量：294G&lt;br&gt;高画質：1.0型センサー、24-70mmF1.8-2.8、NDフィルター内蔵&lt;br&gt;高音質：ウインドノイズ低減機構、ウインドスクリーン付属&lt;br&gt;付属品：リチャージブルバッテリーパック（NP-BX1)マイクロUSBケーブルウインドスクリーンウインドスクリーンアダプターシューキャップ&lt;br /&gt;&lt;br&gt;&lt;br&gt;&lt;br /&gt;</t>
  </si>
  <si>
    <t>4548736118584</t>
  </si>
  <si>
    <t>VLOGCAM ZV-1 (W) [ホワイト] デジタルカメラ</t>
  </si>
  <si>
    <t>&lt;img src="https://img1.kakaku.k-img.com/images/productimage/fullscale/K0001304686.jpg"&gt;&lt;br&gt;&lt;br&gt;&lt;div align="left"&gt;&lt;b&gt;■商品特徴&lt;/b&gt;&lt;BR&gt;&lt;!-- 20210514--&gt;&lt;br&gt;&lt;br /&gt;SONY ZV-1 W VLOGCAM ホワイト&lt;br&gt;発売日：2020年11月20日&lt;br&gt;&lt;br&gt;●ポケットサイズのボディから生み出される映像と音でストーリーを伝える&lt;br&gt;&lt;br&gt;●簡単撮影&lt;br&gt;&lt;br&gt;●持ち運びやすいデザイン&lt;br&gt;&lt;br /&gt;&lt;b&gt;【主な仕様】&lt;/b&gt;&lt;br&gt;かんたん撮影：ファストハイブリットAFシステム&lt;br&gt;高画質：1.0型センサー/24-70mm F1.8-2.8/NDフィルター内蔵&lt;br&gt;質量：294g(本体)&lt;br&gt;高音質：ウインドノイズ低減機構/ウインドスクリーン付属&lt;br&gt;付属品：リチャージブルバッテリーパック（NP-BX1)、マイクロUSBケーブル、ウインドスクリーン、ウインドスクリーンアダプター、シューキャップ&lt;br /&gt;</t>
  </si>
  <si>
    <t>4548736122574</t>
  </si>
  <si>
    <t>COOLPIX P950 コンパクトデジタルカメラ</t>
  </si>
  <si>
    <t>&lt;img src="https://img1.kakaku.k-img.com/images/productimage/fullscale/K0001222478.jpg"&gt;&lt;br&gt;&lt;br&gt;&lt;div align="left"&gt;&lt;b&gt;■商品特徴&lt;/b&gt;&lt;BR&gt;&lt;!-- 20210514--&gt;&lt;br&gt;&lt;br /&gt;Nikon P950 BK COOLPIX コンパクトデジタルカメラ &lt;br&gt;発売日：2020年2月7日&lt;br&gt;&lt;br&gt;&lt;b&gt;●迫力の超望遠2000mm相当、光学83倍ズーム&lt;/b&gt;&lt;br&gt;どこからでも被写体をダイナミックに捉える超望遠2000mm相当の光学83倍ズームを、持ち歩きサイズのボディーに搭載&lt;br&gt;&lt;br&gt;&lt;b&gt;●撮影画像を思い通りに現像できるRAW（NRW）対応&lt;/b&gt;&lt;br&gt;ニコン独自のRAW（NRW）ファイルに対応。撮影後にも画質の劣化を気にせず画像の編集や加工が可能。&lt;br&gt;&lt;br&gt;&lt;b&gt;●アイセンサー付き電子ビューファインダー&lt;/b&gt;&lt;br&gt;見やすさを大きく進化する、ファインダー倍率 約0.68倍の高精細有機ELを採用。目をファインダーに近づけるだけで、自動で電子ビューファインダーが起動し、モニター撮影からファインダー撮影へスムーズに切り換え可能。&lt;br&gt;&lt;br&gt;&lt;b&gt;●ステレオ音声付き4K UHD動画&lt;/b&gt;&lt;br&gt;3840×2160/30p対応。フルHDの4倍の高画素で、超望遠撮影時にも被写体の細部まで高精細に描写。別売の外付けマイクロホンにも対応。&lt;br&gt;&lt;br&gt;&lt;b&gt;●超望遠撮影をサポートする多彩な性能・機能&lt;/b&gt;&lt;br&gt;撮影時にカメラの設定変更などがスムーズに行えるサイドダイヤルや、グリップしたままAF/MFを切り換えられるフォーカスモードセレクターを搭載。アクセサリーシューにより、別売のドットサイトや外部マイクなどの装着も可能。&lt;br&gt;&lt;br /&gt;&lt;br&gt;&lt;b&gt;【主な仕様】&lt;/b&gt;&lt;br&gt;型式：コンパクトデジタルカメラ&lt;br&gt;有効画素数：1605万画素（画像処理で減少することがあります）&lt;br&gt;撮像素子：1/2.3型原色CMOS&lt;br&gt;レンズ：光学83倍ズーム、NIKKORレンズ&lt;br&gt;焦点距離：4.3-357mm（35mm判換算24-2000mm相当の撮影画角）&lt;br&gt;開放F値：f/2.8-6.5&lt;br&gt;手ブレ補正機能：レンズシフト方式（静止画）、レンズシフト方式と電子式の併用（動画）&lt;br&gt;補正効果：5.5段（静止画）※CIPA規格準拠。約350mm（35mm判換算）で測定。&lt;br&gt;記録媒体：SD/SDHC/SDXCメモリーカード&lt;br&gt;ファインダー：電子ビューファインダー、0.39型有機ELモニター、約236万ドット、視度調節機能付き（-3～+3m-1）&lt;br&gt;連写機能：単写、連写H［約7コマ/秒で約10コマ］、連写L［約1コマ/秒で約200コマ］、先取り撮影、高速連写120fps（約120コマ/秒で60コマ連続撮影）、高速連写60fps（約60コマ/秒で60コマ連続撮影）、インターバル撮影&lt;br&gt;記録画素数/フレームレート（記録レート）：2160/30p（4K UHD）、2160/25p（4K UHD）、1080/30p、1080/25p、1080/60p、1080/50p、720/30p、720/25p、720/60p、720/50p、HS 480/4 倍、HS 720/2 倍、HS 1080/0.5 倍 ※［フレームレート設定］が［25fps（25p/50p）］のときはフレームレートが25fpsまたは50fpsになります&lt;br&gt;モニター：広視野角3.2型TFT画像モニター、反射防止コート付き、約92万ドット（RGB）、輝度調節機能付き（5段階）、バリアングル方式&lt;br&gt;使用電池：Li-ionリチャージャブルバッテリー EN-EL20a（リチウムイオン充電池：付属）×1個&lt;br&gt;※ EN-EL20はご使用いただけません。&lt;br&gt;電池寿命 静止画撮影時：約290コマ（EN-EL20a使用時）&lt;br&gt;寸法（幅×高さ×奥行き） ：約140.2×109.6×149.8mm（突起部除く）&lt;br&gt;質量：約1005g（電池、メモリーカード含む）&lt;br&gt;付属品：ストラップ、レンズキャップ LC-67、Li-ionリチャージャブルバッテリー EN-EL20a、本体充電ACアダプター EH-73P、USBケーブル UC-E21、レンズフード HN-CP20&lt;br&gt;&lt;br&gt;&lt;br /&gt;</t>
  </si>
  <si>
    <t>4960759902443</t>
  </si>
  <si>
    <t>VLOGCAM ZV-1G シューティンググリップキット (W) [ホワイト] 三脚機能付</t>
  </si>
  <si>
    <t>&lt;img src="https://img1.kakaku.k-img.com/images/productimage/fullscale/K0001304687.jpg"&gt;&lt;br&gt;&lt;br&gt;&lt;div align="left"&gt;&lt;b&gt;■商品特徴&lt;/b&gt;&lt;BR&gt;&lt;!-- 20210514--&gt;&lt;br&gt;&lt;br /&gt;SONY ZV-1G W VLOGCAM シューティンググリップキット ホワイト &lt;br&gt;発売日：2020年11月20日&lt;br&gt;&lt;br&gt;●ポケットサイズのボディから生み出される映像と音でストーリーを伝える&lt;br&gt;&lt;br&gt;●シューティンググリップキット&lt;br&gt;GPVPT2BT同梱&lt;br /&gt;&lt;b&gt;【主な仕様】&lt;/b&gt;&lt;br&gt;かんたん撮影：ファストハイブリットAFシステム&lt;br&gt;高画質：1.0型センサー/24-70mm F1.8-2.8/NDフィルター内蔵&lt;br&gt;質量：294g(本体)&lt;br&gt;高音質：ウインドノイズ低減機構/ウインドスクリーン付属&lt;br&gt;付属品：リチャージブルバッテリーパック（NP-BX1)、マイクロUSBケーブル、ウインドスクリーン、ウインドスクリーンアダプター、シューキャップ&lt;br /&gt;</t>
  </si>
  <si>
    <t>4546821921965</t>
  </si>
  <si>
    <t>VLOGCAM ZV-1G シューティンググリップキット (B) [ブラック] 三脚機能付</t>
  </si>
  <si>
    <t>&lt;img src="https://img1.kakaku.k-img.com/images/productimage/fullscale/K0001260471.jpg"&gt;&lt;br&gt;&lt;br&gt;&lt;div align="left"&gt;&lt;b&gt;■商品特徴&lt;/b&gt;&lt;BR&gt;&lt;!-- 20210514--&gt;&lt;br&gt;&lt;br /&gt;ソニー ZV1G VLOGCAM シューティンググリップキット付き &lt;br&gt;発売日：2020年6月19日&lt;br&gt;&lt;br&gt;&lt;b&gt;●ポケットサイズのボディから生み出される映像と音でストーリーを伝える&lt;/b&gt;&lt;br&gt;&lt;br&gt;&lt;b&gt;●シューティンググリップキット&lt;/b&gt;&lt;br&gt;GPVPT2BT同梱&lt;br&gt;&lt;br&gt;&lt;b&gt;●かんたん撮影&lt;/b&gt;&lt;br&gt;ファストハイブリットAFシステム&lt;br /&gt;&lt;b&gt;【主な仕様】&lt;/b&gt;&lt;br&gt;質量：294G&lt;br&gt;高画質：1.0型センサー、24-70mmF1.8-2.8、NDフィルター内蔵&lt;br&gt;高音質：ウインドノイズ低減機構、ウインドスクリーン付属&lt;br&gt;付属品：リチャージブルバッテリーパック（NP-BX1)マイクロUSBケーブルウインドスクリーンウインドスクリーンアダプターシューキャップシューティンググリップ&lt;br /&gt;&lt;br&gt;&lt;br&gt;&lt;br /&gt;</t>
  </si>
  <si>
    <t>4546821920890</t>
  </si>
  <si>
    <t>DC-FZ85 デジタルカメラ ルミックス</t>
  </si>
  <si>
    <t>&lt;img src="https://img1.kakaku.k-img.com/images/productimage/fullscale/K0000938771.jpg"&gt;&lt;br&gt;&lt;br&gt;&lt;div align="left"&gt;&lt;b&gt;■商品特徴&lt;/b&gt;&lt;BR&gt;&lt;!-- 20210514--&gt;&lt;br&gt;&lt;br /&gt;パナソニック DC-FZ85-K コンパクトデジタルカメラ LUMIX（ルミックス） 「FZ85」&lt;br&gt;発売日：2017年3月10日&lt;br&gt;&lt;br&gt;●広角20mm（※）から望遠1200mm（※）まで幅広いシーンを１台でカバー&lt;br&gt;高い透過性と描写力によるシャープな画質と、光学60倍ズーム（35mm判換算：20～1200mm）を備えたレンズを搭載。&lt;br&gt;広角20mm（※）から望遠1200mm（※）まで、幅広いシーンの撮影を1台でお楽しみいただけます。&lt;br&gt;超解像技術により画質劣化の少ない超解像iAズームを使用すると、120倍（35mm判換算：2400mm）での撮影ができます。&lt;br&gt;※35mm 判換算&lt;br&gt;&lt;br&gt;●遠くの被写体も「空間認識AF」で瞬時に合焦できる&lt;br&gt;独自の空間認識技術（DFD〈Depth From Defocus〉テクノロジー）と精度の高いコントラストAFによる「空間認識AF」を搭載し、AF速度ワイド端0.09秒（※）、テレ端0.10秒（※）を実現。&lt;br&gt;一瞬のシャッターチャンスを逃すことなく、快適な写真撮影を楽しめます。&lt;br&gt;※CIPA基準。&lt;br&gt;&lt;br&gt;●撮影シーンに合わせて選べる3つの「4Kフォト」モード&lt;br&gt;動きの速い被写体、いつ起こるかわからないシャッターチャンスなど、撮影シーンや作品づくりに合わせて、以下の3つのモードを選択できます。&lt;br&gt;・4K連写……動きの速い被写体のベストな一瞬をとらえたいとき（スポーツ、飛行機、鉄道など）&lt;br&gt;・4K連写（S/S）（※）……いつ起こるかわからないシャッターチャンスをとらえたいとき（植物、動物、子供など）&lt;br&gt;・4Kプリ連写……シャッターチャンスの瞬間に合わせて撮りたいとき（ボールを投げる瞬間など）&lt;br&gt;※S/SはStart/Stopの略&lt;br&gt;&lt;br&gt;&lt;br&gt;【主な仕様】&lt;br /&gt;本体サイズ(H×W×D) mm：約94.3×130.2×119.2mm（突起部を除く）&lt;br&gt;本体重量：約616g（バッテリー、メモリーカード含む）／約572g（本体）&lt;br&gt;撮像画面サイズ：1/2.3型 高感度MOSセンサー&lt;br&gt;総画素数：1890万画素&lt;br&gt;有効画素数：1810万画素&lt;br&gt;液晶モニターサイズ：3.0型 約104万ドットモニター／静電容量方式タッチパネル／アスペクト比3：2／視野率 約100％）&lt;br&gt;ビューファインダー：約117万ドット カラー液晶 LVF、視野率約100％、倍率約2.59倍（35mm判換算：約0.46倍）（-1m-1 50mm 無限遠時）、アイポイント約17.5mm（-1m-1時）、視度調整範囲 -4.0～+4.0（dpt）&lt;br&gt;レンズ：【レンズ構成】12群14枚（非球面9面6枚） LUMIX DC VARIO 1:2.8-5.9/3.58-215mm ASPH. 【焦点距離（35mm判換算）】20-1200mm&lt;br&gt;絞り・開放絞り：7枚羽根虹彩絞り （W端）F2.8 - F8.0 （T端）F5.9 - F8.0&lt;br&gt;ズーム機能：光学ズーム60倍（※パノラマモード、ズームマクロ撮影時は使用できません。）、iAズーム最大120倍、EX光学ズーム最大122倍（4：3アスペクト、S時）&lt;br&gt;撮影距離：通常：30cm（W端）/1.5m（T端）-∞ AFマクロ / MF / インテリジェントオート / 動画：1cm（W端）/1.5m（T端）-∞&lt;br&gt;ISO感度：オート/ インテリジェントISO / 80 / 100 / 200 / 400 / 800 / 1600 / 3200 / 6400（※拡張ISO設定時） （1/3EVステップに変更可能）&lt;br&gt;シャッタースピード：【静止画】4～1/2000秒（メカシャッター）、1～1/16000秒（電子シャッター） シーンガイド「夜景をアーティスティックに撮る」：最長60秒 【動画】1/30～1/16000秒（クリエイティブ動画、MF選択時は1/2～1/16000秒）&lt;br&gt;記録メディア：SDXC／SDHC／SDメモリーカード（UHS-Iスピードクラス3（U3）規格までのSDHC/SDXCメモリーカード対応）&lt;br&gt;電源：バッテリーパック（付属、7.2V）／バッテリーチャージャー／（別売ACアダプター DMW-AC10 100～240V対応）※別売DCカプラーDMW-DCC6が必要です。&lt;br&gt;付属品：バッテリーパック、ACアダプター（USBタイプ）、USB接続ケーブル、ショルダーストラップ、レンズキャップ、レンズキャップひも、取扱説明書&lt;br /&gt;</t>
  </si>
  <si>
    <t>4549077890627</t>
  </si>
  <si>
    <t>PowerShot SX720 HS [ブラック] コンパクトデジタルカメラ</t>
  </si>
  <si>
    <t>&lt;img src="https://img1.kakaku.k-img.com/images/productimage/fullscale/K0000856844.jpg"&gt;&lt;br&gt;&lt;br&gt;&lt;div align="left"&gt;&lt;strong&gt;■商品特徴&lt;/strong&gt;&lt;br&gt;&lt;!-- 20210514--&gt;&lt;br&gt;&lt;br&gt;キヤノン PSSX720HS(BK) デジタルカメラ PowerShot（パワーショット） SX720 HS（ブラック）&lt;br&gt;&lt;br&gt;キヤノン デジタルカメラ PowerShot SX720 HS(BK) &lt;br&gt;色名称 ブラック&lt;br&gt;商品名称 ＰｏｗｅｒＳｈｏｔＳＸ７２０ＨＳ（ＢＫ）&lt;br&gt;発売年月日 2016年03月03日&lt;br&gt;&lt;br&gt;本体寸法：64mm＊110mm＊36mm（245g）&lt;br&gt;高さ＊幅＊奥行き（質量）&lt;br&gt;&lt;br&gt;・光学４０倍ズームレンズ&lt;br&gt;・高倍率化と小型・薄型化の両立&lt;br&gt;・動画時手ブレ補正の強化&lt;br&gt;広角24mmから望遠960mm相当までの幅広い撮影領域に対応する光学40倍ズームレンズを搭載。&lt;br&gt;&lt;br&gt;109.7mm（幅）×63.8mm（高さ）×35.7mm（奥行き）、質量約270gの薄型ボディー。&lt;br&gt;&lt;br&gt;動画記録に優れた映像エンジンDIGIC 6と、光学式と電子式を併用する5軸の手ブレ補正により、動画撮影時の手ブレ補正を強化。&lt;br&gt;&lt;table class="t12" border="0" width="100%" cellspacing="1" cellpadding="3" bgcolor="#999999"&gt;&lt;tbody&gt;&lt;tr&gt;&lt;td width="50%" bgcolor="#eeeeee"&gt; &lt;/td&gt;&lt;td width="50%" bgcolor="#eeeeee"&gt;主な仕様&lt;/td&gt;&lt;/tr&gt;&lt;tr&gt;&lt;td bgcolor="#eeeeee"&gt;画面サイズ&lt;/td&gt;&lt;td bgcolor="#ffffff"&gt;３インチ&lt;/td&gt;&lt;/tr&gt;&lt;tr&gt;&lt;td bgcolor="#eeeeee"&gt;光学ズーム倍率&lt;/td&gt;&lt;td bgcolor="#ffffff"&gt;４０倍&lt;/td&gt;&lt;/tr&gt;&lt;tr&gt;&lt;td bgcolor="#eeeeee"&gt;デジタルズーム倍率&lt;/td&gt;&lt;td bgcolor="#ffffff"&gt;４倍&lt;/td&gt;&lt;/tr&gt;&lt;tr&gt;&lt;td bgcolor="#eeeeee"&gt;モニタ&lt;/td&gt;&lt;td bgcolor="#ffffff"&gt;有&lt;/td&gt;&lt;/tr&gt;&lt;tr&gt;&lt;td bgcolor="#eeeeee"&gt;総画素数&lt;/td&gt;&lt;td bgcolor="#ffffff"&gt;約２１１０万画素&lt;/td&gt;&lt;/tr&gt;&lt;tr&gt;&lt;td bgcolor="#eeeeee"&gt;記録媒体&lt;/td&gt;&lt;td bgcolor="#ffffff"&gt;ＳＤ・ＳＤＨＣ・ＳＤＸＣメモリカード&lt;/td&gt;&lt;/tr&gt;&lt;tr&gt;&lt;td bgcolor="#eeeeee"&gt;有効画素数・静止画（４：３）&lt;/td&gt;&lt;td bgcolor="#ffffff"&gt;約２０３０万画素&lt;/td&gt;&lt;/tr&gt;&lt;tr&gt;&lt;td bgcolor="#eeeeee"&gt;ＰｉｃｔＢｒｉｄｇｅ&lt;/td&gt;&lt;td bgcolor="#ffffff"&gt;○&lt;/td&gt;&lt;/tr&gt;&lt;tr&gt;&lt;td bgcolor="#eeeeee"&gt;電池寿命枚数&lt;/td&gt;&lt;td bgcolor="#ffffff"&gt;２５０枚&lt;/td&gt;&lt;/tr&gt;&lt;tr&gt;&lt;td bgcolor="#eeeeee"&gt;動画記録方式&lt;/td&gt;&lt;td bgcolor="#ffffff"&gt;Ｈ．２６４／ＭＰＥＧ－４　ＡＶＣ&lt;/td&gt;&lt;/tr&gt;&lt;tr&gt;&lt;td bgcolor="#eeeeee"&gt;手ブレ補正機能［静止画］&lt;/td&gt;&lt;td bgcolor="#ffffff"&gt;光学式&lt;/td&gt;&lt;/tr&gt;&lt;tr&gt;&lt;td bgcolor="#eeeeee"&gt;顔認識機能&lt;/td&gt;&lt;td bgcolor="#ffffff"&gt;有&lt;/td&gt;&lt;/tr&gt;&lt;tr&gt;&lt;td bgcolor="#eeeeee"&gt;記録メディア&lt;/td&gt;&lt;td bgcolor="#ffffff"&gt;ＳＤメモリーカード／ＳＤＨＣメモリーカード／ＳＤＸＣメモリーカード&lt;/td&gt;&lt;/tr&gt;&lt;tr&gt;&lt;td bgcolor="#eeeeee"&gt;静止画記録画素数&lt;/td&gt;&lt;td bgcolor="#ffffff"&gt;５１８４×３８８８画素&lt;/td&gt;&lt;/tr&gt;&lt;tr&gt;&lt;td bgcolor="#eeeeee"&gt;静止画記録方式&lt;/td&gt;&lt;td bgcolor="#ffffff"&gt;ＪＰＥＧ&lt;/td&gt;&lt;/tr&gt;&lt;tr&gt;&lt;td bgcolor="#eeeeee"&gt;動画記録画素数&lt;/td&gt;&lt;td bgcolor="#ffffff"&gt;１９２０×１０８０画素（５９．９４フレーム／秒）&lt;/td&gt;&lt;/tr&gt;&lt;tr&gt;&lt;td bgcolor="#eeeeee"&gt;暗部補正機能&lt;/td&gt;&lt;td bgcolor="#ffffff"&gt;有&lt;/td&gt;&lt;/tr&gt;&lt;tr&gt;&lt;td bgcolor="#eeeeee"&gt;プリンター連携&lt;/td&gt;&lt;td bgcolor="#ffffff"&gt;ＰｉｃｔＢｒｉｄｇｅ対応&lt;/td&gt;&lt;/tr&gt;&lt;tr&gt;&lt;td bgcolor="#eeeeee"&gt;シャッタースピード&lt;/td&gt;&lt;td bgcolor="#ffffff"&gt;１５～１／３２００秒&lt;/td&gt;&lt;/tr&gt;&lt;tr&gt;&lt;td bgcolor="#eeeeee"&gt;撮像素子&lt;/td&gt;&lt;td bgcolor="#ffffff"&gt;１／２．３型高感度ＣＭＯＳ（裏面照射型）&lt;/td&gt;&lt;/tr&gt;&lt;tr&gt;&lt;td bgcolor="#eeeeee"&gt;ＩＳＯ感度&lt;/td&gt;&lt;td bgcolor="#ffffff"&gt;オート、ＩＳＯ８０－３２００&lt;/td&gt;&lt;/tr&gt;&lt;tr&gt;&lt;td bgcolor="#eeeeee"&gt;開放Ｆ値（ワイド端～テレ端）&lt;/td&gt;&lt;td bgcolor="#ffffff"&gt;Ｆ３～Ｆ７&lt;/td&gt;&lt;/tr&gt;&lt;tr&gt;&lt;td bgcolor="#eeeeee"&gt;焦点距離&lt;/td&gt;&lt;td bgcolor="#ffffff"&gt;ｆ＝４ｍｍ～１７２ｍｍ&lt;/td&gt;&lt;/tr&gt;&lt;tr&gt;&lt;td bgcolor="#eeeeee"&gt;モニタードット数&lt;/td&gt;&lt;td bgcolor="#ffffff"&gt;約９２万ドット&lt;/td&gt;&lt;/tr&gt;&lt;tr&gt;&lt;td bgcolor="#eeeeee"&gt;主な付属品&lt;/td&gt;&lt;td bgcolor="#ffffff"&gt;本体、リストストラップ　ＷＳ－８００、バッテリーパック　ＮＢ－１３Ｌ、バッテリーチャージャー　ＣＢ－２ＬＨ、使用説明書&lt;/td&gt;&lt;/tr&gt;&lt;tr&gt;&lt;td bgcolor="#eeeeee"&gt;スライドショー&lt;/td&gt;&lt;td bgcolor="#ffffff"&gt;有&lt;/td&gt;&lt;/tr&gt;&lt;tr&gt;&lt;td bgcolor="#eeeeee"&gt;撮影距離&lt;/td&gt;&lt;td bgcolor="#ffffff"&gt;オート：１ｃｍ～∞（Ｗ）／２．０ｍ～∞（Ｔ）　　マクロ：１ｃｍ～５０ｃｍ（Ｗ）&lt;/td&gt;&lt;/tr&gt;&lt;tr&gt;&lt;td bgcolor="#eeeeee"&gt;広角（３５ｍｍ換算）&lt;/td&gt;&lt;td bgcolor="#ffffff"&gt;２４ｍｍ&lt;/td&gt;&lt;/tr&gt;&lt;tr&gt;&lt;td bgcolor="#eeeeee"&gt;ＩＳＯ感度（最高値）&lt;/td&gt;&lt;td bgcolor="#ffffff"&gt;３２００&lt;/td&gt;&lt;/tr&gt;&lt;/tbody&gt;&lt;/table&gt;&lt;/div&gt;</t>
  </si>
  <si>
    <t>4549292056617</t>
  </si>
  <si>
    <t>PowerShot SX720 HS [レッド] コンパクトデジタルカメラ</t>
  </si>
  <si>
    <t>&lt;img src="https://img1.kakaku.k-img.com/images/productimage/fullscale/K0000856845.jpg"&gt;&lt;br&gt;&lt;br&gt;&lt;div align="left"&gt;&lt;strong&gt;■商品特徴&lt;/strong&gt;&lt;br&gt;&lt;!-- 20210514--&gt;&lt;br&gt;&lt;br&gt;キヤノン PSSX720HS(RE) デジタルカメラ PowerShot（パワーショット） SX720 HS（レッド）&lt;br&gt;&lt;br&gt;キヤノン デジタルカメラ PowerShot SX720 HS(RE) &lt;br&gt;色名称 レッド&lt;br&gt;商品名称 ＰｏｗｅｒＳｈｏｔＳＸ７２０ＨＳ（ＲＥ）&lt;br&gt;発売年月日 2016年03月03日&lt;br&gt;&lt;br&gt;本体寸法：64mm＊110mm＊36mm（245g）&lt;br&gt;高さ＊幅＊奥行き（質量）&lt;br&gt;&lt;br&gt;・光学４０倍ズームレンズ&lt;br&gt;・高倍率化と小型・薄型化の両立&lt;br&gt;・動画時手ブレ補正の強化&lt;br&gt;広角24mmから望遠960mm相当までの幅広い撮影領域に対応する光学40倍ズームレンズを搭載。&lt;br&gt;&lt;br&gt;109.7mm（幅）×63.8mm（高さ）×35.7mm（奥行き）、質量約270gの薄型ボディー。&lt;br&gt;&lt;br&gt;動画記録に優れた映像エンジンDIGIC 6と、光学式と電子式を併用する5軸の手ブレ補正により、動画撮影時の手ブレ補正を強化。&lt;br&gt;&lt;table class="t12" border="0" width="100%" cellspacing="1" cellpadding="3" bgcolor="#999999"&gt;&lt;tbody&gt;&lt;tr&gt;&lt;td width="50%" bgcolor="#eeeeee"&gt; &lt;/td&gt;&lt;td width="50%" bgcolor="#eeeeee"&gt;主な仕様&lt;/td&gt;&lt;/tr&gt;&lt;tr&gt;&lt;td bgcolor="#eeeeee"&gt;画面サイズ&lt;/td&gt;&lt;td bgcolor="#ffffff"&gt;３インチ&lt;/td&gt;&lt;/tr&gt;&lt;tr&gt;&lt;td bgcolor="#eeeeee"&gt;光学ズーム倍率&lt;/td&gt;&lt;td bgcolor="#ffffff"&gt;４０倍&lt;/td&gt;&lt;/tr&gt;&lt;tr&gt;&lt;td bgcolor="#eeeeee"&gt;デジタルズーム倍率&lt;/td&gt;&lt;td bgcolor="#ffffff"&gt;４倍&lt;/td&gt;&lt;/tr&gt;&lt;tr&gt;&lt;td bgcolor="#eeeeee"&gt;モニタ&lt;/td&gt;&lt;td bgcolor="#ffffff"&gt;有&lt;/td&gt;&lt;/tr&gt;&lt;tr&gt;&lt;td bgcolor="#eeeeee"&gt;総画素数&lt;/td&gt;&lt;td bgcolor="#ffffff"&gt;約２１１０万画素&lt;/td&gt;&lt;/tr&gt;&lt;tr&gt;&lt;td bgcolor="#eeeeee"&gt;記録媒体&lt;/td&gt;&lt;td bgcolor="#ffffff"&gt;ＳＤ・ＳＤＨＣ・ＳＤＸＣメモリカード&lt;/td&gt;&lt;/tr&gt;&lt;tr&gt;&lt;td bgcolor="#eeeeee"&gt;有効画素数・静止画（４：３）&lt;/td&gt;&lt;td bgcolor="#ffffff"&gt;約２０３０万画素&lt;/td&gt;&lt;/tr&gt;&lt;tr&gt;&lt;td bgcolor="#eeeeee"&gt;ＰｉｃｔＢｒｉｄｇｅ&lt;/td&gt;&lt;td bgcolor="#ffffff"&gt;○&lt;/td&gt;&lt;/tr&gt;&lt;tr&gt;&lt;td bgcolor="#eeeeee"&gt;電池寿命枚数&lt;/td&gt;&lt;td bgcolor="#ffffff"&gt;２５０枚&lt;/td&gt;&lt;/tr&gt;&lt;tr&gt;&lt;td bgcolor="#eeeeee"&gt;動画記録方式&lt;/td&gt;&lt;td bgcolor="#ffffff"&gt;Ｈ．２６４／ＭＰＥＧ－４　ＡＶＣ&lt;/td&gt;&lt;/tr&gt;&lt;tr&gt;&lt;td bgcolor="#eeeeee"&gt;手ブレ補正機能［静止画］&lt;/td&gt;&lt;td bgcolor="#ffffff"&gt;光学式&lt;/td&gt;&lt;/tr&gt;&lt;tr&gt;&lt;td bgcolor="#eeeeee"&gt;顔認識機能&lt;/td&gt;&lt;td bgcolor="#ffffff"&gt;有&lt;/td&gt;&lt;/tr&gt;&lt;tr&gt;&lt;td bgcolor="#eeeeee"&gt;記録メディア&lt;/td&gt;&lt;td bgcolor="#ffffff"&gt;ＳＤメモリーカード／ＳＤＨＣメモリーカード／ＳＤＸＣメモリーカード&lt;/td&gt;&lt;/tr&gt;&lt;tr&gt;&lt;td bgcolor="#eeeeee"&gt;静止画記録画素数&lt;/td&gt;&lt;td bgcolor="#ffffff"&gt;５１８４×３８８８画素&lt;/td&gt;&lt;/tr&gt;&lt;tr&gt;&lt;td bgcolor="#eeeeee"&gt;静止画記録方式&lt;/td&gt;&lt;td bgcolor="#ffffff"&gt;ＪＰＥＧ&lt;/td&gt;&lt;/tr&gt;&lt;tr&gt;&lt;td bgcolor="#eeeeee"&gt;動画記録画素数&lt;/td&gt;&lt;td bgcolor="#ffffff"&gt;１９２０×１０８０画素（５９．９４フレーム／秒）&lt;/td&gt;&lt;/tr&gt;&lt;tr&gt;&lt;td bgcolor="#eeeeee"&gt;暗部補正機能&lt;/td&gt;&lt;td bgcolor="#ffffff"&gt;有&lt;/td&gt;&lt;/tr&gt;&lt;tr&gt;&lt;td bgcolor="#eeeeee"&gt;プリンター連携&lt;/td&gt;&lt;td bgcolor="#ffffff"&gt;ＰｉｃｔＢｒｉｄｇｅ対応&lt;/td&gt;&lt;/tr&gt;&lt;tr&gt;&lt;td bgcolor="#eeeeee"&gt;シャッタースピード&lt;/td&gt;&lt;td bgcolor="#ffffff"&gt;１５～１／３２００秒&lt;/td&gt;&lt;/tr&gt;&lt;tr&gt;&lt;td bgcolor="#eeeeee"&gt;撮像素子&lt;/td&gt;&lt;td bgcolor="#ffffff"&gt;１／２．３型高感度ＣＭＯＳ（裏面照射型）&lt;/td&gt;&lt;/tr&gt;&lt;tr&gt;&lt;td bgcolor="#eeeeee"&gt;ＩＳＯ感度&lt;/td&gt;&lt;td bgcolor="#ffffff"&gt;オート、ＩＳＯ８０－３２００&lt;/td&gt;&lt;/tr&gt;&lt;tr&gt;&lt;td bgcolor="#eeeeee"&gt;開放Ｆ値（ワイド端～テレ端）&lt;/td&gt;&lt;td bgcolor="#ffffff"&gt;Ｆ３～Ｆ７&lt;/td&gt;&lt;/tr&gt;&lt;tr&gt;&lt;td bgcolor="#eeeeee"&gt;焦点距離&lt;/td&gt;&lt;td bgcolor="#ffffff"&gt;ｆ＝４ｍｍ～１７２ｍｍ&lt;/td&gt;&lt;/tr&gt;&lt;tr&gt;&lt;td bgcolor="#eeeeee"&gt;モニタードット数&lt;/td&gt;&lt;td bgcolor="#ffffff"&gt;約９２万ドット&lt;/td&gt;&lt;/tr&gt;&lt;tr&gt;&lt;td bgcolor="#eeeeee"&gt;主な付属品&lt;/td&gt;&lt;td bgcolor="#ffffff"&gt;本体、リストストラップ　ＷＳ－８００、バッテリーパック　ＮＢ－１３Ｌ、バッテリーチャージャー　ＣＢ－２ＬＨ、使用説明書&lt;/td&gt;&lt;/tr&gt;&lt;tr&gt;&lt;td bgcolor="#eeeeee"&gt;スライドショー&lt;/td&gt;&lt;td bgcolor="#ffffff"&gt;有&lt;/td&gt;&lt;/tr&gt;&lt;tr&gt;&lt;td bgcolor="#eeeeee"&gt;撮影距離&lt;/td&gt;&lt;td bgcolor="#ffffff"&gt;オート：１ｃｍ～∞（Ｗ）／２．０ｍ～∞（Ｔ）　　マクロ：１ｃｍ～５０ｃｍ（Ｗ）&lt;/td&gt;&lt;/tr&gt;&lt;tr&gt;&lt;td bgcolor="#eeeeee"&gt;広角（３５ｍｍ換算）&lt;/td&gt;&lt;td bgcolor="#ffffff"&gt;２４ｍｍ&lt;/td&gt;&lt;/tr&gt;&lt;tr&gt;&lt;td bgcolor="#eeeeee"&gt;ＩＳＯ感度（最高値）&lt;/td&gt;&lt;td bgcolor="#ffffff"&gt;３２００&lt;/td&gt;&lt;/tr&gt;&lt;/tbody&gt;&lt;/table&gt;&lt;/div&gt;</t>
  </si>
  <si>
    <t>4549292056945</t>
  </si>
  <si>
    <t>DSC-WX350 (B) [ブラック] コンパクトデジタルカメラ</t>
  </si>
  <si>
    <t>&lt;img src="https://img1.kakaku.k-img.com/images/productimage/fullscale/K0000622992.jpg"&gt;&lt;br&gt;&lt;br&gt;&lt;div align="left"&gt;&lt;b&gt;■商品特徴&lt;/b&gt;&lt;BR&gt;&lt;!-- 20210514--&gt;&lt;br&gt;&lt;br /&gt;ソニー デジタルカメラ Cyber-shot(サイバーショット) DSC-WX350 B　ブラック&lt;br&gt;&lt;br&gt;ソニー デジタルカメラ Cyber-shot DSC-WX350 B &lt;br&gt;色名称   ブラック&lt;br&gt;商品名称   デジタルスチルカメラCyber-shot&lt;br&gt;発売年月日   2014年03月07日&lt;br&gt;&lt;br&gt;本体寸法：54.9mm＊96mm＊25.7mm（164g）&lt;br&gt;高さ＊幅＊奥行き（質量）&lt;br&gt;&lt;br&gt;・光学２０倍ズームをコンパクトボディに&lt;br&gt;・ズームも夜景もブレずにキレイ&lt;br&gt;・Ｗｉ－Ｆｉ（Ｒ）／ＮＦＣ対応&lt;br /&gt;風景をワイドに写せる広角25mmから、遠くの被写体に迫れる望遠500mmまで幅広い撮影領域に対応。さらに、全画素超解像40倍ズーム撮影（＊）も可能です。ズーム撮影時に心配な手ブレは、先進の光学式手ブレ補正でしっかりと防止。また、高速オートフォーカスで、撮りたい瞬間を逃さず撮影できます。&lt;br&gt;&lt;br&gt;＊ 光学20倍ズームを含むワイド端からのズーム倍率&lt;br&gt; 焦点距離は静止画撮影時（アスペクト比4：3）の35mmフィルム換算の数値です&lt;br&gt;&lt;br&gt;カメラがシーンを認識し、最適な設定を自動選択。夜景や逆光などの難しいシーンも、シャッターを切るだけで美しく撮影できます。暗いシーンもブレやノイズを抑えて明るく撮影できるほか、進化した画像処理エンジンBIONZ X（ビオンズ エックス）の搭載により、被写体ブレ低減が強化。動く被写体のブレを強力に抑えます。&lt;br&gt;&lt;br&gt;NFC対応のスマートフォンやタブレット（＊1）にカメラをタッチするだけで接続可能。写真や動画（＊2）を簡単に転送できるので、SNSなどでの共有がより手軽に行えます。さらに、Wi-Fi機能により多彩な機器と接続。たとえば、ネットワーク対応テレビなら写真をワイヤレスで転送して快適に鑑賞できます。&lt;br&gt;&lt;br&gt;＊1 スマートフォンやタブレットにPlayMemories Mobileがインストールされている必要があります。PlayMemories Mobileは「Google Play」または「App Store」から入手できます&lt;br&gt;＊2 静止画は、撮影時のオリジナルサイズまたは2Mにリサイズされた画質を転送できます。動画はMP4モードの動画のみ対応。ファイルサイズによって転送時間が異なります&lt;br /&gt;&lt;b&gt;■主な仕様&lt;/b&gt;&lt;br&gt;画面サイズ：３インチ&lt;br&gt;光学ズーム倍率：２０倍&lt;br&gt;デジタルズーム倍率：８０倍&lt;br&gt;モニタ：有&lt;br&gt;総画素数：約２１１０万画素&lt;br&gt;記録媒体：他対応&lt;br&gt;有効画素数・静止画（４：３）：約１８２０万画素&lt;br&gt;ＰｉｃｔＢｒｉｄｇｅ：×&lt;br&gt;電池寿命枚数：４７０枚&lt;br&gt;手ブレ補正機能［静止画］：光学式&lt;br&gt;顔認識機能：有&lt;br&gt;記録メディア：メモリースティック　デュオ、メモリースティック　ＰＲＯ　デュオ、メモリースティックＰＲＯデュオ（Ｈｉｇｈ　Ｓｐｅｅｄ）、メモリースティック　ＰＲＯ－ＨＧ　デュオ、メモリースティック　ＸＣ－ＨＧ　デュオ、メモリースティック　マイクロ（＊）、メモリースティック　マイクロ　（Ｍａｒｋ２）（＊）、ＳＤメモリーカード、ＳＤＨＣメモリーカード、ＳＤＸＣメモリーカード、ｍｉｃｒｏＳＤメモリーカード（＊）、ｍｉｃｒｏＳＤＨＣメモリーカード（＊）、ｍｉｃｒｏＳＤＸＣメモリーカード（＊）&lt;br&gt;静止画記録画素数：３：２モード：１６Ｍ（４，８９６×３，２６４）　／　８．９Ｍ（３，６４８×２，４３２）　／　４．５Ｍ（２，５９２×１，７２８）、４：３モード：１８Ｍ（４，８９６×３，６７２）　／　１０Ｍ（３，６４８×２，７３６）　／　５Ｍ（２，５９２×１，９４４）　／　ＶＧＡ、１６：９モード：１３Ｍ（４，８９６×２，７５２）　／　７．５Ｍ（３，６４８×２，０５６）　／　２．１Ｍ（１，９２０×１，０８０）、１：１モード：１３Ｍ（３，６６４×３，６６４）　／　７．５Ｍ（２，７３６×２，７３６）　／　３．７Ｍ（１，９２０×１，９２０）　、スイングパノラマ：ワイド（７，１５２×１，０８０／４，９１２×１，９２０）、スタンダード（４，９１２×１，０８０／３，４２４×１，９２０）、３６０度（１１，５２０×１，０８０）&lt;br&gt;静止画記録方式：ＪＰＥＧ&lt;br&gt;動画記録画素数：ＡＶＣＨＤ：　２８Ｍ　ＰＳ（１，９２０ｘ１，０８０／６０ｐ）　／　２４Ｍ　ＦＸ（１，９２０ｘ１，０８０／６０ｉ）　／　１７Ｍ　ＦＨ（１，９２０ｘ１，０８０／６０ｉ）、ＭＰ４：　１２Ｍ（１，４４０ｘ１，０８０／３０ｆｐｓ）　／　３Ｍ　ＶＧＡ（６４０ｘ４８０／３０ｆｐｓ）&lt;br&gt;暗部補正機能：有&lt;br&gt;プリンター連携：Ｅｘｉｆ　Ｐｒｉｎｔ対応、ＰＲＩＮＴ　Ｉｍａｇｅ　Ｍａｔｃｈｉｎｇ対応（ＰＩＭ３）&lt;br&gt;シャッタースピード：おまかせオート（４－１／１，６００秒）／　プログラムオート（１－１／１，６００秒）&lt;br&gt;撮像素子：１／２．３型　Ｅｘｍｏｒ　Ｒ　ＣＭＯＳセンサー&lt;br&gt;ＩＳＯ感度：Ａｕｔｏ（ＩＳＯ８０－１６００）、８０／１００／２００／４００／８００／１６００／３２００、マルチショットＮＲ：Ａｕｔｏ（ＩＳＯ８０－１６００）、１００／２００／４００／８００／１６００／３２００／６４００（＊）／１２８００（＊）&lt;br /&gt;&lt;br&gt;&lt;div&gt;&lt;a href=https://www.shop-inverse.com/ymdshitadori.html target=_blank&gt;&lt;img src=https://cache.ymall.jp/image/ymdweb/pc/common/banner/bn_side150518_1.png alt=下取り&gt;&lt;/a&gt;&lt;/div&gt;&lt;div style=font-weight:bold;&gt;&lt;span style=color:green;&gt;■&lt;/span&gt;下取りサービス対象商品&lt;/div&gt;&lt;br&gt;&lt;br /&gt;</t>
  </si>
  <si>
    <t>4905524970142</t>
  </si>
  <si>
    <t>サイバーショット DSC-WX350 (W) [ホワイト] コンパクトデジタルカメラ</t>
  </si>
  <si>
    <t>&lt;img src="https://img1.kakaku.k-img.com/images/productimage/fullscale/K0000622993.jpg"&gt;&lt;br&gt;&lt;br&gt;&lt;div align="left"&gt;&lt;b&gt;■商品特徴&lt;/b&gt;&lt;BR&gt;&lt;!-- 20210514--&gt;&lt;br&gt;&lt;br /&gt;ソニー デジタルカメラ Cyber-shot(サイバーショット) DSC-WX350 W　ホワイト&lt;br&gt;&lt;br&gt;ソニー デジタルカメラ Cyber-shot DSC-WX350 W &lt;br&gt;色名称   ホワイト&lt;br&gt;商品名称   デジタルスチルカメラCyber-shot&lt;br&gt;発売年月日   2014年03月07日&lt;br&gt;&lt;br&gt;本体寸法：54.9mm＊96mm＊25.7mm（164g）&lt;br&gt;高さ＊幅＊奥行き（質量）&lt;br&gt;&lt;br&gt;・光学２０倍ズームをコンパクトボディに&lt;br&gt;・ズームも夜景もブレずにキレイ&lt;br&gt;・Ｗｉ－Ｆｉ（Ｒ）／ＮＦＣ対応&lt;br /&gt;風景をワイドに写せる広角25mmから、遠くの被写体に迫れる望遠500mmまで幅広い撮影領域に対応。さらに、全画素超解像40倍ズーム撮影（＊）も可能です。ズーム撮影時に心配な手ブレは、先進の光学式手ブレ補正でしっかりと防止。また、高速オートフォーカスで、撮りたい瞬間を逃さず撮影できます。&lt;br&gt;&lt;br&gt;＊ 光学20倍ズームを含むワイド端からのズーム倍率&lt;br&gt; 焦点距離は静止画撮影時（アスペクト比4：3）の35mmフィルム換算の数値です&lt;br&gt;&lt;br&gt;カメラがシーンを認識し、最適な設定を自動選択。夜景や逆光などの難しいシーンも、シャッターを切るだけで美しく撮影できます。暗いシーンもブレやノイズを抑えて明るく撮影できるほか、進化した画像処理エンジンBIONZ X（ビオンズ エックス）の搭載により、被写体ブレ低減が強化。動く被写体のブレを強力に抑えます。&lt;br&gt;&lt;br&gt;NFC対応のスマートフォンやタブレット（＊1）にカメラをタッチするだけで接続可能。写真や動画（＊2）を簡単に転送できるので、SNSなどでの共有がより手軽に行えます。さらに、Wi-Fi機能により多彩な機器と接続。たとえば、ネットワーク対応テレビなら写真をワイヤレスで転送して快適に鑑賞できます。&lt;br&gt;&lt;br&gt;＊1 スマートフォンやタブレットにPlayMemories Mobileがインストールされている必要があります。PlayMemories Mobileは「Google Play」または「App Store」から入手できます&lt;br&gt;＊2 静止画は、撮影時のオリジナルサイズまたは2Mにリサイズされた画質を転送できます。動画はMP4モードの動画のみ対応。ファイルサイズによって転送時間が異なります&lt;br /&gt;&lt;b&gt;■主な仕様&lt;/b&gt;&lt;br&gt;画面サイズ：３インチ&lt;br&gt;光学ズーム倍率：２０倍&lt;br&gt;デジタルズーム倍率：８０倍&lt;br&gt;モニタ：有&lt;br&gt;総画素数：約２１１０万画素&lt;br&gt;記録媒体：他対応&lt;br&gt;有効画素数・静止画（４：３）：約１８２０万画素&lt;br&gt;ＰｉｃｔＢｒｉｄｇｅ：×&lt;br&gt;電池寿命枚数：４７０枚&lt;br&gt;手ブレ補正機能［静止画］：光学式&lt;br&gt;顔認識機能：有&lt;br&gt;記録メディア：メモリースティック　デュオ、メモリースティック　ＰＲＯ　デュオ、メモリースティックＰＲＯデュオ（Ｈｉｇｈ　Ｓｐｅｅｄ）、メモリースティック　ＰＲＯ－ＨＧ　デュオ、メモリースティック　ＸＣ－ＨＧ　デュオ、メモリースティック　マイクロ（＊）、メモリースティック　マイクロ　（Ｍａｒｋ２）（＊）、ＳＤメモリーカード、ＳＤＨＣメモリーカード、ＳＤＸＣメモリーカード、ｍｉｃｒｏＳＤメモリーカード（＊）、ｍｉｃｒｏＳＤＨＣメモリーカード（＊）、ｍｉｃｒｏＳＤＸＣメモリーカード（＊）&lt;br&gt;静止画記録画素数：３：２モード：１６Ｍ（４，８９６×３，２６４）　／　８．９Ｍ（３，６４８×２，４３２）　／　４．５Ｍ（２，５９２×１，７２８）、４：３モード：１８Ｍ（４，８９６×３，６７２）　／　１０Ｍ（３，６４８×２，７３６）　／　５Ｍ（２，５９２×１，９４４）　／　ＶＧＡ、１６：９モード：１３Ｍ（４，８９６×２，７５２）　／　７．５Ｍ（３，６４８×２，０５６）　／　２．１Ｍ（１，９２０×１，０８０）、１：１モード：１３Ｍ（３，６６４×３，６６４）　／　７．５Ｍ（２，７３６×２，７３６）　／　３．７Ｍ（１，９２０×１，９２０）　、スイングパノラマ：ワイド（７，１５２×１，０８０／４，９１２×１，９２０）、スタンダード（４，９１２×１，０８０／３，４２４×１，９２０）、３６０度（１１，５２０×１，０８０）&lt;br&gt;静止画記録方式：ＪＰＥＧ&lt;br&gt;動画記録画素数：ＡＶＣＨＤ：　２８Ｍ　ＰＳ（１，９２０ｘ１，０８０／６０ｐ）　／　２４Ｍ　ＦＸ（１，９２０ｘ１，０８０／６０ｉ）　／　１７Ｍ　ＦＨ（１，９２０ｘ１，０８０／６０ｉ）、ＭＰ４：　１２Ｍ（１，４４０ｘ１，０８０／３０ｆｐｓ）　／　３Ｍ　ＶＧＡ（６４０ｘ４８０／３０ｆｐｓ）&lt;br&gt;暗部補正機能：有&lt;br&gt;プリンター連携：Ｅｘｉｆ　Ｐｒｉｎｔ対応、ＰＲＩＮＴ　Ｉｍａｇｅ　Ｍａｔｃｈｉｎｇ対応（ＰＩＭ３）&lt;br&gt;シャッタースピード：おまかせオート（４－１／１，６００秒）／　プログラムオート（１－１／１，６００秒）&lt;br&gt;撮像素子：１／２．３型　Ｅｘｍｏｒ　Ｒ　ＣＭＯＳセンサー&lt;br&gt;ＩＳＯ感度：Ａｕｔｏ（ＩＳＯ８０－１６００）、８０／１００／２００／４００／８００／１６００／３２００、マルチショットＮＲ：Ａｕｔｏ（ＩＳＯ８０－１６００）、１００／２００／４００／８００／１６００／３２００／６４００（＊）／１２８００（＊）&lt;br /&gt;&lt;br&gt;&lt;div&gt;&lt;a href=https://www.shop-inverse.com/ymdshitadori.html target=_blank&gt;&lt;img src=https://cache.ymall.jp/image/ymdweb/pc/common/banner/bn_side150518_1.png alt=下取り&gt;&lt;/a&gt;&lt;/div&gt;&lt;div style=font-weight:bold;&gt;&lt;span style=color:green;&gt;■&lt;/span&gt;下取りサービス対象商品&lt;/div&gt;&lt;br&gt;&lt;br /&gt;</t>
  </si>
  <si>
    <t>4905524970159</t>
  </si>
  <si>
    <t>DSC-WX350 (P) [ピンク] コンパクトデジタルカメラ</t>
  </si>
  <si>
    <t>&lt;img src="https://img1.kakaku.k-img.com/images/productimage/fullscale/K0000622994.jpg"&gt;&lt;br&gt;&lt;br&gt;&lt;div align="left"&gt;&lt;b&gt;■商品特徴&lt;/b&gt;&lt;BR&gt;&lt;!-- 20210514--&gt;&lt;br&gt;&lt;br /&gt;ソニー デジタルカメラ Cyber-shot(サイバーショット) DSC-WX350 P　ピンク&lt;br&gt;&lt;br&gt;ソニー デジタルカメラ Cyber-shot DSC-WX350 P &lt;br&gt;色名称   ピンク&lt;br&gt;商品名称   デジタルスチルカメラCyber-shot&lt;br&gt;発売年月日   2014年03月07日&lt;br&gt;&lt;br&gt;本体寸法：54.9mm＊96mm＊25.7mm（164g）&lt;br&gt;高さ＊幅＊奥行き（質量）&lt;br&gt;&lt;br&gt;・光学２０倍ズームをコンパクトボディに&lt;br&gt;・ズームも夜景もブレずにキレイ&lt;br&gt;・Ｗｉ－Ｆｉ（Ｒ）／ＮＦＣ対応&lt;br /&gt;風景をワイドに写せる広角25mmから、遠くの被写体に迫れる望遠500mmまで幅広い撮影領域に対応。さらに、全画素超解像40倍ズーム撮影（＊）も可能です。ズーム撮影時に心配な手ブレは、先進の光学式手ブレ補正でしっかりと防止。また、高速オートフォーカスで、撮りたい瞬間を逃さず撮影できます。&lt;br&gt;&lt;br&gt;＊ 光学20倍ズームを含むワイド端からのズーム倍率&lt;br&gt; 焦点距離は静止画撮影時（アスペクト比4：3）の35mmフィルム換算の数値です&lt;br&gt;&lt;br&gt;カメラがシーンを認識し、最適な設定を自動選択。夜景や逆光などの難しいシーンも、シャッターを切るだけで美しく撮影できます。暗いシーンもブレやノイズを抑えて明るく撮影できるほか、進化した画像処理エンジンBIONZ X（ビオンズ エックス）の搭載により、被写体ブレ低減が強化。動く被写体のブレを強力に抑えます。&lt;br&gt;&lt;br&gt;NFC対応のスマートフォンやタブレット（＊1）にカメラをタッチするだけで接続可能。写真や動画（＊2）を簡単に転送できるので、SNSなどでの共有がより手軽に行えます。さらに、Wi-Fi機能により多彩な機器と接続。たとえば、ネットワーク対応テレビなら写真をワイヤレスで転送して快適に鑑賞できます。&lt;br&gt;&lt;br&gt;＊1 スマートフォンやタブレットにPlayMemories Mobileがインストールされている必要があります。PlayMemories Mobileは「Google Play」または「App Store」から入手できます&lt;br&gt;＊2 静止画は、撮影時のオリジナルサイズまたは2Mにリサイズされた画質を転送できます。動画はMP4モードの動画のみ対応。ファイルサイズによって転送時間が異なります&lt;br /&gt;&lt;b&gt;■主な仕様&lt;/b&gt;&lt;br&gt;画面サイズ：３インチ&lt;br&gt;光学ズーム倍率：２０倍&lt;br&gt;デジタルズーム倍率：８０倍&lt;br&gt;モニタ：有&lt;br&gt;総画素数：約２１１０万画素&lt;br&gt;記録媒体：他対応&lt;br&gt;有効画素数・静止画（４：３）：約１８２０万画素&lt;br&gt;ＰｉｃｔＢｒｉｄｇｅ：×&lt;br&gt;電池寿命枚数：４７０枚&lt;br&gt;手ブレ補正機能［静止画］：光学式&lt;br&gt;顔認識機能：有&lt;br&gt;記録メディア：メモリースティック　デュオ、メモリースティック　ＰＲＯ　デュオ、メモリースティックＰＲＯデュオ（Ｈｉｇｈ　Ｓｐｅｅｄ）、メモリースティック　ＰＲＯ－ＨＧ　デュオ、メモリースティック　ＸＣ－ＨＧ　デュオ、メモリースティック　マイクロ（＊）、メモリースティック　マイクロ　（Ｍａｒｋ２）（＊）、ＳＤメモリーカード、ＳＤＨＣメモリーカード、ＳＤＸＣメモリーカード、ｍｉｃｒｏＳＤメモリーカード（＊）、ｍｉｃｒｏＳＤＨＣメモリーカード（＊）、ｍｉｃｒｏＳＤＸＣメモリーカード（＊）&lt;br&gt;静止画記録画素数：３：２モード：１６Ｍ（４，８９６×３，２６４）　／　８．９Ｍ（３，６４８×２，４３２）　／　４．５Ｍ（２，５９２×１，７２８）、４：３モード：１８Ｍ（４，８９６×３，６７２）　／　１０Ｍ（３，６４８×２，７３６）　／　５Ｍ（２，５９２×１，９４４）　／　ＶＧＡ、１６：９モード：１３Ｍ（４，８９６×２，７５２）　／　７．５Ｍ（３，６４８×２，０５６）　／　２．１Ｍ（１，９２０×１，０８０）、１：１モード：１３Ｍ（３，６６４×３，６６４）　／　７．５Ｍ（２，７３６×２，７３６）　／　３．７Ｍ（１，９２０×１，９２０）　、スイングパノラマ：ワイド（７，１５２×１，０８０／４，９１２×１，９２０）、スタンダード（４，９１２×１，０８０／３，４２４×１，９２０）、３６０度（１１，５２０×１，０８０）&lt;br&gt;静止画記録方式：ＪＰＥＧ&lt;br&gt;動画記録画素数：ＡＶＣＨＤ：　２８Ｍ　ＰＳ（１，９２０ｘ１，０８０／６０ｐ）　／　２４Ｍ　ＦＸ（１，９２０ｘ１，０８０／６０ｉ）　／　１７Ｍ　ＦＨ（１，９２０ｘ１，０８０／６０ｉ）、ＭＰ４：　１２Ｍ（１，４４０ｘ１，０８０／３０ｆｐｓ）　／　３Ｍ　ＶＧＡ（６４０ｘ４８０／３０ｆｐｓ）&lt;br&gt;暗部補正機能：有&lt;br&gt;プリンター連携：Ｅｘｉｆ　Ｐｒｉｎｔ対応、ＰＲＩＮＴ　Ｉｍａｇｅ　Ｍａｔｃｈｉｎｇ対応（ＰＩＭ３）&lt;br&gt;シャッタースピード：おまかせオート（４－１／１，６００秒）／　プログラムオート（１－１／１，６００秒）&lt;br&gt;撮像素子：１／２．３型　Ｅｘｍｏｒ　Ｒ　ＣＭＯＳセンサー&lt;br&gt;ＩＳＯ感度：Ａｕｔｏ（ＩＳＯ８０－１６００）、８０／１００／２００／４００／８００／１６００／３２００、マルチショットＮＲ：Ａｕｔｏ（ＩＳＯ８０－１６００）、１００／２００／４００／８００／１６００／３２００／６４００（＊）／１２８００（＊）&lt;br /&gt;&lt;br&gt;&lt;div&gt;&lt;a href=https://www.shop-inverse.com/ymdshitadori.html target=_blank&gt;&lt;img src=https://cache.ymall.jp/image/ymdweb/pc/common/banner/bn_side150518_1.png alt=下取り&gt;&lt;/a&gt;&lt;/div&gt;&lt;div style=font-weight:bold;&gt;&lt;span style=color:green;&gt;■&lt;/span&gt;下取りサービス対象商品&lt;/div&gt;&lt;br&gt;&lt;br /&gt;</t>
  </si>
  <si>
    <t>4905524970166</t>
  </si>
  <si>
    <t>DC-TZ95-W [ホワイト] デジタルカメラ</t>
  </si>
  <si>
    <t>&lt;img src="https://img1.kakaku.k-img.com/images/productimage/fullscale/K0001146982.jpg"&gt;&lt;br&gt;&lt;br&gt;&lt;div align="left"&gt;&lt;b&gt;■商品特徴&lt;/b&gt;&lt;BR&gt;&lt;!-- 20210514--&gt;&lt;br&gt;&lt;br /&gt;パナソニック DC-TZ95-W デジタルカメラ LUMIX ホワイト&lt;br&gt;発売日：2019年4月25日&lt;br&gt;&lt;br&gt;●広角24mm、光学30倍ズーム搭載&lt;br&gt;・20.3Ｍ 1/2.3型高感度MOSセンサー搭載&lt;br&gt;・光学ズーム30倍（24mm-720mm）LEICA DC VARIO-ELMARレンズ搭載&lt;br&gt;&lt;br&gt;●自分撮り、ファインダー撮影も楽しめる&lt;br&gt;・180度チルト対応タッチパネル式モニター&lt;br&gt;・約233万ドット相当高精細・大型ファインダー&lt;br&gt;・望遠撮影時に見失った被写体もズームアウトして素早く探せる「ズームバック機能」新搭載&lt;br&gt;&lt;br&gt;●使いやすく進化した4Kフォト機能&lt;br&gt;・一連の動きを1枚の写真に合成する「軌跡合成」新搭載&lt;br&gt;・背景も広く写せる｢広角4Kセルフィー（4K連写（広角））｣新搭載&lt;br&gt;&lt;br /&gt;&lt;br&gt;【主な仕様】&lt;br&gt;本体サイズ(H×W×D)mm：約68.8×約112.0×約41.6&lt;br&gt;本体重量：約328g（本体、バッテリー、メモリーカード含む） 約286g（本体）&lt;br&gt;撮像素子：1/2.3型 高感度MOSセンサー&lt;br&gt;有効画素数：2030万画素&lt;br&gt;モニターサイズ：3.0型 約104万ドットモニター &lt;br&gt;静電容量方式タッチパネル&lt;br&gt;ファインダー：0.21型 約233万ドット フィールドシーケンシャル方式カラー液晶&lt;br&gt;レンズ：LEICA DC VARIO-ELMAR f=4.3-129mm（35mm判換算: 24-720mm）&lt;br&gt;ズーム機能：光学30倍ズーム&lt;br&gt;記録メディア：SDXCメモリーカード、SDHCメモリーカード、SDメモリーカード&lt;br&gt;電源：バッテリーパック（付属、7.2V）、ACアダプター （別売 DMW-AC10 100～240V対応）&lt;br&gt;&lt;br&gt;&lt;br /&gt;</t>
  </si>
  <si>
    <t>4549980250594</t>
  </si>
  <si>
    <t>DC-TZ95-K [ブラック] デジタルカメラ</t>
  </si>
  <si>
    <t>&lt;img src="https://img1.kakaku.k-img.com/images/productimage/fullscale/K0001146983.jpg"&gt;&lt;br&gt;&lt;br&gt;&lt;div align="left"&gt;&lt;b&gt;■商品特徴&lt;/b&gt;&lt;BR&gt;&lt;!-- 20210514--&gt;&lt;br&gt;&lt;br /&gt;パナソニック DC-TZ95-K デジタルカメラ LUMIX ブラック&lt;br&gt;発売日：2019年4月25日&lt;br&gt;&lt;br&gt;●広角24mm、光学30倍ズーム搭載&lt;br&gt;・20.3Ｍ 1/2.3型高感度MOSセンサー搭載&lt;br&gt;・光学ズーム30倍（24mm-720mm）LEICA DC VARIO-ELMARレンズ搭載&lt;br&gt;&lt;br&gt;●自分撮り、ファインダー撮影も楽しめる&lt;br&gt;・180度チルト対応タッチパネル式モニター&lt;br&gt;・約233万ドット相当高精細・大型ファインダー&lt;br&gt;・望遠撮影時に見失った被写体もズームアウトして素早く探せる「ズームバック機能」新搭載&lt;br&gt;&lt;br&gt;●使いやすく進化した4Kフォト機能&lt;br&gt;・一連の動きを1枚の写真に合成する「軌跡合成」新搭載&lt;br&gt;・背景も広く写せる｢広角4Kセルフィー（4K連写（広角））｣新搭載&lt;br&gt;&lt;br /&gt;&lt;br&gt;【主な仕様】&lt;br&gt;本体サイズ(H×W×D)mm：約68.8×約112.0×約41.6&lt;br&gt;本体重量：約328g（本体、バッテリー、メモリーカード含む） 約286g（本体）&lt;br&gt;撮像素子：1/2.3型 高感度MOSセンサー&lt;br&gt;有効画素数：2030万画素&lt;br&gt;モニターサイズ：3.0型 約104万ドットモニター &lt;br&gt;静電容量方式タッチパネル&lt;br&gt;ファインダー：0.21型 約233万ドット フィールドシーケンシャル方式カラー液晶&lt;br&gt;レンズ：LEICA DC VARIO-ELMAR f=4.3-129mm（35mm判換算: 24-720mm）&lt;br&gt;ズーム機能：光学30倍ズーム&lt;br&gt;記録メディア：SDXCメモリーカード、SDHCメモリーカード、SDメモリーカード&lt;br&gt;電源：バッテリーパック（付属、7.2V）、ACアダプター （別売 DMW-AC10 100～240V対応）&lt;br&gt;&lt;br&gt;&lt;br /&gt;</t>
  </si>
  <si>
    <t>4549980250587</t>
  </si>
  <si>
    <t>DSC-WX500 (B) [ブラック] コンパクトデジタルカメラ</t>
  </si>
  <si>
    <t>&lt;img src="https://img1.kakaku.k-img.com/images/productimage/fullscale/K0000777577.jpg"&gt;&lt;br&gt;&lt;br&gt;&lt;div align="left"&gt;&lt;b&gt;■商品特徴&lt;/b&gt;&lt;BR&gt;&lt;!-- 20210514--&gt;&lt;br&gt;&lt;br /&gt;ソニー DSC-WX500-B デジタルカメラ Cyber-shot(サイバーショット) ブラック&lt;br /&gt;&lt;br /&gt;ソニー デジタルカメラ Cyber-shot DSC-WX500 B &lt;br&gt;色名称   ブラック&lt;br&gt;商品名称   デジタルスチルカメラCyber-shot&lt;br&gt;発売年月日   2015年06月05日&lt;br&gt;&lt;br&gt;本体寸法：58.1mm＊101.6mm＊35.5mm（236g）&lt;br&gt;高さ＊幅＊奥行き（質量）&lt;br&gt;&lt;br&gt;・光学３０倍ＺＥＩＳＳバリオ・ゾナーＴ＊レンズを搭載&lt;br&gt;・自分撮りも快適にできる１８０度可動式液晶モニター&lt;br&gt;・ＸＡＶＣＳフォーマットを採用&lt;br /&gt;光学30倍ズームのコンパクトボディ。ZEISSバリオ・ゾナーT＊レンズを搭載し、広角24mmのワイドな画角から望遠720mmの幅広い撮影領域をカバー。高倍率ズーム時に起こりやすい手ブレを高精度に検出して補正します。また、全画素超解像ズーム対応で最大60倍（＊）までズームが可能です。&lt;br&gt;&lt;br&gt;＊ 光学30倍ズームを含むワイド端からのズーム倍率&lt;br&gt; 焦点距離は静止画撮影時（アスペクト比43）の35mmフィルム換算の数値です&lt;br&gt;&lt;br&gt;アングルやポジションの自由度を高める可動式の液晶モニターを搭載。上方向で約180度まで角度調整ができるので、自分で構図を確認しながらセルフポートレートを撮影したり、旅先で友人との記念撮影をしたりと、幅広い写真の楽しみ方を可能にします。&lt;br&gt;&lt;br&gt;従来のAVCHD記録に加え、50Mbpsのフルハイビジョン1920×1080 60pの高画質記録のXAVC S（TM）（＊1）フォーマットを採用。動きの多いシーンでも、圧縮ノイズの少ない高解像な映像が撮影可能です。原音に近い高音質リニアPCM音声圧縮方式にも対応しています。また、5軸（＊2）手ブレ補正にソニー独自のフレーム解析技術を加えたインテリジェントアクティブモードで動画撮影時の手ブレを大幅に低減します（＊3）。&lt;br&gt;&lt;br&gt;＊1 XAVC S（TM）記録時はClass10以上のSDXC/microSDXCメモリーカードが必要です。本体もしくはPlayMemories Homeでの生になります&lt;br&gt;＊2 電子式併用&lt;br&gt;＊3 手ブレ補正効果は撮影条件により異なることがあります&lt;br /&gt;&lt;table width=100% border=0 cellpadding=3 cellspacing=1 bgcolor=#999999 class=t12&gt;&lt;tr&gt;&lt;td width=50% bgcolor=#eeeeee&gt;&amp;nbsp;&lt;/td&gt;&lt;td width=50% bgcolor=#eeeeee&gt;主な主な仕様&lt;/td&gt;&lt;/tr&gt;&lt;tr&gt;&lt;td bgcolor=#eeeeee&gt;画面サイズ&lt;/td&gt;&lt;td bgcolor=#ffffff&gt;３インチ&lt;/td&gt;&lt;/tr&gt;&lt;tr&gt;&lt;td bgcolor=#eeeeee&gt;光学ズーム倍率&lt;/td&gt;&lt;td bgcolor=#ffffff&gt;３０倍&lt;/td&gt;&lt;/tr&gt;&lt;tr&gt;&lt;td bgcolor=#eeeeee&gt;デジタルズーム倍率&lt;/td&gt;&lt;td bgcolor=#ffffff&gt;１２０倍&lt;/td&gt;&lt;/tr&gt;&lt;tr&gt;&lt;td bgcolor=#eeeeee&gt;モニタ&lt;/td&gt;&lt;td bgcolor=#ffffff&gt;有&lt;/td&gt;&lt;/tr&gt;&lt;tr&gt;&lt;td bgcolor=#eeeeee&gt;総画素数&lt;/td&gt;&lt;td bgcolor=#ffffff&gt;約２１１０万画素&lt;/td&gt;&lt;/tr&gt;&lt;tr&gt;&lt;td bgcolor=#eeeeee&gt;記録媒体&lt;/td&gt;&lt;td bgcolor=#ffffff&gt;他対応&lt;/td&gt;&lt;/tr&gt;&lt;tr&gt;&lt;td bgcolor=#eeeeee&gt;有効画素数・静止画（４：３）&lt;/td&gt;&lt;td bgcolor=#ffffff&gt;約１８２０万画素&lt;/td&gt;&lt;/tr&gt;&lt;tr&gt;&lt;td bgcolor=#eeeeee&gt;ＰｉｃｔＢｒｉｄｇｅ&lt;/td&gt;&lt;td bgcolor=#ffffff&gt;×&lt;/td&gt;&lt;/tr&gt;&lt;tr&gt;&lt;td bgcolor=#eeeeee&gt;電池寿命枚数&lt;/td&gt;&lt;td bgcolor=#ffffff&gt;４００枚&lt;/td&gt;&lt;/tr&gt;&lt;tr&gt;&lt;td bgcolor=#eeeeee&gt;手ブレ補正機能［静止画］&lt;/td&gt;&lt;td bgcolor=#ffffff&gt;光学式&lt;/td&gt;&lt;/tr&gt;&lt;tr&gt;&lt;td bgcolor=#eeeeee&gt;顔認識機能&lt;/td&gt;&lt;td bgcolor=#ffffff&gt;有&lt;/td&gt;&lt;/tr&gt;&lt;tr&gt;&lt;td bgcolor=#eeeeee&gt;記録メディア&lt;/td&gt;&lt;td bgcolor=#ffffff&gt;メモリースティック　デュオ、メモリースティック　ＰＲＯ　デュオ、メモリースティックＰＲＯデュオ（Ｈｉｇｈ　Ｓｐｅｅｄ）、メモリースティック　ＰＲＯ－ＨＧ　デュオ、メモリースティック　マイクロ（＊）、メモリースティック　マイクロ　（Ｍａｒｋ２）（＊）、ＳＤメモリーカード、ＳＤＨＣメモリーカード（ＵＨＳ－Ｉ対応）、ＳＤＸＣメモリーカード（ＵＨＳ－Ｉ対応）、ｍｉｃｒｏＳＤメモリーカード（＊）、ｍｉｃｒｏＳＤＨＣメモリーカード（＊）、ｍｉｃｒｏＳＤＸＣメモリーカード（＊）&lt;/td&gt;&lt;/tr&gt;&lt;tr&gt;&lt;td bgcolor=#eeeeee&gt;静止画記録画素数&lt;/td&gt;&lt;td bgcolor=#ffffff&gt;３：２モード：１６Ｍ（４，８９６×３，２６４）　／　８．９Ｍ（３，６４８×２，４３２）　／　４．５Ｍ（２，５９２×１，７２８）、４：３モード：１８Ｍ（４，８９６×３，６７２）　／　１０Ｍ（３，６４８×２，７３６）　／　５Ｍ（２，５９２×１，９４４）　／　ＶＧＡ、１６：９モード：１３Ｍ（４，８９６×２，７５２）　／　７．５Ｍ（３，６４８×２，０５６）　／　２．１Ｍ（１，９２０×１，０８０）、１：１モード：１３Ｍ（３，６６４×３，６６４）　／　７．５Ｍ（２，７３６×２，７３６）　／　３．７Ｍ（１，９２０×１，９２０）　、スイングパノラマ：ワイド（７，１５２×１，０８０／４，９１２×１，９２０）、スタンダード（４，９１２×１，０８０／３，４２４×１，９２０）、３６０度（１１，５２０×１，０８０）&lt;/td&gt;&lt;/tr&gt;&lt;tr&gt;&lt;td bgcolor=#eeeeee&gt;静止画記録方式&lt;/td&gt;&lt;td bgcolor=#ffffff&gt;ＪＰＥＧ&lt;/td&gt;&lt;/tr&gt;&lt;tr&gt;&lt;td bgcolor=#eeeeee&gt;動画記録画素数&lt;/td&gt;&lt;td bgcolor=#ffffff&gt;ＡＶＣＨＤ：　２８Ｍ　ＰＳ（１，９２０ｘ１，０８０／６０ｐ）　／　２４Ｍ　ＦＸ（１，９２０ｘ１，０８０／６０ｉ）　／　１７Ｍ　ＦＨ（１，９２０ｘ１，０８０／６０ｉ）　／　２４Ｍ　ＦＸ（１，９２０ｘ１，０８０／２４ｐ）　／　１７Ｍ　ＦＨ（１，９２０ｘ１，０８０／２４ｐ）、ＸＡＶＣ　Ｓ：　６０ｐ　５０Ｍ（１，９２０ｘ１，０８０／６０ｐ）　／　３０ｐ　５０Ｍ（１，９２０ｘ１，０８０／３０ｐ）　／　２４ｐ　５０Ｍ（１，９２０ｘ１，０８０／２４ｐ）／　ＭＰ４：　２８Ｍ（１，９２０ｘ１，０８０／６０ｆｐｓ）　／　１６Ｍ（１，９２０ｘ１，０８０／３０ｆｐｓ）　／　６Ｍ（１，２８０ｘ７２０／３０ｆｐｓ）&lt;/td&gt;&lt;/tr&gt;&lt;tr&gt;&lt;td bgcolor=#eeeeee&gt;暗部補正機能&lt;/td&gt;&lt;td bgcolor=#ffffff&gt;有&lt;/td&gt;&lt;/tr&gt;&lt;tr&gt;&lt;td bgcolor=#eeeeee&gt;プリンター連携&lt;/td&gt;&lt;td bgcolor=#ffffff&gt;Ｅｘｉｆ　Ｐｒｉｎｔ対応、ＰＲＩＮＴ　Ｉｍａｇｅ　Ｍａｔｃｈｉｎｇ対応（ＰＩＭ３）&lt;/td&gt;&lt;/tr&gt;&lt;tr&gt;&lt;td bgcolor=#eeeeee&gt;シャッタースピード&lt;/td&gt;&lt;td bgcolor=#ffffff&gt;おまかせオート（４－１／２，０００秒）／　プログラムオート（１－１／２，０００秒）　／　マニュアル（３０－１／２，０００秒）　／　Ａ優先（８－１／２，０００秒）　／　Ｓ優先（３０－１／２，０００秒）&lt;/td&gt;&lt;/tr&gt;&lt;/table&gt;&lt;br /&gt;&lt;br /&gt;&lt;div&gt;&lt;a href=https://www.shop-inverse.com/ymdshitadori.html target=_blank&gt;&lt;img src=https://cache.ymall.jp/image/ymdweb/pc/common/banner/bn_side150518_1.png alt=下取り&gt;&lt;/a&gt;&lt;/div&gt;&lt;div style=font-weight:bold;&gt;&lt;span style=color:green;&gt;■&lt;/span&gt;下取りサービス対象商品&lt;/div&gt;&lt;br /&gt;&lt;br /&gt;</t>
  </si>
  <si>
    <t>4548736012547</t>
  </si>
  <si>
    <t>DSC-WX500 (W) [ホワイト] コンパクトデジタルカメラ</t>
  </si>
  <si>
    <t>&lt;img src="https://img1.kakaku.k-img.com/images/productimage/fullscale/K0000777578.jpg"&gt;&lt;br&gt;&lt;br&gt;&lt;div align="left"&gt;&lt;b&gt;■商品特徴&lt;/b&gt;&lt;BR&gt;&lt;!-- 20210514--&gt;&lt;br&gt;&lt;br /&gt;ソニー DSC-WX500-W デジタルカメラ Cyber-shot(サイバーショット) ホワイト&lt;br /&gt;&lt;br /&gt;ソニー デジタルカメラ Cyber-shot DSC-WX500 W &lt;br&gt;色名称   ホワイト&lt;br&gt;商品名称   デジタルスチルカメラCyber-shot&lt;br&gt;発売年月日   2015年06月05日&lt;br&gt;&lt;br&gt;本体寸法：58.1mm＊101.6mm＊35.5mm（236g）&lt;br&gt;高さ＊幅＊奥行き（質量）&lt;br&gt;&lt;br&gt;・光学３０倍ＺＥＩＳＳバリオ・ゾナーＴ＊レンズを搭載&lt;br&gt;・自分撮りも快適にできる１８０度可動式液晶モニター&lt;br&gt;・ＸＡＶＣＳフォーマットを採用&lt;br&gt;&lt;br /&gt;&lt;br&gt;光学30倍ズームのコンパクトボディ。ZEISSバリオ・ゾナーT＊レンズを搭載し、広角24mmのワイドな画角から望遠720mmの幅広い撮影領域をカバー。高倍率ズーム時に起こりやすい手ブレを高精度に検出して補正します。また、全画素超解像ズーム対応で最大60倍（＊）までズームが可能です。&lt;br&gt;&lt;br&gt;＊ 光学30倍ズームを含むワイド端からのズーム倍率&lt;br&gt; 焦点距離は静止画撮影時（アスペクト比43）の35mmフィルム換算の数値です&lt;br&gt;&lt;br&gt;アングルやポジションの自由度を高める可動式の液晶モニターを搭載。上方向で約180度まで角度調整ができるので、自分で構図を確認しながらセルフポートレートを撮影したり、旅先で友人との記念撮影をしたりと、幅広い写真の楽しみ方を可能にします。&lt;br&gt;&lt;br&gt;従来のAVCHD記録に加え、50Mbpsのフルハイビジョン1920×1080 60pの高画質記録のXAVC S（TM）（＊1）フォーマットを採用。動きの多いシーンでも、圧縮ノイズの少ない高解像な映像が撮影可能です。原音に近い高音質リニアPCM音声圧縮方式にも対応しています。また、5軸（＊2）手ブレ補正にソニー独自のフレーム解析技術を加えたインテリジェントアクティブモードで動画撮影時の手ブレを大幅に低減します（＊3）。&lt;br&gt;&lt;br&gt;＊1 XAVC S（TM）記録時はClass10以上のSDXC/microSDXCメモリーカードが必要です。本体もしくはPlayMemories Homeでの生になります&lt;br&gt;＊2 電子式併用&lt;br&gt;＊3 手ブレ補正効果は撮影条件により異なることがあります&lt;br&gt;&lt;br /&gt;&lt;table width=100% border=0 cellpadding=3 cellspacing=1 bgcolor=#999999 class=t12&gt;&lt;tr&gt;&lt;td width=50% bgcolor=#eeeeee&gt;&amp;nbsp;&lt;/td&gt;&lt;td width=50% bgcolor=#eeeeee&gt;主な主な仕様&lt;/td&gt;&lt;/tr&gt;&lt;tr&gt;&lt;td bgcolor=#eeeeee&gt;画面サイズ&lt;/td&gt;&lt;td bgcolor=#ffffff&gt;３インチ&lt;/td&gt;&lt;/tr&gt;&lt;tr&gt;&lt;td bgcolor=#eeeeee&gt;光学ズーム倍率&lt;/td&gt;&lt;td bgcolor=#ffffff&gt;３０倍&lt;/td&gt;&lt;/tr&gt;&lt;tr&gt;&lt;td bgcolor=#eeeeee&gt;デジタルズーム倍率&lt;/td&gt;&lt;td bgcolor=#ffffff&gt;１２０倍&lt;/td&gt;&lt;/tr&gt;&lt;tr&gt;&lt;td bgcolor=#eeeeee&gt;モニタ&lt;/td&gt;&lt;td bgcolor=#ffffff&gt;有&lt;/td&gt;&lt;/tr&gt;&lt;tr&gt;&lt;td bgcolor=#eeeeee&gt;総画素数&lt;/td&gt;&lt;td bgcolor=#ffffff&gt;約２１１０万画素&lt;/td&gt;&lt;/tr&gt;&lt;tr&gt;&lt;td bgcolor=#eeeeee&gt;記録媒体&lt;/td&gt;&lt;td bgcolor=#ffffff&gt;他対応&lt;/td&gt;&lt;/tr&gt;&lt;tr&gt;&lt;td bgcolor=#eeeeee&gt;有効画素数・静止画（４：３）&lt;/td&gt;&lt;td bgcolor=#ffffff&gt;約１８２０万画素&lt;/td&gt;&lt;/tr&gt;&lt;tr&gt;&lt;td bgcolor=#eeeeee&gt;ＰｉｃｔＢｒｉｄｇｅ&lt;/td&gt;&lt;td bgcolor=#ffffff&gt;×&lt;/td&gt;&lt;/tr&gt;&lt;tr&gt;&lt;td bgcolor=#eeeeee&gt;電池寿命枚数&lt;/td&gt;&lt;td bgcolor=#ffffff&gt;４００枚&lt;/td&gt;&lt;/tr&gt;&lt;tr&gt;&lt;td bgcolor=#eeeeee&gt;手ブレ補正機能［静止画］&lt;/td&gt;&lt;td bgcolor=#ffffff&gt;光学式&lt;/td&gt;&lt;/tr&gt;&lt;tr&gt;&lt;td bgcolor=#eeeeee&gt;顔認識機能&lt;/td&gt;&lt;td bgcolor=#ffffff&gt;有&lt;/td&gt;&lt;/tr&gt;&lt;tr&gt;&lt;td bgcolor=#eeeeee&gt;記録メディア&lt;/td&gt;&lt;td bgcolor=#ffffff&gt;メモリースティック　デュオ、メモリースティック　ＰＲＯ　デュオ、メモリースティックＰＲＯデュオ（Ｈｉｇｈ　Ｓｐｅｅｄ）、メモリースティック　ＰＲＯ－ＨＧ　デュオ、メモリースティック　マイクロ（＊）、メモリースティック　マイクロ　（Ｍａｒｋ２）（＊）、ＳＤメモリーカード、ＳＤＨＣメモリーカード（ＵＨＳ－Ｉ対応）、ＳＤＸＣメモリーカード（ＵＨＳ－Ｉ対応）、ｍｉｃｒｏＳＤメモリーカード（＊）、ｍｉｃｒｏＳＤＨＣメモリーカード（＊）、ｍｉｃｒｏＳＤＸＣメモリーカード（＊）&lt;/td&gt;&lt;/tr&gt;&lt;tr&gt;&lt;td bgcolor=#eeeeee&gt;静止画記録画素数&lt;/td&gt;&lt;td bgcolor=#ffffff&gt;３：２モード：１６Ｍ（４，８９６×３，２６４）　／　８．９Ｍ（３，６４８×２，４３２）　／　４．５Ｍ（２，５９２×１，７２８）、４：３モード：１８Ｍ（４，８９６×３，６７２）　／　１０Ｍ（３，６４８×２，７３６）　／　５Ｍ（２，５９２×１，９４４）　／　ＶＧＡ、１６：９モード：１３Ｍ（４，８９６×２，７５２）　／　７．５Ｍ（３，６４８×２，０５６）　／　２．１Ｍ（１，９２０×１，０８０）、１：１モード：１３Ｍ（３，６６４×３，６６４）　／　７．５Ｍ（２，７３６×２，７３６）　／　３．７Ｍ（１，９２０×１，９２０）　、スイングパノラマ：ワイド（７，１５２×１，０８０／４，９１２×１，９２０）、スタンダード（４，９１２×１，０８０／３，４２４×１，９２０）、３６０度（１１，５２０×１，０８０）&lt;/td&gt;&lt;/tr&gt;&lt;tr&gt;&lt;td bgcolor=#eeeeee&gt;静止画記録方式&lt;/td&gt;&lt;td bgcolor=#ffffff&gt;ＪＰＥＧ&lt;/td&gt;&lt;/tr&gt;&lt;tr&gt;&lt;td bgcolor=#eeeeee&gt;動画記録画素数&lt;/td&gt;&lt;td bgcolor=#ffffff&gt;ＡＶＣＨＤ：　２８Ｍ　ＰＳ（１，９２０ｘ１，０８０／６０ｐ）　／　２４Ｍ　ＦＸ（１，９２０ｘ１，０８０／６０ｉ）　／　１７Ｍ　ＦＨ（１，９２０ｘ１，０８０／６０ｉ）　／　２４Ｍ　ＦＸ（１，９２０ｘ１，０８０／２４ｐ）　／　１７Ｍ　ＦＨ（１，９２０ｘ１，０８０／２４ｐ）、ＸＡＶＣ　Ｓ：　６０ｐ　５０Ｍ（１，９２０ｘ１，０８０／６０ｐ）　／　３０ｐ　５０Ｍ（１，９２０ｘ１，０８０／３０ｐ）　／　２４ｐ　５０Ｍ（１，９２０ｘ１，０８０／２４ｐ）／　ＭＰ４：　２８Ｍ（１，９２０ｘ１，０８０／６０ｆｐｓ）　／　１６Ｍ（１，９２０ｘ１，０８０／３０ｆｐｓ）　／　６Ｍ（１，２８０ｘ７２０／３０ｆｐｓ）&lt;/td&gt;&lt;/tr&gt;&lt;tr&gt;&lt;td bgcolor=#eeeeee&gt;暗部補正機能&lt;/td&gt;&lt;td bgcolor=#ffffff&gt;有&lt;/td&gt;&lt;/tr&gt;&lt;tr&gt;&lt;td bgcolor=#eeeeee&gt;プリンター連携&lt;/td&gt;&lt;td bgcolor=#ffffff&gt;Ｅｘｉｆ　Ｐｒｉｎｔ対応、ＰＲＩＮＴ　Ｉｍａｇｅ　Ｍａｔｃｈｉｎｇ対応（ＰＩＭ３）&lt;/td&gt;&lt;/tr&gt;&lt;tr&gt;&lt;td bgcolor=#eeeeee&gt;シャッタースピード&lt;/td&gt;&lt;td bgcolor=#ffffff&gt;おまかせオート（４－１／２，０００秒）／　プログラムオート（１－１／２，０００秒）　／　マニュアル（３０－１／２，０００秒）　／　Ａ優先（８－１／２，０００秒）　／　Ｓ優先（３０－１／２，０００秒）&lt;/td&gt;&lt;/tr&gt;&lt;/table&gt;&lt;br /&gt;&lt;br /&gt;&lt;div&gt;&lt;a href=https://www.shop-inverse.com/ymdshitadori.html target=_blank&gt;&lt;img src=https://cache.ymall.jp/image/ymdweb/pc/common/banner/bn_side150518_1.png alt=下取り&gt;&lt;/a&gt;&lt;/div&gt;&lt;div style=font-weight:bold;&gt;&lt;span style=color:green;&gt;■&lt;/span&gt;下取りサービス対象商品&lt;/div&gt;&lt;br /&gt;&lt;br /&gt;</t>
  </si>
  <si>
    <t>4548736012554</t>
  </si>
  <si>
    <t>DSC-WX500 (R) [レッド] コンパクトデジタルカメラ</t>
  </si>
  <si>
    <t>&lt;img src="https://img1.kakaku.k-img.com/images/productimage/fullscale/K0000777579.jpg"&gt;&lt;br&gt;&lt;br&gt;&lt;div align="left"&gt;&lt;b&gt;■商品特徴&lt;/b&gt;&lt;BR&gt;&lt;!-- 20210514--&gt;&lt;br&gt;&lt;br /&gt;ソニー DSC-WX500-R デジタルカメラ Cyber-shot(サイバーショット) レッド&lt;br /&gt;&lt;br /&gt;ソニー デジタルカメラ Cyber-shot DSC-WX500 R &lt;br&gt;色名称   レッド&lt;br&gt;商品名称   デジタルスチルカメラCyber-shot&lt;br&gt;発売年月日   2015年06月05日&lt;br&gt;&lt;br&gt;本体寸法：58.1mm＊101.6mm＊35.5mm（236g）&lt;br&gt;高さ＊幅＊奥行き（質量）&lt;br&gt;&lt;br&gt;・光学３０倍ＺＥＩＳＳバリオ・ゾナーＴ＊レンズを搭載&lt;br&gt;・自分撮りも快適にできる１８０度可動式液晶モニター&lt;br&gt;・ＸＡＶＣＳフォーマットを採用&lt;br&gt;&lt;br /&gt;&lt;br&gt;光学30倍ズームのコンパクトボディ。ZEISSバリオ・ゾナーT＊レンズを搭載し、広角24mmのワイドな画角から望遠720mmの幅広い撮影領域をカバー。高倍率ズーム時に起こりやすい手ブレを高精度に検出して補正します。また、全画素超解像ズーム対応で最大60倍（＊）までズームが可能です。&lt;br&gt;&lt;br&gt;＊ 光学30倍ズームを含むワイド端からのズーム倍率&lt;br&gt; 焦点距離は静止画撮影時（アスペクト比43）の35mmフィルム換算の数値です&lt;br&gt;&lt;br&gt;アングルやポジションの自由度を高める可動式の液晶モニターを搭載。上方向で約180度まで角度調整ができるので、自分で構図を確認しながらセルフポートレートを撮影したり、旅先で友人との記念撮影をしたりと、幅広い写真の楽しみ方を可能にします。&lt;br&gt;&lt;br&gt;従来のAVCHD記録に加え、50Mbpsのフルハイビジョン1920×1080 60pの高画質記録のXAVC S（TM）（＊1）フォーマットを採用。動きの多いシーンでも、圧縮ノイズの少ない高解像な映像が撮影可能です。原音に近い高音質リニアPCM音声圧縮方式にも対応しています。また、5軸（＊2）手ブレ補正にソニー独自のフレーム解析技術を加えたインテリジェントアクティブモードで動画撮影時の手ブレを大幅に低減します（＊3）。&lt;br&gt;&lt;br&gt;＊1 XAVC S（TM）記録時はClass10以上のSDXC/microSDXCメモリーカードが必要です。本体もしくはPlayMemories Homeでの生になります&lt;br&gt;＊2 電子式併用&lt;br&gt;＊3 手ブレ補正効果は撮影条件により異なることがあります&lt;br&gt;&lt;br /&gt;&lt;table width=100% border=0 cellpadding=3 cellspacing=1 bgcolor=#999999 class=t12&gt;&lt;tr&gt;&lt;td width=50% bgcolor=#eeeeee&gt;&amp;nbsp;&lt;/td&gt;&lt;td width=50% bgcolor=#eeeeee&gt;主な主な仕様&lt;/td&gt;&lt;/tr&gt;&lt;tr&gt;&lt;td bgcolor=#eeeeee&gt;画面サイズ&lt;/td&gt;&lt;td bgcolor=#ffffff&gt;３インチ&lt;/td&gt;&lt;/tr&gt;&lt;tr&gt;&lt;td bgcolor=#eeeeee&gt;光学ズーム倍率&lt;/td&gt;&lt;td bgcolor=#ffffff&gt;３０倍&lt;/td&gt;&lt;/tr&gt;&lt;tr&gt;&lt;td bgcolor=#eeeeee&gt;デジタルズーム倍率&lt;/td&gt;&lt;td bgcolor=#ffffff&gt;１２０倍&lt;/td&gt;&lt;/tr&gt;&lt;tr&gt;&lt;td bgcolor=#eeeeee&gt;モニタ&lt;/td&gt;&lt;td bgcolor=#ffffff&gt;有&lt;/td&gt;&lt;/tr&gt;&lt;tr&gt;&lt;td bgcolor=#eeeeee&gt;総画素数&lt;/td&gt;&lt;td bgcolor=#ffffff&gt;約２１１０万画素&lt;/td&gt;&lt;/tr&gt;&lt;tr&gt;&lt;td bgcolor=#eeeeee&gt;記録媒体&lt;/td&gt;&lt;td bgcolor=#ffffff&gt;他対応&lt;/td&gt;&lt;/tr&gt;&lt;tr&gt;&lt;td bgcolor=#eeeeee&gt;有効画素数・静止画（４：３）&lt;/td&gt;&lt;td bgcolor=#ffffff&gt;約１８２０万画素&lt;/td&gt;&lt;/tr&gt;&lt;tr&gt;&lt;td bgcolor=#eeeeee&gt;ＰｉｃｔＢｒｉｄｇｅ&lt;/td&gt;&lt;td bgcolor=#ffffff&gt;×&lt;/td&gt;&lt;/tr&gt;&lt;tr&gt;&lt;td bgcolor=#eeeeee&gt;電池寿命枚数&lt;/td&gt;&lt;td bgcolor=#ffffff&gt;４００枚&lt;/td&gt;&lt;/tr&gt;&lt;tr&gt;&lt;td bgcolor=#eeeeee&gt;手ブレ補正機能［静止画］&lt;/td&gt;&lt;td bgcolor=#ffffff&gt;光学式&lt;/td&gt;&lt;/tr&gt;&lt;tr&gt;&lt;td bgcolor=#eeeeee&gt;顔認識機能&lt;/td&gt;&lt;td bgcolor=#ffffff&gt;有&lt;/td&gt;&lt;/tr&gt;&lt;tr&gt;&lt;td bgcolor=#eeeeee&gt;記録メディア&lt;/td&gt;&lt;td bgcolor=#ffffff&gt;メモリースティック　デュオ、メモリースティック　ＰＲＯ　デュオ、メモリースティックＰＲＯデュオ（Ｈｉｇｈ　Ｓｐｅｅｄ）、メモリースティック　ＰＲＯ－ＨＧ　デュオ、メモリースティック　マイクロ（＊）、メモリースティック　マイクロ　（Ｍａｒｋ２）（＊）、ＳＤメモリーカード、ＳＤＨＣメモリーカード（ＵＨＳ－Ｉ対応）、ＳＤＸＣメモリーカード（ＵＨＳ－Ｉ対応）、ｍｉｃｒｏＳＤメモリーカード（＊）、ｍｉｃｒｏＳＤＨＣメモリーカード（＊）、ｍｉｃｒｏＳＤＸＣメモリーカード（＊）&lt;/td&gt;&lt;/tr&gt;&lt;tr&gt;&lt;td bgcolor=#eeeeee&gt;静止画記録画素数&lt;/td&gt;&lt;td bgcolor=#ffffff&gt;３：２モード：１６Ｍ（４，８９６×３，２６４）　／　８．９Ｍ（３，６４８×２，４３２）　／　４．５Ｍ（２，５９２×１，７２８）、４：３モード：１８Ｍ（４，８９６×３，６７２）　／　１０Ｍ（３，６４８×２，７３６）　／　５Ｍ（２，５９２×１，９４４）　／　ＶＧＡ、１６：９モード：１３Ｍ（４，８９６×２，７５２）　／　７．５Ｍ（３，６４８×２，０５６）　／　２．１Ｍ（１，９２０×１，０８０）、１：１モード：１３Ｍ（３，６６４×３，６６４）　／　７．５Ｍ（２，７３６×２，７３６）　／　３．７Ｍ（１，９２０×１，９２０）　、スイングパノラマ：ワイド（７，１５２×１，０８０／４，９１２×１，９２０）、スタンダード（４，９１２×１，０８０／３，４２４×１，９２０）、３６０度（１１，５２０×１，０８０）&lt;/td&gt;&lt;/tr&gt;&lt;tr&gt;&lt;td bgcolor=#eeeeee&gt;静止画記録方式&lt;/td&gt;&lt;td bgcolor=#ffffff&gt;ＪＰＥＧ&lt;/td&gt;&lt;/tr&gt;&lt;tr&gt;&lt;td bgcolor=#eeeeee&gt;動画記録画素数&lt;/td&gt;&lt;td bgcolor=#ffffff&gt;ＡＶＣＨＤ：　２８Ｍ　ＰＳ（１，９２０ｘ１，０８０／６０ｐ）　／　２４Ｍ　ＦＸ（１，９２０ｘ１，０８０／６０ｉ）　／　１７Ｍ　ＦＨ（１，９２０ｘ１，０８０／６０ｉ）　／　２４Ｍ　ＦＸ（１，９２０ｘ１，０８０／２４ｐ）　／　１７Ｍ　ＦＨ（１，９２０ｘ１，０８０／２４ｐ）、ＸＡＶＣ　Ｓ：　６０ｐ　５０Ｍ（１，９２０ｘ１，０８０／６０ｐ）　／　３０ｐ　５０Ｍ（１，９２０ｘ１，０８０／３０ｐ）　／　２４ｐ　５０Ｍ（１，９２０ｘ１，０８０／２４ｐ）／　ＭＰ４：　２８Ｍ（１，９２０ｘ１，０８０／６０ｆｐｓ）　／　１６Ｍ（１，９２０ｘ１，０８０／３０ｆｐｓ）　／　６Ｍ（１，２８０ｘ７２０／３０ｆｐｓ）&lt;/td&gt;&lt;/tr&gt;&lt;tr&gt;&lt;td bgcolor=#eeeeee&gt;暗部補正機能&lt;/td&gt;&lt;td bgcolor=#ffffff&gt;有&lt;/td&gt;&lt;/tr&gt;&lt;tr&gt;&lt;td bgcolor=#eeeeee&gt;プリンター連携&lt;/td&gt;&lt;td bgcolor=#ffffff&gt;Ｅｘｉｆ　Ｐｒｉｎｔ対応、ＰＲＩＮＴ　Ｉｍａｇｅ　Ｍａｔｃｈｉｎｇ対応（ＰＩＭ３）&lt;/td&gt;&lt;/tr&gt;&lt;tr&gt;&lt;td bgcolor=#eeeeee&gt;シャッタースピード&lt;/td&gt;&lt;td bgcolor=#ffffff&gt;おまかせオート（４－１／２，０００秒）／　プログラムオート（１－１／２，０００秒）　／　マニュアル（３０－１／２，０００秒）　／　Ａ優先（８－１／２，０００秒）　／　Ｓ優先（３０－１／２，０００秒）&lt;/td&gt;&lt;/tr&gt;&lt;/table&gt;&lt;br /&gt;&lt;br /&gt;&lt;div&gt;&lt;a href=https://www.shop-inverse.com/ymdshitadori.html target=_blank&gt;&lt;img src=https://cache.ymall.jp/image/ymdweb/pc/common/banner/bn_side150518_1.png alt=下取り&gt;&lt;/a&gt;&lt;/div&gt;&lt;div style=font-weight:bold;&gt;&lt;span style=color:green;&gt;■&lt;/span&gt;下取りサービス対象商品&lt;/div&gt;&lt;br /&gt;&lt;br /&gt;</t>
  </si>
  <si>
    <t>4548736012561</t>
  </si>
  <si>
    <t>DSC-W830 コンパクトデジタルカメラ</t>
  </si>
  <si>
    <t>&lt;img src="https://img1.kakaku.k-img.com/images/productimage/fullscale/K0001002803.jpg"&gt;&lt;br&gt;&lt;br&gt;&lt;div align="left"&gt;&lt;b&gt;■商品特徴&lt;/b&gt;&lt;BR&gt;&lt;!-- 20210514--&gt;&lt;br&gt;&lt;br /&gt;ソニー DSC-W830 コンパクトデジタルカメラ 「Cyber-shot」 シルバー&lt;br&gt;&lt;br&gt;ソニー デジタルカメラ  DSC-W830 &lt;br&gt;色名称   シルバー&lt;br&gt;商品名称   デジタルスチルカメラ&lt;br&gt;発売年月日   2017年10月13日&lt;br&gt;&lt;br&gt;本体寸法：52.5mm＊93.1mm＊22.5mm（120g）&lt;br&gt;高さ＊幅＊奥行き（質量）&lt;br&gt;&lt;br&gt;・コンパクトボディに、光学８倍ズームレンズを搭載&lt;br&gt;・独自開発の有効約２０１０万画素ＣＣＤ&lt;br&gt;・ブレを抑えて、くっきり撮れる「光学式手ブレ補正」&lt;br /&gt;コンパクトボディに、光学8倍ズームレンズを搭載&lt;br&gt;広角25mm&lt;br /&gt;主な主な仕様&lt;br&gt;画面サイズ：２．７インチ&lt;br&gt;標準実装メモリー容量：２７ＭＢ&lt;br&gt;光学ズーム倍率：８倍&lt;br&gt;デジタルズーム倍率：３２倍&lt;br&gt;モニタ：有&lt;br&gt;総画素数：約２０５０万画素&lt;br&gt;記録媒体：他対応&lt;br&gt;有効画素数・静止画（４：３）：約２０１０万画素&lt;br&gt;ＰｉｃｔＢｒｉｄｇｅ：×&lt;br&gt;電池寿命枚数：２１０枚&lt;br&gt;動画記録方式：ＭＰＥＧ－４&lt;br&gt;手ブレ補正機能［静止画］：光学式&lt;br&gt;顔認識機能：有&lt;br&gt;記録メディア：メモリースティック　デュオ、メモリースティック　ＰＲＯ　デュオ、メモリースティックＰＲＯデュオ（Ｈｉｇｈ　Ｓｐｅｅｄ）、メモリースティック　ＰＲＯ－ＨＧ　デュオ、メモリースティック　マイクロ（＊）、メモリースティック　マイクロ　（Ｍａｒｋ２）（＊）、ＳＤメモリーカード、ＳＤＨＣメモリーカード、ＳＤＸＣメモリーカード、ｍｉｃｒｏＳＤメモリーカード（＊）、ｍｉｃｒｏＳＤＨＣメモリーカード（＊）、ｍｉｃｒｏＳＤＸＣメモリーカード（＊）&lt;br&gt;静止画記録画素数：４：３モード：２０Ｍ（５，１５２×３，８６４）　／　１０Ｍ（３，６４８×２，７３６）　／　５Ｍ（２，５９２×１，９４４）　／　ＶＧＡ、１６：９モード：１５Ｍ（５，１５２×２，８９６）　／　２Ｍ（１，９２０×１，０８０）　、スイングパノラマ：ワイド（７，１５２×１，０８０／４，９１２×１，９２０）、スタンダード（４，９１２×１，０８０／３，４２４×１，９２０）、３６０度（１１，５２０×１，０８０）&lt;br&gt;静止画記録方式：ＪＰＥＧ&lt;br&gt;動画記録画素数：１２８０ｘ７２０ファイン　９Ｍ（１２８０ｘ７２０／３０ｆｐｓ）　／　１２８０ｘ７２０スタンダード　６Ｍ（１２８０ｘ７２０／３０ｆｐｓ）　／　ＶＧＡ　３Ｍ（６４０ｘ４８０／３０ｆｐｓ）&lt;br&gt;暗部補正機能：有&lt;br&gt;プリンター連携：Ｅｘｉｆ　Ｐｒｉｎｔ対応、ＰＲＩＮＴ　Ｉｍａｇｅ　Ｍａｔｃｈｉｎｇ対応（ＰＩＭ３）&lt;br&gt;シャッタースピード：おまかせオート（２－１／１，６００秒）／　プログラムオート（１－１／１，６００秒）&lt;br&gt;撮像素子：１／２．３型（７．７６ｍｍ）　ソニーＳｕｐｅｒ　ＨＡＤ　ＣＣＤ&lt;br&gt;ＩＳＯ感度：Ａｕｔｏ／８０／１００／２００／４００／８００／１６００／３２００&lt;br&gt;開放Ｆ値（ワイド端～テレ端）：Ｆ３．３～Ｆ６．３&lt;br /&gt;</t>
  </si>
  <si>
    <t>4905524972535</t>
  </si>
  <si>
    <t>DSC-WX800 コンパクトデジタルカメラ</t>
  </si>
  <si>
    <t>&lt;img src="https://img1.kakaku.k-img.com/images/productimage/fullscale/K0001101248.jpg"&gt;&lt;br&gt;&lt;br&gt;&lt;div align="left"&gt;&lt;b&gt;■商品特徴&lt;/b&gt;&lt;BR&gt;&lt;!-- 20210514--&gt;&lt;br&gt;&lt;br /&gt;ソニー DSC-WX800 コンパクトデジタルカメラ Cyber-shot（サイバーショット）ブラック&lt;br&gt;発売日：2018年11月9日&lt;br&gt;&lt;br&gt;●ZEISS Vario-Sonnar T*24-720mm※2の高倍率で高画質なズームレンズを世界最小※1ボディに搭載&lt;br&gt;小型ボディに、広角24mmから超望遠720mm※2まで幅広い領域をカバーするZEISS Vario-Sonnar (バリオ・ ゾナー)T＊の高倍率ズームレンズを搭載しています。光学式手ブレ補正の搭載により、高倍率ズーム時に起こりやすい手ブレも高精度に検出して補正します。また、望遠時に動く被写体をフレーミングしてすばやく見つけ出せるズームアシスト機能を搭載しています。&lt;br&gt;&lt;br&gt;●画素加算のない全画素読み出しによる高解像4K動画※3や本格的な静止画撮影に役立つ機能を実現&lt;br&gt;新たに、画素加算のない全画素読み出しによる高解像4K動画※3の本体内記録※4が可能となりました。4K映像に必要な画素数の約1.6倍の豊富な情報量を凝縮して4K映像を出力するため、このオーバーサンプリング効果により、モアレやジャギーが少なく高解像で高画質な描写が可能です。また、4K動画※3から静止画を切り出すことも可能です。加えて、HD映像で120fpsのハイスピード撮影※4にも対応し、動きの速い被写体をより滑らかに記録できます。さらに、高速・高精度なファストインテリジェントAFを搭載し、約0.09秒※7の高速AFを実現しています。検出した瞳に自動的にピントを合わせる瞳AF機能にも対応。正面からうつ向き顔になった場合や振り向いた瞬間など、ピント合わせが難しい状況でも瞬時に瞳を検出しピントを合わせます。さらに、画像処理エンジンBIONZ XとフロントエンドLSIの組み合わせにより、最大10コマ/秒の高速連写を連続撮影可能枚数最大155枚※5まで実現。連写した静止画のグループ表示やグループ単位での削除にも対応します。感度は最高ISO6400(拡張時)まで設定でき、暗所での撮影にも活躍します。&lt;br&gt;&lt;br&gt;●快適な操作性と充実の撮影性能&lt;br&gt;・構図を確認しながら自分撮りが可能な180°チルト液晶と便利なタッチフォーカス・タッチシャッター&lt;br&gt;・モバイル機器と連携するWi-FiとNFCを搭載、Bluetooth経由での位置情報取得※6にも対応&lt;br&gt;・低容量のプロキシー動画記録にも対応しているので、手軽に動画をスマートフォンへ転送可能&lt;br&gt;・お好みのメニュー項目を最大30個までカスタマイズ登録できるマイメニュー登録機能&lt;br&gt;&lt;br&gt;※1 画角(35mm判相当)望遠端700mm以上のレンズ搭載のレンズ一体型デジタルスチルカメラとして。2018年10月時点。ソニー調べ&lt;br&gt;※2 画角(35mm判相当)&lt;br&gt;※3 連続撮影時間は約5分です。撮影時間は撮影環境によって変わる可能性があります。&lt;br&gt;※4 XAVC S記録方式での動画撮影時は、Class 10以上のマイクロSDHC/SDXCカードが必要です。100Mbps記録時にはUHS-I(U3)のマイクロSDHC/SDXCカードが必要です。&lt;br&gt;※5 連続撮影モード「速度優先連続撮影」時、画質「ファイン」時&lt;br&gt;※6 新商品とBluetooth接続できるモバイル端末は次の通りです。2018年8月時点。Android搭載端末(Android 5.0以降、Bluetooth 4.0以降)、iPhone/iPad(iPhone 4S以降/iPad(第3世代)) 以降&lt;br&gt;&lt;br&gt;&lt;br&gt;&lt;strong&gt;【主な仕様】&lt;/strong&gt;&lt;br&gt;本体サイズ(H×W×D) mm：約58.1×101.6×35.5mm&lt;br&gt;本体重量：約233g（バッテリーNP-BX1、メモリーカードを含む） / 約207g（本体のみ）&lt;br&gt;撮像画面サイズ：1/2.3型 Exmor R CMOS センサー&lt;br&gt;総画素数：約2110万画素&lt;br&gt;有効画素数：約1820万画素&lt;br&gt;画像処理エンジン：BIONZ X（ ビオンズ エックス）&lt;br&gt;液晶モニターサイズ：3.0型（4:3） / 約92.1万ドット / エクストラファイン液晶 / TFT LCD /タッチパネル対応 / マルチアングル（上180度）&lt;br&gt;レンズ：ツァイス バリオ・ゾナーT＊レンズ（レンズ構成：10群11枚〈非球面レンズ5枚〉）&lt;br&gt;絞り・開放絞り：F3.5（ワイド端時）- 6.4（テレ端時）&lt;br&gt;ズーム機能：【光学ズーム】28倍（動画記録中の光学ズーム対応）【全画素超解像ズーム】静止画時　約60倍（18Mサイズ）　動画時　約45倍（4K）、約60倍（HD）【デジタルズーム】静止画時　約120倍（18Mサイズ）動画時　約120倍&lt;br&gt;撮影距離：おまかせオート：AF約5cm-∞（ワイド端時）、約250cm-∞（テレ端時）/プログラムオート：AF約5cm-∞（ワイド端時）、約250cm-∞（テレ端時）&lt;br&gt;ISO感度：AUTO（ISO80-3200、上限/下限 設定可能）、80/100/200/400/800/1600/3200(拡張ISO6400)、マルチショットNR：AUTO（ISO80-3200）、100/200/400/800/1600/3200/6400＊/12800＊　＊全画素超解像技術および重ね合わせ連写を使って実現しています&lt;br&gt;シャッタースピード：おまかせオート（1/4-1/2000秒） / プログラムオート（1-1/2000秒） /マニュアル露出（30-1/2000秒） / 絞り優先（8-1/2000秒） /シャッタースピード優先（30-1/2000秒）&lt;br&gt;記録メディア：メモリースティック マイクロ / メモリースティック マイクロ (Mark2) /microSDXCメモリーカード&lt;br&gt;電源：バッテリーシステム：NP-BX1　DC3.6V（同梱バッテリー） / DC5.0V（同梱ACアダプター）&lt;br&gt;付属品：リチャージャブルバッテリーパックNP-BX1 / ACアダプター AC-UB10C /マイクロUSBケーブル / リストストラップ /取扱説明書 他&lt;br /&gt;&lt;br&gt;&lt;br&gt;&lt;br /&gt;</t>
  </si>
  <si>
    <t>4548736087989</t>
  </si>
  <si>
    <t>サイバーショット DSC-HX99 コンパクトデジタルカメラ</t>
  </si>
  <si>
    <t>&lt;img src="https://img1.kakaku.k-img.com/images/productimage/fullscale/K0001101247.jpg"&gt;&lt;br&gt;&lt;br&gt;&lt;div align="left"&gt;&lt;b&gt;■商品特徴&lt;/b&gt;&lt;BR&gt;&lt;!-- 20210514--&gt;&lt;br&gt;&lt;br /&gt;ソニー DSC-HX99 コンパクトデジタルカメラ Cyber-shot（サイバーショット）ブラック&lt;br&gt;発売日：2018年11月9日&lt;br&gt;&lt;br&gt;●ZEISS Vario-Sonnar T*24-720mm※2の高倍率で高画質なズームレンズを世界最小※1ボディに搭載&lt;br&gt;小型ボディに、広角24mmから超望遠720mm※2まで幅広い領域をカバーするZEISS Vario-Sonnar (バリオ・ ゾナー)T＊の高倍率ズームレンズを搭載しています。光学式手ブレ補正の搭載により、高倍率ズーム時に起こりやすい手ブレも高精度に検出して補正します。また、望遠時に動く被写体をフレーミングしてすばやく見つけ出せるズームアシスト機能を搭載しています。&lt;br&gt;&lt;br&gt;●画素加算のない全画素読み出しによる高解像4K動画※3や本格的な静止画撮影に役立つ機能を実現&lt;br&gt;新たに、画素加算のない全画素読み出しによる高解像4K動画※3の本体内記録※4が可能となりました。4K映像に必要な画素数の約1.6倍の豊富な情報量を凝縮して4K映像を出力するため、このオーバーサンプリング効果により、モアレやジャギーが少なく高解像で高画質な描写が可能です。また、4K動画※3から静止画を切り出すことも可能です。加えて、HD映像で120fpsのハイスピード撮影※4にも対応し、動きの速い被写体をより滑らかに記録できます。さらに、高速・高精度なファストインテリジェントAFを搭載し、約0.09秒※7の高速AFを実現しています。検出した瞳に自動的にピントを合わせる瞳AF機能にも対応。正面からうつ向き顔になった場合や振り向いた瞬間など、ピント合わせが難しい状況でも瞬時に瞳を検出しピントを合わせます。さらに、画像処理エンジンBIONZ XとフロントエンドLSIの組み合わせにより、最大10コマ/秒の高速連写を連続撮影可能枚数最大155枚※5まで実現。連写した静止画のグループ表示やグループ単位での削除にも対応します。感度は最高ISO6400(拡張時)まで設定でき、暗所での撮影にも活躍します。&lt;br&gt;&lt;br&gt;●快適な操作性と充実の撮影性能&lt;br&gt;・構図を確認しながら自分撮りが可能な180°チルト液晶と便利なタッチフォーカス・タッチシャッター&lt;br&gt;・モバイル機器と連携するWi-FiとNFCを搭載、Bluetooth経由での位置情報取得※6にも対応&lt;br&gt;・低容量のプロキシー動画記録にも対応しているので、手軽に動画をスマートフォンへ転送可能&lt;br&gt;・お好みのメニュー項目を最大30個までカスタマイズ登録できるマイメニュー登録機能&lt;br&gt;&lt;br&gt;※1 ファインダーおよび画角(35mm判相当)望遠端700mm以上のレンズ搭載のレンズ一体型デジタルスチルカメラとして。2018年8月時点。ソニー調べ。&lt;br&gt;※2 画角(35mm判相当)&lt;br&gt;※3 連続撮影時間は約5分です。撮影時間は撮影環境によって変わる可能性があります。&lt;br&gt;※4 XAVC S記録方式での動画撮影時は、Class 10以上のマイクロSDHC/SDXCカードが必要です。100Mbps記録時にはUHS-I(U3)のマイクロSDHC/SDXCカードが必要です。&lt;br&gt;※5 連続撮影モード「速度優先連続撮影」時、画質「ファイン」時&lt;br&gt;※6 新商品とBluetooth接続できるモバイル端末は次の通りです。2018年8月時点。Android搭載端末(Android 5.0以降、Bluetooth 4.0以降)、iPhone/iPad(iPhone 4S以降/iPad(第3世代)) 以降&lt;br&gt;※7 CIPA準拠。内部測定条件 f=4.25mm(ワイド端)、明るさ EV8.5、プログラムオート、AFエリア：ワイド&lt;br&gt;&lt;br&gt;&lt;br&gt;&lt;strong&gt;【主な仕様】&lt;/strong&gt;&lt;br&gt;本体サイズ(H×W×D) mm：58.1×102.0×35.5mm&lt;br&gt;本体重量：約242g(バッテリーNP-BX1、メモリーカードを含む）/約216g(本体のみ)&lt;br&gt;撮像画面サイズ：1/2.3型 Exmor R CMOS センサー&lt;br&gt;総画素数：約2110万画素&lt;br&gt;有効画素数：約1820万画素&lt;br&gt;画像処理エンジン：BIONZ X（ ビオンズ エックス）&lt;br&gt;液晶モニターサイズ：3.0型（4:3） 921600ドット / エクストラファイン液晶 / TFT LCD&lt;br&gt;ビューファインダー：0.2型 電子式ビューファインダー（OLED）、約63.8万ドット相当&lt;br&gt;レンズ：ツァイス バリオ・ゾナーT＊レンズ（レンズ構成：10群11枚〈非球面レンズ5枚〉）&lt;br&gt;絞り・開放絞り：F3.5（ワイド端時）- 6.4（テレ端時）&lt;br&gt;ズーム機能：【光学ズーム】28倍（動画記録中の光学ズーム対応）【全画素超解像ズーム】静止画時　約60倍（18Mサイズ）動画時　約45倍（4K）、約60倍（HD）【デジタルズーム】静止画時　約120倍（18Mサイズ）動画時　約120倍&lt;br&gt;撮影距離：おまかせオート：AF約5cm-∞（ワイド端時）、約250cm-∞（テレ端時）/ プログラムオート：AF約5cm-∞(ワイド端時)、約250cm-∞(テレ端時)&lt;br&gt;ISO感度：AUTO（ISO80-3200、上限/下限 設定可能）、80/100/200/400/800/1600/3200(拡張ISO6400)、マルチショットNR：AUTO（ISO80-3200）、100/200/400/800/1600/3200/6400＊/12800＊　＊全画素超解像技術および重ね合わせ連写を使って実現しています&lt;br&gt;シャッタースピード：おまかせオート（1/4-1/2000秒） / プログラムオート（1-1/2000秒） /マニュアル露出（30-1/2000秒） / 絞り優先（8-1/2000秒） /シャッタースピード優先（30-1/2000秒）&lt;br&gt;記録メディア：メモリースティック マイクロ / メモリースティック マイクロ (Mark2) /microSDメモリーカード / microSDHCメモリーカード /microSDXCメモリーカード&lt;br&gt;電源：バッテリーシステム：NP-BX1　DC3.6V（同梱バッテリー） / DC5.0V（同梱ACアダプター）&lt;br&gt;付属品：リチャージャブルバッテリーパックNP-BX1 / ACアダプター AC-UB10C /マイクロUSBケーブル / リストストラップ /取扱説明書 他&lt;br /&gt;&lt;br&gt;&lt;br&gt;&lt;br /&gt;</t>
  </si>
  <si>
    <t>4548736087613</t>
  </si>
  <si>
    <t>PowerShot G9 X Mark II [シルバー] デジタルカメラ</t>
  </si>
  <si>
    <t>&lt;img src="https://img1.kakaku.k-img.com/images/productimage/fullscale/K0000944142.jpg"&gt;&lt;br&gt;&lt;br&gt;&lt;div align="left"&gt;&lt;b&gt;■商品特徴&lt;/b&gt;&lt;BR&gt;キヤノン PSG9XMK2SL コンパクトデジタルカメラ　PowerShot（パワーショット） G9 X Mark II（シルバー）&lt;br&gt;発売日：2017年02月23日&lt;br&gt;&lt;br&gt;●ポケットサイズで高級感のあるデザイン&lt;br&gt;28-84mm（※35mmフィルム換算）相当の光学3倍ズームレンズと1.0型センサーを搭載しながら、98.0mm（幅）×57.9mm（高さ）×31.3mm（奥行）、質量約206gの薄型で軽量なボディーを実現しています。ポケットにも入れやすいサイズで、気軽に持ち歩き、日常を高画質な写真や動画で記録することが可能です。また、クラシックとモダンを融合させた高級感のあるデザインを採用し、グリップ部材には、樹脂にゴム調の特殊塗装を施すことで高品位な質感を実現しています。&lt;br&gt;&lt;br&gt;●映像エンジン DIGIC 7の搭載によりさらなる高画質を実現&lt;br&gt;画像処理性能に優れた映像エンジン DIGIC 7を搭載しており、従来機種（PowerShot G9 X）からさらなる高画質を実現しています。薄暗い室内や夜景などの暗いシーンにおいて、ノイズリダクション処理の進化により高感度撮影時の解像感が向上するとともに、高精度にブレを除去する「デュアルセンシング IS」により、手ブレを抑えた撮影が可能です。また、被写体の追尾・検出といった撮影機能を強化し、シャッターチャンスをしっかりととらえることができます。&lt;br&gt;&lt;br&gt;&lt;br&gt;&lt;strong&gt;【仕様】&lt;/strong&gt;&lt;br /&gt;&lt;table width="100%" border="0" cellpadding="3" cellspacing="1" bgcolor="#CCCCCC"&gt;&lt;tr&gt;&lt;td width="30%" bgcolor="#3366FF"&gt;&lt;font color="#FFFFFF"&gt;本体サイズ(H×W×D) mm&lt;/font&gt;&lt;/td&gt;&lt;td width="70%" bgcolor="#FFFFFF"&gt;57.9×98.0×31.3mm&lt;/td&gt;&lt;/tr&gt;&lt;tr&gt;&lt;td bgcolor="#3366FF"&gt;&lt;font color="#FFFFFF"&gt;本体重量&lt;/font&gt;&lt;/td&gt;&lt;td bgcolor="#FFFFFF"&gt;約206g（バッテリーおよびメモリーカード含む）／約182g（本体のみ） CIPA準拠&lt;/td&gt;&lt;/tr&gt;&lt;tr&gt;&lt;td bgcolor="#3366FF"&gt;&lt;font color="#FFFFFF"&gt;撮像画面サイズ&lt;/font&gt;&lt;/td&gt;&lt;td bgcolor="#FFFFFF"&gt;1.0型 高感度CMOS（裏面照射型）&lt;/td&gt;&lt;/tr&gt;&lt;tr&gt;&lt;td bgcolor="#3366FF"&gt;&lt;font color="#FFFFFF"&gt;総画素数&lt;/font&gt;&lt;/td&gt;&lt;td bgcolor="#FFFFFF"&gt;約2090万画素&lt;/td&gt;&lt;/tr&gt;&lt;tr&gt;&lt;td bgcolor="#3366FF"&gt;&lt;font color="#FFFFFF"&gt;有効画素数&lt;/font&gt;&lt;/td&gt;&lt;td bgcolor="#FFFFFF"&gt;約2010万画素（※画像処理により画素数が減少することがあります。）&lt;/td&gt;&lt;/tr&gt;&lt;tr&gt;&lt;td bgcolor="#3366FF"&gt;&lt;font color="#FFFFFF"&gt;画像処理エンジン&lt;/font&gt;&lt;/td&gt;&lt;td bgcolor="#FFFFFF"&gt;DIGIC 7&lt;/td&gt;&lt;/tr&gt;&lt;tr&gt;&lt;td bgcolor="#3366FF"&gt;&lt;font color="#FFFFFF"&gt;液晶モニターサイズ&lt;/font&gt;&lt;/td&gt;&lt;td bgcolor="#FFFFFF"&gt;3.0型TFTカラー液晶（約104万ドット）、アスペクト比3：2、視野率：約100％、タッチパネル（静電容量方式）&lt;/td&gt;&lt;/tr&gt;&lt;tr&gt;&lt;td bgcolor="#3366FF"&gt;&lt;font color="#FFFFFF"&gt;レンズ&lt;/font&gt;&lt;/td&gt;&lt;td bgcolor="#FFFFFF"&gt;【焦点距離（35mm判換算）】28（W）-84mm（T）相当　【レンズ構成】6群8枚（両面非球面UAレンズ2枚、片面非球面レンズ1枚）&lt;/td&gt;&lt;/tr&gt;&lt;tr&gt;&lt;td bgcolor="#3366FF"&gt;&lt;font color="#FFFFFF"&gt;絞り・開放絞り&lt;/font&gt;&lt;/td&gt;&lt;td bgcolor="#FFFFFF"&gt;F2.0（W）-F4.9（T）&lt;/td&gt;&lt;/tr&gt;&lt;tr&gt;&lt;td bgcolor="#3366FF"&gt;&lt;font color="#FFFFFF"&gt;ズーム機能&lt;/font&gt;&lt;/td&gt;&lt;td bgcolor="#FFFFFF"&gt;光学ズーム3倍／デジタルズーム約4.0倍／プログレッシブファインズーム（ラージ時）約6.0倍&lt;/td&gt;&lt;/tr&gt;&lt;tr&gt;&lt;td bgcolor="#3366FF"&gt;&lt;font color="#FFFFFF"&gt;撮影距離&lt;/font&gt;&lt;/td&gt;&lt;td bgcolor="#FFFFFF"&gt;【オート】5cm～∞（W）／35cm～∞（T）　【マクロ】5cm～50cm（W） （レンズ先端より）&lt;/td&gt;&lt;/tr&gt;&lt;tr&gt;&lt;td bgcolor="#3366FF"&gt;&lt;font color="#FFFFFF"&gt;ISO感度&lt;/font&gt;&lt;/td&gt;&lt;td bgcolor="#FFFFFF"&gt;オート、ISO 125～12800&lt;/td&gt;&lt;/tr&gt;&lt;tr&gt;&lt;td bgcolor="#3366FF"&gt;&lt;font color="#FFFFFF"&gt;シャッタースピード&lt;/font&gt;&lt;/td&gt;&lt;td bgcolor="#FFFFFF"&gt;1～1/2000秒（撮影モード：オートモード）、30～1/2000秒（撮影モード：Tv）、BULB～1/2000秒（撮影モード：M）&lt;/td&gt;&lt;/tr&gt;&lt;tr&gt;&lt;td bgcolor="#3366FF"&gt;&lt;font color="#FFFFFF"&gt;記録メディア&lt;/font&gt;&lt;/td&gt;&lt;td bgcolor="#FFFFFF"&gt;SDメモリーカード／SDHCメモリーカード／SDXCメモリーカード（※UHS-Iカード対応）&lt;/td&gt;&lt;/tr&gt;&lt;tr&gt;&lt;td bgcolor="#3366FF"&gt;&lt;font color="#FFFFFF"&gt;電源&lt;/font&gt;&lt;/td&gt;&lt;td bgcolor="#FFFFFF"&gt;【電池】専用リチウムイオン充電池 NB-13L（付属）&lt;/td&gt;&lt;/tr&gt;&lt;tr&gt;&lt;td bgcolor="#3366FF"&gt;&lt;font color="#FFFFFF"&gt;付属品&lt;/font&gt;&lt;/td&gt;&lt;td bgcolor="#FFFFFF"&gt;リストストラップ WS-DC12、バッテリーパック NB-13L、バッテリーチャージャー CB-2LH、使用説明書&lt;/td&gt;&lt;/tr&gt;&lt;/table&gt;&lt;br /&gt;</t>
  </si>
  <si>
    <t>4549292081121</t>
  </si>
  <si>
    <t>PowerShot G9 X Mark II [ブラック] デジタルカメラ</t>
  </si>
  <si>
    <t>&lt;img src="https://img1.kakaku.k-img.com/images/productimage/fullscale/K0000944141.jpg"&gt;&lt;br&gt;&lt;br&gt;&lt;div align="left"&gt;&lt;b&gt;■商品特徴&lt;/b&gt;&lt;BR&gt;キヤノン PSG9XMK2BK コンパクトデジタルカメラ　PowerShot（パワーショット） G9 X Mark II（ブラック）&lt;br&gt;発売日：2017年02月23日&lt;br&gt;&lt;br&gt;●ポケットサイズで高級感のあるデザイン&lt;br&gt;28-84mm（※35mmフィルム換算）相当の光学3倍ズームレンズと1.0型センサーを搭載しながら、98.0mm（幅）×57.9mm（高さ）×31.3mm（奥行）、質量約206gの薄型で軽量なボディーを実現しています。ポケットにも入れやすいサイズで、気軽に持ち歩き、日常を高画質な写真や動画で記録することが可能です。また、クラシックとモダンを融合させた高級感のあるデザインを採用し、グリップ部材には、樹脂にゴム調の特殊塗装を施すことで高品位な質感を実現しています。&lt;br&gt;&lt;br&gt;●映像エンジン DIGIC 7の搭載によりさらなる高画質を実現&lt;br&gt;画像処理性能に優れた映像エンジン DIGIC 7を搭載しており、従来機種（PowerShot G9 X）からさらなる高画質を実現しています。薄暗い室内や夜景などの暗いシーンにおいて、ノイズリダクション処理の進化により高感度撮影時の解像感が向上するとともに、高精度にブレを除去する「デュアルセンシング IS」により、手ブレを抑えた撮影が可能です。また、被写体の追尾・検出といった撮影機能を強化し、シャッターチャンスをしっかりととらえることができます。&lt;br&gt;&lt;br&gt;&lt;br&gt;&lt;strong&gt;【仕様】&lt;/strong&gt;&lt;br /&gt;&lt;table width="100%" border="0" cellpadding="3" cellspacing="1" bgcolor="#CCCCCC"&gt;&lt;tr&gt;&lt;td width="30%" bgcolor="#3366FF"&gt;&lt;font color="#FFFFFF"&gt;本体サイズ(H×W×D) mm&lt;/font&gt;&lt;/td&gt;&lt;td width="70%" bgcolor="#FFFFFF"&gt;57.9×98.0×31.3mm&lt;/td&gt;&lt;/tr&gt;&lt;tr&gt;&lt;td bgcolor="#3366FF"&gt;&lt;font color="#FFFFFF"&gt;本体重量&lt;/font&gt;&lt;/td&gt;&lt;td bgcolor="#FFFFFF"&gt;約206g（バッテリーおよびメモリーカード含む）／約182g（本体のみ） CIPA準拠&lt;/td&gt;&lt;/tr&gt;&lt;tr&gt;&lt;td bgcolor="#3366FF"&gt;&lt;font color="#FFFFFF"&gt;撮像画面サイズ&lt;/font&gt;&lt;/td&gt;&lt;td bgcolor="#FFFFFF"&gt;1.0型 高感度CMOS（裏面照射型）&lt;/td&gt;&lt;/tr&gt;&lt;tr&gt;&lt;td bgcolor="#3366FF"&gt;&lt;font color="#FFFFFF"&gt;総画素数&lt;/font&gt;&lt;/td&gt;&lt;td bgcolor="#FFFFFF"&gt;約2090万画素&lt;/td&gt;&lt;/tr&gt;&lt;tr&gt;&lt;td bgcolor="#3366FF"&gt;&lt;font color="#FFFFFF"&gt;有効画素数&lt;/font&gt;&lt;/td&gt;&lt;td bgcolor="#FFFFFF"&gt;約2010万画素（※画像処理により画素数が減少することがあります。）&lt;/td&gt;&lt;/tr&gt;&lt;tr&gt;&lt;td bgcolor="#3366FF"&gt;&lt;font color="#FFFFFF"&gt;画像処理エンジン&lt;/font&gt;&lt;/td&gt;&lt;td bgcolor="#FFFFFF"&gt;DIGIC 7&lt;/td&gt;&lt;/tr&gt;&lt;tr&gt;&lt;td bgcolor="#3366FF"&gt;&lt;font color="#FFFFFF"&gt;液晶モニターサイズ&lt;/font&gt;&lt;/td&gt;&lt;td bgcolor="#FFFFFF"&gt;3.0型TFTカラー液晶（約104万ドット）、アスペクト比3：2、視野率：約100％、タッチパネル（静電容量方式）&lt;/td&gt;&lt;/tr&gt;&lt;tr&gt;&lt;td bgcolor="#3366FF"&gt;&lt;font color="#FFFFFF"&gt;レンズ&lt;/font&gt;&lt;/td&gt;&lt;td bgcolor="#FFFFFF"&gt;【焦点距離（35mm判換算）】28（W）-84mm（T）相当　【レンズ構成】6群8枚（両面非球面UAレンズ2枚、片面非球面レンズ1枚）&lt;/td&gt;&lt;/tr&gt;&lt;tr&gt;&lt;td bgcolor="#3366FF"&gt;&lt;font color="#FFFFFF"&gt;絞り・開放絞り&lt;/font&gt;&lt;/td&gt;&lt;td bgcolor="#FFFFFF"&gt;F2.0（W）-F4.9（T）&lt;/td&gt;&lt;/tr&gt;&lt;tr&gt;&lt;td bgcolor="#3366FF"&gt;&lt;font color="#FFFFFF"&gt;ズーム機能&lt;/font&gt;&lt;/td&gt;&lt;td bgcolor="#FFFFFF"&gt;光学ズーム3倍／デジタルズーム約4.0倍／プログレッシブファインズーム（ラージ時）約6.0倍&lt;/td&gt;&lt;/tr&gt;&lt;tr&gt;&lt;td bgcolor="#3366FF"&gt;&lt;font color="#FFFFFF"&gt;撮影距離&lt;/font&gt;&lt;/td&gt;&lt;td bgcolor="#FFFFFF"&gt;【オート】5cm～∞（W）／35cm～∞（T）　【マクロ】5cm～50cm（W） （レンズ先端より）&lt;/td&gt;&lt;/tr&gt;&lt;tr&gt;&lt;td bgcolor="#3366FF"&gt;&lt;font color="#FFFFFF"&gt;ISO感度&lt;/font&gt;&lt;/td&gt;&lt;td bgcolor="#FFFFFF"&gt;オート、ISO 125～12800&lt;/td&gt;&lt;/tr&gt;&lt;tr&gt;&lt;td bgcolor="#3366FF"&gt;&lt;font color="#FFFFFF"&gt;シャッタースピード&lt;/font&gt;&lt;/td&gt;&lt;td bgcolor="#FFFFFF"&gt;1～1/2000秒（撮影モード：オートモード）、30～1/2000秒（撮影モード：Tv）、BULB～1/2000秒（撮影モード：M）&lt;/td&gt;&lt;/tr&gt;&lt;tr&gt;&lt;td bgcolor="#3366FF"&gt;&lt;font color="#FFFFFF"&gt;記録メディア&lt;/font&gt;&lt;/td&gt;&lt;td bgcolor="#FFFFFF"&gt;SDメモリーカード／SDHCメモリーカード／SDXCメモリーカード（※UHS-Iカード対応）&lt;/td&gt;&lt;/tr&gt;&lt;tr&gt;&lt;td bgcolor="#3366FF"&gt;&lt;font color="#FFFFFF"&gt;電源&lt;/font&gt;&lt;/td&gt;&lt;td bgcolor="#FFFFFF"&gt;【電池】専用リチウムイオン充電池 NB-13L（付属）&lt;/td&gt;&lt;/tr&gt;&lt;tr&gt;&lt;td bgcolor="#3366FF"&gt;&lt;font color="#FFFFFF"&gt;付属品&lt;/font&gt;&lt;/td&gt;&lt;td bgcolor="#FFFFFF"&gt;リストストラップ WS-DC12、バッテリーパック NB-13L、バッテリーチャージャー CB-2LH、使用説明書&lt;/td&gt;&lt;/tr&gt;&lt;/table&gt;&lt;br /&gt;</t>
  </si>
  <si>
    <t>4549292081053</t>
  </si>
  <si>
    <t>DSC-RX10M4 コンパクトデジタルカメラ</t>
  </si>
  <si>
    <t>&lt;img src="https://img1.kakaku.k-img.com/images/productimage/fullscale/K0000996986.jpg"&gt;&lt;br&gt;&lt;br&gt;&lt;div align="left"&gt;&lt;b&gt;■商品特徴&lt;/b&gt;&lt;BR&gt;&lt;!-- 20210514--&gt;&lt;br&gt;&lt;br /&gt;ソニー DSC-RX10M4 コンパクトデジタルカメラ 「Cyber-shot（サイバーショット）」&lt;br /&gt;&lt;br /&gt;ソニー デジタルカメラ  DSC-RX10M4 &lt;br&gt;色名称   &lt;br&gt;商品名称   デジタルスチルカメラ&lt;br&gt;発売年月日   2017年10月06日&lt;br&gt;&lt;br&gt;本体寸法：94mm＊132.5mm＊145mm（1095g）&lt;br&gt;高さ＊幅＊奥行き（質量）&lt;br&gt;&lt;br&gt;・像面位相差ＡＦセンサーによる広いＡＦカバー範囲&lt;br&gt;・ＡＦ・ＡＥ追随最高約２４コマ／秒の高速連写&lt;br&gt;・大口径高倍率ズームレンズと進化した画像処理エンジン&lt;br /&gt;世界最速（＊1）0.03秒（＊2）の高速AFと315点像面位相差AFセンサーによる広いAFカバー範囲&lt;br&gt;位相差検出AFを採用したメモリー一体1.0型積層型CMOSセンサーをRX10シリーズとして初搭載。高速性と追随性に優れた位相差AF方式と高精度なコントラストAF方式を併用するファストハイブリッドAFで、世界最速（＊1）0.03秒（＊2）の高速AFを実現しました。また、撮像エリアの約65%をカバーする範囲に315点の像面位相差AFセンサーを配置することで、超望遠撮影においても高速で動く被写体の決定的瞬間を逃さず撮影できます。さらに「高密度AF追随テクノロジー」により動体追随性能も大幅に向上。複雑な動きをする被写体も、高精度に粘り強く捉え続けます。&lt;br&gt;&lt;br&gt;＊1 1.0型イメージセンサー搭載のレンズ一体型デジタルスチルカメラとして。2017年9月広報発表時点。ソニー調べ&lt;br&gt;＊2 CIPA準拠。内部測定条件 f=8.8mm（ワイド端）、明るさ EV6.8、プログラムオート、フォーカスモード：AF-A、AFエリア：中央&lt;br&gt;&lt;br&gt;決定的瞬間を切り取る、AF・AE追随 最高約24コマ/秒（＊1）の高速連写&lt;br&gt;フロントエンドLSIと画像処理エンジンBIONZ X（ビオンズ エックス）の組み合わせにより、AF・AE追随 最高約24コマ/秒（＊1）の高速連写が可能になりました。また、バッファーメモリーの大容量化などにより、最高249枚（＊1）（＊2）まで連続撮影が可能に。さらに、表示システムの高速化により、撮影中の電子ビューファインダーの表示タイムラグが大幅に低減。被写体の一瞬の表情を逃さず捉えられます。&lt;br&gt;&lt;br&gt;＊1 連続撮影モード「Hi」時&lt;br&gt;＊2 画質「ファイン」時&lt;br&gt;&lt;br&gt;24-600mm大口径高倍率ズームレンズと進化した画像処理エンジン&lt;br&gt;ZEISSバリオ・ゾナーT＊ 24-600mm F2.4-4.0の大口径高倍率ズームレンズを搭載。ワイドな風景写真から、スポーツや野鳥などの超望遠撮影まで、複数の大口径交換レンズに相当する焦点距離を1台でカバーします。さらに、画像処理エンジンBIONZ X（ビオンズ エックス）の進化により、被写体の質感描写や高感度撮影における画質改善を実現。スピード撮影においても妥協することのない高画質を追求しています。&lt;br&gt;&lt;br&gt; 焦点距離は静止画撮影時（アスペクト比32）の35mmフィルム換算の数値です&lt;br /&gt;&lt;table width=100% border=0 cellpadding=3 cellspacing=1 bgcolor=#999999 class=t12&gt;&lt;tr&gt;&lt;td width=50% bgcolor=#eeeeee&gt;&amp;nbsp;&lt;/td&gt;&lt;td width=50% bgcolor=#eeeeee&gt;主な主な仕様&lt;/td&gt;&lt;/tr&gt;&lt;tr&gt;&lt;td bgcolor=#eeeeee&gt;画面サイズ&lt;/td&gt;&lt;td bgcolor=#ffffff&gt;３インチ&lt;/td&gt;&lt;/tr&gt;&lt;tr&gt;&lt;td bgcolor=#eeeeee&gt;光学ズーム倍率&lt;/td&gt;&lt;td bgcolor=#ffffff&gt;２５倍&lt;/td&gt;&lt;/tr&gt;&lt;tr&gt;&lt;td bgcolor=#eeeeee&gt;デジタルズーム倍率&lt;/td&gt;&lt;td bgcolor=#ffffff&gt;１００倍&lt;/td&gt;&lt;/tr&gt;&lt;tr&gt;&lt;td bgcolor=#eeeeee&gt;ビューファインダ&lt;/td&gt;&lt;td bgcolor=#ffffff&gt;有&lt;/td&gt;&lt;/tr&gt;&lt;tr&gt;&lt;td bgcolor=#eeeeee&gt;モニタ&lt;/td&gt;&lt;td bgcolor=#ffffff&gt;有&lt;/td&gt;&lt;/tr&gt;&lt;tr&gt;&lt;td bgcolor=#eeeeee&gt;総画素数&lt;/td&gt;&lt;td bgcolor=#ffffff&gt;約２１００万画素&lt;/td&gt;&lt;/tr&gt;&lt;tr&gt;&lt;td bgcolor=#eeeeee&gt;記録媒体&lt;/td&gt;&lt;td bgcolor=#ffffff&gt;他対応&lt;/td&gt;&lt;/tr&gt;&lt;tr&gt;&lt;td bgcolor=#eeeeee&gt;有効画素数・静止画（４：３）&lt;/td&gt;&lt;td bgcolor=#ffffff&gt;約２０１０万画素&lt;/td&gt;&lt;/tr&gt;&lt;tr&gt;&lt;td bgcolor=#eeeeee&gt;ＰｉｃｔＢｒｉｄｇｅ&lt;/td&gt;&lt;td bgcolor=#ffffff&gt;×&lt;/td&gt;&lt;/tr&gt;&lt;tr&gt;&lt;td bgcolor=#eeeeee&gt;電池寿命枚数&lt;/td&gt;&lt;td bgcolor=#ffffff&gt;４００枚&lt;/td&gt;&lt;/tr&gt;&lt;tr&gt;&lt;td bgcolor=#eeeeee&gt;手ブレ補正機能［静止画］&lt;/td&gt;&lt;td bgcolor=#ffffff&gt;光学式&lt;/td&gt;&lt;/tr&gt;&lt;tr&gt;&lt;td bgcolor=#eeeeee&gt;顔認識機能&lt;/td&gt;&lt;td bgcolor=#ffffff&gt;有&lt;/td&gt;&lt;/tr&gt;&lt;tr&gt;&lt;td bgcolor=#eeeeee&gt;記録メディア&lt;/td&gt;&lt;td bgcolor=#ffffff&gt;メモリースティック　デュオ、メモリースティック　ＰＲＯ　デュオ、メモリースティックＰＲＯデュオ（Ｈｉｇｈ　Ｓｐｅｅｄ）、メモリースティック　ＰＲＯ－ＨＧ　デュオ、メモリースティック　マイクロ　（＊）、メモリースティック　マイクロ　（Ｍａｒｋ２）　（＊）、ＳＤメモリーカード、ＳＤＨＣメモリーカード（ＵＨＳ－Ｉ対応）、ＳＤＸＣメモリーカード（ＵＨＳ－Ｉ対応）、ｍｉｃｒｏＳＤメモリーカード（＊）、ｍｉｃｒｏＳＤＨＣメモリーカード（＊）、ｍｉｃｒｏＳＤＸＣメモリーカード（＊）&lt;/td&gt;&lt;/tr&gt;&lt;tr&gt;&lt;td bgcolor=#eeeeee&gt;静止画記録画素数&lt;/td&gt;&lt;td bgcolor=#ffffff&gt;３：２モード：２０Ｍ（５，４７２×３，６４８）　／　１０Ｍ（３，８８８×２，５９２）　／　５Ｍ（２，７３６×１，８２４）、４：３モード：１８Ｍ（４，８６４×３，６４８）　／　１０Ｍ（３，６４８×２，７３６）　／　５Ｍ（２，５９２×１，９４４）　／　ＶＧＡ、１６：９モード：１７Ｍ（５，４７２×３，０８０）　／　７．５Ｍ（３，６４８×２，０５６）　／　４．２Ｍ（２，７２０×１，５２８）、１：１モード：１３Ｍ（３，６４８×３，６４８）　／　６．５Ｍ（２，５４４×２，５４４）　／　３．７Ｍ（１，９２０×１，９２０）　、スイングパノラマ：ワイド（１２，４１６×１，８５６／５，５３６×２，１６０）、スタンダード（８，１９２×１，８５６／３，８７２×２，１６０）&lt;/td&gt;&lt;/tr&gt;&lt;tr&gt;&lt;td bgcolor=#eeeeee&gt;静止画記録方式&lt;/td&gt;&lt;td bgcolor=#ffffff&gt;ＲＡＷ＋ＪＰＥＧ&lt;/td&gt;&lt;/tr&gt;&lt;tr&gt;&lt;td bgcolor=#eeeeee&gt;動画記録画素数&lt;/td&gt;&lt;td bgcolor=#ffffff&gt;ＡＶＣＨＤ：　２４Ｍ　ＦＸ（１，９２０ｘ１，０８０／６０ｉ）　／　１７Ｍ　ＦＨ（１，９２０ｘ１，０８０／６０ｉ）、ＸＡＶＣ　Ｓ　４Ｋ：　３０ｐ　１００Ｍ（３，８４０ｘ２，１６０／３０ｐ）　／　３０ｐ　６０Ｍ（３，８４０ｘ２，１６０／３０ｐ）　／　２４ｐ　１００Ｍ（３，８４０ｘ２，１６０／２４ｐ）　／　２４ｐ　６０Ｍ（３，８４０ｘ２，１６０／２４ｐ）、ＸＡＶＣ　Ｓ　ＨＤ：６０ｐ　５０Ｍ（１，９２０ｘ１，０８０／６０ｐ）　／　６０ｐ　２５Ｍ（１，９２０ｘ１，０８０／６０ｐ）　／　３０ｐ　５０Ｍ（１，９２０ｘ１，０８０／３０ｐ）　／　３０ｐ　１６Ｍ（１，９２０ｘ１，０８０／３０ｐ）／　２４ｐ　５０Ｍ（１，９２０ｘ１，０８０／２４ｐ）　／　１２０ｐ　１００Ｍ（１，９２０ｘ１，０８０／１２０ｐ）　／　１２０ｐ　６０Ｍ（１，９２０ｘ１，０８０／１２０ｐ）&lt;/td&gt;&lt;/tr&gt;&lt;tr&gt;&lt;td bgcolor=#eeeeee&gt;暗部補正機能&lt;/td&gt;&lt;td bgcolor=#ffffff&gt;有&lt;/td&gt;&lt;/tr&gt;&lt;tr&gt;&lt;td bgcolor=#eeeeee&gt;プリンター連携&lt;/td&gt;&lt;td bgcolor=#ffffff&gt;Ｅｘｉｆ　Ｐｒｉｎｔ対応、ＰＲＩＮＴ　Ｉｍａｇｅ　Ｍａｔｃｈｉｎｇ対応（ＰＩＭ３）&lt;/td&gt;&lt;/tr&gt;&lt;tr&gt;&lt;td bgcolor=#eeeeee&gt;シャッタースピード&lt;/td&gt;&lt;td bgcolor=#ffffff&gt;シャッタースピード（メカ）：おまかせオート（４－１／２０００秒※）　／　プログラムオート（３０－１／２０００秒※）　／　マニュアル露出（バルブ、３０－１／２０００秒※）　／　絞り優先（３０－１／２０００秒※）　／　シャッタースピード優先（３０－１／２０００秒※）&lt;/td&gt;&lt;/tr&gt;&lt;/table&gt;&lt;br /&gt;&lt;br&gt;&lt;br&gt;&lt;br /&gt;</t>
  </si>
  <si>
    <t>4548736074033</t>
  </si>
  <si>
    <t>&lt;img src="https://img1.kakaku.k-img.com/images/productimage/fullscale/K0000808287.jpg"&gt;&lt;br&gt;&lt;br&gt;&lt;div align=""left""&gt;&lt;b&gt;■商品特徴&lt;/b&gt;&lt;BR&gt;&lt;!-- 20210514--&gt;&lt;br&gt;&lt;br /&gt;パナソニック DMC-FZ300-K LUMIX(ルミックス) コンパクトデジタルカメラ&lt;br&gt;&lt;br&gt;パナソニック デジタルカメラ DMC-FZ300-K &lt;br&gt;色名称 ブラック&lt;br&gt;商品名称 デジタルカメラ&lt;br&gt;発売年月日 2015年09月17日&lt;br&gt;&lt;br&gt;本体寸法：92mm＊132mm＊117mm（691g）&lt;br&gt;高さ＊幅＊奥行き（質量）&lt;br&gt;&lt;br&gt;・広角～望遠の全域で高画質、ライカレンズ搭載&lt;br&gt;・アクティブに撮影、防塵・防滴構造ボディ&lt;br&gt;・決定的瞬間をとらえるスピード性能&lt;br&gt;&lt;br /&gt;&lt;br&gt;広角～望遠の全域で高画質。25-600mm1(光学24倍)全域F2.8、ライカ DC バリオ・エルマリートレンズ搭載&lt;br&gt;光学24倍(25-600mm1)ズームのライカ DC バリオ・エルマリートレンズは当社独自のナノサーフェスコーティング技術、非球面レンズ生産技術による高いゴースト・フレア耐性、歪曲・収差補正能力で、ライカの厳しい光学基準をクリアしながら被写界深度の浅いF2.8という優れたレンズ性能を達成しています。9面5枚の非球面レンズと3枚のEDレンズを使用した構成を採用することで、25-600mm1の全域F2.8を実現しました。ズーム時も高速シャッターがきれるので、動く被写体をブレずに撮影できます。&lt;br&gt;&lt;br&gt;アウトドアでもアクティブに撮影できる防塵・防滴構造ボディ&lt;br&gt;ボディの接合部や操作部材には、シーリング構造による防塵・防滴設計を採用。頑丈なボディで、厳しい撮影状況下でもアクティブに撮影ができます。&lt;br&gt;&lt;br&gt;決定的瞬間をとらえるスピード性能&lt;br&gt; 空間認識AF・・・画面に写る全ての被写体距離を瞬時に算出する、パナソニック独自の空間認識技術(DFDテクノロジー)による「空間認識AF」と240fps駆動により、AF速度ワイド端0.09秒2、テレ端0.10秒2を実現しています。&lt;br&gt;&lt;br&gt;約12コマ/秒の高速連写・・・オートフォーカス速度の高速化で一瞬のシャッターチャンスをとらえます。最大記録画素数の美しさのまま、約12コマ/秒の高速連写を実現しました。&lt;br&gt;3つの「4K フォト」モード・・・秒間30コマ連写で決定的瞬間を8Mの静止画で残せます。撮影シーンや作品づくりに合わせて3つの「4K フォト」モードを選択可能。作品にしたいシーンはスライドフォトセレクトで簡単に選択できます。&lt;br&gt;＊Exif情報も記録できます。&lt;br&gt;＊16：9、4：3、3：2、1：1の横縦比も選択可能。 &lt;br&gt;&lt;br&gt;135mm判換算&lt;br&gt;2CIPA準拠 AFS、1点AF、ライブビューモード 60fps時。&lt;br&gt;&lt;br /&gt;&lt;table width=”100%” border=”0” cellpadding=”3” cellspacing=”1” bgcolor=”#999999” class=”t12”&gt;&lt;tr&gt;&lt;td width=”50%” bgcolor=”#eeeeee”&gt;&amp;nbsp;&lt;/td&gt;&lt;td width=”50%” bgcolor=”#eeeeee”&gt;主な主な仕様&lt;/td&gt;&lt;/tr&gt;&lt;tr&gt;&lt;td bgcolor=”#eeeeee”&gt;画面サイズ&lt;/td&gt;&lt;td bgcolor=”#ffffff”&gt;３インチ&lt;/td&gt;&lt;/tr&gt;&lt;tr&gt;&lt;td bgcolor=”#eeeeee”&gt;光学ズーム倍率&lt;/td&gt;&lt;td bgcolor=”#ffffff”&gt;２４倍&lt;/td&gt;&lt;/tr&gt;&lt;tr&gt;&lt;td bgcolor=”#eeeeee”&gt;デジタルズーム倍率&lt;/td&gt;&lt;td bgcolor=”#ffffff”&gt;４倍&lt;/td&gt;&lt;/tr&gt;&lt;tr&gt;&lt;td bgcolor=”#eeeeee”&gt;ビューファインダ&lt;/td&gt;&lt;td bgcolor=”#ffffff”&gt;有&lt;/td&gt;&lt;/tr&gt;&lt;tr&gt;&lt;td bgcolor=”#eeeeee”&gt;モニタ&lt;/td&gt;&lt;td bgcolor=”#ffffff”&gt;有&lt;/td&gt;&lt;/tr&gt;&lt;tr&gt;&lt;td bgcolor=”#eeeeee”&gt;総画素数&lt;/td&gt;&lt;td bgcolor=”#ffffff”&gt;約１２８０万画素&lt;/td&gt;&lt;/tr&gt;&lt;tr&gt;&lt;td bgcolor=”#eeeeee”&gt;記録媒体&lt;/td&gt;&lt;td bgcolor=”#ffffff”&gt;ＳＤ・ＳＤＨＣ・ＳＤＸＣメモリカード&lt;/td&gt;&lt;/tr&gt;&lt;tr&gt;&lt;td bgcolor=”#eeeeee”&gt;有効画素数・静止画（４：３）&lt;/td&gt;&lt;td bgcolor=”#ffffff”&gt;約１２１０万画素&lt;/td&gt;&lt;/tr&gt;&lt;tr&gt;&lt;td bgcolor=”#eeeeee”&gt;ＰｉｃｔＢｒｉｄｇｅ&lt;/td&gt;&lt;td bgcolor=”#ffffff”&gt;○&lt;/td&gt;&lt;/tr&gt;&lt;tr&gt;&lt;td bgcolor=”#eeeeee”&gt;電池寿命枚数&lt;/td&gt;&lt;td bgcolor=”#ffffff”&gt;３８０枚&lt;/td&gt;&lt;/tr&gt;&lt;tr&gt;&lt;td bgcolor=”#eeeeee”&gt;手ブレ補正機能［静止画］&lt;/td&gt;&lt;td bgcolor=”#ffffff”&gt;光学式&lt;/td&gt;&lt;/tr&gt;&lt;tr&gt;&lt;td bgcolor=”#eeeeee”&gt;顔認識機能&lt;/td&gt;&lt;td bgcolor=”#ffffff”&gt;有&lt;/td&gt;&lt;/tr&gt;&lt;tr&gt;&lt;td bgcolor=”#eeeeee”&gt;記録メディア&lt;/td&gt;&lt;td bgcolor=”#ffffff”&gt;※ＳＤメモリーカード／ＳＤＨＣメモリーカード／ＳＤＨＣメモリーカード／ＳＤＸＣメモリーカード、ＵＨＳ－Ｉ Ｕ３対応（ＳＤＸＣ ＵＨＳ－Ｉ ロゴ）&lt;/td&gt;&lt;/tr&gt;&lt;tr&gt;&lt;td bgcolor=”#eeeeee”&gt;静止画記録画素数&lt;/td&gt;&lt;td bgcolor=”#ffffff”&gt;・［４：３］設定時４０００×３０００（１２Ｍ）／３２６４×２４４８（８Ｍ ＥＺ）／２０４８×１５３６（３Ｍ ＥＺ）／２０４８×１５３６（３Ｍ ＥＺ）／・［３：２］設定時４０００×２６７２（１０．５Ｍ）／３２６４×２１７６（７Ｍ ＥＺ）／２０４８×１３６０（２．５Ｍ ＥＺ）／［１６：９］設定時４０００ｘ２２４８（９Ｍ）／３８４０ｘ２１６０（８Ｍ ＥＺ）／２５６０ｘ１４４０（３．５Ｍ ＥＺ）／１９２０ｘ１０８０（２Ｍ ＥＺ）／１９２０ｘ１０８０（２Ｍ））／［１：１］設定時２９９２ｘ２９９２（９Ｍ）／２４４８ｘ２４４８（６Ｍ ＥＺ） ／１９２０ｘ１９２０（３．５Ｍ）&lt;/td&gt;&lt;/tr&gt;&lt;tr&gt;&lt;td bgcolor=”#eeeeee”&gt;静止画記録方式&lt;/td&gt;&lt;td bgcolor=”#ffffff”&gt;ＲＡＷ＋ＪＰＥＧ&lt;/td&gt;&lt;/tr&gt;&lt;tr&gt;&lt;td bgcolor=”#eeeeee”&gt;動画記録画素数&lt;/td&gt;&lt;td bgcolor=”#ffffff”&gt;・ＭＰ４設定：３８４０×２１６０、３０ｐ（１００Ｍｂｐｓ／ＡＡＣ）、３８４０×２１６０、２４ｐ（１００Ｍｂｐｓ／ＡＡＣ）、１９２０×１０８０、６０ｐ（２８Ｍｂｐｓ／ＡＡＣ）、１９２０×１０８０、３０ｐ（２０Ｍｂｐｓ／ＡＡＣ）／・ＡＶＣＨＤ Ｐｒｏｇｒｅｓｓｉｖｅ設定時：１９２０×１０８０、６０ｐ（２８Ｍｂｐｓ／Ｄｏｌｂｙ）／・ハイスピード動画設定時：１２８０×７２０、３０ｐ（２４Ｍｂｐｓ／ＡＡＣ（センター１２０コマ／秒）、６４０×４８０、３０ｐ（２４Ｍｂｐｓ／ＡＡＣ（センター２４０コマ／秒）、最大記録時間（ＡＶＣＨＤ Ｐｒｏｇｒｅｓｓｉｖｅ）：無制限、最大記録時間（ＭＰ４）：２９分５９秒まで&lt;/td&gt;&lt;/tr&gt;&lt;tr&gt;&lt;td bgcolor=”#eeeeee”&gt;暗部補正機能&lt;/td&gt;&lt;td bgcolor=”#ffffff”&gt;有&lt;/td&gt;&lt;/tr&gt;&lt;tr&gt;&lt;td bgcolor=”#eeeeee”&gt;プリンター連携&lt;/td&gt;&lt;td bgcolor=”#ffffff”&gt;ＰｉｃｔＢｒｉｄｇｅ&lt;/td&gt;&lt;/tr&gt;&lt;tr&gt;&lt;td bgcolor=”#eeeeee”&gt;シャッタースピード&lt;/td&gt;&lt;td bgcolor=”#ffffff”&gt;静止画：６０～１／４０００秒（メカシャッター）、１～１／１６０００秒（電子シャッター）、Ｂ（バルブ）：最大約６０秒／動画：１／２５～１／１６０００秒（ＡＶＣＨＤ、ＦＨＤ２４ｐ／ＭＰ４、４Ｋ２４ｐ）、１／３０秒～１／１６０００秒（ＡＶＣＨＤ、ＦＨＤ２４ｐ／ＭＰ４、４Ｋ２４ｐ以外）（ただし、クリエイティブＭ動画、ＭＦ選択時は１／２秒～１／１６０００秒）&lt;/td&gt;&lt;/tr&gt;&lt;tr&gt;&lt;td bgcolor=”#eeeeee”&gt;撮像素子&lt;/td&gt;&lt;td bgcolor=”#ffffff”&gt;１／２．３ 高感度ＭＯＳセンサー 総画素１，２８０万画素 原色カラーフィルター&lt;/td&gt;&lt;/tr&gt;&lt;/table&gt;&lt;br /&gt;</t>
  </si>
  <si>
    <t>4549077457974</t>
  </si>
  <si>
    <t>IXY 650 [シルバー] デジタルカメラ</t>
  </si>
  <si>
    <t>&lt;img src="https://img1.kakaku.k-img.com/images/productimage/fullscale/K0000876228.jpg"&gt;&lt;br&gt;&lt;br&gt;&lt;div align="left"&gt;&lt;b&gt;■商品特徴&lt;/b&gt;&lt;BR&gt;キヤノン IXY650SL デジタルカメラ「IXY 650」（シルバー）&lt;br&gt;発売日：2016年05月下旬&lt;br&gt;&lt;br&gt;●光学12倍ズームレンズ、高精細センサーを搭載したスタイリッシュボディー&lt;br&gt;レンズシフト式手ブレ補正機構（IS）付き光学12倍ズームレンズ（25-300mm相当）を搭載。&lt;br&gt;デジタルズームを進化させた「プログレッシブファインズーム」を搭載。&lt;br&gt;光学ズーム倍率の約2倍にあたる約24倍までのデジタルズーム領域でも高い解像感を維持。&lt;br&gt;有効画素数約2、020万画素の高感度CMOSセンサーを搭載。&lt;br&gt;映像エンジンDIGIC 4＋との組み合わせにより、高精細で美しい写真が撮影可能。&lt;br&gt;&lt;br&gt;●被写体の人数に応じてフレーミングを調整するオートズーム機能を搭載&lt;br&gt;静止画撮影時にオートズームボタンを押すと、被写体の人数に合わせて被写体が適切な大きさになるようカメラが自動でズームイン／ズームアウトするシンプルなオートズーム機能を搭載。&lt;br&gt;観光地やレストランなどで第三者に撮影を依頼するときも、収まりのよい構図になるよう撮影をサポート。&lt;br&gt;&lt;br&gt;●無線ネットワーク連携の拡充により簡単・スムーズなデータ転送が可能&lt;br&gt;Wi-Fiボタンを搭載。&lt;br&gt;NFCにも対応しており、撮影した写真や動画をその場でスマートフォンやタブレットなどの携帯端末に簡単に転送可能。&lt;br&gt;写真および動画を保存・共有・観賞するフォトストレージ「Connect Station CS100」と連携。&lt;br&gt;カメラをかざして接続することにより、撮影した写真や動画を簡単に「Connect Station CS100」へ保存・整理することが可能。&lt;br&gt;&lt;br&gt;&lt;br&gt;【仕様】&lt;br&gt;&lt;table width=”100%” border=”0” cellpadding=”3” cellspacing=”1” bgcolor=”#CCCCCC”&gt;&lt;tr&gt;&lt;td width=”30%” bgcolor=”#3366FF”&gt;&lt;font color=”#FFFFFF”&gt;本体サイズ(H×W×D) mm&lt;/font&gt;&lt;/td&gt;&lt;td width=”70%” bgcolor=”#FFFFFF”&gt;58.0×99.6×22.8mm（CIPA準拠）&lt;/td&gt;&lt;/tr&gt;&lt;tr&gt;&lt;td bgcolor=”#3366FF”&gt;&lt;font color=”#FFFFFF”&gt;本体重量&lt;/font&gt;&lt;/td&gt;&lt;td bgcolor=”#FFFFFF”&gt;約147g（バッテリーおよびメモリーカード含む）／約130g（本体のみ）（CIPA準拠）&lt;/td&gt;&lt;/tr&gt;&lt;tr&gt;&lt;td bgcolor=”#3366FF”&gt;&lt;font color=”#FFFFFF”&gt;撮像画面サイズ&lt;/font&gt;&lt;/td&gt;&lt;td bgcolor=”#FFFFFF”&gt;1/2.3型 高感度CMOS（裏面照射型）&lt;/td&gt;&lt;/tr&gt;&lt;tr&gt;&lt;td bgcolor=”#3366FF”&gt;&lt;font color=”#FFFFFF”&gt;総画素数&lt;/font&gt;&lt;/td&gt;&lt;td bgcolor=”#FFFFFF”&gt;約2110万画素&lt;/td&gt;&lt;/tr&gt;&lt;tr&gt;&lt;td bgcolor=”#3366FF”&gt;&lt;font color=”#FFFFFF”&gt;有効画素数&lt;/font&gt;&lt;/td&gt;&lt;td bgcolor=”#FFFFFF”&gt;約2020万画素（※画像処理により画素数が減少することがあります。）&lt;/td&gt;&lt;/tr&gt;&lt;tr&gt;&lt;td bgcolor=”#3366FF”&gt;&lt;font color=”#FFFFFF”&gt;画像処理エンジン&lt;/font&gt;&lt;/td&gt;&lt;td bgcolor=”#FFFFFF”&gt;DIGIC 4+&lt;/td&gt;&lt;/tr&gt;&lt;tr&gt;&lt;td bgcolor=”#3366FF”&gt;&lt;font color=”#FFFFFF”&gt;液晶モニターサイズ&lt;/font&gt;&lt;/td&gt;&lt;td bgcolor=”#FFFFFF”&gt;3.0型 TFTカラー液晶（約46.1万ドット）、視野率：約100％&lt;/td&gt;&lt;/tr&gt;&lt;tr&gt;&lt;td bgcolor=”#3366FF”&gt;&lt;font color=”#FFFFFF”&gt;レンズ&lt;/font&gt;&lt;/td&gt;&lt;td bgcolor=”#FFFFFF”&gt;【焦点距離（35mm判換算）】25-300mm相当 【レンズ構成】7群9枚（両面非球面UAレンズ1枚、両面非球面レンズ1枚、片面非球面レンズ1枚）&lt;/td&gt;&lt;/tr&gt;&lt;tr&gt;&lt;td bgcolor=”#3366FF”&gt;&lt;font color=”#FFFFFF”&gt;絞り・開放絞り&lt;/font&gt;&lt;/td&gt;&lt;td bgcolor=”#FFFFFF”&gt;F3.6／F10（W）、F7.0／F20（T） ※NDフィルター併用&lt;/td&gt;&lt;/tr&gt;&lt;tr&gt;&lt;td bgcolor=”#3366FF”&gt;&lt;font color=”#FFFFFF”&gt;ズーム機能&lt;/font&gt;&lt;/td&gt;&lt;td bgcolor=”#FFFFFF”&gt;光学ズーム12倍／デジタルズーム約4.0倍／プログレッシブファインズーム（ラージ時）約24倍&lt;/td&gt;&lt;/tr&gt;&lt;tr&gt;&lt;td bgcolor=”#3366FF”&gt;&lt;font color=”#FFFFFF”&gt;撮影距離&lt;/font&gt;&lt;/td&gt;&lt;td bgcolor=”#FFFFFF”&gt;【オート】1cm～∞（W）／1.0m～∞（T） 【マクロ】1cm～50cm（W） （レンズ先端より）&lt;/td&gt;&lt;/tr&gt;&lt;tr&gt;&lt;td bgcolor=”#3366FF”&gt;&lt;font color=”#FFFFFF”&gt;ISO感度&lt;/font&gt;&lt;/td&gt;&lt;td bgcolor=”#FFFFFF”&gt;オート、ISO80-3200&lt;/td&gt;&lt;/tr&gt;&lt;tr&gt;&lt;td bgcolor=”#3366FF”&gt;&lt;font color=”#FFFFFF”&gt;シャッタースピード&lt;/font&gt;&lt;/td&gt;&lt;td bgcolor=”#FFFFFF”&gt;1～1/2000秒（オートモード）、15～1/2000秒（すべての撮影モードを合わせて）&lt;/td&gt;&lt;/tr&gt;&lt;tr&gt;&lt;td bgcolor=”#3366FF”&gt;&lt;font color=”#FFFFFF”&gt;記録メディア&lt;/font&gt;&lt;/td&gt;&lt;td bgcolor=”#FFFFFF”&gt;SDメモリーカード／SDHCメモリーカード／SDXCメモリーカード&lt;/td&gt;&lt;/tr&gt;&lt;tr&gt;&lt;td bgcolor=”#3366FF”&gt;&lt;font color=”#FFFFFF”&gt;電源&lt;/font&gt;&lt;/td&gt;&lt;td bgcolor=”#FFFFFF”&gt;【電池】専用リチウムイオン充電池 NB-11LH（付属）［充電時間：約140分］&lt;/td&gt;&lt;/tr&gt;&lt;tr&gt;&lt;td bgcolor=”#3366FF”&gt;&lt;font color=”#FFFFFF”&gt;付属品&lt;/font&gt;&lt;/td&gt;&lt;td bgcolor=”#FFFFFF”&gt;リストストラップ WS-800、バッテリーパック NB-11LH、バッテリーチャージャー CB-2LF、使用説明書※（※詳細版使用説明書（カメラユーザーガイド）は同梱されておりません。キヤノンホームページよりダウンロード（無料）が可能です。）&lt;/td&gt;&lt;/tr&gt;&lt;/table&gt;&lt;br /&gt;</t>
  </si>
  <si>
    <t>4549292057584</t>
  </si>
  <si>
    <t>IXY 650 [ブラック] デジタルカメラ</t>
  </si>
  <si>
    <t>&lt;img src="https://img1.kakaku.k-img.com/images/productimage/fullscale/K0000876227.jpg"&gt;&lt;br&gt;&lt;br&gt;&lt;div align="left"&gt;&lt;b&gt;■商品特徴&lt;/b&gt;&lt;BR&gt;&lt;!-- 20210514--&gt;&lt;br&gt;&lt;br /&gt;キヤノン IXY650BK デジタルカメラ「IXY 650」（ブラック）&lt;br&gt;発売日：2016年05月下旬&lt;br&gt;&lt;br&gt;●光学12倍ズームレンズ、高精細センサーを搭載したスタイリッシュボディー&lt;br&gt;レンズシフト式手ブレ補正機構（IS）付き光学12倍ズームレンズ（25-300mm相当）を搭載。&lt;br&gt;デジタルズームを進化させた「プログレッシブファインズーム」を搭載。&lt;br&gt;光学ズーム倍率の約2倍にあたる約24倍までのデジタルズーム領域でも高い解像感を維持。&lt;br&gt;有効画素数約2、020万画素の高感度CMOSセンサーを搭載。&lt;br&gt;映像エンジンDIGIC 4＋との組み合わせにより、高精細で美しい写真が撮影可能。&lt;br&gt;&lt;br&gt;●被写体の人数に応じてフレーミングを調整するオートズーム機能を搭載&lt;br&gt;静止画撮影時にオートズームボタンを押すと、被写体の人数に合わせて被写体が適切な大きさになるようカメラが自動でズームイン／ズームアウトするシンプルなオートズーム機能を搭載。&lt;br&gt;観光地やレストランなどで第三者に撮影を依頼するときも、収まりのよい構図になるよう撮影をサポート。&lt;br&gt;&lt;br&gt;●無線ネットワーク連携の拡充により簡単・スムーズなデータ転送が可能&lt;br&gt;Wi-Fiボタンを搭載。&lt;br&gt;NFCにも対応しており、撮影した写真や動画をその場でスマートフォンやタブレットなどの携帯端末に簡単に転送可能。&lt;br&gt;写真および動画を保存・共有・観賞するフォトストレージ「Connect Station CS100」と連携。&lt;br&gt;カメラをかざして接続することにより、撮影した写真や動画を簡単に「Connect Station CS100」へ保存・整理することが可能。&lt;br&gt;&lt;br&gt;&lt;br&gt;【主な仕様】&lt;br&gt;本体サイズ(H×W×D) mm：58.0×99.6×22.8mm（CIPA準拠）&lt;br&gt;本体重量：約147g（バッテリーおよびメモリーカード含む）／約130g（本体のみ）（CIPA準拠）&lt;br&gt;撮像画面サイズ：1/2.3型 高感度CMOS（裏面照射型）&lt;br&gt;総画素数：約2110万画素&lt;br&gt;有効画素数：約2020万画素（※画像処理により画素数が減少することがあります。）&lt;br&gt;画像処理エンジン：DIGIC 4+&lt;br&gt;液晶モニターサイズ：3.0型 TFTカラー液晶（約46.1万ドット）、視野率：約100％&lt;br&gt;レンズ：【焦点距離（35mm判換算）】25-300mm相当 【レンズ構成】7群9枚（両面非球面UAレンズ1枚、両面非球面レンズ1枚、片面非球面レンズ1枚）&lt;br&gt;絞り・開放絞り：F3.6／F10（W）、F7.0／F20（T） ※NDフィルター併用&lt;br&gt;ズーム機能：光学ズーム12倍／デジタルズーム約4.0倍／プログレッシブファインズーム（ラージ時）約24倍&lt;br&gt;撮影距離：【オート】1cm～∞（W）／1.0m～∞（T） 【マクロ】1cm～50cm（W） （レンズ先端より）&lt;br&gt;ISO感度：オート、ISO80-3200&lt;br&gt;シャッタースピード：1～1/2000秒（オートモード）、15～1/2000秒（すべての撮影モードを合わせて）&lt;br&gt;記録メディア：SDメモリーカード／SDHCメモリーカード／SDXCメモリーカード&lt;br&gt;電源：【電池】専用リチウムイオン充電池 NB-11LH（付属）［充電時間：約140分］&lt;br&gt;付属品：リストストラップ WS-800、バッテリーパック NB-11LH、バッテリーチャージャー CB-2LF、使用説明書※（※詳細版使用説明書（カメラユーザーガイド）は同梱されておりません。キヤノンホームページよりダウンロード（無料）が可能です。）&lt;br /&gt;</t>
  </si>
  <si>
    <t>4549292057522</t>
  </si>
  <si>
    <t>DC-LX100M2 コンパクトデジタルカメラ</t>
  </si>
  <si>
    <t>&lt;img src="https://img1.kakaku.k-img.com/images/productimage/fullscale/K0001083373.jpg"&gt;&lt;br&gt;&lt;br&gt;&lt;div align="left"&gt;&lt;b&gt;■商品特徴&lt;/b&gt;&lt;BR&gt;&lt;!-- 20210514--&gt;&lt;br&gt;&lt;br /&gt;パナソニック DC-LX100M2 コンパクトデジタルカメラ LUMIX（ルミックス）&lt;br&gt;&lt;br&gt;パナソニック デジタルカメラ LUMIX DC-LX100M2 &lt;br&gt;色名称 &lt;br&gt;商品名称 デジタルカメラLUMIX&lt;br&gt;発売年月日 2018年10月18日&lt;br&gt;&lt;br&gt;本体寸法：66.2mm＊115mm＊64.2mm（392g）&lt;br&gt;高さ＊幅＊奥行き（質量）&lt;br&gt;&lt;br&gt;・ライカＤＣレンズと４／３型高感度ＭＯＳセンサー搭載&lt;br&gt;・こだわり撮影を支えるダイレクトな操作性&lt;br&gt;・高画質な４Ｋ動画撮影、秒間３０コマ連写の４Ｋフォト&lt;br&gt;&lt;br&gt;&lt;br /&gt;明るいライカ DC レンズと4/3型 高感度MOSセンサーを搭載&lt;br&gt;LEICA DC VARIO-SUMMILUX 24-75mm1/F1.7-2.8レンズ&lt;br&gt;マルチアスペクト 有効1，700万画素2（総画素数2，177万画素）&lt;br&gt;&lt;br&gt;こだわり撮影を支えるダイレクトな操作性&lt;br&gt;3.0型 約124万ドットタッチパネル液晶モニター搭載&lt;br&gt;こだわり撮影機能を設定できるカスタマイズ性の向上&lt;br&gt;&lt;br&gt;高画質な「4K動画」撮影、秒間30コマ連写で決定的瞬間をとらえる「4Kフォト」搭載&lt;br&gt;4K/30p動画撮影&lt;br&gt;撮影後に好きなフォーカスポイントを選択できる「フォーカスセレクト」モード&lt;br&gt;&lt;br&gt;充実の機能&lt;br&gt;空間認識AF&lt;br&gt;約11コマ/秒 高速連写(AFS時)&lt;br&gt;タイム(T)撮影&lt;br&gt;3cmマクロ撮影&lt;br&gt;L.モノクロームD＆粒状&lt;br&gt;22種類のフィルター&lt;br&gt;4Kフォト 軌跡合成&lt;br&gt;Bluetooth（R)4.2対応&lt;br&gt;USB充電対応&lt;br&gt;&lt;br&gt;135mm判換算。&lt;br&gt;243時。&lt;br&gt;&lt;br&gt;&lt;br /&gt;&lt;b&gt;■主な仕様&lt;/b&gt;&lt;br&gt;ビューファインダ：有&lt;br&gt;モニタ：有&lt;br&gt;記録媒体：ＳＤ・ＳＤＨＣ・ＳＤＸＣメモリーカード&lt;br&gt;記録メディア：ＳＤカード 、ＳＤＨＣカード＊、ＳＤＸＣカード＊ ＊ＵＨＳ－Ｉ Ｕ３対応&lt;br&gt;静止画記録画素数：［４：３］設定時：４７３６ｘ３５５２（１７Ｍ）（Ｌ）、３３６０ｘ２５２０（８．５Ｍ）（Ｍ）、２３６８ｘ１７７６（４Ｍ）（Ｓ）、３３２８×２４９６（４Ｋ ＰＨＯＴＯ）［３：２］ 設定時：４９２８ｘ３２８８（１６Ｍ）（Ｌ）、３５０４ｘ２３３６（８Ｍ）（Ｍ）、２４９６ｘ１６６４（４Ｍ）（Ｓ）、３５０４×２３３６（４Ｋ ＰＨＯＴＯ）［１６：９］設定時：５１５２ｘ２９０４（１５Ｍ）（Ｌ）、３８４０ｘ２１６０（８Ｍ）（Ｍ）、１９２０ｘ１０８０（２Ｍ）（Ｓ）、３８４０×２１６０（４Ｋ ＰＨＯＴＯ）［１：１］設定時：３５５２ｘ３５５２（１２．５Ｍ）（Ｌ）、２５２８ｘ２５２８（６．５Ｍ）（Ｍ）、１７７６ｘ１７７６（３Ｍ）（Ｓ）、２８８０×２８８０（４Ｋ ＰＨＯＴＯ）&lt;br&gt;静止画記録方式：ＲＡＷ＋ＪＰＥＧ&lt;br&gt;Ｗｉ－Ｆｉ機能：内蔵&lt;br&gt;手ブレ補正機能［静止画］：光学式&lt;br&gt;顔認識機能：有&lt;br&gt;暗部補正機能：有&lt;br&gt;ＰｉｃｔＢｒｉｄｇｅ：○&lt;br&gt;プリンター連携：ＰｉｃｔＢｒｉｄｇｅ&lt;br&gt;スライドショー：有&lt;br&gt;シャッタースピード：※静止画：６０秒～１／４０００秒（メカシャッター）、１秒～１／１６０００秒（電子シャッター）、Ｔ（タイム）：最大約３０分 ※動画：１／２５秒～１／１６０００秒（２４ｐ時）、１／３０秒～１／１６０００秒（２４ｐ以外）（ただし、Ｍ動画、ＭＦ選択時は１／２秒～１／１６０００秒）&lt;br&gt;撮像素子：４／３型ＭＯＳセンサー、総画素２１７７万画素、原色カラーフィルタ&lt;br&gt;ＩＳＯ感度：静止画：オート／ｉＩＳＯ／１００＊／２００／４００／８００／１６００／３２００／６４００／１２８００／２５６００ （１／３ＥＶステップに変更可能） ＊拡張ＩＳＯ設定時&lt;br&gt;ＩＳＯ感度（最高値）：２５６００&lt;br&gt;開放Ｆ値（ワイド端～テレ端）：Ｆ１．７～Ｆ２．８&lt;br&gt;焦点距離：ｆ＝１０．９ｍｍ～３４ｍｍ&lt;br&gt;広角（３５ｍｍ換算）：２４ｍｍ&lt;br&gt;撮影距離：通常：５０ｃｍ～∞ ＡＦマクロ／ＭＦ／ｉ．ＡＵＴＯ／動画：３ｃｍ（Ｗ端）／３０ｃｍ（Ｔ端）～∞&lt;br /&gt;</t>
  </si>
  <si>
    <t>4549980186145</t>
  </si>
  <si>
    <t>&lt;img src="https://img1.kakaku.k-img.com/images/productimage/fullscale/K0001301156.jpg"&gt;&lt;br&gt;&lt;br&gt;&lt;div align="left"&gt;&lt;b&gt;■商品特徴&lt;/b&gt;&lt;BR&gt;&lt;!-- 20210514--&gt;&lt;br&gt;&lt;br /&gt;キヤノン PS-ZOOM デジタルカメラ パワーショット ZOOM 望遠鏡型カメラ&lt;br&gt;発売日：2020年12月10日&lt;br&gt;&lt;br&gt;&lt;b&gt;●双眼鏡やデジタルカメラ、ビデオカメラの特長を組み合わせ、 1台で「観る」と「撮る」を楽しむことができる新コンセプトの望遠鏡型カメラ&lt;/b&gt;&lt;br&gt;&lt;br&gt;&lt;b&gt;●「観る」と「撮る」を一体化した新コンセプトの望遠鏡型カメラ &lt;/b&gt;&lt;br&gt;&lt;br&gt;&lt;b&gt;●ボタン一つで100mm/ 400mm/ 800mm（800mmのみデジタルズーム）の3つの焦点距離を瞬間的に切替可能です&lt;/b&gt;&lt;br&gt;&lt;br&gt;&lt;b&gt;●Camera Connectアプリで画像転送可能。リモートライブビューで、本体で見ている画をスマートフォン上で共有も可能です。&lt;/b&gt;&lt;br /&gt;&lt;b&gt;【主な仕様】&lt;/b&gt;&lt;br&gt;有効画素数：1210万&lt;br&gt;撮像素子タイプ：CMOS&lt;br&gt;撮像素子サイズ：1/3サイズ&lt;br&gt;シャッタースピード：最高1/4000 最低1/30&lt;br /&gt;&lt;div style=max-width:640px;&gt;&lt;div style=position:relative;width:100%;padding-top: 56.25%;&gt;&lt;/div&gt;&lt;/div&gt;&lt;br /&gt;</t>
  </si>
  <si>
    <t>4549292179675</t>
  </si>
  <si>
    <t>PowerShot G5 X Mark II デジタルカメラ</t>
  </si>
  <si>
    <t>&lt;img src="https://img1.kakaku.k-img.com/images/productimage/fullscale/K0001172964.jpg"&gt;&lt;br&gt;&lt;br&gt;&lt;div align="left"&gt;&lt;b&gt;■商品特徴&lt;/b&gt;&lt;BR&gt;&lt;!-- 20210514--&gt;&lt;br&gt;&lt;br /&gt;キヤノン PSG5X MARKII デジタルカメラ PowerShot G5 X Mark II PowerShot  ブラック&lt;br&gt;発売日：2019年8月上旬予定&lt;br&gt;&lt;br&gt;&lt;b&gt;●ファインダー越しに、心が動いた瞬間を美しく。&lt;/b&gt;&lt;br&gt;新開発高性能レンズ 24-120mm・F1.8-2.8レンズ&lt;br&gt;&lt;br&gt;&lt;b&gt;●1.0型積層型CMOSセンサー×映像エンジンDIGIC8による進化&lt;/b&gt;&lt;br&gt;&lt;b&gt;●高精細な４K動画撮影&lt;/b&gt;&lt;br&gt;&lt;b&gt;●最高約30.0コマ/秒の連写性能&lt;/b&gt;&lt;br /&gt;&lt;br&gt;&lt;b&gt;【主な仕様】&lt;/b&gt;&lt;br&gt;有効画素数：2010万画素&lt;br&gt;撮像素子：1.0型CMOS（積層型）&lt;br&gt;光学ズーム：5&lt;br&gt;映像エンジン：DIGIC8&lt;br&gt;最高ISO感度：12800（拡張25600）&lt;br&gt;大きさ（幅・高さ・奥行き）：約110.9×約60.9×約46.0mm&lt;br /&gt;</t>
  </si>
  <si>
    <t>4549292119114</t>
  </si>
  <si>
    <t>DC-FZ1000M2 コンパクトデジタルカメラ</t>
  </si>
  <si>
    <t>&lt;img src="https://img1.kakaku.k-img.com/images/productimage/fullscale/K0001138203.jpg"&gt;&lt;br&gt;&lt;br&gt;&lt;div align="left"&gt;&lt;b&gt;■商品特徴&lt;/b&gt;&lt;BR&gt;&lt;!-- 20210514--&gt;&lt;br&gt;&lt;br /&gt;パナソニック DC-FZ1000M2 コンパクトデジタルカメラ LUMIX（ルミックス）&lt;br&gt;発売日：2019年3月23日&lt;br&gt;&lt;br&gt;●F2.8-4.0/光学ズーム16倍 LEICA DC VARIO-ELMARITレンズを搭載&lt;br&gt;広角25mmから400mm（※35mm判換算）まで幅広いシーンを1台でカバーするLEICA DC VARIO-ELMARITレンズを搭載しました。開放F値はF2.8-F4.0と明るく、ズーム全域で周辺まで高い解像度と美しいボケ味を実現しています。1.0型の大型センサーとあわせて、被写界深度が浅く、ボケ味を活かした印象的な作品づくりが可能です。&lt;br&gt;また、新たに最小絞り値F11に対応することにより、撮影の自由度が高まりました。&lt;br&gt;&lt;br&gt;●2010万画素 1.0型高感度MOSセンサー搭載&lt;br&gt;有効2010万画素の1.0型高感度MOSセンサーを搭載により、高感度撮影時でもよりノイズを抑えた美しい写真を撮影することができます。&lt;br&gt;&lt;br&gt;●約0.74倍 約236万ドット OLEDファインダー&lt;br&gt;ファインダーには、コントラストと応答性に優れた約236万ドットOLED（有機EL）を採用しています。また、新搭載のレンズによりファインダー倍率を約0.74倍（※35mm判換算）に大きくし、目の位置が中心からズレた場合の目振り性能もアップしました。アイポイントは20mmと長くなり、メガネをかけた場合でも快適に撮影できます。&lt;br&gt;&lt;br&gt;●3.0型 約124万ドット フリーアングルタッチパネルモニター&lt;br&gt;モニターには約124万ドットに高精細化した3.0型フリーアングルタッチパネル液晶を搭載。タッチAF、タッチパッドAFなどのダイレクトな操作性とともに、ハイアングルやローアングルでも無理のない姿勢で撮影を楽しめます。&lt;br&gt;&lt;br&gt;●前後ダイヤル、レンズ側面部3連ファンクションボタン&lt;br&gt;レンズ部にはズーム、マニュアルフォーカス、露出補正などの任意の機能を設定して使えるコントロールリングを搭載しました。カメラ本体天面には絞り値やシャッタースピード、露出補正、ISO感度などの設定を瞬時に行える前ダイヤルと後ダイヤルも搭載。レンズ側天面部の3連ファンクションボタンを含む8個のファンクションボタン、5個のタッチファンクションボタンを搭載しており、使用頻度の高い機能を割り当てることでよりスムーズな撮影を可能にします。また、グリップ性の向上、軽量化を図ることにより、撮影時の安定性を高めました。&lt;br&gt;&lt;br&gt;●望遠時に見失った被写体もズームアウトして素早く探せる「ズームバック機能」新搭載&lt;br&gt;望遠撮影時に被写体を見失ったとき、ワンボタンでズームアウトして被写体を素早く見つけることができる「ズームバック機能」を新搭載。レンズ部側面に配置した「Fn3ボタン」を押し続けることで一時的にズーム倍率を下げて簡単に被写体を探すことができ、見つけた被写体を画面中央の枠内の位置に合わせた後、ボタンから指を離すと元のズーム倍率に戻ります。&lt;br&gt;&lt;br&gt;●進化した「4Kフォト」で狙った瞬間を逃さない&lt;br&gt;秒間30コマ連写で決定的瞬間を約800万画素の写真に残すことができる「4Kフォト」モードを搭載。動きの速い被写体、いつ起こるかわからないシャッターチャンスなど、撮影シーンや作品づくりに合わせて、4K連写／4K連写（S/S）／4Kプリ連写 の3つのモードを選択できます。&lt;br&gt;&lt;br&gt;&lt;br&gt;【主な仕様】&lt;br&gt;本体サイズ(H×W×D) mm：約97.2×136.2×131.5mm&lt;br&gt;本体重量：約810g（本体、バッテリー、メモリーカード含む）／約758g（本体）&lt;br&gt;撮像画面サイズ：1.0型 高感度MOSセンサー&lt;br&gt;総画素数：2090万画素&lt;br&gt;有効画素数：2010万画素&lt;br&gt;液晶モニターサイズ：3.0型 約124万ドットモニター 静電容量方式タッチパネル 視野率 約100% アスペクト比3:2&lt;br&gt;ビューファインダー：0.39型 約236万ドット アクティブマトリクス式カラー OLED アスペクト比4:3 視野率：約100％ 倍率：約0.74倍（35mm判換算： 4:3時）（-1m -1 50mm 無限遠時）&lt;br&gt;レンズ：LEICA DC VARIO-ELMARIT レンズ構成：11群15枚（非球面8面5枚）&lt;br&gt;絞り・開放絞り：（W端）F2.8 - 11 （T端）F4.0 - 11&lt;br&gt;ズーム機能：光学16倍ズーム&lt;br&gt;撮影距離：通常：30cm（W端） / 1.0m（T端） - ∞ AFマクロ / MF / インテリジェントオート / 動画：3cm（W端） / 1.0m（T端） - ∞&lt;br&gt;ISO感度：静止画：オート / i.ISO / 80※/ 100※/ 125 / 200 / 400 / 800 / 1600 / 3200 / 6400 / 12800 / 25600※（1/3EVステップに変更可能） 動画：オート / 80※/ 100※/ 125 / 200 / 400 / 800 / 1600 / 3200 / 6400 （1/3EVステップに変更可能） ※拡張ISO設定時&lt;br&gt;シャッタースピード：60-1/4000秒（メカシャッター）、1-1/16000秒（電子シャッター）&lt;br&gt;記録メディア：SDXCメモリーカード、SDHCメモリーカード、SDメモリーカード&lt;br&gt;電源：バッテリーパック（付属、7.2V） / ACアダプター （別売 DMW-AC10 100～240V対応） ※別売DCカプラーDMW-DCC8が必要です。&lt;br&gt;付属品：バッテリーパック、ACアダプター（USBタイプ）、USB接続ケーブル、ホットシューカバー、レンズフード、レンズキャップ、レンズキャップひも、ショルダーストラップ、取扱説明書&lt;br /&gt;</t>
  </si>
  <si>
    <t>4549980237403</t>
  </si>
  <si>
    <t>DSC-HX400V デジタルカメラ</t>
  </si>
  <si>
    <t>&lt;img src="https://img1.kakaku.k-img.com/images/productimage/fullscale/K0000622990.jpg"&gt;&lt;br&gt;&lt;br&gt;&lt;div align="left"&gt;&lt;strong&gt;■商品特徴&lt;/strong&gt;&lt;br&gt;&lt;!-- 20210514--&gt;&lt;br&gt;&lt;br&gt;ソニー デジタルカメラ Cyber-shot(サイバーショット) DSC-HX400V&lt;br&gt;&lt;br&gt;ソニー デジタルカメラ Cyber-shot DSC-HX400V &lt;br&gt;色名称 &lt;br&gt;商品名称 デジタルスチルカメラCyber-shot&lt;br&gt;発売年月日 2014年04月04日&lt;br&gt;&lt;br&gt;本体寸法：93.2mm＊129.6mm＊103.2mm（660g）&lt;br&gt;高さ＊幅＊奥行き（質量）&lt;br&gt;&lt;br&gt;・ブレない光学５０倍ズーム&lt;br&gt;・ブレないフルハイビジョン動画&lt;br&gt;・撮影意図にこたえる操作性&lt;br&gt;光学50倍ズームのZEISSバリオ・ゾナーT＊レンズを搭載。広角24mmから望遠1200mmまでカバーでき、幅広いシーンで活躍します。2群防振の手ブレ補正で、ブレやすい高倍率ズーム時のブレもしっかり抑えます。また、全画素超解像ズームなら、最大100倍（＊）まで高画質のままズームできます。&lt;br&gt;&lt;br&gt;＊ 光学50倍ズームを含むワイド端からのズーム倍率&lt;br&gt; 焦点距離は静止画撮影時（アスペクト比4：3）の35mmフィルム換算の数値です&lt;br&gt;&lt;br&gt;進化した画像処理エンジン BIONZ Xの搭載により、高精細で低ノイズな暗所撮影に加え、ブレを強力に補正する「動画手ブレ補正（インテリジェントアクティブモード 回転方向対応）」（＊）を実現。動く被写体を追いかけながら撮影しても、より自然でブレのない美しい動画が残せます。&lt;br&gt;&lt;br&gt;＊ 電子式併用&lt;br&gt;&lt;br&gt;各種マニュアルモードをはじめ、「MR（メモリーリコール）モード」やカスタマイズ機能など、撮影者の意図をすばやく反映できるマニュアル撮影機能が充実。また、さまざまなアクセサリーを接続できるマルチインターフェースシューも備えています。&lt;br&gt;&lt;strong&gt;■主な仕様&lt;/strong&gt;&lt;br&gt;画面サイズ：３インチ&lt;br&gt;光学ズーム倍率：５０倍&lt;br&gt;デジタルズーム倍率：２００倍&lt;br&gt;ビューファインダ：有&lt;br&gt;モニタ：有&lt;br&gt;総画素数：約２１１０万画素&lt;br&gt;記録媒体：他対応&lt;br&gt;有効画素数・静止画（４：３）：約２０４０万画素&lt;br&gt;ＰｉｃｔＢｒｉｄｇｅ：×&lt;br&gt;電池寿命枚数：３００枚&lt;br&gt;手ブレ補正機能［静止画］：光学式&lt;br&gt;顔認識機能：有&lt;br&gt;記録メディア：メモリースティック デュオ、メモリースティック ＰＲＯ デュオ、メモリースティックＰＲＯデュオ（Ｈｉｇｈ Ｓｐｅｅｄ）、メモリースティック ＰＲＯ－ＨＧ デュオ、メモリースティック マイクロ（＊）、メモリースティック マイクロ （Ｍａｒｋ２）（＊）、メモリースティック ＸＣ－ＨＧ デュオ、ＳＤメモリーカード、ＳＤＨＣメモリーカード、ＳＤＸＣメモリーカード、ｍｉｃｒｏＳＤメモリーカード（＊）、ｍｉｃｒｏＳＤＨＣメモリーカード（＊）、ｍｉｃｒｏＳＤＸＣメモリーカード（＊）&lt;br&gt;静止画記録画素数：３：２モード：１８Ｍ（５１８４×３４５６） ／ ８．９Ｍ（３６４８×２４３２） ／ ４．５Ｍ（２５９２×１７２８）、４：３モード：２０Ｍ（５１８４×３８８８） ／ １０Ｍ（３６４８×２７３６） ／ ５Ｍ（２５９２×１９４４） ／ ＶＧＡ、１６：９モード：１５Ｍ（５１８４×２９２０） ／ ７．５Ｍ（３６４８×２０５６） ／ ２．１Ｍ（１９２０×１０８０）、１：１モード：１５Ｍ（３８８８×３８８８） ／ ７．５Ｍ（２７３６×２７３６） ／ ３．７Ｍ（１９２０×１９２０） 、スイングパノラマ：ワイド（７１５２×１０８０／４９１２×１９２０）、スタンダード（４９１２×１０８０／３４２４×１９２０）、３６０度（１１５２０×１０８０）&lt;br&gt;静止画記録方式：ＪＰＥＧ&lt;br&gt;動画記録画素数：ＡＶＣＨＤ： ２８Ｍ ＰＳ（１９２０ｘ１０８０／６０ｐ） ／ ２４Ｍ ＦＸ（１９２０ｘ１０８０／６０ｉ） ／ １７Ｍ ＦＨ（１９２０ｘ１０８０／６０ｉ） ／ ２４Ｍ ＦＸ（１９２０ｘ１０８０／２４ｐ） ／ １７Ｍ ＦＨ（１９２０ｘ１０８０／２４ｐ）、ＭＰ４： １２Ｍ（１４４０ｘ１０８０／３０ｆｐｓ） ／ ３Ｍ ＶＧＡ（６４０ｘ４８０／３０ｆｐｓ）&lt;br&gt;暗部補正機能：有&lt;br&gt;プリンター連携：Ｅｘｉｆ Ｐｒｉｎｔ対応、ＰＲＩＮＴ Ｉｍａｇｅ Ｍａｔｃｈｉｎｇ対応（ＰＩＭ３）&lt;br&gt;シャッタースピード：おまかせオート（４－１／４０００秒）／ プログラムオート（１－１／４０００秒） ／ マニュアル（３０－１／４０００秒） ／ Ａ優先（８－１／２０００秒） ／ Ｓ優先（３０－１／４０００秒）&lt;br&gt;撮像素子：１／２．３型 Ｅｘｍｏｒ Ｒ ＣＭＯＳセンサー&lt;/div&gt;</t>
  </si>
  <si>
    <t>4905524970098</t>
  </si>
  <si>
    <t>&lt;img src="https://img1.kakaku.k-img.com/images/productimage/fullscale/K0001032986.jpg"&gt;&lt;br&gt;&lt;br&gt;&lt;div align="left"&gt;&lt;strong&gt;■商品特徴&lt;/strong&gt;&lt;br&gt;&lt;!-- 20210514--&gt;&lt;br&gt;&lt;br&gt;パナソニック DC-TX2-K コンパクトデジタルカメラ LUMIX（ルミックス） ブラック&lt;br&gt;&lt;br&gt;パナソニック デジタルカメラ LUMIX DC-TX2-K &lt;br&gt;色名称 ブラック&lt;br&gt;商品名称 デジタルカメラLUMIX&lt;br&gt;発売年月日 2018年03月15日&lt;br&gt;&lt;br&gt;内形寸法：66.4mm＊111.2mm＊45.2mm（298g）&lt;br&gt;高さ＊幅＊奥行き（質量）&lt;br&gt;&lt;br&gt;・高倍率で高画質の撮影を実現&lt;br&gt;・こだわりの撮影を実現する高い操作性&lt;br&gt;・進化した秒間３０コマ連写の「４Ｋフォト」&lt;br&gt;&lt;br&gt;&lt;br&gt;高倍率で高画質の撮影を実現&lt;br&gt;光学15倍 ライカ DC レンズ＆1.0型高感度MOSセンサー搭載&lt;br&gt;3cmのマクロ撮影に対応&lt;br&gt;&lt;br&gt;こだわりの撮影を実現する高い操作性&lt;br&gt;ファインダー倍率約0.53倍1、約233万ドット相当のファインダーを搭載&lt;br&gt;約124万ドットタッチパネルモニター&lt;br&gt;&lt;br&gt;進化した秒間30コマ連写の「4Kフォト」&lt;br&gt;被写体の動きや顔を自動検出し、写真選択の手間を軽減する「4Kフォト オートマーキング」新搭載&lt;br&gt;一連の動きを1枚の写真に合成する「4Kフォト 軌跡合成」新搭載&lt;br&gt;&lt;br&gt;充実の機能&lt;br&gt;Bluetooth（R)4.2&lt;br&gt;撮影可能枚数 約370枚(CIPA規格準拠、モニター時)&lt;br&gt;空間認識AF&lt;br&gt;約10コマ/秒 高速連写&lt;br&gt;4K/30p動画／FHD/60p動画&lt;br&gt;L.モノクローム&lt;br&gt;ブラケット機能(露出・WB・フォーカス・絞り)&lt;br&gt;タッチパッドAF&lt;br&gt;USB充電対応&lt;br&gt;&lt;br&gt;&lt;br&gt;135mm判換算。&lt;br&gt;&lt;br&gt;&lt;br&gt;&lt;strong&gt;■主な仕様&lt;/strong&gt;&lt;br&gt;画面サイズ：３インチ&lt;br&gt;光学ズーム倍率：１５倍&lt;br&gt;デジタルズーム倍率：４倍&lt;br&gt;ビューファインダ：有&lt;br&gt;モニタ：有&lt;br&gt;総画素数：約２０９０万画素&lt;br&gt;記録媒体：ＳＤ・ＳＤＨＣ・ＳＤＸＣメモリーカード&lt;br&gt;有効画素数・静止画（４：３）：約２０１０万画素&lt;br&gt;ＰｉｃｔＢｒｉｄｇｅ：○&lt;br&gt;電池寿命枚数：３７０枚&lt;br&gt;手ブレ補正機能［静止画］：光学式&lt;br&gt;顔認識機能：有&lt;br&gt;記録メディア：ＳＤカード／ＳＤＨＣカード（ＵＨＳ－Ｉ対応）／ＳＤＸＣカード（ＵＨＳ－Ｉ対応）&lt;br&gt;静止画記録画素数：・［４：３］４８６４ｘ３６４８ （１７．５Ｍ、Ｌ）／３４５６ｘ２５９２ （９Ｍ、Ｍ）／２４３２ｘ１８２４ （４．５Ｍ、Ｓ）、［３：２］５４７２ｘ３６４８ （２０Ｍ、Ｌ）／３８８８ｘ２５９２（１０Ｍ、Ｍ）／２７３６ｘ１８２４ （５Ｍ、Ｓ）、［１６：９］５４７２ｘ３０８０ （１７Ｍ、Ｌ）／３８４０ｘ２１６０（８Ｍ、Ｍ） ／１９２０ｘ１０８０ （２Ｍ、Ｓ）、［１：１］３６４８ｘ３６４８（１３．５Ｍ、Ｌ）／２５９２ｘ２５９２（６．５Ｍ、Ｍ）／１８２４ｘ１８２４（３．５Ｍ、Ｓ）&lt;br&gt;静止画記録方式：ＲＡＷ＋ＪＰＥＧ&lt;br&gt;動画記録画素数：お手数ですが、パナソニック商品情報のウェブページにおいて、「詳細（スペック）」に記載している「記録画素数（動画）」の内容をご確認ください。&lt;br&gt;暗部補正機能：有&lt;br&gt;プリンター連携：ＰｉｃｔＢｒｉｄｇｅ&lt;br&gt;シャッタースピード：静止画：６０秒～１／２０００秒（メカシャッター）、１秒～１／１６０００秒（電子シャッター）、Ｂ（バルブ）：最大約１２０秒、動画：＜ＮＴＳＣ＞１／２５秒～１／１６０００秒（ＡＶＣＨＤ， ＦＨＤ２４ｐ／ＭＰ４， ４Ｋ２４ｐ）、１／３０秒～１／１６０００秒（ＡＶＣＨＤ， ＦＨＤ２４ｐ／ＭＰ４， ４Ｋ２４ｐ以外）（ただし、クリエイティブＭ動画、ＭＦ選択時は１／２秒～１／１６０００秒）&lt;br&gt;撮像素子：原色カラーフィルタ １型ＭＯＳ 総画素２０９０万画素&lt;br&gt;ＩＳＯ感度：オート／ｉＩＳＯ／８０※／１００※／２００／４００／８００／１６００／３２００／６４００／１２８００／２５６００※ （１／３ＥＶステップに変更可能）※［拡張ＩＳＯ感度］&lt;br&gt;開放Ｆ値（ワイド端～テレ端）：Ｆ３．３～Ｆ６．４&lt;/div&gt;</t>
  </si>
  <si>
    <t>4549980035153</t>
  </si>
  <si>
    <t>PowerShot G1 X Mark III コンパクトデジタルカメラ</t>
  </si>
  <si>
    <t>&lt;img src="https://img1.kakaku.k-img.com/images/productimage/fullscale/K0001005752.jpg"&gt;&lt;br&gt;&lt;br&gt;&lt;div align="left"&gt;&lt;b&gt;■商品特徴&lt;/b&gt;&lt;BR&gt;                            キヤノン PSG1XMK3 コンパクトデジタルカメラ　PowerShot（パワーショット） G1 X Mark III&lt;br&gt;発売日：2017年11月下旬&lt;br&gt;&lt;br&gt;&lt;strong&gt;●見たままを鮮鋭に描き出す。約2420万画素APS-CサイズCMOSセンサー&lt;/strong&gt;&lt;br&gt;キヤノンコンパクトカメラ初となるAPS-CサイズのCMOSセンサーを採用。高い解像感、広いダイナミックレンジ、豊かな階表現、常用ISO感度最高25600など、フラッグシップモデルにふさわしいさらなる高画質化を追求しました。また、デュアルピクセルCMOS AF、最高約9.0コマ/秒の高速連写、フルハイビジョン60p動画など、多彩な表現力を可能にしています。&lt;br&gt;&lt;br&gt;&lt;strong&gt;●ズーム全域で高画質、新開発24-72mmレンズ&lt;/strong&gt;&lt;br&gt;APS-CサイズのCMOSセンサーに最適化された大口径レンズ。限られたスペースのなかで、24-72mmの焦点距離と広角端においてF2.8、10cmの最短撮影距離を達成。約2420万の高画素の実力を引き出す高い描写力を実現しています。両面非球面レンズ3枚、片面非球面レンズ1枚を採用し、諸収差の発生を高度に抑制。また、インナーフォーカス方式を採用することで、高速AFを可能に。大型センサーと高性能レンズによる高画質を軽量・小型ボディーに凝縮しました。&lt;br&gt;&lt;br&gt;&lt;strong&gt;●約399gを実現。軽量・小型ボディー&lt;/strong&gt;&lt;br&gt;高画質な写真を撮る、その時間をもっと切り拓くために。G1X MarkIIIは、ダウンサイジングを隅々まで徹底的に追求しています。センサーの大型化や高精細EVFの内蔵といった多彩な進化を実現しながらも、G1X MarkIIと比較して約154gの軽量化、厚さは約14.8mmの薄型化を達成しました。APS-CサイズのCMOSセンサーをはじめとする優れた表現力を、日常に、旅に、さまざまなシチュエーションへ気軽に持ち運ぶことができます。&lt;br&gt;&lt;br&gt;&lt;strong&gt;●瞬間を捉える、デュアルピクセルCMOS AF&lt;/strong&gt;&lt;br&gt;画面をタッチすると、瞬時にピントが合う。それが、キヤノン独自のデュアルピクセルCMOS AF。キヤノンコンパクトカメラで初めて搭載しました。撮像と位相差AFセンサーとの両方の機能を兼ねることで、撮像面の約80％（縦）×約80％（横）の広い領域において測距することが可能です。液晶モニターに振れるだけで、画面の中心以外にいる被写体もすばやく捉えられます。また、室内などの暗いシーンでも高精度かつスピーディーなAFを実現。もちろん動画撮影時においても威力を発揮。フォーカス送りはすばやくスムーズ、動く被写体にもなめらかにピントを合わせて記録できます。&lt;br /&gt;&lt;strong&gt;【主な仕様】&lt;/strong&gt;&lt;br&gt;&lt;table width=100% border=0 cellpadding=3 cellspacing=1 bgcolor=#CCCCCC&gt;&lt;tr&gt;&lt;td width=30% bgcolor=#3366FF&gt;&lt;span style=color:#ffffff;&gt;本体サイズ(H×W×D) mm&lt;/span&gt;&lt;/td&gt;&lt;td width=70% bgcolor=#FFFFFF&gt;77.9×115.0×51.4mm&lt;/td&gt;&lt;/tr&gt;&lt;tr&gt;&lt;td bgcolor=#3366FF&gt;&lt;span style=color:#ffffff;&gt;本体重量&lt;/span&gt;&lt;/td&gt;&lt;td bgcolor=#FFFFFF&gt;約399g（バッテリーパック・メモリーカード含む）（CIPA準拠）&lt;/td&gt;&lt;/tr&gt;&lt;tr&gt;&lt;td bgcolor=#3366FF&gt;&lt;span style=color:#ffffff;&gt;撮像画面サイズ&lt;/span&gt;&lt;/td&gt;&lt;td bgcolor=#FFFFFF&gt;APS-C CMOSセンサー（デュアルピクセルCMOS AF対応）&lt;/td&gt;&lt;/tr&gt;&lt;tr&gt;&lt;td bgcolor=#3366FF&gt;&lt;span style=color:#ffffff;&gt;総画素数&lt;/span&gt;&lt;/td&gt;&lt;td bgcolor=#FFFFFF&gt;約2580万画素&lt;/td&gt;&lt;/tr&gt;&lt;tr&gt;&lt;td bgcolor=#3366FF&gt;&lt;span style=color:#ffffff;&gt;有効画素数&lt;/span&gt;&lt;/td&gt;&lt;td bgcolor=#FFFFFF&gt;約2420万画素（※画像処理により画素が減少することがあります）&lt;/td&gt;&lt;/tr&gt;&lt;tr&gt;&lt;td bgcolor=#3366FF&gt;&lt;span style=color:#ffffff;&gt;画像処理エンジン&lt;/span&gt;&lt;/td&gt;&lt;td bgcolor=#FFFFFF&gt;DIGIC 7&lt;/td&gt;&lt;/tr&gt;&lt;tr&gt;&lt;td bgcolor=#3366FF&gt;&lt;span style=color:#ffffff;&gt;液晶モニターサイズ&lt;/span&gt;&lt;/td&gt;&lt;td bgcolor=#FFFFFF&gt;3.0型TFTカラー液晶（約104万ドット）、アスペクト比3：2、視野率約100％、タッチパネル（静電容量方式）、バリアングルタイプ&lt;/td&gt;&lt;/tr&gt;&lt;tr&gt;&lt;td bgcolor=#3366FF&gt;&lt;span style=color:#ffffff;&gt;ビューファインダー&lt;/span&gt;&lt;/td&gt;&lt;td bgcolor=#FFFFFF&gt;電子ビューファインダー（約236万ドット）&lt;/td&gt;&lt;/tr&gt;&lt;tr&gt;&lt;td bgcolor=#3366FF&gt;&lt;span style=color:#ffffff;&gt;レンズ&lt;/span&gt;&lt;/td&gt;&lt;td bgcolor=#FFFFFF&gt;【焦点距離（35mm判換算）】24-72mm相当&lt;/td&gt;&lt;/tr&gt;&lt;tr&gt;&lt;td bgcolor=#3366FF&gt;&lt;span style=color:#ffffff;&gt;絞り・開放絞り&lt;/span&gt;&lt;/td&gt;&lt;td bgcolor=#FFFFFF&gt;F2.8（W）-F5.6（T）&lt;/td&gt;&lt;/tr&gt;&lt;tr&gt;&lt;td bgcolor=#3366FF&gt;&lt;span style=color:#ffffff;&gt;ズーム機能&lt;/span&gt;&lt;/td&gt;&lt;td bgcolor=#FFFFFF&gt;光学ズーム3倍&lt;/td&gt;&lt;/tr&gt;&lt;tr&gt;&lt;td bgcolor=#3366FF&gt;&lt;span style=color:#ffffff;&gt;撮影距離&lt;/span&gt;&lt;/td&gt;&lt;td bgcolor=#FFFFFF&gt;オート：10cm～∞（W）／30cm～∞（T）　マクロ：10cm～50cm（W）&lt;/td&gt;&lt;/tr&gt;&lt;tr&gt;&lt;td bgcolor=#3366FF&gt;&lt;span style=color:#ffffff;&gt;ISO感度&lt;/span&gt;&lt;/td&gt;&lt;td bgcolor=#FFFFFF&gt;ISO 100～25600&lt;/td&gt;&lt;/tr&gt;&lt;tr&gt;&lt;td bgcolor=#3366FF&gt;&lt;span style=color:#ffffff;&gt;シャッタースピード&lt;/span&gt;&lt;/td&gt;&lt;td bgcolor=#FFFFFF&gt;1-1/2000秒（オートモード）、30-1/2000秒（全撮影モードをあわせた範囲）&lt;/td&gt;&lt;/tr&gt;&lt;tr&gt;&lt;td bgcolor=#3366FF&gt;&lt;span style=color:#ffffff;&gt;記録メディア&lt;/span&gt;&lt;/td&gt;&lt;td bgcolor=#FFFFFF&gt;SDメモリーカード／SDHCメモリーカード／SDXCメモリーカード ※UHS-I対応&lt;/td&gt;&lt;/tr&gt;&lt;tr&gt;&lt;td bgcolor=#3366FF&gt;&lt;span style=color:#ffffff;&gt;電源&lt;/span&gt;&lt;/td&gt;&lt;td bgcolor=#FFFFFF&gt;【電池】バッテリーパック NB-13L&lt;/td&gt;&lt;/tr&gt;&lt;/table&gt;&lt;br /&gt;</t>
  </si>
  <si>
    <t>4549292100723</t>
  </si>
  <si>
    <t>&lt;img src="https://img1.kakaku.k-img.com/images/productimage/fullscale/K0001312673.jpg"&gt;&lt;br&gt;&lt;br&gt;&lt;div align="left"&gt;&lt;b&gt;■商品特徴&lt;/b&gt;&lt;br&gt;&lt;br&gt;●クラシックな二眼レフの形をしたトイデジタルカメラ。&lt;br&gt;●写真だけでなく、音声付きの動画、音声のみも録れます。&lt;br&gt;●メモリーカードはmicroSDHC(別売)を使用。&lt;br&gt;●付属のUSB接続ケーブルでパソコンにつなぎ、充電やデータの取り込みを行います。&lt;br&gt;●※このカメラはmicroSDHCカードがないと記録できません。またパソコン接続が前提となっています。&lt;br&gt;&lt;br&gt;&lt;b&gt;■主な仕様&lt;/b&gt;&lt;br&gt;【対応OS】&lt;br&gt;●Windows8(32/64bit) / 8.1(32/64bit) / 10(32/64bit)　・CPU:PAE、NX、SSE2をサポートする1GHz以上　・メモリー:2GB以上&lt;br&gt;●Mac OSX 10.7.5～10.15.5　・CPU:Intel Core2 Duo以上　・メモリー:2GB以上【製品仕様】&lt;br&gt;●イメージセンサー:1/4型 CMOS&lt;br&gt;●総画素数:95万画素&lt;br&gt;●有効画素数:92万画素&lt;br&gt;●補間画素数:500万画素&lt;br&gt;●レンズ:f=3.43mm F2.8&lt;br&gt;●焦点距離:41mm相当(35mm換算)&lt;br&gt;●撮影距離:標準/約0.5m ～ ∞&lt;br&gt;●内蔵メモリー:ユーザー使用可能領域はありません&lt;br&gt;●外部メモリー:micro SDHCメモリーカード (4GB～32GB)&lt;br&gt;●ファイル形式　・静止画:JPEG　・動画:MJPEG(AVI)　・音声:WAV&lt;br&gt;●静止画サイズ:2592×1936&lt;br&gt;●動画サイズ:1280×720(25fps)&lt;br&gt;●シャッタースピード:1/100～1/25秒(自動)&lt;br&gt;●ISO感度:100&lt;br&gt;●内蔵電池:リチウムイオン充電池&lt;br&gt;●入出力ポート:USB 2.0&lt;br&gt;●寸法:W4.6×H6.0×D3.9cm&lt;br&gt;●質量:約36g(microSDHCカード、付属品除く)&lt;br&gt;●セット内容:カメラ本体、USBケーブル、ネックストラップ、取扱説明書</t>
  </si>
  <si>
    <t>4961607438619</t>
  </si>
  <si>
    <t>THETA SC2 for Business 360度カメラ</t>
  </si>
  <si>
    <t>&lt;img src="https://img1.kakaku.k-img.com/images/productimage/fullscale/K0001229570.jpg"&gt;&lt;br&gt;&lt;br&gt;&lt;div align="left"&gt;&lt;b&gt;■商品特徴&lt;/b&gt;&lt;BR&gt;                            リコーイメージング THETA-SC2BUSINESS アクションカム RICOH  グレー&lt;br&gt;発売日：2020年3月中旬&lt;br&gt;&lt;br&gt;&lt;b&gt;●高画質・高品質な 360°の全天球静止画/動画撮影が可能&lt;/b&gt;&lt;br&gt;明るい開放 F 値 2.0 の大口径小型二眼屈曲光学系と最新のイメージセンサーにより、出力画素で約1400 万画素に相当する高精細な 360°の全天球イメージが得られます。&lt;br&gt;従来機種の RICOH THETA SC から露出精度やホワイトバランスのアルゴリズムを一新し、オート撮影での正確で自然な描写を実現しました。&lt;br&gt;また、イメージセンサーと画像処理エンジンの刷新により、上位機種と同じく 4K(3840×1920ピクセル)相当、30fps(フレーム/秒)の高画質な 4K 動画の撮影(最大 3 分間)に対応しました。&lt;br&gt;&lt;br&gt;&lt;b&gt;●ビジネスシーンで活躍する機能の搭載&lt;/b&gt;&lt;br&gt;屋内と屋外の輝度差が大きい室内撮影に適したHDR撮影の設定で撮影ができるプリセット「Room」を搭載し、電源オン時に毎回プリセットの「Room」で起動します。&lt;br&gt;また、フロントレンズとリアレンズ(シャッターボタン側)のレンズで時間差(Time Shift)をつけて撮影するセルフタイマー機能が使えます。&lt;br&gt;撮影者は三脚などにTHETAを固定し、撮影していない方のレンズ側に移動することで、画像に映り込むのを防ぐことができます。&lt;br&gt;&lt;br&gt;&lt;b&gt;●わかりやすい本体 UI(ユーザーインターフェース)&lt;/b&gt;&lt;br&gt;本体下部に設定モードを示すアイコンや、スマートフォンとの接続状態、バッテリー残量などの情報を表示する状態表示 OLED を搭載しました。&lt;br&gt;また、セルフタイマーボタンを搭載し、カメラ単体での撮影時に便利になりました。&lt;br&gt;&lt;br&gt;&lt;b&gt;●Bluetooth＆無線 LAN による接続と高速データ転送&lt;/b&gt;&lt;br&gt;Bluetoothによるスマートフォンとの常時接続が可能です。&lt;br&gt;Bluetoothのみ接続した状態でスマートフォンからの撮影ができます。&lt;br&gt;無線 LAN 接続では、スマートフォンでのライブビュー表示や画像転送など全ての機能が利用でき、撮影シーンに応じて使い分けが可能です。&lt;br /&gt;&lt;b&gt;【主な仕様】&lt;/b&gt;&lt;br&gt;撮影距離：約10cm～無限大(レンズ先端より)&lt;br&gt;撮影モード(静止画)：オート、シャッター優先、ISO優先、マニュアル&lt;br&gt;撮影モード(動画)：オート&lt;br&gt;撮影機能(静止画)：ノイズ低減、DR補正、HDR合成、インターバル撮影、マルチブラケット撮影、セルフタイマー(2秒、5秒、10秒)、マイセッティングプリセット(Room)&lt;br&gt;撮影機能(動画)：セルフタイマー(2秒、5秒、10秒)、マイセッティング&lt;br&gt;ISO感度(標準出力感度)静止画：オート(ISO64～1600、上限設定可能)、ISO優先・マニュアル(ISO64～3200)&lt;br&gt;ISO感度(標準出力感度)動画：オート(ISO64～6400、上限設定可能)&lt;br&gt;ホワイトバランスモード(静止画・動画)：オート、屋外、日陰、曇天、白熱灯１、白熱灯２、昼光色蛍光灯、昼白色蛍光灯、白色蛍光灯、電球色蛍光灯、水中、色温度(2500K～10000K)&lt;br&gt;シャッタースピード(静止画)：(オート)1/25000秒～1/8秒(シャッター優先AEモード)1/25000秒～1/8秒(マニュアルモード)1/25000秒～60秒&lt;br&gt;シャッタースピード：動画：(オート)1/25000秒～1/30秒&lt;br&gt;内蔵メモリー：約14GB&lt;br&gt;記録可能枚数、時間：静止画：JPEG 約3000枚　動画(1回の記録時間)：最大3分　動画(合計記録時間)：(4K)約32分、(2K)約115分&lt;br&gt;情報表示パネル：0.5型有機EL(OLED)パネル 60×32ドット、明るさ自動調整&lt;br&gt;電源：リチウムイオンバッテリー(内蔵)&lt;br&gt;電池寿命：静止画：約260枚、動画：約60分&lt;br&gt;画像ファイル形式：静止画：JPEG(Exif Ver2.3)動画：MP4(映像：MPEG-4 AVC/H.264、音声：AAC-LC(モノラル)&lt;br&gt;外部インターフェース：MicroUSB:USB2.0&lt;br&gt;有効画素数：約1200万画素(×2)、出力画素 約1400万画素&lt;br /&gt;</t>
  </si>
  <si>
    <t>4961311950360</t>
  </si>
  <si>
    <t>PowerShot SX430 IS コンパクトデジタルカメラ</t>
  </si>
  <si>
    <t>&lt;img src="https://img1.kakaku.k-img.com/images/productimage/fullscale/K0000944143.jpg"&gt;&lt;br&gt;&lt;br&gt;&lt;div align="left"&gt;&lt;b&gt;■商品特徴&lt;/b&gt;&lt;BR&gt;&gt;キヤノン PSSX430IS コンパクトデジタルカメラ PowerShot（パワーショット） SX430 IS&lt;br&gt;発売日：2017年02月23日&lt;br&gt;&lt;br&gt;●光学45倍ズームレンズを搭載し、広角から望遠まで幅広い撮影が可能&lt;br&gt;広角24mmから望遠1080mm相当までの幅広い撮影領域に対応する光学45倍ズームレンズを搭載。&lt;br&gt;3枚のUDレンズと3枚の非球面レンズを採用し、光学系の最適配置により従来機種に比べさらなる望遠化を実現。&lt;br&gt;デジタルズームを進化させた「プログレッシブファインズーム」を搭載。&lt;br&gt;画像処理の進化や倍率に応じた最適な設定を行うことにより、光学ズーム倍率の約2倍にあたる約90倍までのデジタルズーム領域でも高い解像感を保持。&lt;br&gt;カメラ部有効画素数約2000万画素の高精細CCDセンサーを搭載。&lt;br&gt;映像エンジンDIGIC 4＋(プラス)との組み合わせにより、高解像度の美しい写真が撮影可能。&lt;br&gt;&lt;br&gt;●無線ネットワーク連携により簡単にデータ転送が可能&lt;br&gt;無線ネットワークによるデータ転送に対応。&lt;br&gt;Wi-FiとNFCに対応しており、撮影した写真や動画をその場でスマートフォンやタブレットなどの携帯端末※に簡単に転送可能。&lt;br&gt;写真および動画を保存・共有・鑑賞するキヤノンのフォト＆ムービーストレージ「Connect Station CS100」と連携。&lt;br&gt;カメラをかざして接続することにより、撮影した写真や動画を簡単に「Connect Station CS100」へ保存・整理することが可能。&lt;br&gt;&lt;br&gt;●ホールド感の高いグリップを採用した小型・軽量ボディー&lt;br&gt;ホールド感を重視した滑らかな曲面のグリップを採用し、104.4mm（幅）×69.1mm（高さ）×85.1mm（奥行き）、質量約323gの小型・軽量ボディーを実現。&lt;br&gt;手になじみやすい形状のグリップにより、手ブレが目立ちやすい望遠撮影時においても持ちやすく、手ブレを抑えた撮影が可能。&lt;br&gt;大人から子どもまで安定した撮影ができるため、家族で手軽に撮影を楽しむニーズにも適応。&lt;br&gt;&lt;br&gt;&lt;br&gt;&lt;b&gt;【仕様】&lt;/b&gt;&lt;br /&gt;&lt;table width="100%" border="0" cellpadding="3" cellspacing="1" bgcolor="#CCCCCC"&gt;&lt;tr&gt;&lt;td width="30%" bgcolor="#3366FF"&gt;&lt;font color="#FFFFFF"&gt;本体サイズ(H×W×D) mm&lt;/font&gt;&lt;/td&gt;&lt;td width="70%" bgcolor="#FFFFFF"&gt;69.1×104.4×85.1mm（CIPA準拠）&lt;/td&gt;&lt;/tr&gt;&lt;tr&gt;&lt;td bgcolor="#3366FF"&gt;&lt;font color="#FFFFFF"&gt;本体重量&lt;/font&gt;&lt;/td&gt;&lt;td bgcolor="#FFFFFF"&gt;約323g（バッテリーおよびメモリーカード含む）／約306g（本体のみ）（CIPA準拠）&lt;/td&gt;&lt;/tr&gt;&lt;tr&gt;&lt;td bgcolor="#3366FF"&gt;&lt;font color="#FFFFFF"&gt;撮像画面サイズ&lt;/font&gt;&lt;/td&gt;&lt;td bgcolor="#FFFFFF"&gt;1/2.3型CCD&lt;/td&gt;&lt;/tr&gt;&lt;tr&gt;&lt;td bgcolor="#3366FF"&gt;&lt;font color="#FFFFFF"&gt;総画素数&lt;/font&gt;&lt;/td&gt;&lt;td bgcolor="#FFFFFF"&gt;約2050万画素&lt;/td&gt;&lt;/tr&gt;&lt;tr&gt;&lt;td bgcolor="#3366FF"&gt;&lt;font color="#FFFFFF"&gt;有効画素数&lt;/font&gt;&lt;/td&gt;&lt;td bgcolor="#FFFFFF"&gt;約2000万画素（※画像処理により画素数が減少することがあります。）&lt;/td&gt;&lt;/tr&gt;&lt;tr&gt;&lt;td bgcolor="#3366FF"&gt;&lt;font color="#FFFFFF"&gt;画像処理エンジン&lt;/font&gt;&lt;/td&gt;&lt;td bgcolor="#FFFFFF"&gt;DIGIC 4+&lt;/td&gt;&lt;/tr&gt;&lt;tr&gt;&lt;td bgcolor="#3366FF"&gt;&lt;font color="#FFFFFF"&gt;液晶モニターサイズ&lt;/font&gt;&lt;/td&gt;&lt;td bgcolor="#FFFFFF"&gt;3.0型TFTカラー液晶（約23.0万ドット）、視野率：約100％&lt;/td&gt;&lt;/tr&gt;&lt;tr&gt;&lt;td bgcolor="#3366FF"&gt;&lt;font color="#FFFFFF"&gt;レンズ&lt;/font&gt;&lt;/td&gt;&lt;td bgcolor="#FFFFFF"&gt;【焦点距離（35mm判換算）】24（W）-1080mm（T）相当 【レンズ構成】11群12枚（両面非球面レンズ2枚、片面非球面レンズ1枚、UDレンズ3枚）&lt;/td&gt;&lt;/tr&gt;&lt;tr&gt;&lt;td bgcolor="#3366FF"&gt;&lt;font color="#FFFFFF"&gt;絞り・開放絞り&lt;/font&gt;&lt;/td&gt;&lt;td bgcolor="#FFFFFF"&gt;F3.5（W）-F6.8（T）&lt;/td&gt;&lt;/tr&gt;&lt;tr&gt;&lt;td bgcolor="#3366FF"&gt;&lt;font color="#FFFFFF"&gt;ズーム機能&lt;/font&gt;&lt;/td&gt;&lt;td bgcolor="#FFFFFF"&gt;光学ズーム45倍／デジタルズーム約4.0倍／プログレッシブファインズーム（ラージ時）約90倍&lt;/td&gt;&lt;/tr&gt;&lt;tr&gt;&lt;td bgcolor="#3366FF"&gt;&lt;font color="#FFFFFF"&gt;撮影距離&lt;/font&gt;&lt;/td&gt;&lt;td bgcolor="#FFFFFF"&gt;【オート】0cm～∞（W）／1.3m～∞（T） 【マクロ】0cm～50cm（W） （レンズ先端より）&lt;/td&gt;&lt;/tr&gt;&lt;tr&gt;&lt;td bgcolor="#3366FF"&gt;&lt;font color="#FFFFFF"&gt;ISO感度&lt;/font&gt;&lt;/td&gt;&lt;td bgcolor="#FFFFFF"&gt;オート、ISO 100-1600&lt;/td&gt;&lt;/tr&gt;&lt;tr&gt;&lt;td bgcolor="#3366FF"&gt;&lt;font color="#FFFFFF"&gt;シャッタースピード&lt;/font&gt;&lt;/td&gt;&lt;td bgcolor="#FFFFFF"&gt;1～1/4000秒（オート）、15～1/4000秒（すべての撮影モードを合わせて）&lt;/td&gt;&lt;/tr&gt;&lt;tr&gt;&lt;td bgcolor="#3366FF"&gt;&lt;font color="#FFFFFF"&gt;記録メディア&lt;/font&gt;&lt;/td&gt;&lt;td bgcolor="#FFFFFF"&gt;SDメモリーカード／SDHCメモリーカード／SDXCメモリーカード&lt;/td&gt;&lt;/tr&gt;&lt;tr&gt;&lt;td bgcolor="#3366FF"&gt;&lt;font color="#FFFFFF"&gt;電源&lt;/font&gt;&lt;/td&gt;&lt;td bgcolor="#FFFFFF"&gt;専用リチウムイオン充電池（NB-11LH）［充電時間：約140分］&lt;/td&gt;&lt;/tr&gt;&lt;tr&gt;&lt;td bgcolor="#3366FF"&gt;&lt;font color="#FFFFFF"&gt;付属品&lt;/font&gt;&lt;/td&gt;&lt;td bgcolor="#FFFFFF"&gt;リストストラップ WS-DC12、レンズキャップ、バッテリーパック NB-11LH、バッテリーチャージャー CB-2LF、使用説明書（※詳細版使用説明書は同梱されておりません。キヤノンホームページよりダウンロード（無料）が可能です。）&lt;/td&gt;&lt;/tr&gt;&lt;/table&gt;&lt;br /&gt;</t>
  </si>
  <si>
    <t>4549292083453</t>
  </si>
  <si>
    <t>ILME-FX3 レンズ交換式カメラ</t>
  </si>
  <si>
    <t>&lt;img src="https://img1.kakaku.k-img.com/images/productimage/fullscale/K0001336318.jpg"&gt;&lt;br&gt;&lt;br&gt;&lt;div align="left"&gt;&lt;b&gt;■商品特徴&lt;/b&gt;&lt;BR&gt;&lt;!-- 20210514--&gt;&lt;br&gt;&lt;br /&gt;ソニー ILME-FX3 プロフェッショナルカムコーダー Cinema Line &lt;br&gt;発売日：2021年3月12日&lt;br&gt;&lt;br&gt;●新しい映像表現を追求する映像クリエイターの志向に寄り添うCinema Lineシリーズの最小・最軽量&lt;br&gt;（ソニーCinema Lineシリーズ内。2021年2月時点。ソニー調べ）モデル&lt;br&gt;裏面照射型の35mmフルサイズCMOSセンサーと、最新の画像処理エンジンBIONZ XR（ビオンズ エックスアール）を搭載。&lt;br&gt;裏面照射型構造のセンサーに合わせて、伝送速度が速いCu（銅）配線を採用し、包含するAD変換処理の高速化により、センサーからの高速データ読み出しを実現。&lt;br&gt;最大4:2:2 10bitの4K（QFHD）120p動画記録（ QFHD（3840×2160）。約10%画角がクロップされます）や、ローリングシャッター歪みの低減に寄与しています。&lt;br&gt;さらに、忠実な色再現性の向上のため、センサーに最新のカラーフィルターを採用。&lt;br&gt;入射光量に合わせて出力される信号のレベルをセンサー内部で最適化することで、すべての感度領域において高感度・低ノイズ性能を実現しました。&lt;br&gt;低感度側80から102400（拡張時80-409600）の常用ISO感度に加えて、15+ストップ（S-Log3動画撮影時。ソニー内部測定）のワイドラチチュードを達成しています。&lt;br&gt;&lt;br&gt;&lt;br /&gt;●シネマの映像表現&lt;br&gt;FX9およびFX6で好評な、肌の色を美しく見せるスキントーンを中心としたルック「S-Cinetone」を搭載。シネマのようなルックを手軽に再現でき、制作者のさらなるクリエイティブな表現要求に応えます。&lt;br&gt;最高120fps（4K）（QFHD（3840×2160）。約10%画角がクロップされます）のハイフレームレート動画記録にも対応しており、動きのあるスポーツシーンなどを印象的に記録できます。&lt;br&gt;さらに、階調特性を重視したS-Log3を搭載し、上位モデルとの親和性も高めています。&lt;br&gt;また、S-Log3設定時は15+ストップ（S-Log3動画撮影時。ソニー内部測定）という再現域を確保しました。&lt;br&gt;4:2:2 10bit記録のHLG（Hybrid Log-Gamma）にも対応し、撮影した映像をHDR（HLG）対応テレビでHDMI接続し生することで、カラーグレーディングをせずに黒つぶれと白とびを抑えた、肉眼に近いリアリティーのある映像が楽しめます。&lt;br&gt;10bitの細やかな階調再現性により、従来よりもさらに豊かで高精細な映像表示を実現します。&lt;br&gt;&lt;br&gt;&lt;br /&gt;●動画撮影を変える高いフォーカス性能&lt;br&gt;FX3には、像面位相差AFを搭載。&lt;br&gt;動画時627点（静止画時759点）の像面位相差検出AFポイントは画面の約89%をカバーし、被写体を捉え続けます。&lt;br&gt;もちろん、リアルタイムトラッキングやリアルタイム瞳AFも搭載。&lt;br&gt;細やかなAFトランジション速度、AF乗り移り感度や、液晶パネル上で狙った被写体をタッチしフォーカスを自動追尾させるタッチトラッキング、マニュアルフォーカス中のAFサポートにも対応しています。&lt;br&gt;さまざまな撮影条件下で、安定したAF性能と多彩なフォーカスワークを提供します。&lt;br&gt;&lt;br&gt;●ワンオペレーションをサポートする機動力&lt;br&gt;コンパクトな筐体のFX3は手持ち撮影ではもちろん、ジンバルやドローンを装着した撮影の際も高い親和性、機動性を発揮します。&lt;br&gt;また、カメラ本体のグリップは、手持ち動画撮影のための使い勝手を追求し設計しました。&lt;br&gt;安定したホールドに配慮した形状は長時間の撮影でも疲れにくく、多様な装着レンズによる重心バランスの変化にも対応。&lt;br&gt;加えて、同梱のXLRハンドルユニットは、被写体や撮影意図に合わせてよりフレキシブルな撮影スタイルを実現します。&lt;br&gt;さらに、ボディに直接アクセサリーを装着できる取り付け用ネジ穴（アクセサリー用ネジ穴（1/4-20 UNC）はカメラ本体に5カ所、XLRハンドルユニットに3カ所装備。&lt;br&gt;アクセサリー用ネジ穴に周辺機器を取り付けるときは、ネジの長さが5.5mm未満のものを使ってください）を、ボディに5カ所・付属のXLRハンドルユニットに3カ所備えており、アクセサリーシューキットを介して外部モニター・レコーダー、外部バッテリー、ビデオライト、エクステンショングリップ、ワイヤレスマイク受信機などの安定した装着ができます。&lt;br&gt;&lt;br&gt;●プロに応える操作性&amp;信頼性&lt;br&gt;ミラーレスタイプの小型デザインと機動性を維持しながらも、動画撮影機としての妥協のない操作性を提供します。&lt;br&gt;グリップ側および上面に使用頻度の高い操作部材を集約。&lt;br&gt;左手でしっかりレンズをホールドしたまま、さまざまな操作ができます。&lt;br&gt;また、RECボタンをはじめ上面の各ボタンはストロークが深く、しっかりと確実な操作ができます。&lt;br&gt;&lt;br&gt;●高感度・低ノイズ性能と広ダイナミックレンジ、印象的なぼけ描写を実現&lt;br&gt;35mm フルサイズ有効約1026 万画素※1裏面照射型CMOS イメージセンサーExmor R と、最新の画像処理エンジン BIONZ XR(TM)（ビオンズエックスアール）を搭載し、常用ISO80-102400（動画時の拡張感度は ISO80-409600）の幅広い感度域でノイズの発生を抑えた高い描写力と、浅い被写界深度を生かした印象的なぼけ描写を実現します。&lt;br&gt;また、15 ストップを超える(S-Log3 撮影時。ソニー内部測定)豊かなダイナミックレンジをもち、野外の明るい環境から夜景までさまざまなシーンで白とびや黒つぶれの少ないなめらかな階調で映像を記録します。&lt;br&gt;&lt;br&gt;●映画制作の現場の知見を得て培った S-Cinetone&lt;br&gt;Cinema Line の上位機種である『FX9』・『FX6』と同様に、CineAlta カメラ『VENICE』の開発を通じて得られた、映画制作の現場の知見をもとにした画作りである S-Cinetone をデフォルトのプロファイル（PP11）として設定しています。&lt;br&gt;人肌を描写する際に使われる中間色の表現力を高めることで、よりソフトな色合いと、被写体を美しく際立たせる自然なハイライトを実現します。&lt;br&gt;&lt;br&gt;●なめらかなスローモーションを実現する 4K 120fps(QFHD (3840×2160)。約10%画角がクロップされます)ハイフレームレート動画撮影&lt;br&gt;高解像度4K で最大120fps(QFHD (3840×2160)。&lt;br&gt;約10%画角がクロップされます)のハイフレームレート動画の本体内記録に対応しています。&lt;br&gt;最大5 倍の滑らかなスローモーション(ポストプロダクションによる編集、S&amp;Q モードによる撮影が必要です)などの、印象的な映像表現が可能です。&lt;br&gt;フル HD では 240fps(センサー読み出し有効画素数は1420×804)で最大10 倍のスローモーションが可能です。&lt;br&gt;また、ハイフレームレート動画撮影中に、AF を効かせることも可能です。&lt;br&gt;&lt;br&gt;●取り回しの良さを追求した小型・軽量ボディ&lt;br&gt;一眼カメラスタイルのボディ形状で、高さ約77.8 mm×幅約129.7 mm×奥行約84.5 mm(突起部を除く。ハンドルユニット非装着時)、重さ約715 g(バッテリーとメモリーカードを含む。ハンドルユニット非装着時)と Cinema Line の中で最も小型・軽量です。&lt;br&gt;ジンバルやドローンを使った撮影にも対応する取り回しの良さを実現しています。&lt;br&gt;また、カメラ本体のグリップの形状も、さまざまなポジションの手持ち撮影時でも安定してホールドできるような設計を施しています。&lt;br&gt;さらに、アクセサリー取付用ネジ穴（1/4-20 UNC）がボディに 5 カ所あり、ケージがなくても直接さまざまな周辺機器を装着できるため、セッティングの時間を短縮できるほか、撮影時や携行時もカメラや周辺機器をコンパクトに扱えます。 &lt;br&gt;同梱の XLR ハンドルユニットは、特殊な工具がなくても本体のマルチインターフェースシューと簡単にしっかりと固定でき、被写体や撮影意図に合わせて柔軟に使えます。&lt;br&gt;このハンドルユニットには、ボディと同様にアクセサリー取付用ネジ穴（1/4-20 UNC）が 3 カ所設けられているほか、XLR/TRS コンボ端子を 2 基備えたデジタルオーディオインターフェース対応XLR アダプタとしても使えるため、別売の XLR マイクと組み合わせることで、デジタル 24-bit の 4ch 高音質録音を実現します。&lt;br&gt;&lt;br&gt;●フレキシブルなフォーカス操作を可能にする最新の AF 性能&lt;br&gt;最新の像面位相差検出AF とコントラスト検出AF を併用したファストハイブリッド AF システムを搭載しています。&lt;br&gt;高密度かつ広範囲（動画撮影時、最大627 点で撮像エリアの水平方向 約95％/垂直方向 約94％をカバー）に配置した像面位相差AFセンサーで、4K120p 記録時を含む全記録モードにおいて、浅い被写界深度でも動きの速い被写体に高精度かつ滑らかにフォーカスを合わせ続けます。&lt;br&gt;また、スクリーン上で狙った被写体をタッチしてフォーカスを自動追尾させる「タッチトラッキング」、高精度で自動的に瞳にピントを合わせ続ける「リアルタイム瞳AF」、プロフェッショナルから定評のある、きめ細やかな設定が可能な「AF トランジション速度」や「AF 乗り移り感度」の使用や、マニュアルフォーカス中の AF 動作もできるため、撮影者自身が条件に合わせてきめ細やかなフォーカス操作をすることが可能です。&lt;br&gt; 加えて、『FX3』は E マウントを採用しており、前述の AF 性能を生かせる 59 本(2021 年2 月24 日現在。APS-C フォーマット対応レンズ 20 本を含む)の豊富な純正レンズ群と組み合わせることができます。&lt;br /&gt;&lt;b&gt;【主な仕様】&lt;/b&gt;&lt;br&gt;レンズマウント：Eマウント&lt;br&gt;撮像素子：35mmフルサイズ (35.6 x 23.8mm)、Exmor R CMOSセンサー&lt;br&gt;カメラ有効画素数：動画: 約 1026万画素、静止画: 約1210万画素&lt;br&gt;総画素数：約1290万画素&lt;br&gt;ISO感度(推奨露光指数)：&lt;br&gt;・動画撮影時：ISO80-102400相当(拡張:上限ISO409600相当)、AUTO (ISO80-12800相当、上限/下限設定可能)&lt;br&gt;・静止画撮影時：ISO80-102400 (拡張: 下限ISO40、上限ISO409600)、AUTO (ISO80-12800、上限/下限設定可能)&lt;br&gt;シャッター速度範囲：&lt;br&gt;・動画撮影時：1/8000-1/4 (1/3ステップ)、AUTO 1/60まで、オートスローシャッター1/30まで&lt;br&gt;・静止画撮影時：1/8000-30秒、バルブ&lt;br&gt;スロー &amp; クイックモーション撮影 (S&amp;Q)：[XAVC S-I 4K / XAVC S 4K / XAVC HS 4K] 1fps、2fps、4fps、8fps、15fps、30fps、60fps、120fps ※1、[XAVC S-I HD / XAVC S 4K]1fps、2fps、4fps、8fps、15fps、30fps、60fps、120fps、 240fps(240fps時のセンサー読み出し有効画素数1，420x804。[記録方式] が [XAVC HS 4K]、[XAVC S 4K]、[XAVC S-I 4K ]のときは240fpsの設定はできません) &lt;br&gt;ホワイトバランス：オート / 太陽光 / 日陰 / 曇天 / 電球 / 蛍光灯 / フラッシュ / 水中オート / 色温度設定 (2500K-9900K)・カラーフィルター / カスタム&lt;br&gt;音声入力端子：3.5 mm ステレオミニジャック、XLR ハンドル: [INPUT1][INPUT2] XLR/TRSタイプ 3ピン(凹x2)、 Line/mic/mic +48V 切り替え式、Mic リファレンス -40 to -60 dBu / [INPUT3] 3.5 mm ステレオミニジャック)&lt;br&gt;USB端子：USB Type-C端子 (x1、SuperSpeed USB 5Gbps (USB 3.2) )、マルチ/マイクロ USB端子 (x1)&lt;br&gt;ヘッドホン端子：3.5 mm ステレオミニジャック&lt;br&gt;記録媒体：CFexpress Type A / SDカード (x2)、同時記録、振り分け記録、記録メディア自動切替、コピー&lt;br&gt;HDMI端子：HDMI Type-A端子 (x1)、YCbCr 4:2:2 10bit / RGB 8bit&lt;br&gt;マルチインターフェースシュー：デジタルオーディオインターフェース対応&lt;br&gt;LCD：7.5cm (3.0型) 約 144万ドット、タッチパネル、オープン角：約176°、チルト角：約270° &lt;br&gt;質量：715 g (電池、メモリーカード含む)、640 g (本体のみ)、1.015 kg (XLRハンドル、電池、メモリーカード含む)&lt;br&gt;外形寸法（幅×高さ×奥行）：129.7 mm x 77.8 mm x 84.5 mm (突起部除く)&lt;br&gt;アクセサリー (同梱)：リチャージャブルバッテリパックNP-FZ100; バッテリーチャージャーBC-QZ1; 電源コード; XLRハンドルユニット; アクセサリーシューキット; ボディキャップ; シューキャップ; ハンドルシューキャップ; USB Type-Cケーブル&lt;br /&gt;</t>
  </si>
  <si>
    <t>4548736123205</t>
  </si>
  <si>
    <t>743791915411</t>
  </si>
  <si>
    <t>POCKET 2 Creator 小型ジンバルカメラ</t>
  </si>
  <si>
    <t>6941565903150</t>
  </si>
  <si>
    <t>&lt;img src="https://img1.kakaku.k-img.com/images/productimage/fullscale/K0001307324.jpg"&gt;&lt;br&gt;&lt;br&gt;&lt;div align="left"&gt;&lt;b&gt;■商品特徴&lt;/b&gt;&lt;br&gt;&lt;br&gt;●最大5.7K解像度の360度動画が撮影可能。&lt;br&gt;●HDR、タイムラプス、バレットタイムなど多彩なモードを搭載。&lt;br&gt;●安定した広角映像が撮影できるステディカムモードに対応。&lt;br&gt;●滑らかなビデオキャプチャを実現するFlowState技術。&lt;br&gt;●別売の自撮り棒を消すことができる補正機能。&lt;br&gt;●360度撮影後にベストアングルを選べるリフレーム機能やAI編集機能。&lt;br&gt;●高輝度のタッチスクリーンを搭載。&lt;br&gt;●4つの内蔵マイクによる360度の音声録音に対応。&lt;br&gt;●音声制御による撮影コントロールに対応。&lt;br&gt;●IPX8の防水機能により水深10mまで撮影が可能。&lt;br&gt;●最大80分間の連続撮影に対応。&lt;br&gt;●最大1TBのmicroSDカードに対応。(別売)&lt;br&gt;●専用アプリでFacebookやYouTubeなどのSNS投稿やライブ配信が可能。&lt;br&gt;&lt;br&gt;&lt;b&gt;■主な仕様&lt;/b&gt;&lt;br&gt;&lt;br&gt;●対応デバイス&lt;br&gt;　・iOS:iPhone SE、iPhone 11/11 Pro/11 Pro Max、iPhone XS/XS Max、iPhone XR、iPhone X、iPhone 8/8 Plus&lt;br&gt;　・Android:Qualcomm Snapdragon 845/Kirin 980/Exynos 9810以上&lt;br&gt;●レンズ口径:F2.0&lt;br&gt;●ジャイロセンサー:6軸ジャイロ&lt;br&gt;●動画解像度:5.7K@30/25/24fps、4K@50/30fps、3K@100fps(360度撮影時)、2560×1440@50/30fps、1920×1440@50/30fps、1920×1080@50/30fps(ステディカムモード時)&lt;br&gt;●写真解像度:6080×3040(2:1、360度撮影時)、4320×1440(3:1、Insta Panoモード時)&lt;br&gt;●ビットレート:100Mbps(動画)&lt;br&gt;●ファイル形式:[動画・360度撮影時]insv、[動画・ステディカムモード時]mp4、[写真]jpg、dng&lt;br&gt;●コーデック:H.264、H.265(動画)&lt;br&gt;●ストレージ:microSDカード(UHS-I V30スピードクラス、exFATフォーマット、最大1TB、別売)&lt;br&gt;●コネクタ:USB Type-C&lt;br&gt;●無線機能:802.11a/b/g/n/ac Wi-Fi、Bluetooth 4.2&lt;br&gt;●バッテリー容量:1，630mAh&lt;br&gt;●連続撮影時間:最大80分間(5.7K@30fps)&lt;br&gt;●充電時間:約85分間&lt;br&gt;●寸法:W4.62×H11.3×D98cm&lt;br&gt;●質量:149g&lt;br&gt;</t>
  </si>
  <si>
    <t>4537694288347</t>
  </si>
  <si>
    <t>&lt;img src="https://img1.kakaku.k-img.com/images/productimage/fullscale/K0000931906.jpg"&gt;&lt;br&gt;&lt;br&gt;&lt;!-- &lt;div align="left"&gt;&lt;b&gt;■商品特徴&lt;/b&gt; ここから --&gt;&lt;div class=cartRap&gt;&lt;p&gt;&lt;div align="left"&gt;&lt;b&gt;■商品特徴&lt;/b&gt;&lt;/p&gt;&lt;p&gt;★ 安心の耐衝撃/耐低温ボディ・時間を気にせずたっぷり撮れる&lt;br /&gt;耐衝撃、MIL-STD-810F Method516.5 Shock準拠&lt;br /&gt;液晶モニター面を内側にして閉じた状態で、1.5mの高さから3cm厚の合板上へ落下させる社内試験に合格しています。 &lt;br /&gt;耐低温&lt;br /&gt;-20℃の環境下に本体を24時間放置したのち、-10℃の環境下でビデオカメラとしての性能を保ちます。&lt;br /&gt;※ただし、-10℃～0℃ではバッテリー性能が一時的に低下し撮影時間が短くなります。&lt;br /&gt;長時間&lt;br /&gt;小型・軽量のボディに約4.5時間連続使用できる大容量バッテリーを内蔵。バッテリー残量がなくなっても、モバイルバッテリーですぐに充電できるので安心です。 &lt;br /&gt;・出力定格：5V1A以上電池容量：5200mA以上のモバイルバッテリーに対応。&lt;br /&gt;・充電および撮影中の給電に対応していますが、本体に電源が入らない状態では撮影可能になるまで時間がかかります。&lt;br /&gt;・すべてのモバイルバッテリーへの対応を保証するものではありません。&lt;br /&gt;・故障や発火、怪我の原因になる場合がありますので、USB端子に負荷がかからないように十分注意して使用してください。端子カバーを開いた状態では、耐衝撃等の保護性能の保証はできません。&lt;br /&gt;・動作確認済みモバイルバッテリー：ELECOM製 DE-M01L-6030&lt;br /&gt;&lt;br /&gt;★ 思いのままにズーム操作＜シーソーズーム・ズームポジションメモリー・デカ文字表示＞&lt;br /&gt;ズームポジションメモリー&lt;br /&gt;ピアノの発表会など、広角（ステージ全景）と被写体のアップを交互に撮影する場合などに便利な機能です。特定の画角（ズーム倍率）をあらかじめ記録しておくと、ワンタッチでそのズーム倍率に戻ります。&lt;br /&gt;シーソーズーム&lt;br /&gt;前がズーム、後ろが広角のため、左右に動かすタイプのレバーに比べて直感的な操作が可能です。&lt;br /&gt;デカ文字表示&lt;br /&gt;手袋をしていても誤作動しにくいよう、タッチエリアが広くなっています。&lt;br /&gt;&lt;br /&gt;★ 光学40倍・ダイナミック60倍ズーム&lt;br /&gt;高倍率・高性能化と小型化を両立した、HDズームレンズを搭載。画質劣化のない光学40倍＋画質劣化を抑えたダイナミック60倍ズーム機能で、アップをより美しく。&lt;br /&gt;&lt;br /&gt;★ 撮影できるシーンが広がる＜LCDモニタークローズド撮影対応＞&lt;br /&gt;モニターを閉じたまま撮影できるので、従来は難しかったハードなシーンでの撮影も可能に。アクションカメラのようにロードバイクにマウントして、走行中の景色を撮影することもできます。&lt;br /&gt;&lt;br /&gt;★ スポーツの自主練習に最適＜セルフチェック機能＞&lt;br /&gt;「撮影⇔生」を一定感覚で自動的に繰り返すオート録再ループ機能を搭載。カメラを操作することなくプレイとチェックを繰り返せるので、練習効率も大幅にアップします。&lt;br /&gt;&lt;br /&gt;★ 見たいシーンを即座にスロー生＜ワンタッチスロー生＞&lt;br /&gt;早すぎて見えづらいシーンや、動きをじっくり見たいシーンなどを、ワンタッチ操作で即スロー生。フォームや選手の細かい動きをコマ単位で分析し、次の上達へと活かすことができます。&lt;br /&gt;&lt;br /&gt;★ 時間経過/計測タイムを映像に表示＜生タイムカウンター・タイムカウンター記録＞&lt;br /&gt;設定した地点からの時間経過を映像上に記録&amp;表示。山頂到達時／マラソンゴール時などの決定的な瞬間を時間とともに記録したり、見たいポイントをすぐにサーチすることもできます。&lt;/p&gt;&lt;/div&gt;&lt;!-- &lt;div align="left"&gt;&lt;b&gt;■商品特徴&lt;/b&gt; ここまで --&gt;&lt;!-- 商品仕様 ここから --&gt;&lt;div class=cartRap&gt;&lt;p&gt;&lt;b&gt;■主な仕様&lt;/b&gt;&lt;/p&gt;&lt;p&gt;* 記録方式（AVCHD規格準拠）…&lt;br /&gt;・映像：MPEG‐4 AVC/H.264&lt;br /&gt;・音声：Dolby Digital 2ch&lt;br /&gt;* 撮像素子：1/5.8型 裏面照射 CMOSセンサー 251万画素&lt;br /&gt;* 有効画素数（動画）：229万画素～101万画素&lt;br /&gt;※手ブレ補正OFF時、ダイナミックズームON時&lt;br /&gt;* 有効画素数（静止画）：229万画素（16：9時）／171万画素（4：3時）&lt;br /&gt;* レンズ：コニカミノルタHDレンズ&lt;br /&gt;* F値/焦点距離：F1.8 ～ 6.3/f = 2.9～116.0mm&lt;br /&gt;* 35mm換算（動画）：40.5～2757mm（ダイナミックズームON時）、40.5～1990mm（ダイナミックズームOFF時）&lt;br /&gt;* 35mm換算（静止画）：40.5～1620mm（16：9時）、49.5～1981mm（4：3時）&lt;br /&gt;* 手ブレ補正：電子式（パワードアクティブモード搭載）&lt;br /&gt;* 最低被写体照度：3ルクス&lt;br /&gt;* 液晶モニター：16：9ワイド　 3.0型（46万ドット）&lt;br /&gt;* ズーム：光学40倍/ダイナミック60倍/デジタル200倍&lt;br /&gt;* 静止画記録方式：JPEG（DCF準拠、PRINT Image MatchingIII対応）&lt;br /&gt;* 内蔵メモリー：32GB&lt;br /&gt;* 記録メディア：SD/SDHC/SDXCメモリカード&lt;br /&gt;* 入出力端子：USB（マイクロ）/DC、HDMI出力（ミニ）[CEC対応]、AV出力（φ3.5mmミニプラグ）&lt;br /&gt;* 消費電力：2.5W&lt;br /&gt;* 外形寸法：幅60mm×高さ59.5mm×奥行128mm（最大突起物含む、グリップベルト含まず）&lt;br /&gt;* 本体質量：約296g（内蔵バッテリー含む）&lt;br /&gt;* 付属品：レンズキャップ、フィンガーストラップ、ACアダプター、充電アダプターケーブル、USBケーブル（Aタイプ-マイクロBタイプ）&lt;br /&gt;* HDMIケーブル（HDMIミニ‐HDMI）、かんたんガイド、基本取扱説明書&lt;/p&gt;&lt;/div&gt;</t>
  </si>
  <si>
    <t>4975769444296</t>
  </si>
  <si>
    <t>Everio GZ-F270-W [ホワイト] ビデオカメラ</t>
  </si>
  <si>
    <t>&lt;img src="https://img1.kakaku.k-img.com/images/productimage/fullscale/K0000931905.jpg"&gt;&lt;br&gt;&lt;br&gt;&lt;!-- &lt;div align="left"&gt;&lt;b&gt;■商品特徴&lt;/b&gt; ここから --&gt;&lt;div class=cartRap&gt;&lt;p&gt;&lt;div align="left"&gt;&lt;b&gt;■商品特徴&lt;/b&gt;&lt;/p&gt;&lt;p&gt;★ 安心の耐衝撃/耐低温ボディ・時間を気にせずたっぷり撮れる&lt;br /&gt;耐衝撃、MIL-STD-810F Method516.5 Shock準拠&lt;br /&gt;液晶モニター面を内側にして閉じた状態で、1.5mの高さから3cm厚の合板上へ落下させる社内試験に合格しています。 &lt;br /&gt;耐低温&lt;br /&gt;-20℃の環境下に本体を24時間放置したのち、-10℃の環境下でビデオカメラとしての性能を保ちます。&lt;br /&gt;※ただし、-10℃～0℃ではバッテリー性能が一時的に低下し撮影時間が短くなります。&lt;br /&gt;長時間&lt;br /&gt;小型・軽量のボディに約4.5時間連続使用できる大容量バッテリーを内蔵。バッテリー残量がなくなっても、モバイルバッテリーですぐに充電できるので安心です。 &lt;br /&gt;・出力定格：5V1A以上電池容量：5200mA以上のモバイルバッテリーに対応。&lt;br /&gt;・充電および撮影中の給電に対応していますが、本体に電源が入らない状態では撮影可能になるまで時間がかかります。&lt;br /&gt;・すべてのモバイルバッテリーへの対応を保証するものではありません。&lt;br /&gt;・故障や発火、怪我の原因になる場合がありますので、USB端子に負荷がかからないように十分注意して使用してください。端子カバーを開いた状態では、耐衝撃等の保護性能の保証はできません。&lt;br /&gt;・動作確認済みモバイルバッテリー：ELECOM製 DE-M01L-6030&lt;br /&gt;&lt;br /&gt;★ 思いのままにズーム操作＜シーソーズーム・ズームポジションメモリー・デカ文字表示＞&lt;br /&gt;ズームポジションメモリー&lt;br /&gt;ピアノの発表会など、広角（ステージ全景）と被写体のアップを交互に撮影する場合などに便利な機能です。特定の画角（ズーム倍率）をあらかじめ記録しておくと、ワンタッチでそのズーム倍率に戻ります。&lt;br /&gt;シーソーズーム&lt;br /&gt;前がズーム、後ろが広角のため、左右に動かすタイプのレバーに比べて直感的な操作が可能です。&lt;br /&gt;デカ文字表示&lt;br /&gt;手袋をしていても誤作動しにくいよう、タッチエリアが広くなっています。&lt;br /&gt;&lt;br /&gt;★ 光学40倍・ダイナミック60倍ズーム&lt;br /&gt;高倍率・高性能化と小型化を両立した、HDズームレンズを搭載。画質劣化のない光学40倍＋画質劣化を抑えたダイナミック60倍ズーム機能で、アップをより美しく。&lt;br /&gt;&lt;br /&gt;★ 撮影できるシーンが広がる＜LCDモニタークローズド撮影対応＞&lt;br /&gt;モニターを閉じたまま撮影できるので、従来は難しかったハードなシーンでの撮影も可能に。アクションカメラのようにロードバイクにマウントして、走行中の景色を撮影することもできます。&lt;br /&gt;&lt;br /&gt;★ スポーツの自主練習に最適＜セルフチェック機能＞&lt;br /&gt;「撮影⇔生」を一定感覚で自動的に繰り返すオート録再ループ機能を搭載。カメラを操作することなくプレイとチェックを繰り返せるので、練習効率も大幅にアップします。&lt;br /&gt;&lt;br /&gt;★ 見たいシーンを即座にスロー生＜ワンタッチスロー生＞&lt;br /&gt;早すぎて見えづらいシーンや、動きをじっくり見たいシーンなどを、ワンタッチ操作で即スロー生。フォームや選手の細かい動きをコマ単位で分析し、次の上達へと活かすことができます。&lt;br /&gt;&lt;br /&gt;★ 時間経過/計測タイムを映像に表示＜生タイムカウンター・タイムカウンター記録＞&lt;br /&gt;設定した地点からの時間経過を映像上に記録&amp;表示。山頂到達時／マラソンゴール時などの決定的な瞬間を時間とともに記録したり、見たいポイントをすぐにサーチすることもできます。&lt;/p&gt;&lt;/div&gt;&lt;!-- &lt;div align="left"&gt;&lt;b&gt;■商品特徴&lt;/b&gt; ここまで --&gt;&lt;!-- 商品仕様 ここから --&gt;&lt;div class=cartRap&gt;&lt;p&gt;&lt;b&gt;■主な仕様&lt;/b&gt;&lt;/p&gt;&lt;p&gt;* 記録方式（AVCHD規格準拠）…&lt;br /&gt;・映像：MPEG‐4 AVC/H.264&lt;br /&gt;・音声：Dolby Digital 2ch&lt;br /&gt;* 撮像素子：1/5.8型 裏面照射 CMOSセンサー 251万画素&lt;br /&gt;* 有効画素数（動画）：229万画素～101万画素&lt;br /&gt;※手ブレ補正OFF時、ダイナミックズームON時&lt;br /&gt;* 有効画素数（静止画）：229万画素（16：9時）／171万画素（4：3時）&lt;br /&gt;* レンズ：コニカミノルタHDレンズ&lt;br /&gt;* F値/焦点距離：F1.8 ～ 6.3/f = 2.9～116.0mm&lt;br /&gt;* 35mm換算（動画）：40.5～2757mm（ダイナミックズームON時）、40.5～1990mm（ダイナミックズームOFF時）&lt;br /&gt;* 35mm換算（静止画）：40.5～1620mm（16：9時）、49.5～1981mm（4：3時）&lt;br /&gt;* 手ブレ補正：電子式（パワードアクティブモード搭載）&lt;br /&gt;* 最低被写体照度：3ルクス&lt;br /&gt;* 液晶モニター：16：9ワイド　 3.0型（46万ドット）&lt;br /&gt;* ズーム：光学40倍/ダイナミック60倍/デジタル200倍&lt;br /&gt;* 静止画記録方式：JPEG（DCF準拠、PRINT Image MatchingIII対応）&lt;br /&gt;* 内蔵メモリー：32GB&lt;br /&gt;* 記録メディア：SD/SDHC/SDXCメモリカード&lt;br /&gt;* 入出力端子：USB（マイクロ）/DC、HDMI出力（ミニ）[CEC対応]、AV出力（φ3.5mmミニプラグ）&lt;br /&gt;* 消費電力：2.5W&lt;br /&gt;* 外形寸法：幅60mm×高さ59.5mm×奥行128mm（最大突起物含む、グリップベルト含まず）&lt;br /&gt;* 本体質量：約296g（内蔵バッテリー含む）&lt;br /&gt;* 付属品：レンズキャップ、フィンガーストラップ、ACアダプター、充電アダプターケーブル、USBケーブル（Aタイプ-マイクロBタイプ）&lt;br /&gt;* HDMIケーブル（HDMIミニ‐HDMI）、かんたんガイド、基本取扱説明書&lt;/p&gt;&lt;/div&gt;</t>
  </si>
  <si>
    <t>4975769444302</t>
  </si>
  <si>
    <t>Everio R GZ-R480-W [シャインホワイト] ビデオカメラ</t>
  </si>
  <si>
    <t>&lt;img src="https://img1.kakaku.k-img.com/images/productimage/fullscale/K0001025861.jpg"&gt;&lt;br&gt;&lt;br&gt;&lt;!-- &lt;div align="left"&gt;&lt;b&gt;■商品特徴&lt;/b&gt; ここから --&gt;&lt;div class=cartRap&gt;&lt;p&gt;&lt;div align="left"&gt;&lt;b&gt;■商品特徴&lt;/b&gt;&lt;/p&gt;&lt;p&gt;★ アウトドアシーンで役立つ、「防水」「防塵」「耐衝撃」「耐低温」の4つの保護性能を強化&lt;br /&gt;1.5メートルの耐衝撃性能と-10℃の耐低温性能を装備。また、水深5mで1時間の撮影を実現するとともに新たに推進1mでの4時間の撮影にも対応しました。&lt;br /&gt;&lt;br /&gt;★ 明るい環境下での視認性を向上させる「反射低減液晶モニター」を採用&lt;br /&gt;まぶしい日差しの下でも、被写体がはっきり見えます。&lt;br /&gt;&lt;br /&gt;★ 連続撮影約4.5時間を実現する大容量バッテリーを内蔵&lt;br /&gt;バッテリー交換の手間なく長時間のイベントでも安心して撮影が続けられます。また、市販のモバイルバッテリーにも対応し、電源のない場所での充電も可能です。&lt;br /&gt;&lt;br /&gt;★ ホールド感と安定感に優れた「Y字グリップベルト」を採用&lt;br /&gt;&lt;br /&gt;★ 市販ワイドコンバージョンレンズの装着に対応&lt;/p&gt;&lt;/div&gt;&lt;!-- &lt;div align="left"&gt;&lt;b&gt;■商品特徴&lt;/b&gt; ここまで --&gt;&lt;!-- 商品仕様 ここから --&gt;&lt;div class=cartRap&gt;&lt;p&gt;&lt;b&gt;■主な仕様&lt;/b&gt;&lt;/p&gt;&lt;p&gt;* サイズ：幅60×奥行128×高さ59.5mm&lt;br /&gt;* 重量：約304g&lt;br /&gt;* 撮像素子総画素数：1/5.8型 裏面照射 CMOSセンサー 251万画素&lt;br /&gt;* 有効画素…&lt;br /&gt;・動画：228万画素～101万画素&lt;br /&gt;・静止画：228万画素(16:9時)/171万画素(4:3時)&lt;br /&gt;* F値：F1.8～6.3&lt;br /&gt;* 焦点距離：f2.9～116.0mm&lt;br /&gt;* 手ぶれ補正：電子式&lt;br /&gt;* 最低被写体照度：3ルクス&lt;br /&gt;* 液晶モニター：16:9ワイド3.0型&lt;br /&gt;* ズーム…&lt;br /&gt;・光学：40倍&lt;br /&gt;・デジタル：200倍&lt;/p&gt;&lt;/div&gt;</t>
  </si>
  <si>
    <t>4975769452383</t>
  </si>
  <si>
    <t>instax mini 40 チェキ インスタントカメラ</t>
  </si>
  <si>
    <t>&lt;img src="https://img1.kakaku.k-img.com/images/productimage/fullscale/K0001346796.jpg"&gt;&lt;br&gt;&lt;br&gt;&lt;div align="left"&gt;&lt;strong&gt;■商品特徴&lt;/strong&gt;&lt;br&gt;&lt;br&gt;●instax miniシリーズのメイン機種”instax mini11”で好評な、撮ったその場でプリントが楽しめる即時性や明るさオートといった簡単な操作性はそのままに、ファッションにもなじみ若年層の男女を中心に幅広い年代にアピールできるクラシックなデザインを採用。&lt;br&gt;●自動露光調整機能搭載/周りの明るさに応じて最適なシャッタースピードやフラッシュ光量に自動的に設定される機能を搭載。&lt;br&gt;●セルフィーモード搭載/レンズリングを引き出すだけの簡単操作で、セルフィーモードに切替可能。(30cm～50cm)セルフショットミラー付で写る範囲も確認できます。&lt;br&gt;&lt;br&gt;&lt;strong&gt;■主な仕様&lt;/strong&gt;&lt;br&gt;&lt;br&gt;●使用フィルム:富士フイルム インスタントフィルム instax mini&lt;br&gt;●写真画面サイズ:62mm×46mm&lt;br&gt;●レンズ:沈胴式フジノンレンズ2群2枚 f=60mm 1:12.7&lt;br&gt;●ファインダー:実像式ファインダー 0.37倍/ターゲットマーク付き&lt;br&gt;●撮影範囲:固定焦点 0.3m～∞(0.3m～0.5mはセルフィーモードを使用)&lt;br&gt;●シャッター:プログラム式電子シャッター 1/2～1/250秒 低輝度スローシンクロ&lt;br&gt;●露光調節:自動調節 Lv5.0～14.5(ISO800)&lt;br&gt;●フィルム送り出し:電動式&lt;br&gt;●フィルム現像時間:約90秒(現像時間は気温によって変動します。)&lt;br&gt;●フラッシュ:常時発光フラッシュ(自動調光)/充電時間:6.5秒以下(新品電池使用時)/フラッシュ撮影距離:0.3～2.7m&lt;br&gt;●オートパワーオフ時間:5分間&lt;br&gt;●電源:単3形アルカリ電池(LR6)×2本/撮影可能パック数 約10パック(富士フイルム社試験条件による)&lt;br&gt;●寸法:W10.4×H12.1×D6.5cm &lt;br&gt;●質量:330g(電池、フィルム、ストラップ別)&lt;br&gt;●同梱品:ストラップ、単三電池2本&lt;/div&gt;</t>
  </si>
  <si>
    <t>4547410449341</t>
  </si>
  <si>
    <t>&lt;img src="https://gdetail.image-qoo10.jp/839/604445351/2021/5/7675f923-e7ce-4848-bf48-bbcf61c8ed38.jpg"&gt;&lt;br&gt;&lt;br&gt;&lt;div align="left"&gt;&lt;strong&gt;■商品特徴&lt;/strong&gt;&lt;br&gt;&lt;br&gt;Polaroid Nowの特別エディションThe Mandalorian Polaroid NowでDisney +シリーズ。&lt;br&gt;マンダロリアン・アーマーに着想を得た色合いと質感のある外装を纏い、また、オートフォーカス、二重露光、セルフタイマー、ダイナミックフラッシュなど、最新のアナログテクノロジーも備えています。&lt;br&gt;&lt;br&gt;付属物：カメラストラップ　充電ケーブル　説明書&lt;br&gt;外装：ポリカーボネート、ABSプラスチック&lt;br&gt;レンズ：光学グレードポリカーボネート、マルチコートプラスチックレンズ&lt;br&gt;焦点距離：クローズアップ（レンズ1）94.96 mm / 通常（レンズ2）102.35 mm&lt;br&gt;画角：垂直41度、水平40度&lt;br&gt;バッテリー：充電式リチウムイオンバッテリー (750mAh/USB充電式)&lt;/div&gt;</t>
  </si>
  <si>
    <t>9120096771569</t>
  </si>
  <si>
    <t>Z fc ボディ デジタル一眼カメラ</t>
  </si>
  <si>
    <t>http://gd.image-qoo10.jp/ai/400/062/3377062400_00.g_0-w-st_g.jpg</t>
  </si>
  <si>
    <t>&lt;img src="https://img1.kakaku.k-img.com/images/productimage/fullscale/K0001365496.jpg"&gt;&lt;br&gt;&lt;br&gt;&lt;div align="left"&gt;&lt;b&gt;■商品特徴&lt;/b&gt;&lt;BR&gt;                            Nikon Z fc  ミラーレスカメラ   &lt;br&gt;発売日：2021年7月下旬&lt;br&gt;&lt;br&gt;●ミラーレスとニコンの伝統的なデザインの融合&lt;br&gt;ニコンFM2にインスパイアされた、精緻に作りこまれた外観デザインのZ fc。&lt;br&gt;FM2に近い印象で再現したペンタプリズム部のデザインやボディーサイズ、黒とシルバーの色バランス、モニター背面にも施した革シボ風の表面加工が、フィルムカメラを思い起こさせます。&lt;br&gt;&lt;br&gt;●手応えのあるダイヤル操作も楽しい操作系&lt;br&gt;ボディーの天面にシャッタースピード、ISO感度、露出補正の3つのダイヤルと、F値を表示する小窓を搭載。一目で基本的なカメラ設定を視認できます。手応えのあるダイヤル操作は、一つ一つの設定を丁寧に調節してシャッターをきるという撮影スタイルを楽しませてくれます。&lt;br&gt;&lt;br&gt;●動画にも有効な瞳AF/動物AF搭載の高性能オートフォーカス&lt;br&gt;像面位相差AFとコントラストAFを自動的に切り換えるハイブリッドAFで、とっさに現れた被写体もしっかり捉えます。&lt;br&gt;また、静止画にも動画にも有効な瞳AFと動物AFを搭載。&lt;br&gt;友達や家族、ペット※が動いていても、その目にしっかりとピントを合わせることができます。&lt;br&gt;※犬と猫にのみ対応&lt;br /&gt;&lt;b&gt;【主な仕様】&lt;/b&gt;&lt;br&gt;レンズマウント：ニコン Z マウント&lt;br&gt;有効画素数：2088万画素&lt;br&gt;撮像素子：23.5×15.7mmサイズCMOSセンサー、ニコンDXフォーマット&lt;br&gt;記録媒体：SDメモリーカード、SDHCメモリーカード、SDXCメモリーカード(SDHCメモリーカード、SDXCメモリーカードはUHS-I規格に対応)&lt;br&gt;ファインダー：電子ビューファインダー、0.39型XGA OLED、約236万ドット&lt;br&gt;モニター：バリアングル式3.0型TFT液晶モニター(タッチパネル)、約104万ドット&lt;br&gt;ISO感度：ISO 100-51200&lt;br&gt;高速連続撮影：約11コマ/秒&lt;br&gt;動画撮影：フルHD 1080/120p、4K UHD30p&lt;br&gt;質量&lt;br&gt;・本体のみ：約390g&lt;br&gt;・バッテリーおよびメモリーカードを含む、ボディキャップを除く：約445g&lt;br /&gt;</t>
  </si>
  <si>
    <t>4960759906311</t>
  </si>
  <si>
    <t>Z fc 16-50 VR SLレンズキット デジタル一眼カメラ</t>
  </si>
  <si>
    <t>&lt;img src="https://img1.kakaku.k-img.com/images/productimage/fullscale/K0001365497.jpg"&gt;&lt;br&gt;&lt;br&gt;&lt;div align="left"&gt;&lt;b&gt;■商品特徴&lt;/b&gt;&lt;BR&gt;                            Nikon Z fc 16-50 VR SLレンズキット ミラーレスカメラ   &lt;br&gt;発売日：2021年7月下旬&lt;br&gt;&lt;br&gt;●ミラーレスとニコンの伝統的なデザインの融合&lt;br&gt;ニコンFM2にインスパイアされた、精緻に作りこまれた外観デザインのZ fc。&lt;br&gt;FM2に近い印象で再現したペンタプリズム部のデザインやボディーサイズ、黒とシルバーの色バランス、モニター背面にも施した革シボ風の表面加工が、フィルムカメラを思い起こさせます。&lt;br&gt;&lt;br&gt;●手応えのあるダイヤル操作も楽しい操作系&lt;br&gt;ボディーの天面にシャッタースピード、ISO感度、露出補正の3つのダイヤルと、F値を表示する小窓を搭載。一目で基本的なカメラ設定を視認できます。手応えのあるダイヤル操作は、一つ一つの設定を丁寧に調節してシャッターをきるという撮影スタイルを楽しませてくれます。&lt;br&gt;&lt;br&gt;●動画にも有効な瞳AF/動物AF搭載の高性能オートフォーカス&lt;br&gt;像面位相差AFとコントラストAFを自動的に切り換えるハイブリッドAFで、とっさに現れた被写体もしっかり捉えます。&lt;br&gt;また、静止画にも動画にも有効な瞳AFと動物AFを搭載。&lt;br&gt;友達や家族、ペット※が動いていても、その目にしっかりとピントを合わせることができます。&lt;br&gt;※犬と猫にのみ対応&lt;br /&gt;&lt;b&gt;【主な仕様】&lt;/b&gt;&lt;br&gt;レンズマウント：ニコン Z マウント&lt;br&gt;有効画素数：2088万画素&lt;br&gt;撮像素子：23.5×15.7mmサイズCMOSセンサー、ニコンDXフォーマット&lt;br&gt;記録媒体：SDメモリーカード、SDHCメモリーカード、SDXCメモリーカード(SDHCメモリーカード、SDXCメモリーカードはUHS-I規格に対応)&lt;br&gt;ファインダー：電子ビューファインダー、0.39型XGA OLED、約236万ドット&lt;br&gt;モニター：バリアングル式3.0型TFT液晶モニター(タッチパネル)、約104万ドット&lt;br&gt;ISO感度：ISO 100-51200&lt;br&gt;高速連続撮影：約11コマ/秒&lt;br&gt;動画撮影：フルHD 1080/120p、4K UHD30p&lt;br&gt;質量&lt;br&gt;・本体のみ：約390g&lt;br&gt;・バッテリーおよびメモリーカードを含む、ボディキャップを除く：約445g&lt;br /&gt;</t>
  </si>
  <si>
    <t>4960759906335</t>
  </si>
  <si>
    <t>Z fc 28mm f/2.8 Special Edition キット デジタル一眼カメラ</t>
  </si>
  <si>
    <t>&lt;img src="https://img1.kakaku.k-img.com/images/productimage/fullscale/K0001365498.jpg"&gt;&lt;br&gt;&lt;br&gt;&lt;div align="left"&gt;&lt;b&gt;■商品特徴&lt;/b&gt;&lt;BR&gt;                            Nikon Z fc 28mm f 2.8 Special Editionキット ミラーレスカメラ   &lt;br&gt;発売日：2021年7月下旬&lt;br&gt;&lt;br&gt;●ミラーレスとニコンの伝統的なデザインの融合&lt;br&gt;ニコンFM2にインスパイアされた、精緻に作りこまれた外観デザインのZ fc。&lt;br&gt;FM2に近い印象で再現したペンタプリズム部のデザインやボディーサイズ、黒とシルバーの色バランス、モニター背面にも施した革シボ風の表面加工が、フィルムカメラを思い起こさせます。&lt;br&gt;&lt;br&gt;●手応えのあるダイヤル操作も楽しい操作系&lt;br&gt;ボディーの天面にシャッタースピード、ISO感度、露出補正の3つのダイヤルと、F値を表示する小窓を搭載。一目で基本的なカメラ設定を視認できます。手応えのあるダイヤル操作は、一つ一つの設定を丁寧に調節してシャッターをきるという撮影スタイルを楽しませてくれます。&lt;br&gt;&lt;br&gt;●動画にも有効な瞳AF/動物AF搭載の高性能オートフォーカス&lt;br&gt;像面位相差AFとコントラストAFを自動的に切り換えるハイブリッドAFで、とっさに現れた被写体もしっかり捉えます。&lt;br&gt;また、静止画にも動画にも有効な瞳AFと動物AFを搭載。&lt;br&gt;友達や家族、ペット※が動いていても、その目にしっかりとピントを合わせることができます。&lt;br&gt;※犬と猫にのみ対応&lt;br /&gt;&lt;b&gt;【主な仕様】&lt;/b&gt;&lt;br&gt;レンズマウント：ニコン Z マウント&lt;br&gt;有効画素数：2088万画素&lt;br&gt;撮像素子：23.5×15.7mmサイズCMOSセンサー、ニコンDXフォーマット&lt;br&gt;記録媒体：SDメモリーカード、SDHCメモリーカード、SDXCメモリーカード(SDHCメモリーカード、SDXCメモリーカードはUHS-I規格に対応)&lt;br&gt;ファインダー：電子ビューファインダー、0.39型XGA OLED、約236万ドット&lt;br&gt;モニター：バリアングル式3.0型TFT液晶モニター(タッチパネル)、約104万ドット&lt;br&gt;ISO感度：ISO 100-51200&lt;br&gt;高速連続撮影：約11コマ/秒&lt;br&gt;動画撮影：フルHD 1080/120p、4K UHD30p&lt;br&gt;質量&lt;br&gt;・本体のみ：約390g&lt;br&gt;・バッテリーおよびメモリーカードを含む、ボディキャップを除く：約445g&lt;br /&gt;</t>
  </si>
  <si>
    <t>4960759906328</t>
  </si>
  <si>
    <t>PEN E-P7 ボディ [ホワイト] デジタル一眼カメラ</t>
  </si>
  <si>
    <t>http://gd.image-qoo10.jp/ai/409/062/3377062409_00.g_0-w-st_g.jpg</t>
  </si>
  <si>
    <t>&lt;img src="https://img1.kakaku.k-img.com/images/productimage/fullscale/K0001360903.jpg"&gt;&lt;br&gt;&lt;br&gt;&lt;div align="left"&gt;&lt;b&gt;■商品特徴&lt;/b&gt;&lt;BR&gt;                            オリンパス PEN E-P7 ボディー ミラーレス一眼カメラ PEN  ホワイト&lt;br&gt;発売日：2021年6月25日&lt;br&gt;&lt;br&gt;●シンプルで上質なデザインを徹底的に追求したディテールまで美しい小型軽量ボディー&lt;br&gt;ボディー単体で337g※3、標準ズームレンズ「M.ZUIKO DIGITAL ED 14-42mm F3.5-5.6 EZ」と組み合わせてもわずか430g、500mlのペットボトル1本より軽く、気軽に持ち歩いて軽快に撮影が楽しめるカメラです。&lt;br&gt;&lt;br&gt;●クリエイティブな写真表現が楽しめる「プロファイルコントロール」、「アートフィルター」搭載&lt;br&gt;構えたままで瞬時に「プロファイルコントロール」に切り替えられる専用のスイッチをボディー前面に備えています。&lt;br&gt;12の彩度、シェーディングやハイライト＆シャドウを細かく調整できる「カラープロファイルコントロール」、モノクロ写真に欠かせないカラーフィルター効果や粒状フィルム効果などを設定できる「モノクロプロファイルコントロール」を活用することで、自分好みのクリエイティブな写真表現が楽しめます。&lt;br&gt;&lt;br&gt;●「M.ZUIKO」の描写力を生かすLive MOSセンサーと画像処理エンジン、ボディー内5軸手ぶれ補正&lt;br&gt;2000万画素Live MOSセンサーと、高速処理が可能な画像処理エンジン「TruePic VIII」との組み合わせにより、「M.ZUIKO」レンズの持つ高い描写力を引き出します。&lt;br&gt;最大4.5段分※5の補正効果を発揮するボディー内5軸手ぶれ補正を備えており、とっさに構えてシャッターを切るようなストリートスナップといった撮影でもぶれない高画質を楽しめます。&lt;br&gt;&lt;br&gt;●自分撮りにも便利な幅広いアングルの撮影に対応するチルト式液晶モニター&lt;br&gt;&lt;br&gt;●モバイルバッテリーなどからカメラ本体内で充電可能なUSB充電に対応&lt;br&gt;&lt;br&gt;●多重露出やライブコンポジットなど難しい撮影も手軽に楽しめるアドバンストフォト（AP）モード&lt;br&gt;&lt;br /&gt;&lt;b&gt;【主な仕様】&lt;/b&gt;&lt;br&gt;画素数：2030万画素&lt;br&gt;記録媒体：SD/SDHC/SDXCカード&lt;br&gt;液晶モニター：3型/104万ドット&lt;br&gt;バッテリー：BLS-50&lt;br&gt;撮影可能枚数：約360枚&lt;br /&gt;</t>
  </si>
  <si>
    <t>4545350053581</t>
  </si>
  <si>
    <t>PEN E-P7 ボディ [シルバー] デジタル一眼カメラ</t>
  </si>
  <si>
    <t>http://gd.image-qoo10.jp/ai/410/062/3377062410_00.g_0-w-st_g.jpg</t>
  </si>
  <si>
    <t>&lt;img src="https://img1.kakaku.k-img.com/images/productimage/fullscale/K0001360902.jpg"&gt;&lt;br&gt;&lt;br&gt;&lt;div align="left"&gt;&lt;b&gt;■商品特徴&lt;/b&gt;&lt;BR&gt;                            オリンパス PEN E-P7 ボディー ミラーレス一眼カメラ PEN  シルバー&lt;br&gt;発売日：2021年6月25日&lt;br&gt;&lt;br&gt;●シンプルで上質なデザインを徹底的に追求したディテールまで美しい小型軽量ボディー&lt;br&gt;ボディー単体で337g※3、標準ズームレンズ「M.ZUIKO DIGITAL ED 14-42mm F3.5-5.6 EZ」と組み合わせてもわずか430g、500mlのペットボトル1本より軽く、気軽に持ち歩いて軽快に撮影が楽しめるカメラです。&lt;br&gt;&lt;br&gt;●クリエイティブな写真表現が楽しめる「プロファイルコントロール」、「アートフィルター」搭載&lt;br&gt;構えたままで瞬時に「プロファイルコントロール」に切り替えられる専用のスイッチをボディー前面に備えています。&lt;br&gt;12の彩度、シェーディングやハイライト＆シャドウを細かく調整できる「カラープロファイルコントロール」、モノクロ写真に欠かせないカラーフィルター効果や粒状フィルム効果などを設定できる「モノクロプロファイルコントロール」を活用することで、自分好みのクリエイティブな写真表現が楽しめます。&lt;br&gt;&lt;br&gt;●「M.ZUIKO」の描写力を生かすLive MOSセンサーと画像処理エンジン、ボディー内5軸手ぶれ補正&lt;br&gt;2000万画素Live MOSセンサーと、高速処理が可能な画像処理エンジン「TruePic VIII」との組み合わせにより、「M.ZUIKO」レンズの持つ高い描写力を引き出します。&lt;br&gt;最大4.5段分※5の補正効果を発揮するボディー内5軸手ぶれ補正を備えており、とっさに構えてシャッターを切るようなストリートスナップといった撮影でもぶれない高画質を楽しめます。&lt;br&gt;&lt;br&gt;●自分撮りにも便利な幅広いアングルの撮影に対応するチルト式液晶モニター&lt;br&gt;&lt;br&gt;●モバイルバッテリーなどからカメラ本体内で充電可能なUSB充電に対応&lt;br&gt;&lt;br&gt;●多重露出やライブコンポジットなど難しい撮影も手軽に楽しめるアドバンストフォト（AP）モード&lt;br&gt;&lt;br /&gt;&lt;b&gt;【主な仕様】&lt;/b&gt;&lt;br&gt;画素数：2030万画素&lt;br&gt;記録媒体：SD/SDHC/SDXCカード&lt;br&gt;液晶モニター：3型/104万ドット&lt;br&gt;バッテリー：BLS-50&lt;br&gt;撮影可能枚数：約360枚&lt;br /&gt;</t>
  </si>
  <si>
    <t>4545350053574</t>
  </si>
  <si>
    <t>PEN E-P7 14-42mm EZレンズキット [シルバー] デジタル一眼カメラ</t>
  </si>
  <si>
    <t>http://gd.image-qoo10.jp/ai/413/062/3377062413_00.g_0-w-st_g.jpg$$http://gd.image-qoo10.jp/ai/413/062/3377062413_01.g_0-w-st_g.jpg$$http://gd.image-qoo10.jp/ai/413/062/3377062413_02.g_0-w-st_g.jpg</t>
  </si>
  <si>
    <t>&lt;img src="https://img1.kakaku.k-img.com/images/productimage/fullscale/K0001360904.jpg"&gt;&lt;br&gt;&lt;br&gt;&lt;div align="left"&gt;&lt;b&gt;■商品特徴&lt;/b&gt;&lt;BR&gt;                            オリンパス PEN E-P7・14-42mm EZレンズキット ミラーレス一眼カメラ PEN  シルバー&lt;br&gt;発売日：2021年6月25日&lt;br&gt;&lt;br&gt;●シンプルで上質なデザインを徹底的に追求したディテールまで美しい小型軽量ボディー&lt;br&gt;ボディー単体で337g※3、標準ズームレンズ「M.ZUIKO DIGITAL ED 14-42mm F3.5-5.6 EZ」と組み合わせてもわずか430g、500mlのペットボトル1本より軽く、気軽に持ち歩いて軽快に撮影が楽しめるカメラです。&lt;br&gt;&lt;br&gt;●クリエイティブな写真表現が楽しめる「プロファイルコントロール」、「アートフィルター」搭載&lt;br&gt;構えたままで瞬時に「プロファイルコントロール」に切り替えられる専用のスイッチをボディー前面に備えています。&lt;br&gt;12の彩度、シェーディングやハイライト＆シャドウを細かく調整できる「カラープロファイルコントロール」、モノクロ写真に欠かせないカラーフィルター効果や粒状フィルム効果などを設定できる「モノクロプロファイルコントロール」を活用することで、自分好みのクリエイティブな写真表現が楽しめます。&lt;br&gt;&lt;br&gt;●「M.ZUIKO」の描写力を生かすLive MOSセンサーと画像処理エンジン、ボディー内5軸手ぶれ補正&lt;br&gt;2000万画素Live MOSセンサーと、高速処理が可能な画像処理エンジン「TruePic VIII」との組み合わせにより、「M.ZUIKO」レンズの持つ高い描写力を引き出します。&lt;br&gt;最大4.5段分※5の補正効果を発揮するボディー内5軸手ぶれ補正を備えており、とっさに構えてシャッターを切るようなストリートスナップといった撮影でもぶれない高画質を楽しめます。&lt;br&gt;&lt;br&gt;●自分撮りにも便利な幅広いアングルの撮影に対応するチルト式液晶モニター&lt;br&gt;&lt;br&gt;●モバイルバッテリーなどからカメラ本体内で充電可能なUSB充電に対応&lt;br&gt;&lt;br&gt;●多重露出やライブコンポジットなど難しい撮影も手軽に楽しめるアドバンストフォト（AP）モード&lt;br&gt;&lt;br /&gt;&lt;b&gt;【主な仕様】&lt;/b&gt;&lt;br&gt;画素数：2030万画素&lt;br&gt;記録媒体：SD/SDHC/SDXCカード&lt;br&gt;液晶モニター：3型/104万ドット&lt;br&gt;バッテリー：BLS-50&lt;br&gt;撮影可能枚数：約360枚&lt;br /&gt;</t>
  </si>
  <si>
    <t>4545350053598</t>
  </si>
  <si>
    <t>PEN E-P7 14-42mm EZレンズキット [ホワイト]デジタル一眼カメラ</t>
  </si>
  <si>
    <t>http://gd.image-qoo10.jp/ai/416/062/3377062416_00.g_0-w-st_g.jpg$$http://gd.image-qoo10.jp/ai/416/062/3377062416_01.g_0-w-st_g.jpg$$http://gd.image-qoo10.jp/ai/416/062/3377062416_02.g_0-w-st_g.jpg</t>
  </si>
  <si>
    <t>&lt;img src="https://img1.kakaku.k-img.com/images/productimage/fullscale/K0001360905.jpg"&gt;&lt;br&gt;&lt;br&gt;&lt;div align="left"&gt;&lt;b&gt;■商品特徴&lt;/b&gt;&lt;BR&gt;                            オリンパス PEN E-P7・14-42mm EZレンズキット ミラーレス一眼カメラ PEN  ホワイト&lt;br&gt;発売日：2021年6月25日&lt;br&gt;&lt;br&gt;●シンプルで上質なデザインを徹底的に追求したディテールまで美しい小型軽量ボディー&lt;br&gt;ボディー単体で337g※3、標準ズームレンズ「M.ZUIKO DIGITAL ED 14-42mm F3.5-5.6 EZ」と組み合わせてもわずか430g、500mlのペットボトル1本より軽く、気軽に持ち歩いて軽快に撮影が楽しめるカメラです。&lt;br&gt;&lt;br&gt;●クリエイティブな写真表現が楽しめる「プロファイルコントロール」、「アートフィルター」搭載&lt;br&gt;構えたままで瞬時に「プロファイルコントロール」に切り替えられる専用のスイッチをボディー前面に備えています。&lt;br&gt;12の彩度、シェーディングやハイライト＆シャドウを細かく調整できる「カラープロファイルコントロール」、モノクロ写真に欠かせないカラーフィルター効果や粒状フィルム効果などを設定できる「モノクロプロファイルコントロール」を活用することで、自分好みのクリエイティブな写真表現が楽しめます。&lt;br&gt;&lt;br&gt;●「M.ZUIKO」の描写力を生かすLive MOSセンサーと画像処理エンジン、ボディー内5軸手ぶれ補正&lt;br&gt;2000万画素Live MOSセンサーと、高速処理が可能な画像処理エンジン「TruePic VIII」との組み合わせにより、「M.ZUIKO」レンズの持つ高い描写力を引き出します。&lt;br&gt;最大4.5段分※5の補正効果を発揮するボディー内5軸手ぶれ補正を備えており、とっさに構えてシャッターを切るようなストリートスナップといった撮影でもぶれない高画質を楽しめます。&lt;br&gt;&lt;br&gt;●自分撮りにも便利な幅広いアングルの撮影に対応するチルト式液晶モニター&lt;br&gt;&lt;br&gt;●モバイルバッテリーなどからカメラ本体内で充電可能なUSB充電に対応&lt;br&gt;&lt;br&gt;●多重露出やライブコンポジットなど難しい撮影も手軽に楽しめるアドバンストフォト（AP）モード&lt;br&gt;&lt;br /&gt;&lt;b&gt;【主な仕様】&lt;/b&gt;&lt;br&gt;画素数：2030万画素&lt;br&gt;記録媒体：SD/SDHC/SDXCカード&lt;br&gt;液晶モニター：3型/104万ドット&lt;br&gt;バッテリー：BLS-50&lt;br&gt;撮影可能枚数：約360枚&lt;br /&gt;</t>
  </si>
  <si>
    <t>4545350053604</t>
  </si>
  <si>
    <t>LUMIX DC-GH5M2 ボディ デジタル一眼カメラ</t>
  </si>
  <si>
    <t>&lt;img src="https://img1.kakaku.k-img.com/images/productimage/fullscale/K0001357379.jpg"&gt;&lt;br&gt;&lt;br&gt;&lt;div align="left"&gt;&lt;b&gt;■商品特徴&lt;/b&gt;&lt;BR&gt;                            &lt;div&gt;&lt;a href=https://panasonic.jp/dc/products/g_series/gh5m2/campaign_cashback.html target=_blank&gt;&lt;/a&gt;&lt;/div&gt;&lt;br /&gt;パナソニック DC-GH5M2 デジタル一眼カメラ &lt;br&gt;発売日：2021年6月25日&lt;br&gt;&lt;br&gt;&lt;b&gt;●5G対応端末などと連携して、手軽に高品位な無線ライブ配信&lt;/b&gt;&lt;br&gt;ライブ配信に便利な専用アプリ LUMIX Syncを使ってスマートデバイスからかんたん操作&lt;br&gt;&lt;br&gt;&lt;b&gt;●クリエイターの表現の幅を広げる進化した基本性能&lt;/b&gt;&lt;br&gt;高精細でリアルな解像力を実現する20.3M Live MOSセンサー＆最新のヴィーナスエンジン搭載&lt;br&gt;&lt;br&gt;&lt;b&gt;●プロフェッショナルユースに応える動画撮影性能&lt;/b&gt;&lt;br&gt;Cinema4K 60p 10bit、高解像アナモフィックモード（6K-A）記録などの多彩な動画記録モード&lt;br /&gt;&lt;b&gt;【主な仕様】&lt;/b&gt;&lt;br&gt;外形寸法：幅138.5×高さ98.1×奥行87.4mm&lt;br&gt;本体質量：647g&lt;br&gt;カメラ有効画素数 ：2033万画素&lt;br&gt;レンズマウント：マイクロフォーサーズマウント&lt;br&gt;液晶モニター ：アスペクト比3:2 / 3.0型 / 静電容量方式タッチパネル搭載 液晶モニター(約184万ドット)&lt;br&gt;ファィンダー：アスペクト比4:3 / 0.5型(12.48mm) / 有機EL(OLED) ライブビューファインダー (約368万ドット)&lt;br&gt;外部マイク端子：あり (φ3.5mm ステレオミニジャック)&lt;br&gt;記録メディア ：&lt;br&gt;・カードスロット1：SDメモリーカード / SDHCメモリーカード※ / SDXCメモリーカード※&lt;br&gt;・カードスロット2：SDメモリーカード / SDHCメモリーカード※ / SDXCメモリーカード※&lt;br&gt;※：UHS-I / UHS-II UHS Speed Class 3 / UHS-II Video Speed Class 90 対応ダブルスロット記録機能有り &lt;br&gt;画像フォーマット：JPEG (DCF準拠、Exif2.31準拠)、RAW&lt;br /&gt;</t>
  </si>
  <si>
    <t>4549980499771</t>
  </si>
  <si>
    <t>DC-GH5M2M 標準ズームレンズキット デジタル一眼カメラ</t>
  </si>
  <si>
    <t>&lt;img src="https://img1.kakaku.k-img.com/images/productimage/fullscale/K0001357380.jpg"&gt;&lt;br&gt;&lt;br&gt;&lt;div align="left"&gt;&lt;b&gt;■商品特徴&lt;/b&gt;&lt;BR&gt;                            &lt;div&gt;&lt;a href=https://panasonic.jp/dc/products/g_series/gh5m2/campaign_cashback.html target=_blank&gt;&lt;/a&gt;&lt;/div&gt;&lt;br /&gt;パナソニック DC-GH5M2M デジタル一眼カメラ &lt;br&gt;発売日：2021年6月25日&lt;br&gt;&lt;br&gt;&lt;b&gt;●5G対応端末などと連携して、手軽に高品位な無線ライブ配信&lt;/b&gt;&lt;br&gt;ライブ配信に便利な専用アプリ LUMIX Syncを使ってスマートデバイスからかんたん操作&lt;br&gt;&lt;br&gt;&lt;b&gt;●クリエイターの表現の幅を広げる進化した基本性能&lt;/b&gt;&lt;br&gt;高精細でリアルな解像力を実現する20.3M Live MOSセンサー＆最新のヴィーナスエンジン搭載&lt;br&gt;&lt;br&gt;&lt;b&gt;●プロフェッショナルユースに応える動画撮影性能&lt;/b&gt;&lt;br&gt;Cinema4K 60p 10bit、高解像アナモフィックモード（6K-A）記録などの多彩な動画記録モード&lt;br /&gt;&lt;b&gt;【主な仕様】&lt;/b&gt;&lt;br&gt;外形寸法：幅138.5×高さ98.1×奥行87.4mm&lt;br&gt;本体質量：647g&lt;br&gt;カメラ有効画素数 ：2033万画素&lt;br&gt;レンズマウント：マイクロフォーサーズマウント&lt;br&gt;液晶モニター ：アスペクト比3:2 / 3.0型 / 静電容量方式タッチパネル搭載 液晶モニター(約184万ドット)&lt;br&gt;ファィンダー：アスペクト比4:3 / 0.5型(12.48mm) / 有機EL(OLED) ライブビューファインダー (約368万ドット)&lt;br&gt;外部マイク端子：あり (φ3.5mm ステレオミニジャック)&lt;br&gt;記録メディア ：&lt;br&gt;・カードスロット1：SDメモリーカード / SDHCメモリーカード※ / SDXCメモリーカード※&lt;br&gt;・カードスロット2：SDメモリーカード / SDHCメモリーカード※ / SDXCメモリーカード※&lt;br&gt;※ UHS-I / UHS-II UHS Speed Class 3 / UHS-II Video Speed Class 90 対応ダブルスロット記録機能有り &lt;br&gt;画像フォーマット：JPEG (DCF準拠、Exif2.31準拠)、RAW&lt;br&gt;付属レンズ：LUMIX G VARIO 12-60mm/F3.5-5.6 ASPH./POWER O.I.S.&lt;br&gt;レンズ構成：9群11枚(非球面レンズ：3枚、EDレンズ：1枚)&lt;br&gt;O.I.S：○（POWER O.I.S.）&lt;br&gt;焦点距離：f=12-60ｍｍ（35ｍｍフィルムカメラ換算：24-120ｍｍ）&lt;br&gt;開放絞り：F3.5~F5.6&lt;br&gt;フィルター径：58mm&lt;br&gt;寸法：最大径66.0mm、全長71.0mm(先端よりマウント基準面まで)&lt;br&gt;質量：210g&lt;br /&gt;</t>
  </si>
  <si>
    <t>4549980499795</t>
  </si>
  <si>
    <t>α7R III ILCE-7RM3A ボディ デジタル一眼カメラ</t>
  </si>
  <si>
    <t>&lt;img src="https://img1.kakaku.k-img.com/images/productimage/fullscale/K0001355126.jpg"&gt;&lt;br&gt;&lt;br&gt;&lt;div align="left"&gt;&lt;b&gt;■商品特徴&lt;/b&gt;&lt;BR&gt;                            ソニー ILCE-7RM3A デジタル一眼カメラ 「α7RIIIA」ボディ &lt;br&gt;発売日：2021年6月4日&lt;br&gt;&lt;br&gt;●画像処理システムを一新し、さらなる高解像と低ノイズ性能を実現&lt;br&gt;有効約4240万画素の35mmフルサイズ裏面照射型CMOSセンサーと、従来比約1.8倍(※1)の高速処理を実現した新世代の画像処理エンジン「BIONZX(ビオンズ エックス)」を搭載。&lt;br&gt;さらに、イメージセンサーからの読み出し速度を約2倍(※1)に高速化する新世代のフロントエンドLSIも採用し、画像処理システムを一新したことで、中感度域で約1段(※2)分のノイズを低減し、広い感度域での高解像と低ノイズ性能を両立しました。&lt;br&gt;また、人物撮影の肌色の再現性も大幅に向上しています。&lt;br&gt;さらに、5.5段(※4)の補正効果を誇る光学式5軸ボディ内手ブレ補正により、高解像性能を最大限引き出します。&lt;br&gt;&lt;br&gt;※1 α7R IIに搭載しているBIONZ Xと比べて&lt;br&gt;※2 α7R II比。ソニー測定条件&lt;br&gt;※3 CIPA規格準拠、Pitch/Yaw方向、 Planar T&lt;br&gt;※4 FE 50mm F1.4 ZA装着時、長秒時ノイズリダクションオフ時&lt;br&gt;&lt;br&gt;●決定的瞬間を逃さないAF/AE追随最高約10コマ/秒(※1)の高速連写&lt;br&gt;シャッターチャージユニットに加え、画像処理システムを刷新することで、有効約4240万画素の高解像で最高約10コマ/秒(※1)のAF/AE追随高速連写を実現。&lt;br&gt;RAW連写時でも最大76枚(※2)の連写が持続する大容量バッファーを搭載し、決定的瞬間を逃しません。&lt;br&gt;ライブビュー方式での最高約8コマ/秒(※1)高速連写も可能。&lt;br&gt;さらに、無音・無振動のサイレント撮影(※3)時もフル解像度でAF/AE追随最高約10コマ/秒(※1)の連写を実現。&lt;br&gt;静寂さが求められるシーンでも瞬間を逃さず、解像性能を最大限に生かして撮影できます。&lt;br&gt;&lt;br&gt;※1 連続撮影モード「Hi+」時に最高約10コマ/秒、連続撮影モード「Hi」時に最高約8コマ/秒の高速連写が可能です。&lt;br&gt;撮影設定によって最高連写速度が異なります&lt;br&gt;※2 連続撮影モード「Hi+」時。UHS-II 対応のSDXCメモリーカード使用時。&lt;br&gt;ソニー測定条件&lt;br&gt;※3 高速で動く被写体の撮影やカメラを左右に振るなどカメラ本体を動かして撮影した場合に画像に歪みが起こることがあります&lt;br&gt;&lt;br&gt;●狙った被写体を捉えて離さない、飛躍的に進化を遂げたAF性能&lt;br&gt;α9に搭載したAFアルゴリズムを本機用に最適化。&lt;br&gt;画像処理システムの刷新も寄与し、低照度時のAF速度や動体追随性能が従来比最大約2倍(※1)に向上。&lt;br&gt;さらに、撮像エリアの縦約68%×横約68%の範囲をカバーする399点像面位相差AFセンサーに加え、コントラストAF枠を従来の25点から425点に多分割化し、AF精度も大幅に向上しました。&lt;br&gt;また、AI(※2)を活用した新技術により、「リアルタイム瞳AF」機能が大幅に進化。&lt;br&gt;動きのある被写体でも、シャッターボタンを半押しするだけでリアルタイムに被写体の瞳を検出し続け、高精度に追随します。&lt;br&gt;さらに、「リアルタイム瞳AF」は一部の動物(※3)にも対応。&lt;br&gt;これにより、ペットや野生動物の瞳も高速・高精度に検出し、追随可能(※4)です。&lt;br&gt;&lt;br&gt;※1 α7R II比。ソニー測定条件&lt;br&gt;※2 機械学習を含むAI(人工知能)の技術を活用しています&lt;br&gt;※3 人物と動物ではモードの切り換えが必要です。&lt;br&gt;すべての動物が対象ではありません&lt;br&gt;※4 シーンや被写体の状態によってはうまくフォーカスが合わない場合があります&lt;br&gt;※ 動画撮影中は、瞳AFは使用できません&lt;br&gt;&lt;br&gt;●高解像4K動画と映像制作をサポートする多彩な動画機能&lt;br&gt;Super 35mm時は、画素加算のない全画素読み出しにより、モアレやジャギーの少ない圧倒的な解像力を誇る4K動画画質を実現。&lt;br&gt;さらに、画像処理システムの進化により、フルサイズ領域での4K動画記録の中高感度画質が大幅に向上し、幅広いシーンでフルサイズの表現力そのままに4K動画を記録できます。&lt;br&gt;また、インスタントHDRワークフローを実現するHLG(Hybrid Log-Gamma)(※)への対応や、14ストップの広いダイナミックレンジを実現するS-Log3に対応するなど、プロフェッショナルの映像制作をサポートする幅広い動画機能を備えています。&lt;br&gt;&lt;br&gt;※ HDR(HLG)映像をテレビで表示する場合は、HDR(HLG)対応ソニー製テレビと本機をUSB接続しご覧ください&lt;br&gt;&lt;br&gt;●プロのワークフローに応える高い信頼性・操作性を小型ボディに凝縮&lt;br&gt;Quad-VGA OLED Tru-Finder(トゥルーファインダー)」を搭載。&lt;br&gt;約369万画素の圧倒的な解像度、忠実な黒を再現する高いコントラストで、被写体の細部まで鮮明に映し出します。&lt;br&gt;また、NP-FW50の約2.2倍の容量を持つ高容量バッテリーNP-FZ100に対応。&lt;br&gt;さらに、ソニー純正のソフトウェアシリーズ「Imaging Edge(イメージング エッジ)」(※)やUSB 3.2 対応のUSB Type-C(R)端子による快適なPCリモート撮影も実現。&lt;br&gt;プロのワークフローに応える高い操作性と信頼性を、機動性の高い小型・軽量ボディに凝縮しました。&lt;br /&gt;&lt;b&gt;【主な仕様】&lt;/b&gt;&lt;br&gt;レンズマウント：Eマウント&lt;br&gt;撮像素子：35mmフルサイズ(35.9×24.0mm)、Exmor R CMOSセンサー&lt;br&gt;カメラ有効画素数：約4240万画素&lt;br&gt;総画素数：約4360万画素&lt;br&gt;ISO感度(推奨露光指数)：&lt;br&gt;・静止画撮影時：ISO100-32000(拡張：下限ISO50、上限ISO102400)、AUTO (ISO100-12800、上限/下限設定可能) &lt;br&gt;・動画撮影時：ISO100-32000相当、AUTO (ISO100-12800相当、上限/下限設定可能)&lt;br&gt;シャッター速度範囲：&lt;br&gt;・静止画撮影時：1/8000-30秒、バルブ&lt;br&gt;・動画撮影時：1/8000-1/4 (1/3ステップ)、AUTO 1/60まで、オートスローシャッター1/30まで&lt;br&gt;スロー &amp; クイックモーション撮影 (S&amp;Q)：1fps， 2fps， 4fps， 8fps， 15fps， 30fps， 60fps， 120fps&lt;br&gt;ホワイトバランス：オート/太陽光/日陰/曇天/電球/蛍光灯(温白色/白色/昼白色/昼光色)/フラッシュ/色温度設定(2500K-9900K)、 カラーフィルター(G7-M7、A7-B7)/カスタム/水中オート&lt;br&gt;USB端子：USB Type-C端子 (x1 SuperSpeed USB 5Gbps (USB 3.2)に準拠)&lt;br&gt;ヘッドホン端子：3.5 mm ステレオミニジャック&lt;br&gt;スロット：&lt;br&gt;・SLOT1：SD(UHS-I、UHS-II対応)カード用スロット&lt;br&gt;・SLOT2：メモリースティック PRO デュオ、SD(UHS-I対応)カード用マルチスロット&lt;br&gt;HDMI端子：HDMIマイクロ端子(タイプD)&lt;br&gt;マルチインターフェースシュー：デジタルオーディオインターフェース対応&lt;br&gt;LCD：1.3cm (0.5型) 電子式ビューファインダー &lt;br&gt;視野率：1&lt;br&gt;質量：約657g(バッテリーとメモリカードを含む) 約572g(本体のみ)&lt;br&gt;外形寸法(幅×高さ×奥行)：約126.9(幅) × 95.6(高さ) × 62.7(奥行き)mm(グリップからモニターまで)&lt;br&gt;アクセサリー (同梱)：電源コード、リチャージャブルバッテリーパック NP-FZ100、ケーブルプロテクター、バッテリーチャージャーBC-QZ1(ACコード長50cm。※ 単売のBC-QZ1のACコード長とは長さが異なります(200cm))、ショルダーストラップ、ボディキャップ、アクセサリーシューキャップ、アイピースカップ、USB Type-C(R)ケーブル&lt;br /&gt;</t>
  </si>
  <si>
    <t>4548736128378</t>
  </si>
  <si>
    <t>α7R IV ILCE-7RM4A ボディ デジタル一眼カメラ</t>
  </si>
  <si>
    <t>&lt;img src="https://img1.kakaku.k-img.com/images/productimage/fullscale/K0001355125.jpg"&gt;&lt;br&gt;&lt;br&gt;&lt;div align="left"&gt;&lt;b&gt;■商品特徴&lt;/b&gt;&lt;BR&gt;                            ソニー ILCE-7RM4A デジタル一眼カメラ 「α7RIVA」ボディ &lt;br&gt;発売日：2021年6月4日&lt;br&gt;&lt;br&gt;●有効約6100万画素により、高精細な被写体を圧倒的な臨場感で写し出す&lt;br&gt;35mmフルサイズの有効約6100万画素裏面照射型CMOSセンサーを搭載し、圧倒的な描写力をフルサイズミラーレスで実現。&lt;br&gt;シャッターユニット、衝撃吸収ダンパーや進化した手ブレ補正など、微細な振動も許されない高解像撮影を支えるために細部にわたって設計されています&lt;br&gt;&lt;br&gt;●有効約6100万画素の高解像で、AF/AE追随。最高約10コマ/秒(※1)の高速連写&lt;br&gt;連写シーケンスを見直し、有効約6100万画素の高解像でありながら、最高約10コマ/秒(※1)のAF/AE追随高速連写を実現。&lt;br&gt;さらに従来の1.5倍(※2)にバッファーメモリーを大容量化し、JPEG時・RAW時(圧縮)に約68枚(※3)、APS-C撮影時には約2620万画素でフルサイズ時より約3倍の連写持続性能を実現しています。&lt;br&gt;&lt;br&gt;※1 連続撮影モード「Hi+」時に最高約10コマ/秒、 連続撮影モード「Hi」時に最高約8コマ/秒の高速連写が可能です。&lt;br&gt;撮影設定によって最高連写速度が異なります&lt;br&gt;※2 α7R III比&lt;br&gt;※3 メカシャッターによる連続撮影モード「Hi+」時。&lt;br&gt;UHS-II対応のSDXCメモリーカード使用時。&lt;br&gt;ソニー測定条件&lt;br&gt;&lt;br&gt;●人物にも動物にも動画(※1)にも対応する、進化した「リアルタイム瞳AF」搭載&lt;br&gt;AI(※2)を用いてリアルタイムに瞳情報を検出し続ける、「リアルタイム瞳AF」を搭載。動きのあるポートレートを撮影する際も、シャッターボタンを半押しの状態で高精度に瞳を追随し続け、そのままシャッターを切ることができます。&lt;br&gt;さらに、新たに動物に対応したアルゴリズムを追加。これにより動物の瞳を高速・高精度に自動検出、追随します。&lt;br&gt;また、動画撮影時にも人物のリアルタイム瞳AFを使用可能。&lt;br&gt;リアルタイムトラッキングにより、カメラまかせの被写体追尾にも対応しています。&lt;br&gt;&lt;br&gt;※1 動画撮影時のリアルタイム瞳AFは、動物には対応していません&lt;br&gt;※2 機械学習を含むAI(人工知能)の技術を活用しています&lt;br&gt;※ 人物と動物ではモードの切り換えが必要です。&lt;br&gt;すべての動物が対象ではありません&lt;br&gt;&lt;br&gt;●プロフェッショナルの道具として、信頼性・堅牢性・接続性をより高次元に研ぎ澄ます&lt;br&gt;UXGA OLED Tru-Finderを新たに搭載することで、α7R IIIの約1.6倍の約576万ドットの圧倒的な解像度を実現。&lt;br&gt;また、大容量Zバッテリー採用やグリップのホールド性向上、より防塵・防滴(※1)に配慮した設計など、さまざまなフィールドでの使用に耐える信頼性・堅牢性を実現しました。&lt;br&gt;さらに、カメラ本体の無線LAN機能が進化し、従来の2.4GHz帯域に加え、新たに5GHz帯域(※2)での転送が可能な「11ac」規格もサポート。&lt;br&gt;電波の干渉が少なくつながりやすいため、安定した高速データ通信が可能で、プロフェッショナルの現場でワークフローを効率化します。&lt;br&gt;&lt;br&gt;※1 防塵・防滴に配慮した構造となっていますが、ほこりや水滴の浸入を完全に防ぐものではありません&lt;br&gt;※2 お使いいただく国や地域により、屋外における5GHz帯でのPCリモート撮影時の「Wi-Fi Direct」接続は、制約がある場合があります。&lt;br&gt;その場合は、MENUから「ネットワーク」を選択し、「Wi-Fi 設定」で使用する帯域を2.4GHz帯に設定してください&lt;br&gt;&lt;br&gt;●αのAF性能を最大限に生かす、64本(※)の豊富なミラーレス専用設計レンズラインアップ&lt;br&gt;「ソニー Eマウント」は、圧倒的な解像力と美しいぼけ味を高次元で両立している「G Master」を筆頭に、なめらかで美しいぼけ味が特長の「Gレンズ」や、忠実な色再現とヌケの良い透明感のある描写が特長の「ツァイスレンズ」をラインアップ。&lt;br&gt;焦点距離12mmから1200mm(※2)までカバーする64本(※1)もの豊富なミラーレス専用設計レンズ群が撮影者の創造力を解放し、新たな表現の可能性を切りひらきます。&lt;br&gt;&lt;br&gt;※1 2021年5月現在、発表済・発売前商品を含む。&lt;br&gt;APS-Cフォーマット対応レンズ20本を含む&lt;br&gt;※2 SEL20TC 装着時&lt;br /&gt;&lt;b&gt;【主な仕様】&lt;/b&gt;&lt;br&gt;レンズマウント：Eマウント&lt;br&gt;撮像素子：35mmフルサイズ(35.7×23.8mm)、Exmor R CMOSセンサー&lt;br&gt;カメラ有効画素数：約6100万画素&lt;br&gt;総画素数：約6250万画素&lt;br&gt;ISO感度(推奨露光指数)：&lt;br&gt;・静止画撮影時：ISO100-32000(拡張：下限ISO50、上限ISO102400)、AUTO (ISO100-12800、上限/下限設定可能) &lt;br&gt;・動画撮影時：ISO100-32000相当、AUTO (ISO100-12800相当、上限/下限設定可能)&lt;br&gt;シャッター速度範囲：&lt;br&gt;・静止画撮影時：1/8000-30秒、バルブ&lt;br&gt;・動画撮影時：1/8000-1/4 (1/3ステップ)、AUTO 1/60まで、オートスローシャッター1/30まで&lt;br&gt;スロー &amp; クイックモーション撮影 (S&amp;Q)：1fps， 2fps， 4fps， 8fps， 15fps， 30fps， 60fps， 120fps&lt;br&gt;ホワイトバランス：オート/太陽光/日陰/曇天/電球/蛍光灯(温白色/白色/昼白色/昼光色)/フラッシュ/色温度設定(2500K-9900K)、 カラーフィルター(G7-M7、A7-B7)/カスタム/水中オート&lt;br&gt;USB端子：USB Type-C端子 (x1 SuperSpeed USB 5Gbps (USB 3.2)に準拠)&lt;br&gt;ヘッドホン端子：3.5 mm ステレオミニジャック&lt;br&gt;スロット：&lt;br&gt;・SLOT1：SD(UHS-I、UHS-II対応)カード用スロット&lt;br&gt;・SLOT2：SD(UHS-I、UHS-II対応)カード用スロット&lt;br&gt;HDMI端子：HDMIマイクロ端子(タイプD)&lt;br&gt;マルチインターフェースシュー：デジタルオーディオインターフェース対応&lt;br&gt;LCD：1.3cm (0.5型) 電子式ビューファインダー &lt;br&gt;視野率：1&lt;br&gt;質量：約665g(バッテリーとメモリカードを含む) 約580g(本体のみ)&lt;br&gt;外形寸法(幅×高さ×奥行)：約128.9(幅) × 96.4(高さ) × 67.3(奥行き)mm(グリップからモニターまで)&lt;br&gt;アクセサリー (同梱)：電源コード、リチャージャブルバッテリーパック NP-FZ100、ケーブルプロテクター、バッテリーチャージャーBC-QZ1(ACコード長50cm。※ 単売のBC-QZ1のACコード長とは長さが異なります(200cm))、ショルダーストラップ、ボディキャップ、アクセサリーシューキャップ、アイピースカップ、USB Type-C(R)ケーブル&lt;br /&gt;</t>
  </si>
  <si>
    <t>4548736128477</t>
  </si>
  <si>
    <t>K-3 Mark III ボディ [ブラック]デジタル一眼レフカメラ</t>
  </si>
  <si>
    <t>&lt;img src="https://img1.kakaku.k-img.com/images/productimage/fullscale/K0001306316.jpg"&gt;&lt;br&gt;&lt;br&gt;&lt;div align="left"&gt;&lt;b&gt;■商品特徴&lt;/b&gt;&lt;BR&gt;                            リコーイメージング K-3Mark3 ボディキット デジタル一眼レフカメラ PENTAX  ブラック&lt;br&gt;発売日：2021年4月23日&lt;br&gt;&lt;br&gt;●APS-Cフラッグシップモデル&lt;br&gt;&lt;br&gt;●高屈折率ガラスペンタプリズム採用&lt;br&gt;&lt;br&gt;●有効約2573万画素、裏面照射型CMOSイメージセンサー&lt;br&gt;&lt;br&gt;●最高ISO感度160万の高感度性能&lt;br&gt;&lt;br&gt;●画像処理エンジンPRIME V&amp;アクセサレーターユニット2&lt;br&gt;&lt;br&gt;●最高約12コマ/秒の高速ドライブ&lt;br&gt;&lt;br&gt;●5軸5段のボディ内手振れ補正&lt;br&gt;&lt;br&gt;●101点測距&lt;br&gt;&lt;br&gt;●小型化と高性能の両立&lt;br&gt;&lt;br&gt;●防塵、防滴、-10℃耐寒動作保証&lt;br&gt;&lt;br /&gt;&lt;b&gt;【主な仕様】&lt;/b&gt;&lt;br&gt;撮像素子：原色フィルター/CMOS&lt;br&gt;・サイズ：23.3mm×15.5mm&lt;br&gt;有効画素数：約2573万画素&lt;br&gt;総画素数：約2678万画素&lt;br&gt;感度：ISO AUTO/100～1600000 （1EVステップ、1/2EVステップまたは1/3EVステップ）&lt;br&gt;手振れ補正：撮像素子シフト方式 （SR：Shake Reduction）（5軸補正）、オート/流し撮り/オフ&lt;br&gt;ローパスセレクター：SRユニットを用いたモアレ低減機能、OFF/弱/強/ブラケット撮影（2枚）/ブラケット撮影（3枚）&lt;br&gt;ダストリムーバブル：超音波振動による撮像素子クリーニング機能「DR 2」&lt;br&gt;記録媒体：SD/SDHC/SDXC/メモリーカード(SDHC、SDXCメモリーカードはUHS-I/UHS-2規格に対応)　UHS-2はスロット1のみ&lt;br&gt;液晶モニター：3.2型 （アスペクト比3：2）TFTカラーLCD、広視野角タイプ、約162万ドット、エアギャップレス強化ガラス&lt;br&gt;シャッタースピード&lt;br&gt;・1/8000秒～30秒 ※オート&lt;br&gt;・1/8000秒～30秒、バルブ ※マニュアル&lt;br&gt;露出モード：シーンアナライズオート、プログラム、感度優先、シャッター優先、絞り優先、シャッター＆絞り優先、マニュアル、バルブ、フラッシュ同調速度、USER1、USER2、USER3、USER4、USER5&lt;br&gt;測光モード：30.7万画素RGBIrセンサーによるTTL開放測光、分割/中央重点/スポット/ハイライト重点&lt;br&gt;露出補正：±5EV(1/2EVステップ 、1/3EVステップ選択可能)&lt;br&gt;ファインダー&lt;br&gt;・方式：ペンタプリズムファインダー &lt;br&gt;・視野率：約100％&lt;br&gt;・倍率：約1.05×（50mmF1.4・∞）&lt;br&gt;・ファインダー表示測距点：グリッド表示&lt;br&gt;・電子水準器&lt;br&gt;・AFフレーム&lt;br&gt;・スポット測光フレーム&lt;br&gt;・クロップ、スマートファンクション&lt;br&gt;・キーロック&lt;br&gt;・視度調節機能：約-4～+1m-1&lt;br&gt;付属品：ストラップ O-ST162、MEファインダーキャップ、充電式リチウムイオンバッテリー D-LI90P、USB電源アダプター、電源プラグ、USBケーブル I-USB166、&lt;これ以降はカメラに装着状態で出荷&gt;アイカップFU、ホットシューカバーFK、シンクロソケット2Pキャップ、ボディマウントキャップKII、バッテリーグリップ接点カバー&lt;br&gt;使用電池：充電式リチウムイオンバッテリーD-LI90P&lt;br&gt;外形寸法：約134.5mm(幅)×103.5mm(高)×73.5mm(厚) (突起部を除く)&lt;br&gt;質量（重さ）：約820g (バッテリー、SDカードを含む) &lt;br /&gt;</t>
  </si>
  <si>
    <t>4549212302336</t>
  </si>
  <si>
    <t>K-3 Mark III ボディ [シルバー] デジタル一眼レフカメラ</t>
  </si>
  <si>
    <t>&lt;img src="https://img1.kakaku.k-img.com/images/productimage/fullscale/K0001345385.jpg"&gt;&lt;br&gt;&lt;br&gt;&lt;div align="left"&gt;&lt;b&gt;■商品特徴&lt;/b&gt;&lt;BR&gt;                            リコーイメージング K-3Mark3 ボディキット デジタル一眼レフカメラ PENTAX  シルバー&lt;br&gt;発売日：2021年4月23日&lt;br&gt;&lt;br&gt;●APS-Cフラッグシップモデル&lt;br&gt;&lt;br&gt;●高屈折率ガラスペンタプリズム採用&lt;br&gt;&lt;br&gt;●有効約2573万画素、裏面照射型CMOSイメージセンサー&lt;br&gt;&lt;br&gt;●最高ISO感度160万の高感度性能&lt;br&gt;&lt;br&gt;●画像処理エンジンPRIME V&amp;アクセサレーターユニット2&lt;br&gt;&lt;br&gt;●最高約12コマ/秒の高速ドライブ&lt;br&gt;&lt;br&gt;●5軸5段のボディ内手振れ補正&lt;br&gt;&lt;br&gt;●101点測距&lt;br&gt;&lt;br&gt;●小型化と高性能の両立&lt;br&gt;&lt;br&gt;●防塵、防滴、-10℃耐寒動作保証&lt;br&gt;&lt;br /&gt;&lt;b&gt;【主な仕様】&lt;/b&gt;&lt;br&gt;撮像素子：原色フィルター/CMOS&lt;br&gt;・サイズ：23.3mm×15.5mm&lt;br&gt;有効画素数：約2573万画素&lt;br&gt;総画素数：約2678万画素&lt;br&gt;感度：ISO AUTO/100～1600000 （1EVステップ、1/2EVステップまたは1/3EVステップ）&lt;br&gt;手振れ補正：撮像素子シフト方式 （SR：Shake Reduction）（5軸補正）、オート/流し撮り/オフ&lt;br&gt;ローパスセレクター：SRユニットを用いたモアレ低減機能、OFF/弱/強/ブラケット撮影（2枚）/ブラケット撮影（3枚）&lt;br&gt;ダストリムーバブル：超音波振動による撮像素子クリーニング機能「DR 2」&lt;br&gt;記録媒体：SD/SDHC/SDXC/メモリーカード(SDHC、SDXCメモリーカードはUHS-I/UHS-2規格に対応)　UHS-2はスロット1のみ&lt;br&gt;液晶モニター：3.2型 （アスペクト比3：2）TFTカラーLCD、広視野角タイプ、約162万ドット、エアギャップレス強化ガラス&lt;br&gt;シャッタースピード&lt;br&gt;・1/8000秒～30秒 ※オート&lt;br&gt;・1/8000秒～30秒、バルブ ※マニュアル&lt;br&gt;露出モード：シーンアナライズオート、プログラム、感度優先、シャッター優先、絞り優先、シャッター＆絞り優先、マニュアル、バルブ、フラッシュ同調速度、USER1、USER2、USER3、USER4、USER5&lt;br&gt;測光モード：30.7万画素RGBIrセンサーによるTTL開放測光、分割/中央重点/スポット/ハイライト重点&lt;br&gt;露出補正：±5EV(1/2EVステップ 、1/3EVステップ選択可能)&lt;br&gt;ファインダー&lt;br&gt;・方式：ペンタプリズムファインダー &lt;br&gt;・視野率：約100％&lt;br&gt;・倍率：約1.05×（50mmF1.4・∞）&lt;br&gt;・ファインダー表示測距点：グリッド表示&lt;br&gt;・電子水準器&lt;br&gt;・AFフレーム&lt;br&gt;・スポット測光フレーム&lt;br&gt;・クロップ、スマートファンクション&lt;br&gt;・キーロック&lt;br&gt;・視度調節機能：約-4～+1m-1&lt;br&gt;付属品：ストラップ O-ST162、MEファインダーキャップ、充電式リチウムイオンバッテリー D-LI90P、USB電源アダプター、電源プラグ、USBケーブル I-USB166、&lt;これ以降はカメラに装着状態で出荷&gt;アイカップFU、ホットシューカバーFK、シンクロソケット2Pキャップ、ボディマウントキャップKII、バッテリーグリップ接点カバー&lt;br&gt;使用電池：充電式リチウムイオンバッテリーD-LI90P&lt;br&gt;外形寸法：約134.5mm(幅)×103.5mm(高)×73.5mm(厚) (突起部を除く)&lt;br&gt;質量（重さ）：約820g (バッテリー、SDカードを含む) &lt;br /&gt;</t>
  </si>
  <si>
    <t>4549212302565</t>
  </si>
  <si>
    <t>α1 ILCE-1 ボディ デジタル一眼レフカメラ</t>
  </si>
  <si>
    <t>&lt;img src="https://img1.kakaku.k-img.com/images/productimage/fullscale/K0001327822.jpg"&gt;&lt;br&gt;&lt;br&gt;&lt;div align="left"&gt;&lt;b&gt;■商品特徴&lt;/b&gt;&lt;BR&gt;                            SONY ILCE-1 一眼カメラ アルファ &lt;br&gt;発売日:2021年3月19日&lt;br&gt;&lt;br&gt;●動画と静止画の究極のハイブリットモデル α1&lt;br&gt;&lt;br&gt;●有効約5010万画素のメモリー内蔵35mmフルサイズ積層型CMOSイメージセンサー Exmor RS(TM)&lt;br&gt;高解像と圧倒的なスピードを高次元で両立する、新開発の有効約5010万画素メモリー内蔵フルサイズ積層型CMOSイメージセンサーを採用。&lt;br&gt;回路部を画素領域と別の層に積層配置することで、高速信号処理回路を大幅に拡張しています。&lt;br&gt;さらにはα9 IIから刷新したA/D変換方式を採用。&lt;br&gt;積層型構造と新しいA/D変換方式の組み合わせで、画素領域から高速に読み出された膨大な出力信号を内蔵メモリーに一時保管することができ、信号を滞らせることなく高速に処理が可能です。&lt;br&gt;結果、5010万画素(α9 II比 約2倍)の大きいデータ容量での最高30コマ/秒( 連続撮影モード「Hi+」時。&lt;br&gt;シャッタースピードが1/125以上の場合に有効です。&lt;br&gt;AF-Cモード時はシャッタースピードが1/250以上の場合に有効ですが、装着レンズ、撮影モードによって最高連写速度が異なります。&lt;br&gt;非圧縮RAW、ロスレス圧縮RAWでの撮影時は、最高20コマ/秒になります。&lt;br&gt;また、装着レンズによってはソフトウェアのアップデートが必要になる場合があります。&lt;br&gt;互換情報の詳細は、サポートサイトをご覧ください)のAF/AE追随高速連写(α9 II比 1.5倍)、高速で高精度な像面位相差AF、αシリーズ初(2021年1月広報発表時点、ソニー調べ。フルサイズレンズ交換式デジタルスチルカメラにおいて)となるフルサイズの8.6Kオーバーサンプリングによる歪みの少ない高画質 8K動画記録など、新時代の性能を実現しています。&lt;br&gt;&lt;br&gt;●将来を見据えた革新的な新アーキテクチャー採用のBIONZ XR&lt;br&gt;α1では、α7S III同様にシステムのハードウェア構成(アーキテクチャー)を刷新。&lt;br&gt;撮像や各種信号処理の実行まで随所で処理能力が向上しています。&lt;br&gt;高性能画像処理エンジン BIONZ XとフロントエンドLSIが連携して処理していたAF、画像認識、画質調整、現像といったリアルタイム処理を、新画像処理エンジン BIONZ XRに集約することで、処理に要する遅延時間を短縮するとともに、動画・静止画処理能力を大幅に向上しました。&lt;br&gt;加えて、ユーザーインターフェース/ネットワーク/ファイル管理といったメディア処理の負荷を分散することで、リアルタイム処理の負荷の大きさによらず、快適な操作レスポンスを実現しました。&lt;br&gt;システムの高速化に加え、高画素のデータを高速処理できるようにチューニングしたことで、有効約5010万画素の高解像度を持つ静止画を30コマ/秒で約165枚以上、または15コマ/秒で約1000枚以上の連続撮影が可能(JPEGファイン設定時。当社製のCFexpress Type Aメモリーカード1枚使用時)となりました。&lt;br&gt;また、連写直後のメニュー操作なども、より快適かつスムーズな設定変更ができるようになりました。&lt;br&gt;&lt;br&gt;●AF/AE追随しながら最高30コマ/秒の高速連射が可能&lt;br&gt;圧倒的な高速読み出し速度を実現したイメージセンサーにより、フルサイズ有効約5010万画素の膨大なデータサイズで、AF/AE追随しながら最高30コマ/秒の高速連写(※1)が可能です(電子シャッター時)。&lt;br&gt;これまで撮り逃していたコマ間の一瞬の動きも、より確実に捉えることができます。&lt;br&gt;メモリーの大容量化やシステムの高速化で、30コマ/秒連写(※2)ではJPEGで約165枚(※3)、もしくは圧縮RAWで約155枚(※4)、20コマ/秒連写ではJPEGで約400枚の連写持続性能も実現しました。&lt;br&gt;スポーツ撮影やワイルドライフ撮影などにおいて、タイミングを逃すことなく安心して撮影できます。&lt;br&gt;&lt;br&gt;※1 連続撮影モード「Hi+」時。&lt;br&gt;シャッタースピードが1/125以上の場合に有効です。&lt;br&gt;AF-Cモード時はシャッタースピードが1/250以上の場合に有効ですが、装着レンズ、撮影モードによって最高連写速度が異なります。&lt;br&gt;非圧縮RAW、ロスレス圧縮RAWでの撮影時は、最高20コマ/秒になります。&lt;br&gt;また、装着レンズによってはソフトウェアのアップデートが必要になる場合があります。&lt;br&gt;互換情報の詳細は、サポートサイトをご覧ください。&lt;br&gt;※2 連続撮影モード「Hi+」時。&lt;br&gt;シャッタースピードが1/125以上の場合に有効です。&lt;br&gt;AF-Cモード時はシャッタースピードが1/250以上の場合に有効ですが、装着レンズ、撮影モードによって最高連写速度が異なります。&lt;br&gt;非圧縮RAW、ロスレス圧縮RAWでの撮影時は、最高20コマ/秒になります。&lt;br&gt;また、装着レンズによってはソフトウェアのアップデートが必要になる場合があります。互換情報の詳細は、サポートサイトをご覧ください&lt;br&gt;※3 連続撮影モード「Hi+」、CFexpress Type Aメモリーカード使用時。&lt;br&gt;ソニー測定条件によります。&lt;br&gt;※4 連続撮影モード「Hi+」、画質「RAW(圧縮RAW)」時。&lt;br&gt;CFexpress Type Aメモリーカード使用時。&lt;br&gt;ソニー測定条件によります。&lt;br&gt;&lt;br&gt;●新開発イメージセンサーの読み出し高速化で最大120回/秒のAF/AE演算を実現&lt;br&gt;&lt;br&gt;●ミラーやメカシャッターの駆動音が発生しないサイレント撮影が可能&lt;br /&gt;&lt;b&gt;【主な仕様】&lt;/b&gt;&lt;br&gt;撮像素子:35mmフルサイズ (35.9 x 24.0mm)、Exmor RS CMOSセンサー&lt;br&gt;有効画素数:約5010万画素&lt;br&gt;連写:30コマ/秒&lt;br&gt;手振れ補正:5.5段 光学式5軸ボディ内手振れ補正&lt;br&gt;像面位相差:759点&lt;br&gt;コントラストAF:425点&lt;br&gt;動画:8K 30P 10bit&lt;br&gt;WiFi:823.11ac 2x2mimo&lt;br&gt;画像ファイル形式:JPEG(DCF Ver.2.0、Exif Ver.2.32、MPF Baseline準拠)、HEIF (MPEG-A MIAF準拠)、RAW(ソニーARW 4.0フォーマット準拠)&lt;br&gt;画質モード:RAW (圧縮 / ロスレス圧縮 / 非圧縮)、JPEG (エクストラファイン / ファイン / スタンダード / ライト)、HEIF(4:2:0 / 4:2:2) (エクストラファイン / ファイン / スタンダード / ライト)、RAW+JPEG、RAW+HEIF&lt;br&gt;ファイル記録方式:XAVC S、XAVC HS&lt;br&gt;圧縮形式&lt;br&gt;・XAVC S:MPEG-4 AVC/H.264&lt;br&gt;・XAVC HS:MPEG-H HEVC/H.265&lt;br&gt;音声記録方式:LPCM 2ch(48kHz 16bit)、LPCM 2ch(48kHz 24bit) (マルチインターフェースシューで4ch出力および24bit対応可能なアクセサリーを使用時)、LPCM 4ch(48kHz 24bit)(マルチインターフェースシューで4ch出力および24bit対応可能なアクセサリーを使用時)、MPEG-4 AAC-LC 2ch (プロキシー動画)&lt;br&gt;重量(本体のみ):約652g&lt;br&gt;質量(バッテリーとメモリカードを含む):約737g&lt;br&gt;外形寸法:約128.9×96.9×80.8mm&lt;br&gt;・グリップからモニターまで:約128.9×96.9×69.7mm&lt;br&gt;付属品:リチャージャブルバッテリーパック NP-FZ100、バッテリーチャージャー BC-QZ1(ACコード長50cm。※ 単売のBC-QZ1のACコード長とは長さが異なります(200cm))、電源コード、ケーブルプロテクター、ショルダーストラップ、ボディキャップ、アクセサリーシューキャップ、アイピースカップ、USB-A - USB-Cケーブル(USB 3.2)&lt;br /&gt;</t>
  </si>
  <si>
    <t>4548736130678</t>
  </si>
  <si>
    <t>X-E4 ボディ [ブラック] デジタル一眼レフカメラ</t>
  </si>
  <si>
    <t>&lt;img src="https://img1.kakaku.k-img.com/images/productimage/fullscale/K0001328217.jpg"&gt;&lt;br&gt;&lt;br&gt;&lt;div align="left"&gt;&lt;b&gt;■商品特徴&lt;/b&gt;&lt;BR&gt;                            &lt;b&gt;&lt;/b&gt;&lt;!-- 20210709 --&gt;&lt;br&gt;&lt;br /&gt;富士フイルム FXE4B ミラーレス一眼カメラ Xシリーズ ブラック&lt;br&gt;発売日:2021年2月下旬予定&lt;br&gt;&lt;br&gt;●小型軽量と美しいボディデザインを実現&lt;br&gt;・背面液晶モニターをフルフラットに格納できる設計などにより、「X シリーズ」第四世代のイメージセンサー&lt;br&gt;・画像処理エンジンを搭載したミラーレスデジタルカメラとして最小・最軽量を実現。&lt;br&gt;気軽にカバンなどに入れて持ち歩くことができ、優れた携帯性を発揮します。&lt;br&gt;&lt;br&gt;●最新のイメージセンサー・画像処理エンジンを搭載&lt;br&gt;・像面位相差画素を全面に配置した裏面照射型2，610 万画素「X-Trans(TM) CMOS 4」センサーと高速画像処理エンジン「X-Processor 4」を搭載し、最短約0.02 秒の高速AF が可能。&lt;br&gt;決定的瞬間を逃さず、スナップ撮影などで威力を発揮します。&lt;br&gt;&lt;br&gt;●フィルムシミュレーションによる多彩な表現が可能&lt;br&gt;・当社独自の「フィルムシミュレーション」に、高彩度な発色とメリハリある階調表現が特徴的な「Velvia」や、「銀残し」※4 の表現を再現し低彩度・高コントラストで重厚感のある「ETERNA ブリーチバイパス」など全18種類のモードを搭載&lt;br&gt;&lt;br&gt;●優れた操作性を発揮&lt;br&gt;・チルト式背面液晶モニターを採用。&lt;br&gt;ハイアングルからローアングルまで様々なスタイルで撮影できるほか、モニターを180°上方向に反転させて「自分撮り」を簡単に行うことができます。&lt;br /&gt;&lt;b&gt;【主な仕様】&lt;/b&gt;&lt;br&gt;本体サイズ(H×W×D) mm:72.9×121.3×32.7mm&lt;br&gt;本体重量:約364g(バッテリー、SDメモリーカード含む)/約315g(バッテリー、SDメモリーカード含まず)&lt;br&gt;撮像画面サイズ:23.5mm×15.6mm(APS-Cサイズ) 正方画素 CMOSセンサー、原色フィルター採用、センサークリーニング:圧電素子による超音波方式&lt;br&gt;有効画素数:約2610万画素&lt;br&gt;液晶モニターサイズ:3.0型 3:2アスペクト チルト式タッチパネル付きTFTカラー液晶モニター 約162万ドット&lt;br&gt;レンズ:-&lt;br&gt;ISO感度&lt;br&gt;・標準出力感度:AUTO1/AUTO2/AUTO3(ISO12800まで設定可能)/ISO160~12800(1/3段ステップ)&lt;br&gt;・拡張モード:ISO80/100/125/25600/51200&lt;br&gt;シャッタースピード&lt;br&gt;・メカニカルシャッター:4秒~1/4000秒(Pモード)、30秒~1/4000秒(Pモード以外)、バルブ(最長60分)&lt;br&gt;・電子シャッター:4秒~1/32000秒(Pモード)、30秒~1/32000秒(Pモード以外)&lt;br&gt;記録メディア:SDカード(~2GB)/SDHCカード(~32GB)/SDXCカード(~2TB)UHS-I 対応&lt;br&gt;撮影可能枚数:約460枚&lt;br&gt;連続撮影速度:約30コマ/秒(連続記録枚数:JPEG 約29枚)&lt;br&gt;セルフタイマー:2秒/10秒&lt;br&gt;動画1&lt;br&gt;・MOV/MP4:MPEG-4 AVC/H.264、AAC&lt;br&gt;・動画圧縮方式:Long GOP&lt;br&gt;動画2:DCI4K(17:9)/4K(16:9)/Full HD(16:9)/Full HD(16:9)ハイスピード動画&lt;br&gt;電源:充電式バッテリー NP-W126S(リチウムイオンタイプ)※付属&lt;br&gt;付属品:充電式バッテリー NP-W126S(リチウムイオンタイプ)/専用USBケーブル/ヘッドホン用アダプター/ショルダーストラップ/ボディキャップ / 使用説明書/ 保証書一式&lt;br /&gt;</t>
  </si>
  <si>
    <t>4547410442625</t>
  </si>
  <si>
    <t>X-E4 ボディ [シルバー] デジタル一眼レフカメラ</t>
  </si>
  <si>
    <t>&lt;img src="https://img1.kakaku.k-img.com/images/productimage/fullscale/K0001328216.jpg"&gt;&lt;br&gt;&lt;br&gt;&lt;div align="left"&gt;&lt;b&gt;■商品特徴&lt;/b&gt;&lt;BR&gt;                            &lt;b&gt;&lt;/b&gt;&lt;!-- 20210709 --&gt;&lt;br&gt;&lt;br /&gt;富士フイルム FXE4S ミラーレス一眼カメラ Xシリーズ シルバー&lt;br&gt;発売日:2021年2月下旬予定&lt;br&gt;&lt;br&gt;●小型軽量と美しいボディデザインを実現&lt;br&gt;・背面液晶モニターをフルフラットに格納できる設計などにより、「X シリーズ」第四世代のイメージセンサー&lt;br&gt;・画像処理エンジンを搭載したミラーレスデジタルカメラとして最小・最軽量を実現。&lt;br&gt;気軽にカバンなどに入れて持ち歩くことができ、優れた携帯性を発揮します。&lt;br&gt;&lt;br&gt;●最新のイメージセンサー・画像処理エンジンを搭載&lt;br&gt;・像面位相差画素を全面に配置した裏面照射型2，610 万画素「X-Trans(TM) CMOS 4」センサーと高速画像処理エンジン「X-Processor 4」を搭載し、最短約0.02 秒の高速AF が可能。&lt;br&gt;決定的瞬間を逃さず、スナップ撮影などで威力を発揮します。&lt;br&gt;&lt;br&gt;●フィルムシミュレーションによる多彩な表現が可能&lt;br&gt;・当社独自の「フィルムシミュレーション」に、高彩度な発色とメリハリある階調表現が特徴的な「Velvia」や、「銀残し」※4 の表現を再現し低彩度・高コントラストで重厚感のある「ETERNA ブリーチバイパス」など全18種類のモードを搭載&lt;br&gt;&lt;br&gt;●優れた操作性を発揮&lt;br&gt;・チルト式背面液晶モニターを採用。&lt;br&gt;ハイアングルからローアングルまで様々なスタイルで撮影できるほか、モニターを180°上方向に反転させて「自分撮り」を簡単に行うことができます。&lt;br /&gt;&lt;b&gt;【主な仕様】&lt;/b&gt;&lt;br&gt;本体サイズ(H×W×D) mm:72.9×121.3×32.7mm&lt;br&gt;本体重量:約364g(バッテリー、SDメモリーカード含む)/約315g(バッテリー、SDメモリーカード含まず)&lt;br&gt;撮像画面サイズ:23.5mm×15.6mm(APS-Cサイズ) 正方画素 CMOSセンサー、原色フィルター採用、センサークリーニング:圧電素子による超音波方式&lt;br&gt;有効画素数:約2610万画素&lt;br&gt;液晶モニターサイズ:3.0型 3:2アスペクト チルト式タッチパネル付きTFTカラー液晶モニター 約162万ドット&lt;br&gt;レンズ:-&lt;br&gt;ISO感度&lt;br&gt;・標準出力感度:AUTO1/AUTO2/AUTO3(ISO12800まで設定可能)/ISO160~12800(1/3段ステップ)&lt;br&gt;・拡張モード:ISO80/100/125/25600/51200&lt;br&gt;シャッタースピード&lt;br&gt;・メカニカルシャッター:4秒~1/4000秒(Pモード)、30秒~1/4000秒(Pモード以外)、バルブ(最長60分)&lt;br&gt;・電子シャッター:4秒~1/32000秒(Pモード)、30秒~1/32000秒(Pモード以外)&lt;br&gt;記録メディア:SDカード(~2GB)/SDHCカード(~32GB)/SDXCカード(~2TB)UHS-I 対応&lt;br&gt;撮影可能枚数:約460枚&lt;br&gt;連続撮影速度:約30コマ/秒(連続記録枚数:JPEG 約29枚)&lt;br&gt;セルフタイマー:2秒/10秒&lt;br&gt;動画1&lt;br&gt;・MOV:HEVC/H.265， リニアPCM ステレオ (24bit/48KHzサンプリング)&lt;br&gt;動画2:DCI4K(17:9)/4K(16:9)/Full HD(16:9)/Full HD(16:9)ハイスピード動画&lt;br&gt;電源:充電式バッテリー NP-W126S(リチウムイオンタイプ)※付属&lt;br&gt;付属品:充電式バッテリー NP-W126S(リチウムイオンタイプ)/専用USBケーブル/ヘッドホン用アダプター/ショルダーストラップ/ボディキャップ / 使用説明書/ 保証書一式&lt;br /&gt;</t>
  </si>
  <si>
    <t>4547410442632</t>
  </si>
  <si>
    <t>X-E4 レンズキット [ブラック] デジタル一眼レフカメラ</t>
  </si>
  <si>
    <t>&lt;img src="https://img1.kakaku.k-img.com/images/productimage/fullscale/K0001328219.jpg"&gt;&lt;br&gt;&lt;br&gt;&lt;div align="left"&gt;&lt;b&gt;■商品特徴&lt;/b&gt;&lt;BR&gt;                            &lt;b&gt;&lt;/b&gt;&lt;!-- 20210709 --&gt;&lt;br&gt;&lt;br /&gt;富士フイルム FXE4LKB ミラーレス一眼カメラ Xシリーズ ブラック&lt;br&gt;発売日:2021年2月下旬予定&lt;br&gt;&lt;br&gt;●小型軽量と美しいボディデザインを実現&lt;br&gt;・背面液晶モニターをフルフラットに格納できる設計などにより、「X シリーズ」第四世代のイメージセンサー&lt;br&gt;・画像処理エンジンを搭載したミラーレスデジタルカメラとして最小・最軽量を実現。&lt;br&gt;気軽にカバンなどに入れて持ち歩くことができ、優れた携帯性を発揮します。&lt;br&gt;&lt;br&gt;●最新のイメージセンサー・画像処理エンジンを搭載&lt;br&gt;・像面位相差画素を全面に配置した裏面照射型2,610 万画素「X-Trans(TM) CMOS 4」センサーと高速画像処理エンジン「X-Processor 4」を搭載し、最短約0.02 秒の高速AF が可能。&lt;br&gt;決定的瞬間を逃さず、スナップ撮影などで威力を発揮します。&lt;br&gt;&lt;br&gt;●フィルムシミュレーションによる多彩な表現が可能&lt;br&gt;・当社独自の「フィルムシミュレーション」に、高彩度な発色とメリハリある階調表現が特徴的な「Velvia」や、「銀残し」※4 の表現を再現し低彩度・高コントラストで重厚感のある「ETERNA ブリーチバイパス」など全18種類のモードを搭載&lt;br&gt;&lt;br&gt;●優れた操作性を発揮&lt;br&gt;・チルト式背面液晶モニターを採用。&lt;br&gt;ハイアングルからローアングルまで様々なスタイルで撮影できるほか、モニターを180°上方向に反転させて「自分撮り」を簡単に行うことができます。&lt;br /&gt;&lt;b&gt;【主な仕様】&lt;/b&gt;&lt;br&gt;本体サイズ(H×W×D) mm:72.9×121.3×32.7mm&lt;br&gt;本体重量:約364g(バッテリー、SDメモリーカード含む)/約315g(バッテリー、SDメモリーカード含まず)&lt;br&gt;撮像画面サイズ:23.5mm×15.6mm(APS-Cサイズ) 正方画素 CMOSセンサー、原色フィルター採用、センサークリーニング:圧電素子による超音波方式&lt;br&gt;有効画素数:約2610万画素&lt;br&gt;液晶モニターサイズ:3.0型 3:2アスペクト チルト式タッチパネル付きTFTカラー液晶モニター 約162万ドット&lt;br&gt;レンズ:【キットレンズ】XC15-45mm F3.5-5.6 OIS PZ&lt;br&gt;ISO感度&lt;br&gt;・標準出力感度:AUTO1/AUTO2/AUTO3(ISO12800まで設定可能)/ISO160~12800(1/3段ステップ)&lt;br&gt;・拡張モード:ISO80/100/125/25600/51200&lt;br&gt;シャッタースピード&lt;br&gt;・メカニカルシャッター:4秒~1/4000秒(Pモード)、30秒~1/4000秒(Pモード以外)、バルブ(最長60分)&lt;br&gt;・電子シャッター:4秒~1/32000秒(Pモード)、30秒~1/32000秒(Pモード以外)&lt;br&gt;記録メディア:SDカード(~2GB)/SDHCカード(~32GB)/SDXCカード(~2TB)UHS-I 対応&lt;br&gt;撮影可能枚数:約460枚&lt;br&gt;連続撮影速度:約30コマ/秒(連続記録枚数:JPEG 約29枚)&lt;br&gt;セルフタイマー:2秒/10秒&lt;br&gt;動画1&lt;br&gt;・MOV/MP4:MPEG-4 AVC/H.264、AAC&lt;br&gt;・動画圧縮方式:Long GOP&lt;br&gt;動画2:DCI4K(17:9)/4K(16:9)/Full HD(16:9)/Full HD(16:9)ハイスピード動画&lt;br&gt;電源:充電式バッテリー NP-W126S(リチウムイオンタイプ)※付属&lt;br&gt;付属品:充電式バッテリー NP-W126S(リチウムイオンタイプ)/専用USBケーブル/ヘッドホン用アダプター/ショルダーストラップ/ボディキャップ / 使用説明書/ 保証書一式&lt;br /&gt;</t>
  </si>
  <si>
    <t>4547410457636</t>
  </si>
  <si>
    <t>X-E4 レンズキット [シルバー] デジタル一眼レフカメラ</t>
  </si>
  <si>
    <t>&lt;img src="https://img1.kakaku.k-img.com/images/productimage/fullscale/K0001328218.jpg"&gt;&lt;br&gt;&lt;br&gt;&lt;div align="left"&gt;&lt;b&gt;■商品特徴&lt;/b&gt;&lt;BR&gt;                            &lt;b&gt;&lt;/b&gt;&lt;!-- 20210709 --&gt;&lt;br&gt;&lt;br /&gt;富士フイルム FXE4LKS ミラーレス一眼カメラ Xシリーズ シルバー&lt;br&gt;発売日:2021年2月下旬予定&lt;br&gt;&lt;br&gt;●小型軽量と美しいボディデザインを実現&lt;br&gt;・背面液晶モニターをフルフラットに格納できる設計などにより、「X シリーズ」第四世代のイメージセンサー&lt;br&gt;・画像処理エンジンを搭載したミラーレスデジタルカメラとして最小・最軽量を実現。&lt;br&gt;気軽にカバンなどに入れて持ち歩くことができ、優れた携帯性を発揮します。&lt;br&gt;&lt;br&gt;●最新のイメージセンサー・画像処理エンジンを搭載&lt;br&gt;・像面位相差画素を全面に配置した裏面照射型2,610 万画素「X-Trans(TM) CMOS 4」センサーと高速画像処理エンジン「X-Processor 4」を搭載し、最短約0.02 秒の高速AF が可能。&lt;br&gt;決定的瞬間を逃さず、スナップ撮影などで威力を発揮します。&lt;br&gt;&lt;br&gt;●フィルムシミュレーションによる多彩な表現が可能&lt;br&gt;・当社独自の「フィルムシミュレーション」に、高彩度な発色とメリハリある階調表現が特徴的な「Velvia」や、「銀残し」※4 の表現を再現し低彩度・高コントラストで重厚感のある「ETERNA ブリーチバイパス」など全18種類のモードを搭載&lt;br&gt;&lt;br&gt;●優れた操作性を発揮&lt;br&gt;・チルト式背面液晶モニターを採用。&lt;br&gt;ハイアングルからローアングルまで様々なスタイルで撮影できるほか、モニターを180°上方向に反転させて「自分撮り」を簡単に行うことができます。&lt;br /&gt;&lt;b&gt;【主な仕様】&lt;/b&gt;&lt;br&gt;本体サイズ(H×W×D) mm:72.9×121.3×32.7mm&lt;br&gt;本体重量:約364g(バッテリー、SDメモリーカード含む)/約315g(バッテリー、SDメモリーカード含まず)&lt;br&gt;撮像画面サイズ:23.5mm×15.6mm(APS-Cサイズ) 正方画素 CMOSセンサー、原色フィルター採用、センサークリーニング:圧電素子による超音波方式&lt;br&gt;有効画素数:約2610万画素&lt;br&gt;液晶モニターサイズ:3.0型 3:2アスペクト チルト式タッチパネル付きTFTカラー液晶モニター 約162万ドット&lt;br&gt;レンズ:【キットレンズ】XC15-45mm F3.5-5.6 OIS PZ&lt;br&gt;ISO感度&lt;br&gt;・標準出力感度:AUTO1/AUTO2/AUTO3(ISO12800まで設定可能)/ISO160~12800(1/3段ステップ)&lt;br&gt;・拡張モード:ISO80/100/125/25600/51200&lt;br&gt;シャッタースピード&lt;br&gt;・メカニカルシャッター:4秒~1/4000秒(Pモード)、30秒~1/4000秒(Pモード以外)、バルブ(最長60分)&lt;br&gt;・電子シャッター:4秒~1/32000秒(Pモード)、30秒~1/32000秒(Pモード以外)&lt;br&gt;記録メディア:SDカード(~2GB)/SDHCカード(~32GB)/SDXCカード(~2TB)UHS-I 対応&lt;br&gt;撮影可能枚数:約460枚&lt;br&gt;連続撮影速度:約30コマ/秒(連続記録枚数:JPEG 約29枚)&lt;br&gt;セルフタイマー:2秒/10秒&lt;br&gt;動画1&lt;br&gt;・MOV/MP4:MPEG-4 AVC/H.264、AAC&lt;br&gt;・動画圧縮方式:Long GOP&lt;br&gt;動画2:DCI4K(17:9)/4K(16:9)/Full HD(16:9)/Full HD(16:9)ハイスピード動画&lt;br&gt;電源:充電式バッテリー NP-W126S(リチウムイオンタイプ)※付属&lt;br&gt;付属品:充電式バッテリー NP-W126S(リチウムイオンタイプ)/専用USBケーブル/ヘッドホン用アダプター/ショルダーストラップ/ボディキャップ / 使用説明書/ 保証書一式&lt;br /&gt;</t>
  </si>
  <si>
    <t>4547410457629</t>
  </si>
  <si>
    <t>Z 6II 24-70 レンズキット デジタル一眼レフカメラ</t>
  </si>
  <si>
    <t>http://gd.image-qoo10.jp/ai/447/062/3377062447_00.g_0-w-st_g.jpg$$http://gd.image-qoo10.jp/ai/447/062/3377062447_01.g_0-w-st_g.jpg$$http://gd.image-qoo10.jp/ai/447/062/3377062447_02.g_0-w-st_g.jpg</t>
  </si>
  <si>
    <t>&lt;img src="https://img1.kakaku.k-img.com/images/productimage/fullscale/K0001318493.jpg"&gt;&lt;br&gt;&lt;br&gt;&lt;div align="left"&gt;&lt;b&gt;■商品特徴&lt;/b&gt;&lt;BR&gt;                            ニコン Z 6II 24-70 レンズキット デジタル一眼 NIKON Zシリーズ &lt;br&gt;発売日：2020年12月25日&lt;br&gt;&lt;br&gt;&lt;b&gt;●Z マウントの優位性を活かしたハイブリッドフルサイズミラーレス&lt;/b&gt;&lt;br&gt;最大口径55mm(※1)のZ マウントで取り込んだ豊富な光が、Z シリーズでしか達成できない高画質を実現。&lt;br&gt;その恩恵による、レンズ設計の高い自由度を活かしたNIKKOR Z レンズでは、従来は不可能だった高度な光学性能も可能になります。&lt;br&gt;※1 フルサイズフォーマットのミラーレスカメラにおいて。2020年10月14日現在、ニコン調べ。&lt;br&gt;&lt;br&gt;&lt;b&gt;●最高の一瞬を逃さない、高い捕捉力&lt;/b&gt;&lt;br&gt;EXPEED 6を2基搭載した画像処理エンジン「デュアルEXPEED 6」を新採用。&lt;br&gt;処理速度の向上とバッファー容量のアップにより高速連写性能が向上し、AF/AE追従で約14コマ/秒(※2)、最大124コマ(※3)までの連続撮影が可能です。&lt;br&gt;※2 高速連続撮影（拡張）時の最大撮影速度。&lt;br&gt;※3 SONY CEB-G128のメモリーカードを使用した場合。ロスレス圧縮RAW（L）時/12bit時。&lt;br&gt;&lt;br&gt;&lt;b&gt;●高度な光学性能を備えたNIKKOR Z レンズ&lt;/b&gt;&lt;br&gt;Z シリーズでしか達成できない高画質を実現したZ マウントの恩恵で、従来は不可能だった高度な光学性能も可能になったNIKKOR Z レンズ。&lt;br&gt;明るさ、解像感、ボケの美しさまでを深く追求した、S-Line をはじめとするラインナップが、Z シリーズとともに、映像表現を新たなステージに導きます。&lt;br&gt;&lt;br&gt;&lt;b&gt;●本格的な映像制作に応える動画性能&lt;/b&gt;&lt;br&gt;4K UHD/30p(※4)動画を［FXベースの動画フォーマット］フルフレームで撮影可能。&lt;br&gt;全画素読み出しによる豊富な情報と、EXPEED 6の働きで解像感の高い画づくりを実現しています。&lt;br&gt;※4 カメラのファームアップで［DXベースの動画フォーマット］の4K UHD 60p/50pに対応予定。&lt;br&gt;&lt;br&gt;&lt;b&gt;●道具としての確かな安心感&lt;/b&gt;&lt;br&gt;高速で信頼性の高いCFexpress（Type B）/XQDカードとUHS-II規格対応のSDカードを使用できる、ダブルスロットを搭載しています。&lt;br&gt;また、USB給電機能により長時間の撮影でも安定した電源供給が可能です。&lt;br&gt;&lt;br /&gt;&lt;br&gt;&lt;b&gt;【主な仕様】&lt;/b&gt;&lt;br&gt;レンズマウント：ニコン Z マウント&lt;br&gt;有効画素数：2450万画素&lt;br&gt;撮像素子：35.9×23.9mmサイズCMOSセンサー、ニコンFXフォーマット&lt;br&gt;ピクチャーコントロールシステム：オート、スタンダード、ニュートラル、ビビッド、モノクローム、ポートレート、風景、フラット、Creative Picture Control（ドリーム、モーニング、ポップ、サンデー、ソンバー、ドラマ、サイレンス、ブリーチ、メランコリック、ピュア、デニム、トイ、セピア、ブルー、レッド、ピンク、チャコール、グラファイト、バイナリー、カーボン）、いずれも調整可能、カスタムピクチャーコントロール登録可能&lt;br&gt;記録媒体：CFexpressカード（Type B）、XQDカード、SDメモリーカード、SDHCメモリーカード、SDXCメモリーカード（SDHCメモリーカード、SDXCメモリーカードはUHS-II規格に対応）&lt;br&gt;ファインダー：電子ビューファインダー、0.5型 Quad-VGA OLED、約369万ドット、明るさ調整可能（オート、マニュアル11段階）、カラーカスタマイズ可能&lt;br&gt;シャッター：電子制御上下走行式フォーカルプレーンシャッター、電子先幕シャッター、電子シャッター&lt;br&gt;シャッタースピード：1/8000～30秒（ステップ幅：1/3、1/2ステップに変更可能、撮影モードMでは900秒まで延長可能）、Bulb、Time、X200&lt;br&gt;連続撮影速度：&lt;br&gt;・低速連続撮影：約1～5コマ/秒&lt;br&gt;・高速連続撮影：約5.5コマ/秒&lt;br&gt;・高速連続撮影（拡張）：約14コマ/秒（14ビットRAW設定時：約10コマ/秒）&lt;br&gt;※ニコン試験条件での最大撮影速度&lt;br&gt;動画記録画素数/フレームレート（記録レート）：&lt;br&gt;・3840×2160（4K UHD）：30p/25p/24p&lt;br&gt;・1920×1080：120p/100p/60p/50p/30p/25p/24p&lt;br&gt;・1920×1080スロー：30p（4倍）/25p（4倍）/24p（5倍）&lt;br&gt;※120p：119.88fps、100p：100fps、60p：59.94fps、50p：50fps、30p：29.97fps、25p：25fps、24p：23.976fps&lt;br&gt;ISO感度：ISO 100～51200（ステップ幅：1/3、1/2ステップに変更可能）、ISO 100に対し約0.3、0.5、0.7、1段（ISO 50相当）の減感、ISO 51200に対し約0.3、0.5、0.7、1段、2段（ISO 204800相当）の増感、感度自動制御が可能&lt;br&gt;・ISO感度は、推奨露光指数&lt;br&gt;モニター：チルト式3.2型TFT液晶モニター（タッチパネル）、約210万ドット、視野角170°、視野率約100％、 明るさ調整可能（マニュアル11段階）、カラーカスタマイズ可能&lt;br&gt;使用電池：Li-ionリチャージャブルバッテリー EN-EL15c※1個使用&lt;br&gt;※EN-EL15cの代わりにEN-EL15b/EN-EL15a/EN-EL15も使えます。&lt;br&gt;ただし、EN-EL15cを使用したときよりも撮影可能コマ数（電池寿命）が減少します。&lt;br&gt;本体充電ACアダプター EH-7P（別売）を使用した充電はEN-EL15c/EN-EL15b使用時のみ可能。&lt;br&gt;寸法（幅×高さ×奥行き）：約134×100.5×69.5mm&lt;br&gt;質量：&lt;br&gt;・バッテリーおよびメモリーカードを含む、ボディーキャップを除く：約705g&lt;br&gt;・本体のみ：約615g&lt;br&gt;付属品：Li-ionリチャージャブルバッテリー EN-EL15c（端子カバー付）、バッテリーチャージャー MH-25a（電源プラグ（直付け型）付）、USBケーブル UC-E24、ストラップ AN-DC19、ボディーキャップ BF-N1、接眼目当て DK-29、HDMI/USBケーブルクリップ、アクセサリーシューカバー BS-1&lt;br&gt;&lt;br&gt;&lt;br /&gt;</t>
  </si>
  <si>
    <t>4960759905918</t>
  </si>
  <si>
    <t>Z 5 24-70 限定セット デジタル一眼カメラ</t>
  </si>
  <si>
    <t>&lt;img src="https://img1.kakaku.k-img.com/images/productimage/fullscale/K0001317327.jpg"&gt;&lt;br&gt;&lt;br&gt;&lt;div align="left"&gt;&lt;b&gt;■商品特徴&lt;/b&gt;&lt;BR&gt;                            Nikon Z5 24-70 限定セット ミラーレス デジタル一眼カメラ NIKON Zシリーズ &lt;br&gt;発売日：2020年12月11日&lt;br&gt;&lt;br&gt;●Z 5にS-Lineの標準ズームレンズと、予備バッテリー、高性能保護フィルター、さらに洗練されたデザインのシューカバーをオリジナルパッケージBOXに入れた限定セットが登場！&lt;br&gt;※数量限定。なくなり次第終了&lt;br&gt;&lt;br&gt;●Z マウントがもたらす高画質&lt;br&gt;新次元の高画質をフォトグラファーに提供する、大口径、ショートフランジバックのZ マウントを採用。明るさ、解像度、ピント精度、ボケの美しさまでをこれまで以上に深く追求した、S-LineをはじめとするさまざまなNIKKOR Z レンズを使用し、Z マウントシステムならではの高画質で多彩な表現を楽しめます。&lt;br&gt;&lt;br&gt;●有効画素数2432万画素のフルサイズ画質を実現するニコンFXフォーマットCMOSセンサー&lt;br&gt;高解像と高感度性能のバランスに優れるニコンFXフォーマットCMOSセンサーを採用したZ 5。有効画素数は2432万画素。豊富な光量が得られる大口径Z マウントのメリットを活かした高画質で、映像表現に差をつけます。NIKKOR Z レンズとの組み合わせで、フルサイズならではの臨場感あふれる解像感や被写体を際立てる大きなボケ味が楽しめます。&lt;br&gt;&lt;br&gt;●撮影領域を拡げる高感度画質、常用感度 ISO 100-51200&lt;br&gt;暗いシーンで美しい映像を実現する、常用感度ISO 51200の高感度画質。高性能画像処理エンジンEXPEED 6とCMOSセンサーの連携により、動画モードでもISO 25600まで美しい動画が楽しめます。画像処理エンジンEXPEED 6は、卓越した演算処理能力によって、撮像素子から得られる豊かな情報量を維持しながら包括的に高速処理することが可能。ピクチャーコントロールの各種シャープネス調整に対応するなど、解像感やノイズ特性に優れた高画質を提供します。&lt;br&gt;&lt;br&gt;●UHS-II規格対応、Z シリーズ初、SDカードダブルスロット&lt;br&gt;UHS-II規格対応のSDカード2枚を使用できるダブルスロットを搭載。両方のスロットにメモリーカードを装填して、［順次記録］、［バックアップ記録］、［RAW+JPEGの分割記録］と目的に応じて使い分けることで、撮影画像を効率的に記録できます。カード間で記録画像のコピーも可能。動画撮影時には空き容量が十分なカードを記録先として指定できます。バックアップ記録や分割記録で2枚のカードに保存した同一画像を1回の操作で同時削除でき、ワークフローのさらなる高速化に貢献します&lt;br /&gt;&lt;b&gt;【主な仕様】&lt;/b&gt;&lt;br&gt;レンズマウント：ニコン Z マウント&lt;br&gt;有効画素数：2432万画素&lt;br&gt;撮像素子：35.9×23.9mmサイズCMOSセンサー、ニコンFXフォーマット&lt;br&gt;ピクチャーコントロールシステム：オート、スタンダード、ニュートラル、ビビッド、モノクローム、ポートレート、風景、フラット、Creative Picture Control（ドリーム、モーニング、ポップ、サンデー、ソンバー、ドラマ、サイレンス、ブリーチ、メランコリック、ピュア、デニム、トイ、セピア、ブルー、レッド、ピンク、チャコール、グラファイト、バイナリー、カーボン）、いずれも調整可能、カスタムピクチャーコントロール登録可能&lt;br&gt;記録媒体：SDメモリーカード、SDHCメモリーカード、SDXCメモリーカード（SDHCメモリーカード、SDXCメモリーカードはUHS-II規格に対応&lt;br&gt;ファインダー：電子ビューファインダー、0.5型 Quad-VGA OLED、約369万ドット、明るさ調整可能（オート、マニュアル11段階）、カラーカスタマイズ可能&lt;br&gt;シャッター：電子制御上下走行式フォーカルプレーンシャッター、電子先幕シャッター、電子シャッター&lt;br&gt;シャッタースピード：1/8000～30秒（ステップ幅：1/3、1/2ステップに変更可能）、Bulb、Time、X200&lt;br&gt;連続撮影速度：・低速連続撮影：約1～4コマ/秒、・高速連続撮影：約4.5コマ/秒&lt;br&gt;動画記録画素数/フレームレート（記録レート）：・3840×2160（4K UHD）：30p/25p/24p&lt;br&gt;・1920×1080：60p/50p/30p/25p/24p&lt;br&gt;※ 60p：59.94fps、50p：50fps、30p：29.97fps、25p：25fps、24p：23.976fps&lt;br&gt;※ 標準/★高画質選択可能（3840×2160は★高画質のみ）&lt;br&gt;ISO感度：ISO 100～51200（ステップ幅：1/3、1/2ステップに変更可能）、ISO 100に対し約0.3、0.5、0.7、1段（ISO 50相当）の減感、ISO 51200に対し約0.3、 0.5、 0.7、 1段（ISO 102400相当）の増感、感度自動制御が可能&lt;br&gt;・ISO感度は、推奨露光指数&lt;br&gt;モニター：チルト式3.2型TFT液晶モニター（タッチパネル）、約104万ドット、視野角170°、視野率約100％、 明るさ調整可能（マニュアル11段階）、カラーカスタマイズ可能&lt;br&gt;使用電池：Li-ionリチャージャブルバッテリー EN-EL15c 1個使用※&lt;br&gt;※ EN-EL15cの代わりにEN-EL15b/EN-EL15a/EN-EL15も使えます。ただし、EN-EL15cを使用したときよりも撮影可能コマ数（電池寿命）が減少します。本体充電ACアダプターEH-7Pを使用した充電はEN-EL15c/EN-EL15b使用時のみ可能。&lt;br&gt;寸法（幅×高さ×奥行き）：約134×100.5×69.5mm&lt;br&gt;質量：約675g（バッテリーおよびメモリーカードを含む、ボディーキャップを除く）、約590g（本体のみ）&lt;br&gt;付属品：《カメラ》&lt;br&gt;●Li-ionリチャージャブルバッテリー EN-EL15c（端子カバー付）&lt;br&gt;●バッテリーチャージャー MH-25a（電源プラグ（直付け型）付）&lt;br&gt;●USBケーブル UC-E24&lt;br&gt;●ストラップ AN-DC19&lt;br&gt;●ボディーキャップ BF-N1&lt;br&gt;●接眼目当て DK-29&lt;br&gt;●アクセサリーシューカバー BS-1&lt;br&gt;&lt;br&gt;《NIKKOR Z 24-70mm f/4 S》&lt;br&gt;●レンズキャップ72mm LC-72B（スプリング式）&lt;br&gt;●裏ぶた LF-N1&lt;br&gt;●バヨネットフード HB-85&lt;br&gt;●レンズケースCL-C1&lt;br&gt;●Li-ionリチャージャブルバッテリー EN-EL15c&lt;br&gt;●アクセサリーシューカバー ASC-06 シルバー&lt;br&gt;●ARCREST PROTECTION FILTER 72mm&lt;br&gt;&lt;br&gt;■記録媒体は別売りです。&lt;br /&gt;</t>
  </si>
  <si>
    <t>4955478182818</t>
  </si>
  <si>
    <t>Z 7II ボディ デジタル一眼カメラ</t>
  </si>
  <si>
    <t>http://gd.image-qoo10.jp/ai/454/062/3377062454_00.g_0-w-st_g.jpg</t>
  </si>
  <si>
    <t>&lt;img src="https://img1.kakaku.k-img.com/images/productimage/fullscale/K0001301158.jpg"&gt;&lt;br&gt;&lt;br&gt;&lt;div align="left"&gt;&lt;b&gt;■商品特徴&lt;/b&gt;&lt;BR&gt;                            ニコン Z 7II デジタル一眼 NIKON Zシリーズ&lt;br&gt;発売日：2020年12月予定&lt;br&gt;&lt;br&gt;●Zマウントの優位性を活かした映像に臨場感をもたらす有効画素数4575万画素の高画素フルサイズミラーレス &lt;br&gt;最大口径55mm※のZ マウントで取り込んだ豊富な光が、Z シリーズでしか達成できない高画質を実現。&lt;br&gt;その恩恵による、レンズ設計の高い自由度を活かしたNIKKOR Z レンズでは、従来は不可能だった高度な光学性能も可能になります。&lt;br&gt;&lt;br&gt;●シャッターチャンスを逃さない高い捕捉力&lt;br&gt;493点※1のフォーカスポイントが、撮像範囲を広くカバー。&lt;br&gt;人物、犬、猫の顔や瞳を検出する瞳AF・顔検出AF/動物AFは、ワイドエリアAF時にも選択可能です。&lt;br&gt;また、暗いシーンでも、ー3EV※2まで高精度なAFが可能。&lt;br&gt;［ターゲット追尾AF］の操作性も一段と向上しています。&lt;br&gt;&lt;br&gt;※1 静止画モード、シングルポイントAF時。FXフォーマット時。&lt;br&gt;※2 静止画モード、シングルAFサーボ（AF-S）、シングルポイントAF（中央時）、ISO 100、f/2.0時、常温20°C。&lt;br&gt;ローライトAF時はー4EVまで。&lt;br&gt;&lt;br&gt;●高度な光学性能を備えたNIKKOR Z レンズ&lt;br&gt;Zシリーズでしか達成できない高画質を実現したZ マウントの恩恵で、従来は不可能だった高度な光学性能も可能になったNIKKOR Z レンズ。&lt;br&gt;明るさ、解像感、ボケの美しさまでを深く追求した、S-Line をはじめとするラインナップが、Z シリーズとともに、映像表現を新たなステージに導きます。&lt;br&gt;&lt;br&gt;●4K UHDの美しい映像表現&lt;br&gt;よりシネマライクな映像表現ができる4K UHD動画を、［FXベースの動画フォーマット］フルフレームで撮影可能。&lt;br&gt;瞳AF・顔検出AF/動物AF※3で、狙った被写体の顔や目にピントを合わせた映像を、容易に撮影できます。&lt;br&gt;&lt;br&gt;※3 一部の［画像サイズ/フレームレート］では人物または犬や猫の顔検出および瞳検出を行いません。&lt;br&gt;&lt;br&gt;●プロの道具としての確かな安心感&lt;br&gt;高速で信頼性の高いCFexpress（Type B）/XQDカードとUHS-II規格対応のSDカードを使用できる、ダブルスロットを搭載。&lt;br&gt;また、安定した電源供給が可能なUSB給電、縦位置撮影時のホールディング性と操作性を向上させるパワーバッテリーパック MB-N11（別売）にも対応しています。&lt;br /&gt;&lt;b&gt;【主な仕様】&lt;/b&gt;&lt;br&gt;レンズマウント：ニコン Z マウント&lt;br&gt;有効画素数：4575万画素&lt;br&gt;撮像素子：35.9×23.9mmサイズCMOSセンサー、ニコンFXフォーマット&lt;br&gt;ピクチャーコントロールシステム：オート、スタンダード、ニュートラル、ビビッド、モノクローム、ポートレート、風景、フラット、Creative Picture Control（ドリーム、モーニング、ポップ、サンデー、ソンバー、ドラマ、サイレンス、ブリーチ、メランコリック、ピュア、デニム、トイ、セピア、ブルー、レッド、ピンク、チャコール、グラファイト、バイナリー、カーボン）、いずれも調整可能、カスタムピクチャーコントロール登録可能&lt;br&gt;記録媒体：CFexpressカード（Type B）、XQDカード、SDメモリーカード、SDHCメモリーカード、SDXCメモリーカード（SDHCメモリーカード、SDXCメモリーカードはUHS-II規格に対応）&lt;br&gt;ファインダー：電子ビューファインダー、0.5型 Quad-VGA OLED、約369万ドット、明るさ調整可能（オート、マニュアル11段階）、カラーカスタマイズ可能&lt;br&gt;シャッター：電子制御上下走行式フォーカルプレーンシャッター、電子先幕シャッター、電子シャッター&lt;br&gt;シャッタースピード：1/8000～30秒（ステップ幅：1/3、1/2ステップに変更可能、撮影モードMでは900秒まで延長可能）、Bulb、Time、X200&lt;br&gt;連続撮影速度&lt;br&gt;・低速連続撮影：約1～5コマ/秒&lt;br&gt;・高速連続撮影：約5.5コマ/秒（14ビットRAW設定時：約5コマ/秒）&lt;br&gt;・高速連続撮影（拡張）：約10コマ/秒（14ビットRAW設定時：約9コマ/秒）&lt;br&gt;※ニコン試験条件での最大撮影速度&lt;br&gt;動画記録画素数/フレームレート（記録レート）&lt;br&gt;・3840×2160（4K UHD）：60p/50p/30p/25p/24p&lt;br&gt;・1920×1080：120p/100p/60p/50p/30p/25p/24p&lt;br&gt;・1920×1080スロー：30p（4倍）/25p（4倍）/24p（5倍）&lt;br&gt;※120p：119.88fps、100p：100fps、60p：59.94fps、50p：50fps、30p：29.97fps、25p：25fps、24p：23.976fps&lt;br&gt;ISO感度&lt;br&gt;・M：ISO 64～25600（ステップ幅：1/3、1/2ステップに変更可能）&lt;br&gt;ISO 25600に対し約0.3、 0.5、 0.7、 1 段、2 段（ISO 102400 相当）の増感&lt;br&gt;感度自動制御（ISO 64～Hi 2.0）が可能&lt;br&gt;制御上限感度が設定可能&lt;br&gt;・P、S、A：感度自動制御（ISO 64～Hi 2.0）&lt;br&gt;制御上限感度が設定可能&lt;br&gt;・オート：感度自動制御（ISO 64～25600）&lt;br&gt;・ISO感度は、推奨露光指数&lt;br&gt;モニター：チルト式3.2型TFT液晶モニター（タッチパネル）、約210万ドット、視野角170°、視野率約100%、 明るさ調整可能（マニュアル11段階）、カラーカスタマイズ可&lt;br&gt;使用電池：Li-ionリチャージャブルバッテリー EN-EL15c※ 1個使用&lt;br&gt;※EN-EL15cの代わりにEN-EL15b/EN-EL15a/EN-EL15も使えます。&lt;br&gt;ただし、EN-EL15cを使用したときよりも撮影可能コマ数（電池寿命）が減少します。&lt;br&gt;寸法（幅×高さ×奥行き）：約134×100.5×69.5mm&lt;br&gt;質量&lt;br&gt;・バッテリーおよびメモリーカードを含む、ボディーキャップを除く：約705g&lt;br&gt;・本体のみ約615g&lt;br&gt;付属品：Li-ionリチャージャブルバッテリー EN-EL15c（端子カバー付）、バッテリーチャージャー MH-25a（電源プラグ（直付け型）付）、USBケーブル UC-E24、ストラップ AN-DC19、ボディーキャップ BF-N1、接眼目当て DK-29、HDMI/USBケーブルクリップ、アクセサリーシューカバー BS-1&lt;br /&gt;</t>
  </si>
  <si>
    <t>4960759905697</t>
  </si>
  <si>
    <t>SIGMA fp L ボディ デジタル一眼カメラ</t>
  </si>
  <si>
    <t>http://gd.image-qoo10.jp/ai/458/062/3377062458_00.g_0-w-st_g.jpg$$http://gd.image-qoo10.jp/ai/458/062/3377062458_01.g_0-w-st_g.jpg$$http://gd.image-qoo10.jp/ai/458/062/3377062458_02.g_0-w-st_g.jpg</t>
  </si>
  <si>
    <t>&lt;img src="https://img1.kakaku.k-img.com/images/productimage/fullscale/K0001344352.jpg"&gt;&lt;br&gt;&lt;br&gt;&lt;div align="left"&gt;&lt;b&gt;■商品特徴&lt;/b&gt;&lt;BR&gt;                            シグマ SIGMA FP L BODY ミラーレス一眼カメラ SIGMA fp L ボディ  &lt;br&gt;発売日：2021年4月16日&lt;br&gt;&lt;br&gt;●約6100万画素フルフレームセンサー搭載。ミラーレス一眼カメラ『SIGMA fp L』&lt;br&gt;「世界最小・最軽量のポケッタブル・フルフレーム」「静止画/動画のシームレスな撮影機能」「カスタマイズ自在の高い拡張性」というSIGMA fpのコンセプトはそのままに、有効約6100万画素のイメージセンサーによる圧倒的な解像力を発揮。&lt;br&gt;有り余るほどの画素数を活かしたクロップズーム機能を搭載し、高画素機ならではの画質と表現力を存分に楽しむことができます。&lt;br&gt;&lt;br&gt;●SIGMA 史上最高画素数約6100万画素&lt;br&gt;fp LにはSIGMA史上最高画素数となる有効約6100万画素のべイヤーセンサーを搭載。&lt;br&gt;高い解像感はもちろん、構造上高画素化が避けられないFoveonセンサー搭載カメラの開発を行ってきたSIGMAだからできる、高画素ならではの高精細な描写と豊かな色彩表現を実現しています。&lt;br&gt;加えて、原理的に偽色が発生しないFoveonセンサーの画質を踏襲し、fp Lにはローパスフィルターを搭載することでモアレの発生を極小まで抑えています。&lt;br&gt;このローパスフィルターの実装も、膨大な画素数を持つfp Lだからこその選択です。&lt;br&gt;&lt;br&gt;●クロップズーム機能を搭載&lt;br&gt;画素数が多いということは、大胆な拡大や切り取りにも耐えられるということ。SIGMAは高画素機の一面をこのように捉え、fp LにはSTILLモード・CINEモード共通で使えるクロップズーム機能を搭載しました。&lt;br&gt;有効約6100万という有り余るほどの画素数を活かし、最大の5倍ズームではFHDの解像度で記録することができます。&lt;br&gt;純粋なクロップによるズームのため、デジタル補完による画質の劣化もありません。&lt;br&gt;さらに、タッチパネル式LCDモニターを利用し、ピンチアウトによる直感的なズーム操作も可能です。&lt;br&gt;&lt;br&gt;●ハイブリッドAF&lt;br&gt;高精度なコントラストAFに加え、fp Lには速度に優れた像面位相差AFを採用。&lt;br&gt;ハイブリッドAFにより、高精度・高速かつ動体への追従性も高い快適なオートフォーカス撮影を、静止画でも動画でも楽しむことができます。&lt;br&gt;&lt;br&gt;●カメラ起動中のUSB給電に対応&lt;br&gt;カメラ起動中のUSB給電に対応。屋外などコンセントのない環境でも、モバイルバッテリーなどを用いて給電しながら途切れなく撮影することができます。&lt;br&gt;ウェブカメラとして使う場合はPCとUSB接続をするだけで、映像と音声の入力と同時にPCからの電源供給も行えるため、バッテリー切れの心配なく長時間の使用が可能です。&lt;br&gt;&lt;br&gt;●外付け電子ビューファインダー(別売)&lt;br&gt;fpシリーズ専用のアクセサリーに外付けの電子ビューファインダーEVF-11（別売）が登場。&lt;br&gt;0.5型、約368万ドットの有機ELパネルを使用した高解像・高輝度なファインダーで、撮影への没入感をより一層楽しむことができます。&lt;br /&gt;&lt;b&gt;【主な仕様】&lt;/b&gt;&lt;br&gt;本体サイズ(H×W×D) mm：約69.9（高さ）×112.6（幅）×45.3（奥行）mm&lt;br&gt;本体重量：427g（SDカード、バッテリー込）/約375g（本体のみ）&lt;br&gt;撮像素子サイズ：35mmフルサイズ ※36.0mm × 24.0mm 裏面照射型CMOSセンサー&lt;br&gt;手振れ補正機構：有 ※電子式 (MOV 59.94p以下の動画撮影時のみ適用可)&lt;br&gt;マウント：Lマウント&lt;br&gt;有効画素数：約6，100万画素&lt;br&gt;液晶サイズ：3.15型 ※TFTカラー液晶、アスペクト比3：2、約210万ドット&lt;br&gt;タッチパネル：対応 ※静電容量方式タッチパネル&lt;br&gt;ファインダー：無&lt;br&gt;レンズ：別売&lt;br&gt;ISO感度：ISO 100-25600  ※拡張感度 ISO 6、12、25、50、51200、102400&lt;br&gt;シャッタースピード：30秒～1／8，000秒、Bulb（最長5分）&lt;br&gt;記録メディア：SDメモリーカード/SDHCメモリーカード/SDXCメモリーカード（UHS-Ⅱ対応）/ポータブルSSD（USB3.0接続、バスパワー対応）&lt;br&gt;静止画撮影可能枚数：240枚&lt;br&gt;連続動画撮影可能時間：60分&lt;br&gt;内蔵ストロボ：無&lt;br&gt;電源：専用リチウムイオン電池 &lt;br&gt;※Li-ion バッテリーパック BP-51）&lt;br&gt;※ USB給電による充電とカメラ動作が可能&lt;br&gt;付属品：Li-ion バッテリーパックBP-51、 ストラップ、 ストラップホルダ SH-11、 USB ACアダプター UAC-21、USBケーブル（C-C）SUC-41、ホットシューユニットHU-11、ボディキャップ、使用説明書、保証書、保証書シール&lt;br /&gt;</t>
  </si>
  <si>
    <t>85126939038</t>
  </si>
  <si>
    <t>http://gd.image-qoo10.jp/ai/461/062/3377062461_00.g_0-w-st_g.jpg</t>
  </si>
  <si>
    <t>&lt;img src="https://img1.kakaku.k-img.com/images/productimage/fullscale/K0001344353.jpg"&gt;&lt;br&gt;&lt;br&gt;&lt;div align="left"&gt;&lt;strong&gt;■商品特徴&lt;/strong&gt;&lt;br&gt; シグマ SIGMA FP L EVF-11 KIT ミラーレス一眼カメラ SIGMA fp L ファインダーキット &lt;br&gt;発売日：2021年4月16日&lt;br&gt;&lt;br&gt;●約6100万画素フルフレームセンサー搭載。ミラーレス一眼カメラ『SIGMA fp L』&lt;br&gt;「世界最小・最軽量のポケッタブル・フルフレーム」「静止画/動画のシームレスな撮影機能」「カスタマイズ自在の高い拡張性」というSIGMA fpのコンセプトはそのままに、有効約6100万画素のイメージセンサーによる圧倒的な解像力を発揮。&lt;br&gt;有り余るほどの画素数を活かしたクロップズーム機能を搭載し、高画素機ならではの画質と表現力を存分に楽しむことができます。&lt;br&gt;&lt;br&gt;●SIGMA 史上最高画素数約6100万画素&lt;br&gt;fp LにはSIGMA史上最高画素数となる有効約6100万画素のべイヤーセンサーを搭載。高い解像感はもちろん、構造上高画素化が避けられないFoveonセンサー搭載カメラの開発を行ってきたSIGMAだからできる、高画素ならではの高精細な描写と豊かな色彩表現を実現しています。&lt;br&gt;加えて、原理的に偽色が発生しないFoveonセンサーの画質を踏襲し、fp Lにはローパスフィルターを搭載することでモアレの発生を極小まで抑えています。&lt;br&gt;このローパスフィルターの実装も、膨大な画素数を持つfp Lだからこその選択です。&lt;br&gt;&lt;br&gt;●クロップズーム機能を搭載&lt;br&gt;画素数が多いということは、大胆な拡大や切り取りにも耐えられるということ。SIGMAは高画素機の一面をこのように捉え、fp LにはSTILLモード・CINEモード共通で使えるクロップズーム機能を搭載しました。&lt;br&gt;有効約6100万という有り余るほどの画素数を活かし、最大の5倍ズームではFHDの解像度で記録することができます。&lt;br&gt;純粋なクロップによるズームのため、デジタル補完による画質の劣化もありません。&lt;br&gt;さらに、タッチパネル式LCDモニターを利用し、ピンチアウトによる直感的なズーム操作も可能です。&lt;br&gt;&lt;br&gt;●ハイブリッドAF&lt;br&gt;高精度なコントラストAFに加え、fp Lには速度に優れた像面位相差AFを採用。&lt;br&gt;ハイブリッドAFにより、高精度・高速かつ動体への追従性も高い快適なオートフォーカス撮影を、静止画でも動画でも楽しむことができます。&lt;br&gt;&lt;br&gt;●カメラ起動中のUSB給電に対応&lt;br&gt;カメラ起動中のUSB給電に対応。屋外などコンセントのない環境でも、モバイルバッテリーなどを用いて給電しながら途切れなく撮影することができます。&lt;br&gt;ウェブカメラとして使う場合はPCとUSB接続をするだけで、映像と音声の入力と同時にPCからの電源供給も行えるため、バッテリー切れの心配なく長時間の使用が可能です。&lt;br&gt;&lt;strong&gt;【主な仕様】&lt;/strong&gt;&lt;br&gt;本体サイズ(H×W×D) mm：約69.9（高さ）×112.6（幅）×45.3（奥行）mm&lt;br&gt;本体重量：427g（SDカード、バッテリー込）/約375g（本体のみ）&lt;br&gt;撮像素子サイズ：35mmフルサイズ ※36.0mm × 24.0mm 裏面照射型CMOSセンサー&lt;br&gt;手振れ補正機構：有 ※電子式 (MOV 59.94p以下の動画撮影時のみ適用可)&lt;br&gt;マウント：Lマウント&lt;br&gt;有効画素数：約6，100万画素&lt;br&gt;液晶サイズ：3.15型 ※TFTカラー液晶、アスペクト比3：2、約210万ドット&lt;br&gt;タッチパネル：対応 ※静電容量方式タッチパネル&lt;br&gt;ファインダー：ELECTRONIC VIEWFINDER EVF-11&lt;br&gt;レンズ：別売&lt;br&gt;ISO感度：ISO 100-25600 ※拡張感度 ISO 6、12、25、50、51200、102400&lt;br&gt;シャッタースピード：30秒～1／8，000秒、Bulb（最長5分）&lt;br&gt;記録メディア：SDメモリーカード/SDHCメモリーカード/SDXCメモリーカード（UHS-Ⅱ対応）/ポータブルSSD（USB3.0接続、バスパワー対応）&lt;br&gt;静止画撮影可能枚数：240枚&lt;br&gt;連続動画撮影可能時間：60分&lt;br&gt;内蔵ストロボ：無&lt;br&gt;電源：専用リチウムイオン電池 &lt;br&gt;※Li-ion バッテリーパック BP-51）&lt;br&gt;※ USB給電による充電とカメラ動作が可能&lt;br&gt;付属品：Li-ion バッテリーパックBP-51、 ストラップ、 ストラップホルダ SH-11、 USB ACアダプター UAC-21、USBケーブル（C-C）SUC-41、ホットシューユニットHU-11、ボディキャップ、使用説明書、保証書、保証書シール&lt;/div&gt;</t>
  </si>
  <si>
    <t>85126939076</t>
  </si>
  <si>
    <t>EOS Kiss M2 ボディ [ブラック] デジタル一眼カメラ</t>
  </si>
  <si>
    <t>&lt;img src="https://img1.kakaku.k-img.com/images/productimage/fullscale/K0001301160.jpg"&gt;&lt;br&gt;&lt;br&gt;&lt;div align="left"&gt;&lt;b&gt;■商品特徴&lt;/b&gt;&lt;BR&gt;                            &lt;b&gt;&lt;/b&gt;&lt;!-- 20210709 --&gt;&lt;br&gt;&lt;br /&gt;キヤノン EOSKISSM2 BODYBK デジタル一眼カメラ EOS KISS M2 ボディ ブラック &lt;br&gt;発売日：2020年11月27日&lt;br&gt;&lt;br&gt;&lt;b&gt;●小型・軽量なミラーレスカメラとして発売以来好評を得ている「EOS Kiss M」（2018年3月発売）の後継機種です。&lt;br&gt;充実した基本性能を継承しながら瞳AFや追従性能が向上。&lt;br&gt;加えて動画撮影機能および操作性の向上により、カメラ初心者でも本格的な撮影を手軽に楽しむことができます。&lt;/b&gt;&lt;br&gt;&lt;br&gt;&lt;b&gt;●瞳AFのサーボ・動画対応、追従性向上など前モデル比でAF性能強化&lt;/b&gt;&lt;br&gt;&lt;br&gt;&lt;b&gt;●縦動画対応・動画デジタルズーム・ライブ配信機能の搭載&lt;/b&gt;&lt;br&gt;&lt;br&gt;&lt;b&gt;●タッチ＆ドラッグAFの進化(タップで被写体選択が可能)&lt;/b&gt;&lt;br&gt;&lt;br&gt;&lt;br /&gt;&lt;br&gt;&lt;b&gt;【主な仕様】&lt;/b&gt;&lt;br&gt;有効画素数：2410万&lt;br&gt;撮像素子タイプ：CMOS&lt;br&gt;撮像素子サイズ：APS-Cサイズ&lt;br&gt;連写速度：最高約10コマ/秒(サーボAF設定時は最高7.4コマ/秒)&lt;br&gt;映像エンジン：DIGIC8&lt;br&gt;記録メディア：SD/SDHC/SDXCメモリーカード UHS-Iカード対応&lt;br&gt;シャッタースピード：最高1/4000 最低30&lt;br&gt;&lt;br&gt;&lt;br /&gt;</t>
  </si>
  <si>
    <t>4549292176292</t>
  </si>
  <si>
    <t>EOS Kiss M2 ボディ [ホワイト] デジタル一眼カメラ</t>
  </si>
  <si>
    <t>&lt;img src="https://img1.kakaku.k-img.com/images/productimage/fullscale/K0001301159.jpg"&gt;&lt;br&gt;&lt;br&gt;&lt;div align="left"&gt;&lt;b&gt;■商品特徴&lt;/b&gt;&lt;BR&gt;                            キヤノン EOSKISSM2 BODYWH デジタル一眼カメラ EOS KISS M2 ボディ ホワイト &lt;br&gt;発売日：2020年11月27日&lt;br&gt;&lt;br&gt;&lt;b&gt;●小型・軽量なミラーレスカメラとして発売以来好評を得ている「EOS Kiss M」（2018年3月発売）の後継機種です。&lt;br&gt;充実した基本性能を継承しながら瞳AFや追従性能が向上。&lt;br&gt;加えて動画撮影機能および操作性の向上により、カメラ初心者でも本格的な撮影を手軽に楽しむことができます。&lt;/b&gt;&lt;br&gt;&lt;br&gt;&lt;b&gt;●瞳AFのサーボ・動画対応、追従性向上など前モデル比でAF性能強化&lt;/b&gt;&lt;br&gt;&lt;br&gt;&lt;b&gt;●縦動画対応・動画デジタルズーム・ライブ配信機能の搭載&lt;/b&gt;&lt;br&gt;&lt;br&gt;&lt;b&gt;●タッチ＆ドラッグAFの進化(タップで被写体選択が可能)&lt;/b&gt;&lt;br&gt;&lt;br&gt;&lt;br /&gt;&lt;br&gt;&lt;b&gt;【主な仕様】&lt;/b&gt;&lt;br&gt;有効画素数：2410万&lt;br&gt;撮像素子タイプ：CMOS&lt;br&gt;撮像素子サイズ：APS-Cサイズ&lt;br&gt;連写速度：最高約10コマ/秒(サーボAF設定時は最高7.4コマ/秒)&lt;br&gt;映像エンジン：DIGIC8&lt;br&gt;記録メディア：SD/SDHC/SDXCメモリーカード UHS-Iカード対応&lt;br&gt;シャッタースピード：最高1/4000 最低30&lt;br&gt;&lt;br&gt;&lt;br /&gt;</t>
  </si>
  <si>
    <t>4549292176339</t>
  </si>
  <si>
    <t>&lt;img src="https://img1.kakaku.k-img.com/images/productimage/fullscale/K0001301162.jpg"&gt;&lt;br&gt;&lt;br&gt;&lt;div align="left"&gt;&lt;b&gt;■商品特徴&lt;/b&gt;&lt;BR&gt;                            キヤノン EOSKISSM2 L1545KBK デジタル一眼カメラ EOS KISS M2 EF-M15-45 IS STM レンズキット ブラック &lt;br&gt;発売日：2020年11月27日&lt;br&gt;&lt;br&gt;&lt;b&gt;●小型・軽量なミラーレスカメラとして発売以来好評を得ている「EOS Kiss M」（2018年3月発売）の後継機種です。&lt;br&gt;充実した基本性能を継承しながら瞳AFや追従性能が向上。&lt;br&gt;加えて動画撮影機能および操作性の向上により、カメラ初心者でも本格的な撮影を手軽に楽しむことができます。&lt;/b&gt;&lt;br&gt;&lt;br&gt;&lt;b&gt;●瞳AFのサーボ・動画対応、追従性向上など前モデル比でAF性能強化&lt;/b&gt;&lt;br&gt;&lt;br&gt;&lt;b&gt;●縦動画対応・動画デジタルズーム・ライブ配信機能の搭載&lt;/b&gt;&lt;br&gt;&lt;br&gt;&lt;b&gt;●タッチ＆ドラッグAFの進化(タップで被写体選択が可能)&lt;/b&gt;&lt;br&gt;&lt;br&gt;&lt;br /&gt;&lt;br&gt;&lt;b&gt;【主な仕様】&lt;/b&gt;&lt;br&gt;有効画素数：2410万&lt;br&gt;撮像素子タイプ：CMOS&lt;br&gt;撮像素子サイズ：APS-Cサイズ&lt;br&gt;連写速度：最高約10コマ/秒(サーボAF設定時は最高7.4コマ/秒)&lt;br&gt;映像エンジン：DIGIC8&lt;br&gt;記録メディア：SD/SDHC/SDXCメモリーカード UHS-Iカード対応&lt;br&gt;シャッタースピード：最高1/4000 最低30&lt;br&gt;&lt;br&gt;&lt;br /&gt;</t>
  </si>
  <si>
    <t>4549292176308</t>
  </si>
  <si>
    <t>&lt;img src="https://img1.kakaku.k-img.com/images/productimage/fullscale/K0001301161.jpg"&gt;&lt;br&gt;&lt;br&gt;&lt;div align="left"&gt;&lt;b&gt;■商品特徴&lt;/b&gt;&lt;BR&gt;                            キヤノン EOSKISSM2 L1545KWH デジタル一眼カメラ EOS KISS M2 EF-M15-45 IS STM レンズキット ホワイト &lt;br&gt;発売日：2020年11月27日&lt;br&gt;&lt;br&gt;&lt;b&gt;●小型・軽量なミラーレスカメラとして発売以来好評を得ている「EOS Kiss M」（2018年3月発売）の後継機種です。&lt;br&gt;充実した基本性能を継承しながら瞳AFや追従性能が向上。&lt;br&gt;加えて動画撮影機能および操作性の向上により、カメラ初心者でも本格的な撮影を手軽に楽しむことができます。&lt;/b&gt;&lt;br&gt;&lt;br&gt;&lt;b&gt;●瞳AFのサーボ・動画対応、追従性向上など前モデル比でAF性能強化&lt;/b&gt;&lt;br&gt;&lt;br&gt;&lt;b&gt;●縦動画対応・動画デジタルズーム・ライブ配信機能の搭載&lt;/b&gt;&lt;br&gt;&lt;br&gt;&lt;b&gt;●タッチ＆ドラッグAFの進化(タップで被写体選択が可能)&lt;/b&gt;&lt;br&gt;&lt;br&gt;&lt;br /&gt;&lt;br&gt;&lt;b&gt;【主な仕様】&lt;/b&gt;&lt;br&gt;有効画素数：2410万&lt;br&gt;撮像素子タイプ：CMOS&lt;br&gt;撮像素子サイズ：APS-Cサイズ&lt;br&gt;連写速度：最高約10コマ/秒(サーボAF設定時は最高7.4コマ/秒)&lt;br&gt;映像エンジン：DIGIC8&lt;br&gt;記録メディア：SD/SDHC/SDXCメモリーカード UHS-Iカード対応&lt;br&gt;シャッタースピード：最高1/4000 最低30&lt;br&gt;&lt;br&gt;&lt;br /&gt;</t>
  </si>
  <si>
    <t>4549292180008</t>
  </si>
  <si>
    <t>Everio R GZ-RX690-B [ブラック]SD対応 64GBメモリー内蔵 防水防塵</t>
  </si>
  <si>
    <t>Everio GZ-F270-T [ブラウン] ビデオカメラ</t>
  </si>
  <si>
    <t>OM-D E-M10 Mark IV ボディ [シルバー] ミラーレス一眼カメラ</t>
  </si>
  <si>
    <t>OM-D E-M1 Mark III ボディ ミラーレス一眼カメラ</t>
  </si>
  <si>
    <t>OM-D E-M1 Mark III 12-40mm F2.8 PROキット ミラーレス</t>
  </si>
  <si>
    <t>M.ZUIKO DIGITAL ED 100-400mm F5.0-6.3 IS レンズ</t>
  </si>
  <si>
    <t>EOS Kiss X10i ボディ デジタルカメラ</t>
  </si>
  <si>
    <t>RF800mm F11 IS STM レンズ</t>
  </si>
  <si>
    <t>EOS M200 ダブルレンズキット [ブラック] デジタル一眼カメラ</t>
  </si>
  <si>
    <t>D6 ボディ デジタル一眼レフカメラ</t>
  </si>
  <si>
    <t>D5600 18-55 VR レンズキット デジタル一眼カメラ</t>
  </si>
  <si>
    <t>フォクトレンダー NOKTON vintage line 50mm F1.5 Aspherical II VM MC [シルバー]</t>
  </si>
  <si>
    <t>85mm F1.4 DG DN [ソニーE用] レンズ</t>
  </si>
  <si>
    <t>105mm F2.8 DG DN MACRO [ライカL用] レンズ</t>
  </si>
  <si>
    <t>4K$$アクション$$アクションカメラ$$ウェアラブルカメラ$$カメラ$$ビデオ$$出かけ$$安定$$画像</t>
  </si>
  <si>
    <t>アクションカメラ$$カメラ$$デジタル$$ハイビジョン$$ビデオ$$出かけ$$安定$$画像</t>
  </si>
  <si>
    <t>&lt;img src="https://img1.kakaku.k-img.com/images/productimage/fullscale/K0000958457.jpg"&gt;&lt;br&gt;&lt;br&gt;&lt;img src="https://img1.kakaku.k-img.com/images/productimage/fullscale/K0000958457_0001.jpg"&gt;&lt;br&gt;&lt;br&gt;&lt;br&gt;&lt;br&gt;&lt;div align="left"&gt;&lt;b&gt;■商品特徴&lt;/b&gt;&lt;br&gt;&lt;br&gt;●持ち運びに便利な、とても軽いコンパクトボディ&lt;br&gt;ソニーのデジタルカメラなどで利用されているコンパクトなバッテリー（ＮＰ－ＢＸ１）を搭載することで、バッテリーを含めた撮影時重量が、前機種（ＨＤＲ－ＣＸ４８５）に比べて約１４％軽量化しました。手持ちでの長時間撮影や、持ち運びでの負担を軽減します。&lt;br&gt;&lt;br&gt;●手持ち撮影でも滑らかに「光学式手ブレ補正（インテリジェントアクティブモード）」&lt;br&gt;「光学式手ブレ補正（インテリジェントアクティブモード）」を搭載。ワイド撮影時は約１３倍ブレない（※）手ブレ補正を実現しています。ズーム時の撮影など、さまざまなシチュエーションで安定した滑らかな映像を簡単に撮影できます。&lt;br&gt;※従来機種のスタンダードモード時の手ブレ補正角度との比較&lt;br&gt;&lt;br&gt;●暗いシーンも、ノイズを低減して鮮明に撮れる「Ｅｘｍｏｒ　Ｒ　ＣＭＯＳセンサー」&lt;br&gt;どんなシーンでも、高精細で高画質な映像を実現。とくに、夜景や暗い場所での撮影に威力を発揮。ノイズを低減し、美しく鮮やかに撮れます。&lt;br&gt;&lt;br&gt;●狭い室内でも撮りたい範囲がちゃんと入る、最大広角２６．８ｍｍ&lt;br&gt;ＺＥＩＳＳ　バリオ　テッサーレンズに加え、１６：９の「Ｅｘｍｏｒ　Ｒ　ＣＭＯＳセンサー」を採用することで、ワイド端で、動画でも静止画でも２６．８ｍｍ（※）を実現。狭い室内でも、広い範囲を撮影することができます。&lt;br&gt;※インテリジェントアクティブモードＯＦＦ時　１６：９の時&lt;br&gt;&lt;br&gt;●アップも美しく、光学ズーム＆全画素超解像ズーム&lt;br&gt;光学３０倍ズームに加えて、６０倍の「全画素超解像ズーム」機能を搭載。ひとつひとつの画素に対して周辺画素を含めたパターン分類を行い、高精細な映像を作り出すために最適処理。ズーム時に遠くの風景や人物の画質を保ったまま美しく撮影できます。&lt;br&gt;&lt;br&gt;●カンタンで快適な操作性&lt;br&gt;・９０シーンを見分けて、自動的に鮮やかに「おまかせオート」&lt;br&gt;・笑顔の写真が自動で撮れる「スマイルシャッター」&lt;br&gt;・動画撮影中に、「写真同時記録」が可能&lt;br&gt;&lt;br&gt;●ハイビジョンも長時間記録、大容量３２ＧＢの内蔵メモリー&lt;br&gt;&lt;br&gt;●メモリーカード（別売）にも動画を記録・ダビング&lt;br&gt;&lt;br&gt;&lt;b&gt;■主な仕様&lt;/b&gt;&lt;br&gt;&lt;br&gt;●色：ホワイト&lt;br&gt;●本体サイズ（Ｈ×Ｗ×Ｄ）：５４．０×５９．５×１２８．０ｍｍ（付属バッテリー装着時）&lt;br&gt;●本体重量：約１９０ｇ&lt;br&gt;●撮影時重量：約２１５ｇ&lt;br&gt;●消費電力：ハイビジョン画質：２．１Ｗ（動画撮影、液晶モニター使用時）&lt;br&gt;●ＨＤＤ容量　内蔵メモリー：３２ＧＢ&lt;br&gt;●イメージセンサー：１／５．８型　Ｅｘｍｏｒ　Ｒ　ＣＭＯＳセンサー&lt;br&gt;●総画素数：２５１万画素&lt;br&gt;●有効画素数：【動画】２２９万画素（１６：９）※アクティブモードＯＦＦ時　【静止画】２２９万画素（１６：９）、１７１万画素（４：３）　※記録画素数は静止画時最大９２０万画素相当&lt;br&gt;●ズーム倍率：【動画時】光学３０倍（デジタル３５０倍）、全画素超解像６０倍※　手ブレ補正設定が、アクティブまたはインテリジェントアクティブの場合　【静止画】光学３０倍（デジタル３５０倍）&lt;br&gt;●手ブレ補正機能：　光学式（アクティブレンズ方式、インテリジェントアクティブモード搭載）&lt;br&gt;●液晶モニターサイズ：２．７型（１６：９）／２３０　４００ドット　クリアフォト液晶&lt;br&gt;●レンズ（３５ｍｍ換算）：動画】２６．８－８０４．０ｍｍ（１６：９時）　【静止画】２６．８－８０４．０ｍｍ（１６：９時）、３２．８－９８４．０ｍｍ（４：３時）&lt;br&gt;●最低被写体照度：スタンダード時：６ｌｕｘ（シャッタースピード１／３０秒）、ローラクスモード時：３ｌｕｘ（シャッタースピード１／３０秒）&lt;br&gt;●対応バッテリー：ＮＰ－ＢＸ１&lt;br&gt;●記録メディア　内蔵メモリー：ＸＡＶＣ　Ｓ　ＨＤ記録：マイクロＳＤＨＣメモリーカード４ＧＢ以上、（Ｃｌａｓｓ１０以上）／マイクロＳＤＸＣメモリーカード（Ｃｌａｓｓ１０以上推奨）、ＡＶＣＨＤ／静止画記録：　メモリースティックマイクロ（Ｍａｒｋ２）、マイクロＳＤ／ＳＤＨＣ／ＳＤＸＣメモリーカード（Ｃｌａｓｓ４以上推奨）&lt;br&gt;●付属品：リチャージャブルバッテリーパック（ＮＰ－ＢＸ１）、ＡＣアダプター（ＡＣ－ＵＵＤ１２）、ＨＤＭＩマイクロ端子ケーブル、ＵＳＢ接続サポートケーブル、取扱説明書、保証書&lt;br&gt;</t>
  </si>
  <si>
    <t>HDR-CX470 (B) [ブラック] デジタルHDビデオカメラレコーダー</t>
  </si>
  <si>
    <t>&lt;img src="https://img1.kakaku.k-img.com/images/productimage/fullscale/K0000958456.jpg"&gt;&lt;br&gt;&lt;br&gt;&lt;img src="https://img1.kakaku.k-img.com/images/productimage/fullscale/K0000958456_0001.jpg"&gt;&lt;br&gt;&lt;br&gt;&lt;br&gt;&lt;br&gt;&lt;div align="left"&gt;&lt;b&gt;■商品特徴&lt;/b&gt;&lt;br&gt;&lt;br&gt;●持ち運びに便利な、とても軽いコンパクトボディ&lt;br&gt;ソニーのデジタルカメラなどで利用されているコンパクトなバッテリー（ＮＰ－ＢＸ１）を搭載することで、バッテリーを含めた撮影時重量が、前機種（ＨＤＲ－ＣＸ４８５）に比べて約１４％軽量化しました。手持ちでの長時間撮影や、持ち運びでの負担を軽減します。&lt;br&gt;&lt;br&gt;●手持ち撮影でも滑らかに「光学式手ブレ補正（インテリジェントアクティブモード）」&lt;br&gt;「光学式手ブレ補正（インテリジェントアクティブモード）」を搭載。ワイド撮影時は約１３倍ブレない（※）手ブレ補正を実現しています。ズーム時の撮影など、さまざまなシチュエーションで安定した滑らかな映像を簡単に撮影できます。&lt;br&gt;※従来機種のスタンダードモード時の手ブレ補正角度との比較&lt;br&gt;&lt;br&gt;●暗いシーンも、ノイズを低減して鮮明に撮れる「Ｅｘｍｏｒ　Ｒ　ＣＭＯＳセンサー」&lt;br&gt;どんなシーンでも、高精細で高画質な映像を実現。とくに、夜景や暗い場所での撮影に威力を発揮。ノイズを低減し、美しく鮮やかに撮れます。&lt;br&gt;&lt;br&gt;●狭い室内でも撮りたい範囲がちゃんと入る、最大広角２６．８ｍｍ&lt;br&gt;ＺＥＩＳＳ　バリオ　テッサーレンズに加え、１６：９の「Ｅｘｍｏｒ　Ｒ　ＣＭＯＳセンサー」を採用することで、ワイド端で、動画でも静止画でも２６．８ｍｍ（※）を実現。狭い室内でも、広い範囲を撮影することができます。&lt;br&gt;※インテリジェントアクティブモードＯＦＦ時　１６：９の時&lt;br&gt;&lt;br&gt;●アップも美しく、光学ズーム＆全画素超解像ズーム&lt;br&gt;光学３０倍ズームに加えて、６０倍の「全画素超解像ズーム」機能を搭載。ひとつひとつの画素に対して周辺画素を含めたパターン分類を行い、高精細な映像を作り出すために最適処理。ズーム時に遠くの風景や人物の画質を保ったまま美しく撮影できます。&lt;br&gt;&lt;br&gt;●カンタンで快適な操作性&lt;br&gt;・９０シーンを見分けて、自動的に鮮やかに「おまかせオート」&lt;br&gt;・笑顔の写真が自動で撮れる「スマイルシャッター」&lt;br&gt;・動画撮影中に、「写真同時記録」が可能&lt;br&gt;&lt;br&gt;●ハイビジョンも長時間記録、大容量３２ＧＢの内蔵メモリー&lt;br&gt;&lt;br&gt;●メモリーカード（別売）にも動画を記録・ダビング&lt;br&gt;&lt;br&gt;&lt;b&gt;■主な仕様&lt;/b&gt;&lt;br&gt;&lt;br&gt;●本体サイズ（Ｈ×Ｗ×Ｄ）：５４．０×５９．５×１２８．０ｍｍ（付属バッテリー装着時）&lt;br&gt;●本体重量：約１９０ｇ&lt;br&gt;●撮影時重量：約２１５ｇ&lt;br&gt;●消費電力：ハイビジョン画質：２．１Ｗ（動画撮影、液晶モニター使用時）&lt;br&gt;●ＨＤＤ容量　内蔵メモリー：３２ＧＢ&lt;br&gt;●イメージセンサー：１／５．８型　Ｅｘｍｏｒ　Ｒ　ＣＭＯＳセンサー&lt;br&gt;●総画素数：２５１万画素&lt;br&gt;●有効画素数：【動画】２２９万画素（１６：９）※アクティブモードＯＦＦ時　【静止画】２２９万画素（１６：９）、１７１万画素（４：３）　※記録画素数は静止画時最大９２０万画素相当&lt;br&gt;●ズーム倍率：【動画時】光学３０倍（デジタル３５０倍）、全画素超解像６０倍※　手ブレ補正設定が、アクティブまたはインテリジェントアクティブの場合　【静止画】光学３０倍（デジタル３５０倍）&lt;br&gt;●手ブレ補正機能：　光学式（アクティブレンズ方式、インテリジェントアクティブモード搭載）&lt;br&gt;●液晶モニターサイズ：２．７型（１６：９）／２３０　４００ドット　クリアフォト液晶&lt;br&gt;●レンズ（３５ｍｍ換算）：動画】２６．８－８０４．０ｍｍ（１６：９時）　【静止画】２６．８－８０４．０ｍｍ（１６：９時）、３２．８－９８４．０ｍｍ（４：３時）&lt;br&gt;●最低被写体照度：スタンダード時：６ｌｕｘ（シャッタースピード１／３０秒）、ローラクスモード時：３ｌｕｘ（シャッタースピード１／３０秒）&lt;br&gt;●対応バッテリー：ＮＰ－ＢＸ１&lt;br&gt;●記録メディア　内蔵メモリー：ＸＡＶＣ　Ｓ　ＨＤ記録：マイクロＳＤＨＣメモリーカード４ＧＢ以上、（Ｃｌａｓｓ１０以上）／マイクロＳＤＸＣメモリーカード（Ｃｌａｓｓ１０以上推奨）、ＡＶＣＨＤ／静止画記録：　メモリースティックマイクロ（Ｍａｒｋ２）、マイクロＳＤ／ＳＤＨＣ／ＳＤＸＣメモリーカード（Ｃｌａｓｓ４以上推奨）&lt;br&gt;●付属品：リチャージャブルバッテリーパック（ＮＰ－ＢＸ１）、ＡＣアダプター（ＡＣ－ＵＵＤ１２）、ＨＤＭＩマイクロ端子ケーブル、ＵＳＢ接続サポートケーブル、取扱説明書、保証書&lt;br&gt;</t>
  </si>
  <si>
    <t>HC-V480MS-W [ホワイト] デジタルハイビジョンビデオカメラ</t>
  </si>
  <si>
    <t>HC-V480MS-K [ブラック] デジタルハイビジョンビデオカメラ</t>
  </si>
  <si>
    <t>&lt;img src="https://img1.kakaku.k-img.com/images/productimage/fullscale/K0000900162.jpg"&gt;&lt;br&gt;&lt;br&gt;&lt;br&gt;&lt;br&gt;&lt;br&gt;&lt;br&gt;&lt;div align="left"&gt;&lt;b&gt;■商品特徴&lt;/b&gt;&lt;br&gt;&lt;br&gt;●遠く離れた被写体もアップで撮れる、高倍率ｉＡズーム９０倍&lt;br&gt;光学５０倍ズームレンズを搭載。超解像技術により、ハイビジョン画質（※１）のままｉＡズーム９０倍を実現しました。&lt;br&gt;※１：ｉＡズーム９０倍時におけるハイビジョン画質とは、解像度５００本以上での記録を指します。&lt;br&gt;●「傾き補正」と「５軸ハイブリッド手ブレ補正」で、傾き・手ブレを大幅に低減&lt;br&gt;歩きながらの撮影でも「５軸」で手ブレを補正するハイブリットシステムを採用。さらに、「傾き補正」が自動で水平な画面を保ちます。&lt;br&gt;●内蔵メモリー３２ＧＢ搭載&lt;br&gt;万一、ＳＤカードを忘れても、内蔵メモリーに記録できます。&lt;br&gt;●リモートパンチルター　ＶＷ－ＣＴＲ１－Ｋ（別売）との連携で、パンやチルトを使った自動撮影が可能&lt;br&gt;リモートパンチルター（別売）を使えば、パンやチルトを伴う自動撮影が可能。赤ちゃんやペットを自動で追いかけて撮影します。&lt;br&gt;（※スマートフォンと連携したリモート撮影はできません。）&lt;br&gt;●赤ちゃんの生年月日と名前を登録すると、撮影した動画を月齢ごとにサムネイル表示できる「ベビーカレンダー」&lt;br&gt;●「おくだけ充電」無接点充電規格Ｑｉに対応（※２）。Ｑｉ対応バッテリー（別売）使用により、ワイヤレスで手軽に充電できる&lt;br&gt;※２：Ｑｉ対応バッテリー（ＶＷ－ＶＱＴ３８０－Ｋ）および無接点充電パッドは別売です。&lt;br&gt;&lt;br&gt;&lt;b&gt;■主な仕様&lt;/b&gt;&lt;br&gt;&lt;br&gt;●本体サイズ（Ｈ×Ｗ×Ｄ）ｍｍ：５９×５３×１２１ｍｍ（付属バッテリーパック使用時）&lt;br&gt;●本体重量：約２１３ｇ&lt;br&gt;●撮影時重量：約２５６ｇ（同梱バッテリーパック使用時）&lt;br&gt;●ＨＤＤ容量：３２ＧＢ&lt;br&gt;●イメージセンサー：１／２．３型　ＭＯＳ固体撮像素子&lt;br&gt;●ズーム倍率：ｉＡ９０倍／ｉＡズームオフ時　６２倍（手ブレ補正スタンダードモード、傾き補正オフ時）／光学５０倍電動ズーム／デジタル１５０倍・５００倍&lt;br&gt;●手ブレ補正機能：光学式（５軸ハイブリッド手ブレ補正）&lt;br&gt;●液晶モニターサイズ：２．７型ワイド液晶モニター（約２３万ドット）&lt;br&gt;●対応バッテリーＶＷ－ＶＢＴシリーズ／ＶＷ－ＶＱＴシリーズ&lt;br&gt;●記録メディア内蔵メモリー（３２ＧＢ）、ＳＤＸＣメモリーカード（４８～１２８ＧＢ）、ＳＤＨＣメモリーカード（４～３２ＧＢ）、ＳＤメモリーカード（５１２ＭＢ～２ＧＢ）&lt;br&gt;●付属品バッテリーパック（ＶＷ－ＶＢＴ１９０－Ｋ）、ＡＣアダプター、ＤＣケーブル、ＨＤＭＩミニケーブル、ＵＳＢ接続ケーブル&lt;br&gt;</t>
  </si>
  <si>
    <t>FDR-AX60 デジタル4Kビデオカメラレコーダー</t>
  </si>
  <si>
    <t>FDR-AX700 デジタル4Kビデオカメラレコーダー</t>
  </si>
  <si>
    <t>7</t>
  </si>
  <si>
    <t>14</t>
  </si>
  <si>
    <t>Blackmagic Pocket Cinema Camera 4K デジタルフィルムカメラ</t>
  </si>
  <si>
    <t>Blackmagic Pocket Cinema Camera 6K デジタルフィルムカメラ</t>
  </si>
  <si>
    <t>5</t>
  </si>
  <si>
    <t>OM-D E-M10 Mark IV ボディ [ブラック] ミラーレス一眼カメラ</t>
  </si>
  <si>
    <t>OM-D E-M10 Mark IV EZダブルズームキット [ブラック]ミラーレス一眼カメラ</t>
  </si>
  <si>
    <t>OM-D E-M10 Mark IV EZダブルズームキット [シルバー]ミラーレス一眼カメラ</t>
  </si>
  <si>
    <t>M10-R Typ 6376 ボディ [ブラッククローム]レンジファインダーカメラ</t>
  </si>
  <si>
    <t>M10-R Typ 6376 ボディ [シルバークローム]レンジファインダーカメラ</t>
  </si>
  <si>
    <t>S3 ボディ デジタル中判一眼レフカメラ</t>
  </si>
  <si>
    <t>X-T4 ボディ [ブラック] ミラーレス一眼カメラ</t>
  </si>
  <si>
    <t>X-T4 ボディ [シルバー]デジタルカメラ</t>
  </si>
  <si>
    <t>NOKTONvintageline50mmF1.5Aspherical IIVM MC[シルバー]</t>
  </si>
  <si>
    <t>NOKTONvintageline50mmF1.5Aspherical IIVM MC[ブラック]</t>
  </si>
  <si>
    <t>NOKTONvintageline50mmF1.5Aspherical II VMSC[シルバー]</t>
  </si>
  <si>
    <t>NOKTONvintageline50mmF1.5Aspherical II VM SC[ブラック]</t>
  </si>
  <si>
    <t>vintageline50mmF1.5Aspherical IIVMMCニッケルブラックペイント</t>
  </si>
  <si>
    <t>vintageline50mmF1.5Aspherical IIVMSC[ニッケルブラックペイント]</t>
  </si>
  <si>
    <t>LEICA12-60mm/F2.8-4.0 ASPH./POWER O.I.S. H-ES12060</t>
  </si>
  <si>
    <t>&lt;img src="https://img1.kakaku.k-img.com/images/productimage/fullscale/K0000938782.jpg"&gt;&lt;br&gt;&lt;br&gt;&lt;br&gt;&lt;br&gt;&lt;br&gt;&lt;br&gt;&lt;div align="left"&gt;&lt;b&gt;■商品特徴&lt;/b&gt;&lt;br&gt;LEICA DG VARIO-ELMARIT 12-60mm/F2.8-4.0 ASPH./POWER O.I.S. H-ES12060&lt;br&gt;●ズーム全域で高画質 開放F値2.8-4.0「LEICA DG VARIO-ELMARIT」レンズ。&lt;br&gt;●大口径F2.8スタートの標準5倍ズームレンズで、広角24mmから望遠120mmまでの幅広い領域をカバー。&lt;br&gt;●最新の光学設計と高速・高精度AFで4K動画撮影をサポート。&lt;br&gt;●クリアな画質を獲得できる独自技術のナノサーフェスコーティング。&lt;br&gt;●厳しい撮影環境でもレンズを防御。&lt;br&gt;&lt;br&gt;&lt;b&gt;■主な仕様&lt;/b&gt;&lt;br&gt;&lt;br&gt;●レンズ構成:12群14枚(非球面レンズ/4枚、EDレンズ/2枚)&lt;br&gt;●マウント:マイクロフォーサーズマウント&lt;br&gt;●画角:[W(f=12mm)]84°～ [T(f=60mm)]20°&lt;br&gt;●光学式手ブレ補正:POWER O.I.S.、Gシリーズ本体に準じたMODE切換えが可能&lt;br&gt;●Dual I.S.:対応(Dual I.S.2)&lt;br&gt;●焦点距離:f=12-60mm(35mm判換算/24-120mm)&lt;br&gt;●最小絞り値:F22&lt;br&gt;●開放絞り:F2.8～4.0&lt;br&gt;●絞り形式:9枚羽根 円形虹彩絞り&lt;br&gt;●撮影可能範囲:[W]0.20m～∞ / [T]0.24m～∞(撮像面から)&lt;br&gt;●最大撮影倍率:0.3倍(35mm判換算/0.6倍)&lt;br&gt;●フィルター径:φ62mm&lt;br&gt;●防塵防滴:対応&lt;br&gt;●動作環境(使用可能温度 / 湿度):-10～40 ℃ / 10～80 %&lt;br&gt;●寸法:φ6.84×8.6cm(最大径×長さ)&lt;br&gt;●質量:約320g (レンズフード、レンズキャップ、レンズリアキャップを含まず)&lt;br&gt;●付属品:レンズフード、レンズキャップ、レンズリアキャップ、レンズポーチ&lt;br&gt;</t>
  </si>
  <si>
    <t>105mm F2.8 DG DN MACRO [ソニーE用] 交換用レンズ</t>
  </si>
  <si>
    <t>EOS M200 EF-M15-45 IS STM レンズキット [ブラック]デジタル一眼カメラ</t>
  </si>
  <si>
    <t>EOS M200 EF-M15-45 IS STM レンズキット [ホワイト] デジタル一眼カメラ</t>
  </si>
  <si>
    <t>instax mini LiPlay チェキ [エレガントブラック] チェキカメラ</t>
  </si>
  <si>
    <t>instax SQUARE SQ1 チェキスクエア [グレイシャーブルー]インスタントカメラ</t>
  </si>
  <si>
    <t>instax SQUARE SQ1 チェキスクエア [チョークホワイト]インスタントカメラ</t>
  </si>
  <si>
    <t>instax mini LiPlay チェキ [ブラッシュゴールド] インスタントカメラ</t>
  </si>
  <si>
    <t>instax SQUARE SQ1 チェキスクエア [テラコッタオレンジ]インスタントカメラ</t>
  </si>
  <si>
    <t>instax mini LiPlay チェキ BEIGE GOLD ギフトBOX インスタントカメラ</t>
  </si>
  <si>
    <t>instax SQUARE SQ 6 チェキスクエア [アクアブルー] インスタントカメラ</t>
  </si>
  <si>
    <t>LUMIX DMC-FZ300 レンズ一体型デジタルカメラ</t>
  </si>
  <si>
    <t xml:space="preserve">手续料 </t>
    <phoneticPr fontId="5"/>
  </si>
  <si>
    <t>&lt;br&gt;&lt;img src="https://gdetail.image-qoo10.jp/839/604445351/2021/10/8295f6e4-521f-406c-8668-de28965a0da5.jpg"&gt;&lt;br&gt;&lt;br&gt;&lt;br&gt;&lt;br&gt;&lt;br&gt;&lt;div align="left"&gt;&lt;strong&gt;■商品特徴&lt;/strong&gt;&lt;br&gt;フォクトレンダー NOKTON vintage line 50mm F1.5 Aspherical II VM MC [シルバー]&lt;br&gt;クラシックレンズが持っているスタイリングを彷彿させるが外装に現代的な撮影機材にマッチする光学性能のレンズを組み合わせたＶＭマウント交換レンズ群です。&lt;br&gt;７群８枚構成のコンパクトな大口径標準レンズで、解放絞り値はＦ１．５の大口径でありながら引き締まったサイズ感と性能の高さを両立しました。&lt;br&gt;製品全長は３６．９ｍｍ（マウント面より）でレンジファインダー使用時の撮影フレームのケラレが少なく、ハンドリングも良好です。&lt;br&gt;また、両面非球面レンズを採用することで、絞り解放から優れた光学性能を発揮します。&lt;br&gt;絞り羽根は１２枚で円形に近く、Ｆ１．５の大口径を活用した"背景をぼかす”写真表現に適したレンズです。&lt;br&gt;最短撮影距離は７０ｃｍ。距離計連動式のデジタル及びフイルムカメラでの使用を前提に設計されていますが、マウントアダプターの使用により様々なプラットフォームの撮影にも対応します。&lt;br&gt;総金属製ボディによる高耐久性だけでなく、美しい外観デザインによる所有する悦びを併せ持ちます。&lt;br&gt;外装はアルミ素材を採用、ニュートラルな色表現を目指したマルチコートレンズコーティングです。&lt;br&gt;&lt;br&gt;&lt;strong&gt;■主な仕様&lt;/strong&gt;&lt;br&gt;&lt;br&gt;●最大径×全長：φ５５．３×３６．９ｍｍ&lt;br&gt;●フィルター径：φ４３ｍｍ&lt;br&gt;●本体重量：１９８ｇ&lt;br&gt;●画角：４６．３°&lt;br&gt;●レンズ構成：７群８枚&lt;br&gt;●最小絞り：Ｆ１６&lt;br&gt;●絞り羽根枚数：１２枚&lt;br&gt;●焦点距離：５０ｍｍ&lt;br&gt;●最短撮影距離：０．７ｍ&lt;/div&gt;</t>
  </si>
  <si>
    <t>&lt;br&gt;&lt;br&gt;&lt;br&gt;&lt;br&gt;&lt;br&gt;&lt;br&gt;&lt;div align="left"&gt;&lt;strong&gt;■商品特徴&lt;/strong&gt;&lt;br&gt;&lt;img src="https://gdetail.image-qoo10.jp/839/604445351/2021/10/0085e75f-4543-42c1-851e-6bbc80efc50f.jpg"&gt;&lt;br&gt;クラシックレンズが持っているスタイリングを彷彿させるが外装に現代的な撮影機材にマッチする光学性能のレンズを組み合わせたＶＭマウント交換レンズ群です。&lt;br&gt;７群８枚構成のコンパクトな大口径標準レンズで、解放絞り値はＦ１．５の大口径でありながら引き締まったサイズ感と性能の高さを両立しました。&lt;br&gt;製品全長は３６．９ｍｍ（マウント面より）でレンジファインダー使用時の撮影フレームのケラレが少なく、ハンドリングも良好です。&lt;br&gt;また、両面非球面レンズを採用することで、絞り解放から優れた光学性能を発揮します。&lt;br&gt;絞り羽根は１２枚で円形に近く、Ｆ１．５の大口径を活用した"背景をぼかす”写真表現に適したレンズです。&lt;br&gt;最短撮影距離は７０ｃｍ。距離計連動式のデジタル及びフイルムカメラでの使用を前提に設計されていますが、マウントアダプターの使用により様々なプラットフォームの撮影にも対応します。&lt;br&gt;総金属製ボディによる高耐久性だけでなく、美しい外観デザインによる所有する悦びを併せ持ちます。&lt;br&gt;外装はアルミ素材を採用、ニュートラルな色表現を目指したマルチコートレンズコーティングです。&lt;br&gt;&lt;br&gt;&lt;strong&gt;■主な仕様&lt;/strong&gt;&lt;br&gt;&lt;br&gt;●最大径×全長：φ５５．３×３６．９ｍｍ&lt;br&gt;●フィルター径：φ４３ｍｍ&lt;br&gt;●本体重量：１９８ｇ&lt;br&gt;●画角：４６．３°&lt;br&gt;●レンズ構成：７群８枚&lt;br&gt;●最小絞り：Ｆ１６&lt;br&gt;●絞り羽根枚数：１２枚&lt;br&gt;●焦点距離：５０ｍｍ&lt;br&gt;●最短撮影距離：０．７ｍ&lt;/div&gt;</t>
  </si>
  <si>
    <t>&lt;br&gt;&lt;img src="https://gdetail.image-qoo10.jp/839/604445351/2021/10/18afcff5-6df6-408d-b271-08e9c7005786.jpg"&gt;&lt;br&gt;&lt;br&gt;&lt;br&gt;&lt;br&gt;&lt;br&gt;&lt;div align="left"&gt;&lt;strong&gt;■商品特徴&lt;/strong&gt;&lt;br&gt;フォクトレンダー NOKTON vintage line 50mm F1.5 Aspherical II VM SC [シルバー]&lt;br&gt;クラシックレンズが持っているスタイリングを彷彿させるが外装に現代的な撮影機材にマッチする光学性能のレンズを組み合わせたＶＭマウント交換レンズ群です。&lt;br&gt;７群８枚構成のコンパクトな大口径標準レンズで、解放絞り値はＦ１．５の大口径でありながら引き締まったサイズ感と性能の高さを両立しました。&lt;br&gt;製品全長は３６．９ｍｍ（マウント面より）でレンジファインダー使用時の撮影フレームのケラレが少なく、ハンドリングも良好です。&lt;br&gt;また、両面非球面レンズを採用することで、絞り解放から優れた光学性能を発揮します。&lt;br&gt;絞り羽根は１２枚で円形に近く、Ｆ１．５の大口径を活用した"背景をぼかす”写真表現に適したレンズです。&lt;br&gt;最短撮影距離は７０ｃｍ。距離計連動式のデジタル及びフイルムカメラでの使用を前提に設計されていますが、マウントアダプターの使用により様々なプラットフォームの撮影にも対応します。&lt;br&gt;総金属製ボディによる高耐久性だけでなく、美しい外観デザインによる所有する悦びを併せ持ちます。&lt;br&gt;外装はアルミ素材を採用、クラシカルな色調のシングルコートレンズコーティングです。&lt;br&gt;&lt;br&gt;&lt;strong&gt;■主な仕様&lt;/strong&gt;&lt;br&gt;&lt;br&gt;●最大径×全長：φ５５．３×３６．９ｍｍ&lt;br&gt;●フィルター径：φ４３ｍｍ&lt;br&gt;●本体重量：１９８ｇ&lt;br&gt;●画角：４６．３°&lt;br&gt;●レンズ構成：７群８枚&lt;br&gt;●最小絞り：Ｆ１６&lt;br&gt;●絞り羽根枚数：１２枚&lt;br&gt;●焦点距離：５０ｍｍ&lt;br&gt;●最短撮影距離：０．７ｍ&lt;/div&gt;</t>
  </si>
  <si>
    <t>&lt;img src="https://gdetail.image-qoo10.jp/839/604445351/2021/10/eb740b38-64d7-4352-b716-0cfaa2790f9f.jpg"&gt;&lt;br&gt;&lt;br&gt;&lt;br&gt;&lt;br&gt;&lt;br&gt;&lt;br&gt;&lt;div align="left"&gt;&lt;strong&gt;■商品特徴&lt;/strong&gt;&lt;br&gt;フォクトレンダー NOKTON vintage line 50mm F1.5 Aspherical II VM SC [ブラック]&lt;br&gt;クラシックレンズが持っているスタイリングを彷彿させるが外装に現代的な撮影機材にマッチする光学性能のレンズを組み合わせたＶＭマウント交換レンズ群です。&lt;br&gt;７群８枚構成のコンパクトな大口径標準レンズで、解放絞り値はＦ１．５の大口径でありながら引き締まったサイズ感と性能の高さを両立しました。&lt;br&gt;製品全長は３６．９ｍｍ（マウント面より）でレンジファインダー使用時の撮影フレームのケラレが少なく、ハンドリングも良好です。&lt;br&gt;また、両面非球面レンズを採用することで、絞り解放から優れた光学性能を発揮します。&lt;br&gt;絞り羽根は１２枚で円形に近く、Ｆ１．５の大口径を活用した"背景をぼかす”写真表現に適したレンズです。&lt;br&gt;最短撮影距離は７０ｃｍ。距離計連動式のデジタル及びフイルムカメラでの使用を前提に設計されていますが、マウントアダプターの使用により様々なプラットフォームの撮影にも対応します。&lt;br&gt;総金属製ボディによる高耐久性だけでなく、美しい外観デザインによる所有する悦びを併せ持ちます。&lt;br&gt;外装はアルミ素材を採用、クラシカルな色調のシングルコートレンズコーティングです。&lt;br&gt;&lt;br&gt;&lt;strong&gt;■主な仕様&lt;/strong&gt;&lt;br&gt;&lt;br&gt;●最大径×全長：φ５５．３×３６．９ｍｍ&lt;br&gt;●フィルター径：φ４３ｍｍ&lt;br&gt;●本体重量：１９８ｇ&lt;br&gt;●画角：４６．３°&lt;br&gt;●レンズ構成：７群８枚&lt;br&gt;●最小絞り：Ｆ１６&lt;br&gt;●絞り羽根枚数：１２枚&lt;br&gt;●焦点距離：５０ｍｍ&lt;br&gt;●最短撮影距離：０．７ｍ&lt;/div&gt;</t>
  </si>
  <si>
    <t>&lt;img src="https://gdetail.image-qoo10.jp/839/604445351/2021/10/6bfff250-6a1f-48ef-bc64-324abf7bec09.jpg"&gt;&lt;br&gt;&lt;br&gt;&lt;br&gt;&lt;br&gt;&lt;br&gt;&lt;br&gt;&lt;div align="left"&gt;&lt;strong&gt;■商品特徴&lt;/strong&gt;&lt;br&gt;フォクトレンダー NOKTON vintage line 50mm F1.5 Aspherical II VM MC [ニッケル・ブラックペイント]&lt;br&gt;クラシックレンズが持っているスタイリングを彷彿させるが外装に現代的な撮影機材にマッチする光学性能のレンズを組み合わせたＶＭマウント交換レンズ群です。&lt;br&gt;７群８枚構成のコンパクトな大口径標準レンズで、解放絞り値はＦ１．５の大口径でありながら引き締まったサイズ感と性能の高さを両立しました。&lt;br&gt;製品全長は３６．９ｍｍ（マウント面より）でレンジファインダー使用時の撮影フレームのケラレが少なく、ハンドリングも良好です。&lt;br&gt;また、両面非球面レンズを採用することで、絞り解放から優れた光学性能を発揮します。&lt;br&gt;絞り羽根は１２枚で円形に近く、Ｆ１．５の大口径を活用した"背景をぼかす”写真表現に適したレンズです。&lt;br&gt;最短撮影距離は７０ｃｍ。距離計連動式のデジタル及びフイルムカメラでの使用を前提に設計されていますが、マウントアダプターの使用により様々なプラットフォームの撮影にも対応します。&lt;br&gt;総金属製ボディによる高耐久性だけでなく、美しい外観デザインによる所有する悦びを併せ持ちます。&lt;br&gt;外装は真鍮素材にニッケルメッキとブラックペイントを施し、ニュートラルな色表現を目指したマルチコートレンズコーティングです。&lt;br&gt;&lt;br&gt;&lt;strong&gt;■主な仕様&lt;/strong&gt;&lt;br&gt;&lt;br&gt;●最大径×全長：φ５５．３×３６．９ｍｍ&lt;br&gt;●フィルター径：φ４３ｍｍ&lt;br&gt;●本体重量：２５５ｇ&lt;br&gt;●画角：４６．３°&lt;br&gt;●レンズ構成：７群８枚&lt;br&gt;●最小絞り：Ｆ１６&lt;br&gt;●絞り羽根枚数：１２枚&lt;br&gt;●焦点距離：５０ｍｍ&lt;br&gt;●最短撮影距離：０．７ｍ&lt;/div&gt;</t>
  </si>
  <si>
    <t>&lt;img src="https://gdetail.image-qoo10.jp/839/604445351/2021/10/dfcb9d33-22d5-479d-9898-62bbd892d99a.jpg"&gt;&lt;br&gt;&lt;br&gt;&lt;br&gt;&lt;br&gt;&lt;br&gt;&lt;br&gt;&lt;br&gt;&lt;div align="left"&gt;&lt;strong&gt;■商品特徴&lt;/strong&gt;&lt;br&gt;フォクトレンダー NOKTON vintage line 50mm F1.5 Aspherical II VM SC [ニッケル・ブラックペイント]&lt;br&gt;クラシックレンズが持っているスタイリングを彷彿させるが外装に現代的な撮影機材にマッチする光学性能のレンズを組み合わせたＶＭマウント交換レンズ群です。&lt;br&gt;７群８枚構成のコンパクトな大口径標準レンズで、解放絞り値はＦ１．５の大口径でありながら引き締まったサイズ感と性能の高さを両立しました。&lt;br&gt;製品全長は３６．９ｍｍ（マウント面より）でレンジファインダー使用時の撮影フレームのケラレが少なく、ハンドリングも良好です。&lt;br&gt;また、両面非球面レンズを採用することで、絞り解放から優れた光学性能を発揮します。&lt;br&gt;絞り羽根は１２枚で円形に近く、Ｆ１．５の大口径を活用した"背景をぼかす”写真表現に適したレンズです。&lt;br&gt;最短撮影距離は７０ｃｍ。距離計連動式のデジタル及びフイルムカメラでの使用を前提に設計されていますが、マウントアダプターの使用により様々なプラットフォームの撮影にも対応します。&lt;br&gt;総金属製ボディによる高耐久性だけでなく、美しい外観デザインによる所有する悦びを併せ持ちます。&lt;br&gt;外装は真鍮素材にニッケルメッキとブラックペイントを施し、クラシカルな色調のシングルコートレンズコーティングです。&lt;br&gt;&lt;br&gt;&lt;strong&gt;■主な仕様&lt;/strong&gt;&lt;br&gt;&lt;br&gt;●最大径×全長：φ５５．３×３６．９ｍｍ&lt;br&gt;●フィルター径：φ４３ｍｍ&lt;br&gt;●本体重量：２５５ｇ&lt;br&gt;●画角：４６．３°&lt;br&gt;●レンズ構成：７群８枚&lt;br&gt;●最小絞り：Ｆ１６&lt;br&gt;●絞り羽根枚数：１２枚&lt;br&gt;●焦点距離：５０ｍｍ&lt;br&gt;●最短撮影距離：０．７ｍ&lt;/div&gt;</t>
  </si>
  <si>
    <t>&lt;img src="https://gdetail.image-qoo10.jp/839/604445351/2021/10/cecac88e-ee0c-424b-a073-997a3d2157da.jpg"&gt;&lt;br&gt;&lt;br&gt;&lt;br&gt;&lt;br&gt;&lt;br&gt;&lt;br&gt;&lt;div align="left"&gt;&lt;strong&gt;■商品特徴&lt;/strong&gt;&lt;br&gt;&lt;br&gt;F1.2の明るさを持つポートレートやファッション撮影に最適なハイスピード中望遠レンズ。&lt;br&gt;&lt;br&gt;F1.2の明るさを持つポートレートやファッション撮影に最適なハイスピード中望遠レンズ。&lt;br&gt;開放F1.2から卓越した描写力を持ちながら、柔らかで自然なボケ味が得られます。&lt;br&gt;&lt;br&gt;&lt;strong&gt;■主な仕様&lt;/strong&gt;&lt;br&gt;&lt;br&gt;・対応マウント：キヤノンRF&lt;br&gt;・焦点距離 : 85mm（35mm判換算&lt;br&gt;・フォーカス：MF(マニュアルフォーカス)&lt;br&gt;・レンズ構成 : 6群9枚(EDレンズ2枚、高屈折低分散ガラスレンズ4枚)&lt;br&gt;・対応撮像画面サイズ：35mmフルサイズ&lt;br&gt;・最大撮影倍率：0.09倍&lt;br&gt;・最短撮影距離：1m&lt;br&gt;・絞り：F1.2-F16&lt;br&gt;・絞り羽根：11枚&lt;br&gt;・フィルター径：77mm&lt;br&gt;・サイズ：Φ83×全長118（mm）&lt;br&gt;・質量：約950g&lt;br&gt;・専用フード付属&lt;br&gt;※ご使用時にはカメラの「メニュー」-「レンズなしレリーズ」を「ON」にしてください。&lt;br&gt;※カメラの機種により「レンズなしレリーズ」の設定階層が違う場合がございます。各カメラの取扱説明書をご覧になり設定を行ってください。&lt;/div&gt;</t>
  </si>
  <si>
    <t>&lt;img src="https://gdetail.image-qoo10.jp/839/604445351/2021/10/6bc865d4-2592-4ca2-b55f-18b270399b46.jpg"&gt;&lt;br&gt;&lt;br&gt;&lt;br&gt;&lt;br&gt;&lt;br&gt;&lt;br&gt;&lt;div align="left"&gt;&lt;strong&gt;■商品特徴&lt;/strong&gt;&lt;br&gt;&lt;br&gt;F1.2の明るさを持つポートレートやファッション撮影に最適なハイスピード中望遠レンズ&lt;br&gt;&lt;br&gt;F1.2の明るさを持つポートレートやファッション撮影に最適なハイスピード中望遠レンズ。&lt;br&gt;開放F1.2から卓越した描写力を持ちながら、柔らかで自然なボケ味が得られます。&lt;br&gt;&lt;br&gt;&lt;strong&gt;■主な仕様&lt;/strong&gt;&lt;br&gt;&lt;br&gt;・対応マウント：ニコンZ&lt;br&gt;・焦点距離 : 85mm（35mm判換算&lt;br&gt;・フォーカス：MF(マニュアルフォーカス)&lt;br&gt;・レンズ構成 : 6群9枚(EDレンズ2枚、高屈折低分散ガラスレンズ4枚)&lt;br&gt;・対応撮像画面サイズ：35mmフルサイズ&lt;br&gt;・最大撮影倍率：0.09倍&lt;br&gt;・最短撮影距離：1m&lt;br&gt;・絞り：F1.2-F16&lt;br&gt;・絞り羽根：11枚&lt;br&gt;・フィルター径：77mm&lt;br&gt;・サイズ：Φ83×全長120（mm）&lt;br&gt;・質量：約955g&lt;br&gt;・専用フード付属&lt;br&gt;※ご使用時にはカメラの「メニュー」-「レンズなしレリーズ」を「ON」にしてください。&lt;br&gt;※カメラの機種により「レンズなしレリーズ」の設定階層が違う場合がございます。各カメラの取扱説明書をご覧になり設定を行ってください。&lt;/div&gt;</t>
  </si>
  <si>
    <t>&lt;img src="https://img1.kakaku.k-img.com/images/productimage/fullscale/K0001303363.jpg"&gt;&lt;br&gt;&lt;br&gt;&lt;div align="left"&gt;&lt;strong&gt;■商品特徴&lt;/strong&gt;&lt;br&gt; DJI DJI Pocket 2 Creator Combo 小型ジンバルカメラ ブラック&lt;br&gt;発売日：2020年10月31日&lt;br&gt;&lt;br&gt;&lt;strong&gt;●ポケットサイズ 大事な瞬間を逃さない、小型ジンバルカメラ&lt;/strong&gt;&lt;br&gt;手にすっぽり収まるDJI Pocket 2は、鞄やポケットに収納して、どこにでも持ち運べます。&lt;br&gt;旅先や日常で、何気なく目に留まったものでも、Pocket 2があれば、すぐに撮影できます。&lt;br&gt;&lt;br&gt;&lt;strong&gt;●クイック撮影 片手で、すかさず撮影&lt;/strong&gt;&lt;br&gt;写真や動画の撮影を1秒で開始できるので、慌ただしい場面でもその瞬間を逃しません。&lt;br&gt;&lt;br&gt;&lt;strong&gt;●美顔効果&lt;/strong&gt;&lt;br&gt;美顔効果により、セルフィーで最高に輝く瞬間をみんなに見せましょう。&lt;br&gt;Pocket 2は、画角93度を誇り、より柔軟な撮影に対応。&lt;br&gt;SNSにぴったりな構図での撮影を可能にします。&lt;br&gt;&lt;br&gt;&lt;strong&gt;●Active Track 3.0&lt;/strong&gt;&lt;br&gt;どんな動きでも、Pocket 2はActive Track 3.0で被写体を追いかけて、フレーム内にとどめます。&lt;br&gt;&lt;br&gt;&lt;strong&gt;●ストーリーモード&lt;/strong&gt;&lt;br&gt;ストーリーモードでは、動画と音楽のテンプレートを使用して、数回タップするだけでかっこいい短編動画を作成できます。&lt;br&gt;&lt;br&gt;&lt;br&gt;&lt;strong&gt;【主な仕様】&lt;/strong&gt;&lt;br&gt;本体サイズ：124.7×38.1×30 mm&lt;br&gt;重量：117g&lt;br&gt;安定化機能：3軸&lt;br&gt;センサー：1/1.7インチ CMOS&lt;br&gt;・有効画素数：64 MP&lt;br&gt;レンズ：FOV 93°、F1.8&lt;br&gt;・焦点距離：20 mm（35mm判換算）&lt;br&gt;ISO感度：静止画：100～6400 (16 MP)、100～3200 (64 MP)&lt;br&gt;・動画： 100～6400&lt;br&gt;電子シャッター速度：8～1/8000 秒&lt;br&gt;最大静止画サイズ：9216×6912 ピクセル&lt;br&gt;動画解像度：4K Ultra HD: 3840×2160 @ 24/25/30/48/50/60fps&lt;br&gt;対応ファイルフォーマット：FAT32 (～ 32 GB)/exFAT (32 GB ～)&lt;br&gt;写真フォーマット：JPEG/DNG&lt;br&gt;動画フォーマット：MP4 (MPEG-4 AVC/H.264)&lt;br&gt;対応SDカード：最大256 GB SDHC/SDXC UHS-Iスピードクラス 1 または UHS-I スピードクラス 3のmicroSD&lt;br&gt;バッテリー：LiPo&lt;br&gt;バッテリー容量：875 mAh&lt;br&gt;動作環境温度：0℃ ～ 40℃&lt;br&gt;駆動時間：140分&lt;br&gt;充電時間：73分（5V/2A USBアダプターを使用した場合）&lt;br&gt;&lt;br&gt;&lt;br&gt;&lt;/div&gt;</t>
  </si>
  <si>
    <t>定单数</t>
    <phoneticPr fontId="4"/>
  </si>
  <si>
    <t>instax SQUARE SQ 6 チェキスクエア [ルビーレッド] インスタントカメラ</t>
  </si>
  <si>
    <t>&lt;img src="https://img1.kakaku.k-img.com/images/productimage/fullscale/K0001093039.jpg"&gt;&lt;br&gt;&lt;br&gt;&lt;div align="left"&gt;&lt;strong&gt;■商品特徴&lt;/strong&gt;&lt;br&gt; 富士フイルム INSSQ6RUBYRED インスタントカメラ 『チェキ』 instax SQUARE SQ6 ルビーレッド&lt;br&gt;発売日：2018年11月16日&lt;br&gt;&lt;br&gt;●オートモード&lt;br&gt;周りの明るさに応じて最適なシャッタースピードやフラッシュ光量に自動調整。暗い室内でも明るくきれいに写せます。&lt;br&gt;&lt;br&gt;●セルフィーモード＆セルフショットミラー搭載&lt;br&gt;自分撮りに最適な明るさと撮影距離に自動調整。レンズ横のミラーで写る範囲を確認しながら簡単に撮影できます。&lt;br&gt;&lt;br&gt;●マクロモード、遠景モード搭載&lt;br&gt;30～50cmまで被写体に近づけるマクロモード、離れた被写体（2m～∞）を撮影するときに写真全体をシャープに美しく写せる遠景モードを搭載。&lt;br&gt;&lt;br&gt;●二重露光モード搭載&lt;br&gt;2回シャッターを押して、1枚のフィルムに2つの画像を重ねることで、アート的な写真を撮ることができます。&lt;br&gt;&lt;br&gt;&lt;br&gt;&lt;strong&gt;【主な仕様】&lt;/strong&gt;&lt;br&gt;使用フィルム：富士フイルム インスタントフィルム instax SQUARE（別売）&lt;br&gt;画面サイズ：62mm×62mm&lt;br&gt;レンズ：沈胴式レンズ　2群2枚構成　f=65.75mm　1:12.6&lt;br&gt;ファインダー：逆ガリレオ式ファインダー　0.4倍　ターゲットマーク付き&lt;br&gt;撮影距離：電動3点切り替え式（0.3m～0.5m/0.5m～2m/2m～..）&lt;br&gt;マクロモード（0.3m～0.5m）　標準モード（0.5m～2m）　遠景モード（2m～..）&lt;br&gt;シャッター：プログラム式電子シャッター　1.6秒～1/400秒&lt;br&gt;露光調整：自動調節　連動範囲：LV5.0～15.5（ISO800)　露光補正：±2/3EV&lt;br&gt;フィルム送り出し：電動式&lt;br&gt;フィルム現像時間：約90秒（時間は気温によって変動します）&lt;br&gt;フラッシュ：マクロモード時：低輝度自動発光オートフラッシュ（自動調光）&lt;br&gt;マクロモード時以外：常時発光 充電時間：0.2秒～7秒（新品電池使用時）、フラッシュ充電中表示、 フラッシュ撮影距離：0.3m～2.7m&lt;br&gt;セルフタイマー：電子式 作動時間：約10秒 途中解除可能&lt;br&gt;LED表示：撮影モード（オート、セルフィー、マクロ、遠景、二重露光）、濃淡コントロール、フラッシュ発光禁止、セルフタイマーモード&lt;br&gt;電源：リチウム電池（CR2）　2本　撮影可能枚数：約30パック&lt;br&gt;その他：フィルムパック確認窓　三脚ねじ穴（三脚は別売り）&lt;br&gt;大きさ／質量（重さ）：118.7mm×128.1mm×58.1mm（突起部除く）／393g（電池、ストラップ、フィルム別）&lt;br&gt;付属品：リチウム電池（CR2）　2本、ショルダーストラップ、フラッシュフィルター　3個&lt;/div&gt;</t>
  </si>
  <si>
    <t>https://kakaku.com/item/K0001028718</t>
  </si>
  <si>
    <t>https://kakaku.com/item/K0001292058</t>
  </si>
  <si>
    <t>https://kakaku.com/item/K0000958456</t>
  </si>
  <si>
    <t>https://kakaku.com/item/K0001171377</t>
  </si>
  <si>
    <t>https://kakaku.com/item/K0001171378</t>
  </si>
  <si>
    <t>https://kakaku.com/item/K0001182261</t>
  </si>
  <si>
    <t>https://kakaku.com/item/K0001272147</t>
  </si>
  <si>
    <t>https://kakaku.com/item/K0001272146</t>
  </si>
  <si>
    <t>https://kakaku.com/item/K0001276079</t>
  </si>
  <si>
    <t>https://kakaku.com/item/K0001272148</t>
  </si>
  <si>
    <t>https://kakaku.com/item/K0001286337</t>
  </si>
  <si>
    <t>https://kakaku.com/item/K0001286336</t>
  </si>
  <si>
    <t>https://kakaku.com/item/K0001283076</t>
  </si>
  <si>
    <t>https://kakaku.com/item/K0001283077</t>
  </si>
  <si>
    <t>https://kakaku.com/item/K0001283078</t>
  </si>
  <si>
    <t>https://kakaku.com/item/K0001283079</t>
  </si>
  <si>
    <t>https://kakaku.com/item/K0001274576</t>
  </si>
  <si>
    <t>https://kakaku.com/item/K0001274577</t>
  </si>
  <si>
    <t>https://kakaku.com/item/K0001274187</t>
  </si>
  <si>
    <t>https://kakaku.com/item/K0001274188</t>
  </si>
  <si>
    <t>https://kakaku.com/item/K0001272957</t>
  </si>
  <si>
    <t>https://kakaku.com/item/K0001272958</t>
  </si>
  <si>
    <t>https://kakaku.com/item/K0001266192</t>
  </si>
  <si>
    <t>https://kakaku.com/item/K0001266193</t>
  </si>
  <si>
    <t>https://kakaku.com/item/K0001244677</t>
  </si>
  <si>
    <t>https://kakaku.com/item/K0001237310</t>
  </si>
  <si>
    <t>https://kakaku.com/item/K0001237309</t>
  </si>
  <si>
    <t>https://kakaku.com/item/K0001237311</t>
  </si>
  <si>
    <t>https://kakaku.com/item/K0001237312</t>
  </si>
  <si>
    <t>https://kakaku.com/item/K0001232559</t>
  </si>
  <si>
    <t>https://kakaku.com/item/K0001232560</t>
  </si>
  <si>
    <t>https://kakaku.com/item/K0001233056</t>
  </si>
  <si>
    <t>https://kakaku.com/item/K0001231936</t>
  </si>
  <si>
    <t>https://kakaku.com/item/K0001231937</t>
  </si>
  <si>
    <t>https://kakaku.com/item/K0001231900</t>
  </si>
  <si>
    <t>https://kakaku.com/item/K0001222485</t>
  </si>
  <si>
    <t>https://kakaku.com/item/K0001222466</t>
  </si>
  <si>
    <t>https://kakaku.com/item/K0001203367</t>
  </si>
  <si>
    <t>https://kakaku.com/item/K0001272155</t>
  </si>
  <si>
    <t>https://kakaku.com/item/K0001086553</t>
  </si>
  <si>
    <t>https://kakaku.com/item/K0001292526</t>
  </si>
  <si>
    <t>https://kakaku.com/item/K0001292528</t>
  </si>
  <si>
    <t>https://kakaku.com/item/K0001292527</t>
  </si>
  <si>
    <t>https://kakaku.com/item/K0001292529</t>
  </si>
  <si>
    <t>https://kakaku.com/item/K0001292530</t>
  </si>
  <si>
    <t>https://kakaku.com/item/K0001292531</t>
  </si>
  <si>
    <t>https://kakaku.com/item/K0001290458</t>
  </si>
  <si>
    <t>https://kakaku.com/item/K0001290457</t>
  </si>
  <si>
    <t>https://kakaku.com/item/K0001287798</t>
  </si>
  <si>
    <t>https://kakaku.com/item/K0001287799</t>
  </si>
  <si>
    <t>https://kakaku.com/item/K0001279107</t>
  </si>
  <si>
    <t>https://kakaku.com/item/K0001278141</t>
  </si>
  <si>
    <t>https://kakaku.com/item/K0001231902</t>
  </si>
  <si>
    <t>https://kakaku.com/item/K0000938782</t>
  </si>
  <si>
    <t>https://kakaku.com/item/K0001222494</t>
  </si>
  <si>
    <t>https://kakaku.com/item/K0001272158</t>
  </si>
  <si>
    <t>https://kakaku.com/item/K0001272156</t>
  </si>
  <si>
    <t>https://kakaku.com/item/K0001294802</t>
  </si>
  <si>
    <t>https://kakaku.com/item/K0001293791</t>
  </si>
  <si>
    <t>https://kakaku.com/item/K0001292501</t>
  </si>
  <si>
    <t>https://kakaku.com/item/K0001292502</t>
  </si>
  <si>
    <t>https://kakaku.com/item/K0001287800</t>
  </si>
  <si>
    <t>https://kakaku.com/item/K0001287801</t>
  </si>
  <si>
    <t>https://kakaku.com/item/K0001287796</t>
  </si>
  <si>
    <t>https://kakaku.com/item/K0001287797</t>
  </si>
  <si>
    <t>https://kakaku.com/item/K0001286917</t>
  </si>
  <si>
    <t>https://kakaku.com/item/K0001286916</t>
  </si>
  <si>
    <t>https://kakaku.com/item/K0001286918</t>
  </si>
  <si>
    <t>https://kakaku.com/item/K0001286919</t>
  </si>
  <si>
    <t>https://kakaku.com/item/K0001286920</t>
  </si>
  <si>
    <t>https://kakaku.com/item/K0001286915</t>
  </si>
  <si>
    <t>https://kakaku.com/item/K0001286911</t>
  </si>
  <si>
    <t>https://kakaku.com/item/K0001286910</t>
  </si>
  <si>
    <t>https://kakaku.com/item/K0001286912</t>
  </si>
  <si>
    <t>https://kakaku.com/item/K0001286913</t>
  </si>
  <si>
    <t>https://kakaku.com/item/K0001286914</t>
  </si>
  <si>
    <t>https://kakaku.com/item/K0001286909</t>
  </si>
  <si>
    <t>https://kakaku.com/item/K0000966593</t>
  </si>
  <si>
    <t>https://kakaku.com/item/K0000566671</t>
  </si>
  <si>
    <t>https://kakaku.com/item/K0000084517</t>
  </si>
  <si>
    <t>https://kakaku.com/item/K0001294803</t>
  </si>
  <si>
    <t>https://kakaku.com/item/10503511929</t>
  </si>
  <si>
    <t>https://kakaku.com/item/K0001008958</t>
  </si>
  <si>
    <t>https://kakaku.com/item/K0001198046</t>
  </si>
  <si>
    <t>https://kakaku.com/item/K0000592981</t>
  </si>
  <si>
    <t>https://kakaku.com/item/K0001077484</t>
  </si>
  <si>
    <t>https://kakaku.com/item/K0001303362</t>
  </si>
  <si>
    <t>https://kakaku.com/item/K0000978256</t>
  </si>
  <si>
    <t>https://kakaku.com/item/K0001301166</t>
  </si>
  <si>
    <t>https://kakaku.com/item/K0001147818</t>
  </si>
  <si>
    <t>https://kakaku.com/item/K0001199758</t>
  </si>
  <si>
    <t>https://kakaku.com/item/K0001199757</t>
  </si>
  <si>
    <t>https://kakaku.com/item/K0001199756</t>
  </si>
  <si>
    <t>https://kakaku.com/item/K0001199755</t>
  </si>
  <si>
    <t>https://kakaku.com/item/K0000922071</t>
  </si>
  <si>
    <t>https://kakaku.com/item/K0001172965</t>
  </si>
  <si>
    <t>https://kakaku.com/item/K0001172966</t>
  </si>
  <si>
    <t>https://kakaku.com/item/K0000910987</t>
  </si>
  <si>
    <t>https://kakaku.com/item/K0000944145</t>
  </si>
  <si>
    <t>https://kakaku.com/item/K0000944144</t>
  </si>
  <si>
    <t>https://kakaku.com/item/K0001076573</t>
  </si>
  <si>
    <t>https://kakaku.com/item/K0001076574</t>
  </si>
  <si>
    <t>https://kakaku.com/item/K0000944146</t>
  </si>
  <si>
    <t>https://kakaku.com/item/K0000944147</t>
  </si>
  <si>
    <t>https://kakaku.com/item/K0001302742</t>
  </si>
  <si>
    <t>https://kakaku.com/item/K0001237392</t>
  </si>
  <si>
    <t>https://kakaku.com/item/K0001237389</t>
  </si>
  <si>
    <t>https://kakaku.com/item/K0001237391</t>
  </si>
  <si>
    <t>https://kakaku.com/item/K0001237388</t>
  </si>
  <si>
    <t>https://kakaku.com/item/K0001237390</t>
  </si>
  <si>
    <t>https://kakaku.com/item/K0001165323</t>
  </si>
  <si>
    <t>https://kakaku.com/item/K0000566101</t>
  </si>
  <si>
    <t>https://kakaku.com/item/K0001165325</t>
  </si>
  <si>
    <t>https://kakaku.com/item/K0001306941</t>
  </si>
  <si>
    <t>https://kakaku.com/item/K0001306939</t>
  </si>
  <si>
    <t>https://kakaku.com/item/K0001165324</t>
  </si>
  <si>
    <t>https://kakaku.com/item/K0001306940</t>
  </si>
  <si>
    <t>https://kakaku.com/item/K0001314166</t>
  </si>
  <si>
    <t>https://kakaku.com/item/K0001233624</t>
  </si>
  <si>
    <t>https://kakaku.com/item/K0001289636</t>
  </si>
  <si>
    <t>https://kakaku.com/item/K0001233626</t>
  </si>
  <si>
    <t>https://kakaku.com/item/K0001233625</t>
  </si>
  <si>
    <t>https://kakaku.com/item/K0001289639</t>
  </si>
  <si>
    <t>https://kakaku.com/item/K0001289638</t>
  </si>
  <si>
    <t>https://kakaku.com/item/K0001289637</t>
  </si>
  <si>
    <t>https://kakaku.com/item/K0000709266</t>
  </si>
  <si>
    <t>https://kakaku.com/item/K0001093040</t>
  </si>
  <si>
    <t>https://kakaku.com/item/K0001093039</t>
  </si>
  <si>
    <t>https://kakaku.com/item/K0001229566</t>
  </si>
  <si>
    <t>https://kakaku.com/item/K0001229567</t>
  </si>
  <si>
    <t>https://kakaku.com/item/K0001344269</t>
  </si>
  <si>
    <t>https://kakaku.com/item/K0001260470</t>
  </si>
  <si>
    <t>https://kakaku.com/item/K0001304686</t>
  </si>
  <si>
    <t>https://kakaku.com/item/K0001222478</t>
  </si>
  <si>
    <t>https://kakaku.com/item/K0001304687</t>
  </si>
  <si>
    <t>https://kakaku.com/item/K0001260471</t>
  </si>
  <si>
    <t>https://kakaku.com/item/K0000938771</t>
  </si>
  <si>
    <t>https://kakaku.com/item/K0000856844</t>
  </si>
  <si>
    <t>https://kakaku.com/item/K0000856845</t>
  </si>
  <si>
    <t>https://kakaku.com/item/K0000622992</t>
  </si>
  <si>
    <t>https://kakaku.com/item/K0000622993</t>
  </si>
  <si>
    <t>https://kakaku.com/item/K0000622994</t>
  </si>
  <si>
    <t>https://kakaku.com/item/K0001146982</t>
  </si>
  <si>
    <t>https://kakaku.com/item/K0001146983</t>
  </si>
  <si>
    <t>https://kakaku.com/item/K0000777577</t>
  </si>
  <si>
    <t>https://kakaku.com/item/K0000777578</t>
  </si>
  <si>
    <t>https://kakaku.com/item/K0000777579</t>
  </si>
  <si>
    <t>https://kakaku.com/item/K0001002803</t>
  </si>
  <si>
    <t>https://kakaku.com/item/K0001101248</t>
  </si>
  <si>
    <t>https://kakaku.com/item/K0001101247</t>
  </si>
  <si>
    <t>https://kakaku.com/item/K0000944142</t>
  </si>
  <si>
    <t>https://kakaku.com/item/K0000944141</t>
  </si>
  <si>
    <t>https://kakaku.com/item/K0000996986</t>
  </si>
  <si>
    <t>https://kakaku.com/item/K0000808287</t>
  </si>
  <si>
    <t>https://kakaku.com/item/K0000876228</t>
  </si>
  <si>
    <t>https://kakaku.com/item/K0000876227</t>
  </si>
  <si>
    <t>https://kakaku.com/item/K0001083373</t>
  </si>
  <si>
    <t>https://kakaku.com/item/K0001301156</t>
  </si>
  <si>
    <t>https://kakaku.com/item/K0001172964</t>
  </si>
  <si>
    <t>https://kakaku.com/item/K0001138203</t>
  </si>
  <si>
    <t>https://kakaku.com/item/K0000622990</t>
  </si>
  <si>
    <t>https://kakaku.com/item/K0001032986</t>
  </si>
  <si>
    <t>https://kakaku.com/item/K0001005752</t>
  </si>
  <si>
    <t>https://kakaku.com/item/K0001312673</t>
  </si>
  <si>
    <t>https://kakaku.com/item/K0001229570</t>
  </si>
  <si>
    <t>https://kakaku.com/item/K0000944143</t>
  </si>
  <si>
    <t>https://kakaku.com/item/K0001336318</t>
  </si>
  <si>
    <t>https://kakaku.com/item/K0001351073</t>
  </si>
  <si>
    <t>https://kakaku.com/item/K0001303363</t>
  </si>
  <si>
    <t>https://kakaku.com/item/K0001307324</t>
  </si>
  <si>
    <t>https://kakaku.com/item/K0000931906</t>
  </si>
  <si>
    <t>https://kakaku.com/item/K0000931905</t>
  </si>
  <si>
    <t>https://kakaku.com/item/K0001025861</t>
  </si>
  <si>
    <t>https://kakaku.com/item/K0001346796</t>
  </si>
  <si>
    <t>https://kakaku.com/item/K0001314822</t>
  </si>
  <si>
    <t>https://kakaku.com/item/K0001365496</t>
  </si>
  <si>
    <t>https://kakaku.com/item/K0001365497</t>
  </si>
  <si>
    <t>https://kakaku.com/item/K0001365498</t>
  </si>
  <si>
    <t>https://kakaku.com/item/K0001360903</t>
  </si>
  <si>
    <t>https://kakaku.com/item/K0001360902</t>
  </si>
  <si>
    <t>https://kakaku.com/item/K0001360904</t>
  </si>
  <si>
    <t>https://kakaku.com/item/K0001360905</t>
  </si>
  <si>
    <t>https://kakaku.com/item/K0001357379</t>
  </si>
  <si>
    <t>https://kakaku.com/item/K0001357380</t>
  </si>
  <si>
    <t>https://kakaku.com/item/K0001355126</t>
  </si>
  <si>
    <t>https://kakaku.com/item/K0001355125</t>
  </si>
  <si>
    <t>https://kakaku.com/item/K0001306316</t>
  </si>
  <si>
    <t>https://kakaku.com/item/K0001345385</t>
  </si>
  <si>
    <t>https://kakaku.com/item/K0001327822</t>
  </si>
  <si>
    <t>https://kakaku.com/item/K0001328217</t>
  </si>
  <si>
    <t>https://kakaku.com/item/K0001328216</t>
  </si>
  <si>
    <t>https://kakaku.com/item/K0001328219</t>
  </si>
  <si>
    <t>https://kakaku.com/item/K0001328218</t>
  </si>
  <si>
    <t>https://kakaku.com/item/K0001318493</t>
  </si>
  <si>
    <t>https://kakaku.com/item/K0001317327</t>
  </si>
  <si>
    <t>https://kakaku.com/item/K0001301158</t>
  </si>
  <si>
    <t>https://kakaku.com/item/K0001344352</t>
  </si>
  <si>
    <t>https://kakaku.com/item/K0001344353</t>
  </si>
  <si>
    <t>https://kakaku.com/item/K0001301160</t>
  </si>
  <si>
    <t>https://kakaku.com/item/K0001301159</t>
  </si>
  <si>
    <t>https://kakaku.com/item/K0001301162</t>
  </si>
  <si>
    <t>https://kakaku.com/item/K0001301161</t>
  </si>
  <si>
    <t>基准手数料</t>
    <phoneticPr fontId="5"/>
  </si>
  <si>
    <t>&gt;3天增幅</t>
    <phoneticPr fontId="5"/>
  </si>
  <si>
    <t>说明</t>
    <phoneticPr fontId="5"/>
  </si>
  <si>
    <r>
      <t>名前</t>
    </r>
    <r>
      <rPr>
        <sz val="11"/>
        <color theme="0"/>
        <rFont val="Microsoft YaHei"/>
        <family val="2"/>
        <charset val="134"/>
      </rPr>
      <t>=</t>
    </r>
    <r>
      <rPr>
        <sz val="11"/>
        <color theme="0"/>
        <rFont val="Yu Gothic"/>
        <family val="2"/>
        <charset val="128"/>
        <scheme val="minor"/>
      </rPr>
      <t>手数料</t>
    </r>
    <phoneticPr fontId="5"/>
  </si>
  <si>
    <t>&lt;=3</t>
    <phoneticPr fontId="5"/>
  </si>
  <si>
    <t>&gt;3</t>
    <phoneticPr fontId="5"/>
  </si>
  <si>
    <r>
      <t>用</t>
    </r>
    <r>
      <rPr>
        <sz val="11"/>
        <color theme="0"/>
        <rFont val="Microsoft YaHei"/>
        <family val="2"/>
        <charset val="134"/>
      </rPr>
      <t>0.92减去增幅</t>
    </r>
    <phoneticPr fontId="5"/>
  </si>
  <si>
    <t>発送日</t>
    <phoneticPr fontId="5"/>
  </si>
  <si>
    <t>○商家6</t>
  </si>
  <si>
    <t>FDR-AX45 (TI) [ブロンズブラウン] デジタル4Kビデオカメラレコーダー</t>
  </si>
  <si>
    <t>HERO9 BLACK CHDHX-901-FW ウェアラブルカメラ</t>
  </si>
  <si>
    <t>HDR-CX470 (W) [ホワイト] デジタルHDビデオカメラレコーダー</t>
  </si>
  <si>
    <t>BG-E21 EOS 6D Mark II専用バッテリーグリップ</t>
  </si>
  <si>
    <t>PowerShot ZOOM デジタルカメラ 望遠鏡型カメラ</t>
  </si>
  <si>
    <t>DC-TX2 コンパクトデジタルカメラ</t>
  </si>
  <si>
    <t>フォクトレンダー NOKTON vintage line 50mm F1.5 Aspherical II VM MC [ブラック]</t>
  </si>
  <si>
    <t>フォクトレンダー NOKTON vintage line 50mm F1.5 Aspherical II VM SC [シルバー]</t>
  </si>
  <si>
    <t>フォクトレンダー NOKTON vintage line 50mm F1.5 Aspherical II VM SC [ブラック]</t>
  </si>
  <si>
    <t>フォクトレンダー NOKTON vintage line 50mm F1.5 Aspherical II VM MC [ニッケル・ブラックペイント]</t>
  </si>
  <si>
    <t>フォクトレンダー NOKTON vintage line 50mm F1.5 Aspherical II VM SC [ニッケル・ブラックペイント]</t>
  </si>
  <si>
    <t>LEICA DG VARIO-ELMARIT 12-60mm/F2.8-4.0 ASPH./POWER O.I.S. H-ES12060</t>
  </si>
  <si>
    <t>http://gd.image-qoo10.jp/li/357/862/4190862357.jpg</t>
  </si>
  <si>
    <t>http://gd.image-qoo10.jp/li/629/862/4190862629.jpg</t>
  </si>
  <si>
    <t>http://gd.image-qoo10.jp/li/669/862/4190862669.jpg</t>
  </si>
  <si>
    <t>http://gd.image-qoo10.jp/li/665/862/4190862665.jpg</t>
  </si>
  <si>
    <t>http://gd.image-qoo10.jp/li/666/862/4190862666.jpg</t>
  </si>
  <si>
    <t>http://gd.image-qoo10.jp/li/431/862/4190862431.jpg</t>
  </si>
  <si>
    <t>http://gd.image-qoo10.jp/li/430/862/4190862430.jpg</t>
  </si>
  <si>
    <t>http://gd.image-qoo10.jp/li/654/862/4190862654.jpg</t>
  </si>
  <si>
    <t>http://gd.image-qoo10.jp/li/655/862/4190862655.jpg</t>
  </si>
  <si>
    <t>http://gd.image-qoo10.jp/li/434/862/4190862434.jpg</t>
  </si>
  <si>
    <t>http://gd.image-qoo10.jp/li/435/862/4190862435.jpg</t>
  </si>
  <si>
    <t>http://gd.image-qoo10.jp/li/436/862/4190862436.jpg</t>
  </si>
  <si>
    <t>http://gd.image-qoo10.jp/li/438/862/4190862438.jpg</t>
  </si>
  <si>
    <t>http://gd.image-qoo10.jp/li/437/862/4190862437.jpg</t>
  </si>
  <si>
    <t>http://gd.image-qoo10.jp/li/442/862/4190862442.jpg</t>
  </si>
  <si>
    <t>http://gd.image-qoo10.jp/li/381/862/4190862381.jpg</t>
  </si>
  <si>
    <t>http://gd.image-qoo10.jp/li/439/862/4190862439.jpg</t>
  </si>
  <si>
    <t>http://gd.image-qoo10.jp/li/312/851/4190851312.jpg</t>
  </si>
  <si>
    <t>http://gd.image-qoo10.jp/li/074/851/4190851074.jpg</t>
  </si>
  <si>
    <t>http://gd.image-qoo10.jp/li/795/850/4190850795.jpg</t>
  </si>
  <si>
    <t>http://gd.image-qoo10.jp/li/162/851/4190851162.jpg</t>
  </si>
  <si>
    <t>http://gd.image-qoo10.jp/li/749/847/4190847749.jpg</t>
  </si>
  <si>
    <t>http://gd.image-qoo10.jp/li/775/847/4190847775.jpg</t>
  </si>
  <si>
    <t>http://gd.image-qoo10.jp/li/924/848/4190848924.jpg</t>
  </si>
  <si>
    <t>http://gd.image-qoo10.jp/li/194/849/4190849194.jpg</t>
  </si>
  <si>
    <t>http://gd.image-qoo10.jp/li/723/848/4190848723.jpg</t>
  </si>
  <si>
    <t>http://gd.image-qoo10.jp/li/079/848/4190848079.jpg</t>
  </si>
  <si>
    <t>http://gd.image-qoo10.jp/li/718/848/4190848718.jpg</t>
  </si>
  <si>
    <t>http://gd.image-qoo10.jp/li/715/848/4190848715.jpg</t>
  </si>
  <si>
    <t>http://gd.image-qoo10.jp/li/695/848/4190848695.jpg</t>
  </si>
  <si>
    <t>http://gd.image-qoo10.jp/li/692/848/4190848692.jpg</t>
  </si>
  <si>
    <t>http://gd.image-qoo10.jp/li/812/847/4190847812.jpg</t>
  </si>
  <si>
    <t>http://gd.image-qoo10.jp/li/799/847/4190847799.jpg</t>
  </si>
  <si>
    <t>http://gd.image-qoo10.jp/li/801/847/4190847801.jpg</t>
  </si>
  <si>
    <t>http://gd.image-qoo10.jp/li/525/847/4190847525.jpg</t>
  </si>
  <si>
    <t>http://gd.image-qoo10.jp/li/523/847/4190847523.jpg</t>
  </si>
  <si>
    <t>http://gd.image-qoo10.jp/li/526/847/4190847526.jpg</t>
  </si>
  <si>
    <t>❖</t>
    <phoneticPr fontId="4"/>
  </si>
  <si>
    <t>http://gd.image-qoo10.jp/li/148/415/4229415148.jpg</t>
  </si>
  <si>
    <t>❖</t>
  </si>
  <si>
    <t>http://gd.image-qoo10.jp/li/803/319/4259319803.jpg</t>
  </si>
  <si>
    <t>http://gd.image-qoo10.jp/li/699/319/4259319699.jpg</t>
  </si>
  <si>
    <t>http://gd.image-qoo10.jp/li/802/319/4259319802.jpg</t>
  </si>
  <si>
    <t>http://gd.image-qoo10.jp/li/601/801/4271801601.jpg</t>
  </si>
  <si>
    <t>http://gd.image-qoo10.jp/li/463/932/4291932463.jpg</t>
  </si>
  <si>
    <t>http://gd.image-qoo10.jp/li/932/641/4300641932.jpg</t>
  </si>
  <si>
    <t>http://gd.image-qoo10.jp/li/221/228/4307228221.jpg</t>
  </si>
  <si>
    <t>http://gd.image-qoo10.jp/li/511/161/4425161511.jpg</t>
  </si>
  <si>
    <t>http://gd.image-qoo10.jp/li/427/271/4447271427.jpg</t>
  </si>
  <si>
    <t>3</t>
    <phoneticPr fontId="4"/>
  </si>
  <si>
    <t>http://gd.image-qoo10.jp/li/044/263/4469263044.jpg</t>
  </si>
  <si>
    <t>14:00</t>
  </si>
  <si>
    <t>http://gd.image-qoo10.jp/li/047/263/4469263047.jpg</t>
  </si>
  <si>
    <t>&lt;img src="https://img1.kakaku.k-img.com/images/productimage/fullscale/K0000592981.jpg"&gt;&lt;br&gt;&lt;br&gt;&lt;div align="left"&gt;&lt;strong&gt;■商品特徴&lt;/strong&gt;&lt;br&gt;&lt;!-- 20210114 --&gt;&lt;br&gt;&lt;br&gt;ペンタックス 交換用レンズ HD PENTAX-DA 20-40mm F2.8-4ED Limited DC WR (ブラック)&lt;br&gt;JANコード：4549212274749&lt;br&gt;発売日：2013/12/中旬&lt;br&gt;&lt;br&gt;■リミテッド初の2倍ズーム&lt;br&gt;焦点距離20～40mmの2倍ズームで、PENTAX Kシリーズデジタル一眼カメラに装着すると、35ミリ判換算で焦点距離30.5～61.5mm相当の画角が得られます。風景や日常のスナップ、人物ポートレートなど、一般的な撮影で最も使用頻度の高い焦点域をカバーでき、常用レンズとして好適です。&lt;br&gt;&lt;br&gt;■描写や質感にこだわった「リミテッドレンズ」&lt;br&gt;「リミテッドレンズ」シリーズの設計コンセプトを踏襲し、ズーム全域で非点収差を抑え、立体描写を優先した光学設計を採用しています。また、開放では柔らかく、絞るにつれてシャープさを増す描写特性をもたせることで、被写体に合わせた描写表現を可能しています。さらに、レンズ鏡筒、フード、キャップには高級感のあるアルミ削り出しの素材を採用、また、レンズ中央部に位置するズームリングのローレットには専用パターンのデザインを施すことで、質感の向上とともに撮影中のズーム操作のしやすさにも配慮しています。&lt;br&gt;&lt;br&gt;■最新の光学技術&lt;br&gt;従来のマルチコーティングと比べて、可視光域における平均反射率を約50％以下に抑えた最新の高性能マルチコーティング「HD コーティング」を採用しています。逆光など光線状態の厳しい撮影条件下でのゴーストやフレアーの発生を抑え、クリアでヌケが良く、コントラストの高い描写が可能です。また、光学系にED（特殊低分散）ガラスおよび異常低分散ガラスを使用することで、ズーム全域で色収差を良好に補正し、中心から周辺部までシャープでクリアな高い解像力を実現しています。&lt;br&gt;&lt;br&gt;■リミテッド初の防滴構造&lt;br&gt;「リミテッドレンズ」シリーズとしては初めて、シーリングを7箇所に施し、レンズ内部に水滴が入りにくい防滴構造を採用しています。防滴構造を採用したデジタル一眼レフボディと組み合わせることで、雨天や霧の中、水しぶきのかかる場所での耐久性、信頼性を向上しています。&lt;br&gt;&lt;br&gt;&lt;br&gt;【主な仕様】&lt;br&gt;焦点距離 :20-40mm&lt;br&gt;35 ミリ判換算焦点距離 :30.5-61.5mm 相当&lt;br&gt;開放絞り値 :F2.8-4&lt;br&gt;最小絞り値 :F22-32&lt;br&gt;レンズ構成 :8群9枚&lt;br&gt;画角 :70-39°&lt;br&gt;マウント :KAF3&lt;br&gt;最短撮影距離 :0.28m&lt;br&gt;最大撮影倍率 :0.20倍&lt;br&gt;フィルター径 :55mm&lt;br&gt;光量調節方式 :完全自動絞り&lt;br&gt;絞り羽根枚数 :9枚 円形絞り（20mm: F2.8-4 40mm: F4-5.6）&lt;br&gt;最大径×長さ :約71mm×約68.5mm&lt;br&gt;質量（重さ） :約283ｇ&lt;br&gt;&lt;br&gt;&lt;/div&gt;</t>
  </si>
  <si>
    <t>Gudsen Technology MOZA MOIN Camera 4K</t>
  </si>
  <si>
    <t>&lt;img src="https://img1.kakaku.k-img.com/images/productimage/fullscale/K0001351073.jpg"&gt;&lt;br&gt;&lt;br&gt;&lt;div align="" left=""&gt;&lt;strong&gt;■商品特徴&lt;/strong&gt;&lt;br&gt;&lt;p&gt;&lt;strong&gt;「MOIN Camera」は、MOZAが提案する全く新しいジンバルカメラ&lt;/strong&gt;&lt;br&gt;手のひらで軽く包める小さな本体に、MOZAジンバルの開発技術の粋を詰め込んだ3軸手ブレ補正機能を搭載。 大型の2.45インチモニターと120°の超広角レンズは撮影の感動・楽しさをリアルに伝えてくれます。 本体には電源ボタンと撮影ボタンの２つだけ。モニターのタッチ操作と合わせて、どなたでも直感的で簡単な操作が可能で、タイムラプスをはじめフェイストラッキング、FPVモードなど多彩な撮影モードも日常の一コマを鮮やかに演出してくれます。&lt;br&gt;MOIN Cameraのために新しく作られた「MOZA Artist」アプリを使えば、スマホからのコントロールや動画、写真の転送、編集作業も思いのまま。&lt;br&gt;さあ、ポケットにクリエイティブを詰めて出かけよう！ &lt;br&gt;&lt;br&gt;【製品特長】&lt;br&gt;●最大4K/60p収録が可能な1200万画素CMOSセンサーを搭載。&lt;br&gt;●2.45インチの大型タッチモニターを搭載。90°のチルト回転機能付きなので、見やすい角度をキープ出来ます。&lt;br&gt;●MOZAのジンバル技術を注ぎ込んだ3軸手ブレ補正機能を搭載し、滑らかな撮影を実現。&lt;br&gt;●120°（焦点距離14mm）の超広角レンズで迫力のある風景撮影を実現。&lt;br&gt;●本体のボタンは電源ボタンと撮影ボタンの２つだけ。どなたでも簡単に操作可能です。&lt;br&gt;●タイムラプス、パノラマ、スローモーションをはじめフェイストラッキング、FPVモードなど多彩な撮影モードを搭載。&lt;br&gt;&lt;br&gt;【本体仕様】&lt;br&gt;●操作可能範囲：パン－230°～ ＋50°、ティルト－95°～＋ 50°、ロール±45°&lt;br&gt;●センサー：1/2.3インチ 有効画素数1200万画素 CMOSセンサー&lt;br&gt;●レンズ：焦点距離14mm（35mm判換算）、F2.2、画角120°&lt;br&gt;●ISO感度：静止画100～3200、動画100～3200&lt;br&gt;●電子シャッター速度：8秒～1/8000秒&lt;br&gt;●最大静止画サイズ：4000×3000pixel&lt;br&gt;●静止画撮影モード：写真、パノラマ、タイムラプス、トラッキングタイムラプス、モーションタイムラプス&lt;br&gt;●動画撮影解像度：4K(3840×2160) 60/50/48/30/25/24fps、4K(4:3)(3840×2880) 30/25/24fps、3.2K(3200×2400) 30/25/24fps、2.7K(2704×1520) 60/50/48/30/25/24fps、2.7K(4:3)(2704×2016) 60/50/48/30/25/24fps、1080p(1920×1080) 200/120/100/60/50/48/30/24fps、720p(1280×720) 240/200/120/100fps&lt;br&gt;●HDR動画解像度：4K(3840×2160) :60/50/30/25/24 fps、2.7K(2704×1520):60/50/30/25/24fps、1080p(1920×1080) 60/50/30/25fps&lt;br&gt;●スローモーション撮影速度：720p：4倍(120fps):8倍(240fps)、1080p：:4倍(120fps):6倍(200fps)&lt;br&gt;●動画撮影モード：通常撮影、スローモーション、タイムラプス&lt;br&gt;●最大ビデオビットレート：100Mbps&lt;br&gt;●対応ファイルフォーマット：FAT32（?32GB）/exFAT（?64GB）&lt;br&gt;●写真フォーマット：JPG/JPG＋DNG&lt;br&gt;●動画フォーマット：MP4（MPEG-4 AVC/H.264）&lt;br&gt;●対応SDカード：microSD（最大256GB/ビデオクラスV30以上推奨）&lt;br&gt;●音声フォーマット：48kHz、AAC ステレオ&lt;br&gt;●モニターサイズ：タッチスクリーン対応2.45インチ（480×272）IPS液晶&lt;br&gt;●モニター可動範囲：第一軸 0～90°、第二軸 0～120°&lt;br&gt;●無線LAN規格：802.11a/b/g/n/ac（2.4GHz）&lt;br&gt;●Bluetoothバージョン：Bluetooth LE(Low Energy) 4.2&lt;br&gt;●バッテリー容量：930mAh（リチウムイオン）&lt;br&gt;●動作可能時間：145分（1080p/30fpsでの動画撮影時）&lt;br&gt;●動作可能時間：145分（1080p/30fpsでの動画撮影時）&lt;br&gt;●充電時間：90分（5V/2Aで充電時）&lt;br&gt;●入出力ポート：microSDカードスロット、USB Type-Cポート&lt;/p&gt;&lt;/div&gt;</t>
  </si>
  <si>
    <t>fp L ELECTRONIC VIEWFINDER EVF-11 キット</t>
  </si>
  <si>
    <t>114529</t>
  </si>
  <si>
    <t>α1 ILCE-1 ボディ</t>
    <phoneticPr fontId="4"/>
  </si>
  <si>
    <t>是否出品</t>
    <phoneticPr fontId="5"/>
  </si>
  <si>
    <t>http://gd.image-qoo10.jp/li/686/214/4497214686.jpg</t>
  </si>
  <si>
    <t>http://gd.image-qoo10.jp/li/752/214/4497214752.jpg</t>
  </si>
  <si>
    <t>http://gd.image-qoo10.jp/li/708/214/4497214708.jpg</t>
  </si>
  <si>
    <t>http://gd.image-qoo10.jp/li/757/032/4515032757.jpg</t>
  </si>
  <si>
    <t>http://gd.image-qoo10.jp/li/486/112/4524112486.jpg</t>
  </si>
  <si>
    <t>http://gd.image-qoo10.jp/li/611/855/4529855611.jpg</t>
  </si>
  <si>
    <t>http://gd.image-qoo10.jp/li/399/827/4561827399.jpg</t>
  </si>
  <si>
    <t>http://gd.image-qoo10.jp/li/993/066/4570066993.jpg</t>
  </si>
  <si>
    <t>http://gd.image-qoo10.jp/li/905/066/4570066905.jpg</t>
  </si>
  <si>
    <t>http://gd.image-qoo10.jp/li/214/090/4590090214.jpg</t>
  </si>
  <si>
    <t>&lt;img src="https://img1.kakaku.k-img.com/images/productimage/fullscale/K0001272155.jpg"&gt;&lt;br&gt;&lt;br&gt;&lt;br&gt;&lt;br&gt;&lt;br&gt;&lt;br&gt;&lt;div align="left"&gt;&lt;strong&gt;■商品特徴&lt;/strong&gt;&lt;br&gt;&lt;br&gt;1. 焦点距離100mmから500mmの超望遠ズームレンズ&lt;br&gt;&lt;br&gt;・「RFレンズ」初の超望遠ズームレンズ。1本で広角端100mmから望遠端500mmの幅広い焦点距離をカバーし、ユーザーの撮影領域の拡大に貢献。&lt;br&gt;・「EOS 5D Mark IV」（2016年9月発売）装着時の「EF100-400mm F4.5-5.6L IS II USM」と比較して、「EOS R5」装着時の「RF100-500m F4.5-7.1 L IS USM」は、焦点距離を 100mm延長しながら、撮影時質量を約352g（約14％）軽量化。撮影・携帯時の負担を軽減。&lt;br&gt;・「エクステンダー RF2×」（2020年7月下旬発売予定）を装着することで、焦点距離を600mm～1，000mm※ 相当にすることが可能。&lt;br&gt;&lt;br&gt;※ エクステンダー使用時のズーム操作の範囲は焦点距離300mm～500mm。&lt;br&gt;2. ズーム全域で画面中心から周辺部にわたる優れた描写性能&lt;br&gt;&lt;br&gt;・「スーパーUDレンズ」1枚、「UDレンズ」6枚を含む14群20枚の光学設計により、画面中心部から周辺部まで色にじみを抑制。画質劣化の原因となる諸収差を低減し、ズーム全域で高画質を実現。&lt;br&gt;・特殊コーティング「ASC（Air Sphere Coating）」の採用により、レンズ面に対して垂直に近い角度で入射する光に対して反射防止効果を発揮。フレアやゴーストなどの現象を低減し、高画質を実現。&lt;br&gt;・フォーカスレンズとフローティングレンズ※1 の2つのレンズ群を、2つの超音波モーター「ナノUSM」で個別に駆動して制御する、電子式フローティングフォーカス制御を採用することにより、近距離撮影時の画質を向上。焦点距離100mm域で最短撮影距離0.9m※2 を達成するとともに静止画撮影時における高速AFと動画撮影時における滑らかなAFを実現。&lt;br&gt;&lt;br&gt;※1 撮影距離に応じて、レンズを動かすことで収差を補正するレンズ。&lt;br&gt;※2 焦点距離500mm域の最短撮影距離は1.2m。CIPA規格に準拠。&lt;br&gt;3. シャッタースピード換算で6.0段の手ブレ補正効果&lt;br&gt;&lt;br&gt;・「EOS R5」装着時は、ボディー内手ブレ補正機構との協調制御により、静止画撮影時に6.0段の手ブレ補正を実現し、動画撮影時も高い手ブレ補正効果を発揮。&lt;br&gt;・「EOS R」装着時は、静止画撮影時に5.0段の手ブレ補正を実現し、動画撮影時も高い手ブレ補正効果を発揮。&lt;br&gt;・被写体の動きに合わせて選択可能な、3つの「ISモード」を搭載。ポートレートや風景など静止している被写体に適した「ISモード 1」、モータースポーツや鉄道写真などで用いる流し撮りに適した「ISモード 2」、スポーツなど不規則な動きの被写体に対して適した「ISモード 3」の3つを使い分けることが可能。&lt;br&gt;4. 「Lレンズ」シリーズに相応しい信頼性と操作性&lt;br&gt;&lt;br&gt;・マウント部、コントロールリング、フォーカスリングに防じん・防滴構造を採用※。&lt;br&gt;・レンズ最前面に油や水滴が付着しにくいフッ素コーティングを採用。レンズに付着した油分なども溶剤を使わずに乾いた布などで簡単に取り除くことが可能。&lt;br&gt;・太陽光に含まれる赤外線の反射率を高めた遮熱塗料を採用。屋外スポーツなどの炎天下における長時間撮影でも、レンズの温度上昇を抑制。&lt;br&gt;・PLフィルターなどの操作がしやすいスライド式の調整窓付きレンズフードを同梱。&lt;br&gt;&lt;br&gt;&lt;strong&gt;■主な仕様&lt;/strong&gt;&lt;br&gt;&lt;br&gt;●画角（水平・垂直・対角線）：20°～4°・14°～2°45’・24°～5°&lt;br&gt;●レンズ構成：14群20枚&lt;br&gt;●絞り羽根枚数：9枚（円形絞り）&lt;br&gt;●最小絞り：32-51&lt;br&gt;●最大撮影倍率：0.33倍（500mm時）&lt;br&gt;●最大径×長さ：φ93.8×297.6mm&lt;/div&gt;</t>
  </si>
  <si>
    <t>&lt;img src="https://img1.kakaku.k-img.com/images/productimage/fullscale/K0001086553.jpg"&gt;&lt;br&gt;&lt;br&gt;&lt;br&gt;&lt;br&gt;&lt;br&gt;&lt;br&gt;&lt;div align="left"&gt;&lt;strong&gt;■商品特徴&lt;/strong&gt;&lt;br&gt;&lt;br&gt;高画質と小型・軽量設計を両立&lt;br&gt;&lt;br&gt;ショートバックフォーカスの特長を活かし、高画質と高ズーム倍率を保持しながら全長107.3mm、質量約700gの小型・軽量設計を実現しています。従来のEF24-105mm F4L IS II USM比で全長を約11mm短縮。EOS Rシステムの標準ズームレンズとして取り回しよく撮影することができます。&lt;br&gt;高速かつ動画撮影に適したAF&lt;br&gt;&lt;br&gt;ナノUSMをLレンズで初めて採用。高トルクな特性を維持しながら、従来より薄型化したナノUSMが、フォーカスユニットを高速で駆動かつ的確に停止。静止画撮影時には0.05秒のAFスピードを達成※。動画撮影時には、滑らかで静粛なフォーカス駆動を実現します。&lt;br&gt;&lt;br&gt;※EOS Rとの組み合わせ時。CIPAガイドラインに準拠して測定したAF時間の結果から算出（撮影条件や仕様レンズにより異なります）。内部測定方法。［測定条件］測距輝度：EV12（常温・ISO100）、撮影モード：M、焦点距離24mm位置、シャッターボタン操作によるライブビュー撮影時、AF方式：ライブ1点AF（中央）、AF動作：ワンショットAF時。&lt;br&gt;最大5段分の手ブレ補正効果&lt;br&gt;&lt;br&gt;光学ISの制御アルゴリズムの見直しと、デュアルセンシングISにより、静止画撮影時の手ブレ補正効果が最大5段分※に向上。暗いシーンでも、シャッタースピードを遅くできるため、手持ち撮影の可能性が広がります。&lt;br&gt;※CIPAガイドライン準拠。焦点距離105mm、EOS R使用時。&lt;br&gt;搭載テクノロジー&lt;br&gt;&lt;br&gt;■非球面レンズ&lt;br&gt;優れた描写力を発揮する非球面レンズ。球面のレンズではどうしても発生してしまう写真の歪みを、キヤノンならではの光学技術で取り除きます。&lt;br&gt;&lt;br&gt;■UDレンズ&lt;br&gt;写真の色にじみを効率的に除去するUDレンズ。鮮明で美しい描写と、コンパクトなレンズ設計を可能にします。&lt;br&gt;&lt;br&gt;■ASC&lt;br&gt;フレア・ゴーストを大幅に低減するコーティング「Air Sphere Coating」。垂直に入る光の反射防止に効果を発揮。&lt;br&gt;&lt;br&gt;■フッ素コーティング&lt;br&gt;レンズ表面に付着した汚れを、簡単に取り除くことができるフッ素コーティング。安心して撮影に臨むことができます。&lt;br&gt;&lt;br&gt;■IMAGE STABILIZER&lt;br&gt;失敗写真の原因になる撮影時の手ブレをレンズ側で補正する、キヤノン独自のレンズ内手ブレ補正。暗所や手持ちでの撮影にも安心して臨めます。&lt;br&gt;&lt;br&gt;■ナノUSM&lt;br&gt;キヤノンが開発した新しい超音波モーターです。小型／薄型のチップでありながら、リングUSM同様の高速AFと動画撮影時でのSTM（リードスクリュータイプ）同様の静かで滑らかなAFを併せ持ち、快適な撮影を実現します。&lt;br&gt;&lt;br&gt;■フルタイムマニュアル&lt;br&gt;オートフォーカスの後、フォーカスリングを回転させるだけで即時にマニュアルフォーカスが可能です。&lt;br&gt;&lt;br&gt;■リアフォーカス&lt;br&gt;レンズのコンパクト化と快適なAF操作を実現するリアフォーカス方式を採用しています。ピント合わせの際にレンズの全長が変わらないのも特長です。&lt;br&gt;&lt;br&gt;■防塵・防滴&lt;br&gt;過酷な状況での撮影においても、ホコリや水滴の侵入を防ぐ防塵防滴構造を採用しています。&lt;br&gt;&lt;br&gt;■コントロールリング&lt;br&gt;RFレンズに搭載されたコントロールリング。ISO感度や露出補正の機能を任意で割り当て、より快適な撮影を実現します。&lt;br&gt;自由な光学設計が生んだRFレンズ&lt;br&gt;&lt;br&gt;■想像を超える高画質へ。大口径マウント×ショートバックフォーカス。&lt;br&gt;RFマウントは、カメラを小型化させながらも、EFマウントの大口径54mmを継承。また、ショートバックフォーカスを新たに採用。撮像面の近くまでレンズを配置できるため、自由度の高い光学設計が可能です。&lt;br&gt;&lt;br&gt;■カメラとレンズの連携を強化。新マウント通信システム。&lt;br&gt;マウント接続部の電子接点をEFマウントの8点から12点へと増加。通信速度が大幅に向上しました（新マウント通信システム）。これにより、カメラとレンズの連携が強化。操作性や表現力のほか、手ブレ補正性能も大幅に向上しています。&lt;br&gt;&lt;br&gt;＜さらなる快適な操作性を実現 [コントロールリング]＞&lt;br&gt;絞りやシャッタースピード、ISO感度、露出補正を任意で割り当てられる、コントロールリングを新設。撮影スタイルに合わせて、フレキシブルにカスタマイズできます。&lt;br&gt;&lt;br&gt;＜撮影後、瞬時に光学補正 [カメラ内デジタルレンズオプティマイザ]＞&lt;br&gt;レンズごとに異なる収差や回折を適切に補正し、写真本来の解像度を復元する機能「デジタルレンズオプティマイザ」。大容量・高速通信により、RFレンズが保持するデジタルレンズオプティマイザ用のデータを瞬時にカメラ側に伝達。撮影しながら収差や回折の処理を実行できるようになりました。&lt;br&gt;&lt;br&gt;＜高精度な手ブレ補正が可能に[デュアルセンシングIS]＞静止画撮影時は、レンズのセンサーに加え、カメラのCMOSセンサーの画像情報からブレ量を検出し、より強力に手ブレを補正するデュアルセンシングISが機能。レンズ側のISで検出できなかったブレも高精度に検知・補正し、最大5段分の手ブレ補正効果を達成しました。&lt;br&gt;※ CIPA基準。静止画撮影時。対応レンズ：RF24-105mm F4 L IS USM／RF35mm F1.8 MACRO IS STM（2018年9月現在）。&lt;/div&gt;</t>
  </si>
  <si>
    <t>&lt;img src="https://img1.kakaku.k-img.com/images/productimage/fullscale/K0001272158.jpg"&gt;&lt;br&gt;&lt;br&gt;&lt;br&gt;&lt;br&gt;&lt;br&gt;&lt;br&gt;&lt;div align="left"&gt;&lt;strong&gt;■商品特徴&lt;/strong&gt;&lt;br&gt;&lt;br&gt;軽量で手軽なポートレートレンズとして親しまれてきたＥＦ８５ｍｍ　Ｆ１．８　ＵＳＭの魅力を継承。&lt;br&gt;開放Ｆ２．０の明るさに加え、ＵＤレンズを含む光学系により色収差を抑制、高画質を実現。&lt;br&gt;手ブレ補正効果は５段分です。&lt;br&gt;また最短撮影距離は０．３５ｍで、最大撮影倍率０．５倍のハーフマクロ撮影が可能。マクロ撮影時の手ブレを高精度に補正する「ハイブリッドＩＳ」も搭載&lt;br&gt;&lt;br&gt;&lt;strong&gt;■主な仕様&lt;/strong&gt;&lt;br&gt;&lt;br&gt;●最大径×全長：約φ７８×９０．５ｍｍ&lt;br&gt;●フィルター径：６７ｍｍ&lt;br&gt;●本体重量：約５００ｇ&lt;br&gt;●画角：【水平・垂直・対角線】２４°・１６°・２８°３０’&lt;br&gt;●レンズ構成：１１群１２枚&lt;br&gt;●最小絞り：２９&lt;br&gt;●絞り羽根枚数：９枚&lt;br&gt;●焦点距離：８５ｍｍ&lt;br&gt;●最短撮影距離：０．３５ｍ&lt;br&gt;●最大撮影倍率：０．５倍&lt;/div&gt;</t>
  </si>
  <si>
    <t>&lt;img src="https://img1.kakaku.k-img.com/images/productimage/fullscale/K0001272156.jpg"&gt;&lt;br&gt;&lt;br&gt;&lt;br&gt;&lt;br&gt;&lt;br&gt;&lt;br&gt;&lt;div align="left"&gt;&lt;strong&gt;■商品特徴&lt;/strong&gt;&lt;br&gt;&lt;br&gt;●F11の絞り固定構造により、約1，260gを達成した世界最軽量の超望遠レンズ&lt;br&gt;&lt;br&gt;●色収差補正効果と非球面レンズの性質を併あわせ持つDOレンズを含む光学系を採用。&lt;br&gt;高画質と小型・計量を両立しています。&lt;br&gt;&lt;br&gt;&lt;strong&gt;■主な仕様&lt;/strong&gt;&lt;br&gt;&lt;br&gt;対応機種：EOSRシリーズ&lt;/div&gt;</t>
  </si>
  <si>
    <t>320002182</t>
  </si>
  <si>
    <t>&lt;img src="https://img1.kakaku.k-img.com/images/productimage/fullscale/K0001302742.jpg"&gt;&lt;br&gt;&lt;br&gt;&lt;div align="left"&gt;&lt;strong&gt;■商品特徴&lt;/strong&gt;&lt;br&gt;&lt;br&gt;●今までのジンバルの常識を超え、躍動感ある撮影を可能にする、他に類を見ないカメラスタビライザーです。デザインのディテールや機能性一つ一つが、撮影技法を極めるプロのために設計されています。&lt;br&gt;●わずか1kgの軽量設計で、積載量(試験値)4.5 kgを実現。カーボンファイバー製モノコック構造により、軸アームの驚愕のパワフルさと、信じられないほどの軽さを実現。&lt;br&gt;●タッチ画面でActiveTrack 3.0に簡単アクセス。直接操作できるので、創造力が妨げられることはありません。&lt;br&gt;●フルカラー液晶画面で、パラメーターを素早く調整でき、Roninアプリの機能も全て使用することができます。&lt;br&gt;●DJIのTitan安定化アルゴリズムにより、かつてないほどスムーズな映像を撮影可能になりました。さらに、SuperSmooth機能で、100mmのズームレンズ使用時でも、微細な動きを補正して、トルクを増加させクリアな映像を撮影します。&lt;br&gt;●片手操作で、誰にも真似できないような映像を撮影できます。一方で、多彩な撮影環境に対応しなければならないプロのサポートも考えて設計されています。そのため、難易度の高い撮影だったとしても、DJI RS 2はあなたの求める映像を確実に捉えます。&lt;br&gt;●どちらのRSAポートもNATOポートに対応しているため、DJI RS 2は、様々なサードパーティ製アクセサリーの取り付けが可能で、ジンバルの持ち方や取り付け方も場面に応じで柔軟に対応することができます。&lt;br&gt;●トリガー上部の内蔵フロントダイヤルをフォーカスホイールと併用すると、さらに正確なフォーカスとズームの調整が、ハンドル上で可能に。&lt;br&gt;●3Dフォーカスシステムは、ToFセンサーを使ってレンズと被写体の距離を計測し、低照度環境下でも鮮明な映像を撮影できます。この高度なシステムにより、大口径MFレンズでも、オートフォーカスをすばやく行えます&lt;br&gt;●2層式のカメラマウントプレートが、人気ブランドに対応。&lt;br&gt;●微調整できるバランス調整ノブ:自分の機材に合わせて、バランスを完璧に調整。&lt;br&gt;●軸ロック:ジンバルアームを固定するため、バランス調整や保管が簡単に。&lt;br&gt;●テフロン加工されたアーム:調整中、アームの動きがより滑らかに。&lt;br&gt;●Wi-Fi映像伝送。RavenEye映像伝送システムにより、動画の伝送やカメラパラメーターを遠隔で操作できます。1080p動画を最大100 m先から伝送でき、遅延はわずか50 ms(ミリ秒)です。&lt;br&gt;●ActiveTrack 3.0:アクティブトラック機能が搭載されているため、DJI RS 2はカメラから発せられるソース信号を使って、被写体をトラッキングします。&lt;br&gt;●Force Mobile:RavenEyeにより、遅延が減り、応答性が高まるため、Force Mobileのパフォーマンスが向上します。&lt;br&gt;●BG30グリップの駆動時間は最大12時間、DJI RS 2から取り外し、単独で充電することも可能です。カートリッジ設計を採用しているため、バッテリー装着がより簡単に、交換がより素早くできるようになりました。&lt;br&gt;●タイムトンネル:Roll 360とハイパーラプスを組み合わせて、空間と時間が歪んだような映像を作り出します。&lt;br&gt;●Force Mobile:ジンバルがスマートフォンの動きに追随して、より滑らかな動きの映像を捉えることができます。&lt;br&gt;●タイムラプス:固定カメラで、過ぎゆく時の流れを捉えます。&lt;br&gt;●トラッキング:同じ動きを繰り返せるよう、カメラの移動経路を記録できるため、事前に細かく動きが設定された撮影シーンで便利です。&lt;br&gt;●パノラマ:ジンバルの安定したパン軸。&lt;br&gt;&lt;br&gt;&lt;strong&gt;■主な仕様&lt;/strong&gt;&lt;br&gt;【アクセサリー用コネクター】&lt;br&gt;●RSA/NATOポート&lt;br&gt;●1/4-20 取り付け穴&lt;br&gt;●コールドシューマウント&lt;br&gt;●動画伝送/フォローフォーカス モーターポート(USB-C)&lt;br&gt;●RSSカメラ制御ポート(USB-C)&lt;br&gt;●フォローフォーカス モーターポート(USB-C)【バッテリー】&lt;br&gt;●モデル:BG30-1950mAh-15.4V&lt;br&gt;●タイプ:LiPo 4S&lt;br&gt;●容量:1950mAh&lt;br&gt;●電力:30.03Wh&lt;br&gt;●バッテリー駆動時間:最大12時間&lt;br&gt;●充電時間:1.5時間(Quick Charge 2.0またはPDプロトコルに対応した24W USBアダプターを使用した場合)&lt;br&gt;●推奨充電環境温度:5°C～40°C【その他仕様】&lt;br&gt;●積載量(試験値):4.5kg&lt;br&gt;●モバイル アシスタントソフトウェア要件:iOS 11以降、Android 7.0以降&lt;br&gt;●接続:Bluetooth 5.0、USB-C&lt;br&gt;●タッチ画面対応言語:英語、簡体中国語、繁体中国語、ドイツ語、フランス語、韓国語、日本語、スペイン語、ポルトガル語(ブラジル)、ロシア語、タイ語&lt;br&gt;●制御可能最大回転速度:パン/360°/s 、チルト/360°/s、ロール/360°/s&lt;br&gt;●機械的な可動範囲:パン軸制御/360°連続回転、ロール軸制御/-95°～+240°、チルト軸制御/-112°～+214°&lt;br&gt;●動作周波数:2.4000GHz～2.4835GHz&lt;br&gt;●伝送電力:&amp;lt;8dBm&lt;br&gt;●動作環境温度:-20°C～45°C&lt;br&gt;●寸法:折りたたんだ状態/26.0×26.5×7.0cm (BG30グリップを除く)、展開時/41.0×26.0×19.5cm(BG30グリップを含む、延長用グリップ/三脚を除く)&lt;br&gt;●質量:ジンバル/約960g(クイックリリース プレートを除く)、BG30グリップ/約265g、延長用グリップ・三脚/約226g、上部および下部クイックリリース プレート/約105g&lt;br&gt;●付属品:ジンバル×1、BG30グリップ×1、USB-C 充電ケーブル(40cm)×1、レンズサポート(ストラップ固定式)×1、延長用グリップ/三脚(金属製)×1、クイックリリースプレート (Arca-Swiss/Manfrotto用)×1、ブリーフケースハンドル×1、カメラライザー×1、キャリーケース×1、マルチカメラ制御ケーブル(USB-C 30cm)×1、マルチカメラ制御ケーブル(Sonyマルチ 30cm)×1、マルチカメラ制御ケーブル(Micro-USB 30cm)×1、マルチカメラ制御ケーブル(Mini USB 30cm)×1、面ファスナーストラップ×3、D-Ring カメラ取り付けねじ 1/4-20×2、RSA/NATOポート カバー×1、パン軸スリーブ×1、ねじ 1/4-20×1&lt;/div&gt;</t>
  </si>
  <si>
    <t>http://gd.image-qoo10.jp/li/774/652/4611652774.jpg</t>
  </si>
  <si>
    <t>http://gd.image-qoo10.jp/li/083/453/4615453083.jpg</t>
  </si>
  <si>
    <t>http://gd.image-qoo10.jp/li/232/931/4622931232.jpg</t>
  </si>
  <si>
    <t>http://gd.image-qoo10.jp/li/245/931/4622931245.jpg</t>
  </si>
  <si>
    <t>http://gd.image-qoo10.jp/li/295/681/4630681295.jpg</t>
  </si>
  <si>
    <t>⬆2⬇6？11★1</t>
  </si>
  <si>
    <t>⬆1⬇6？11★1</t>
  </si>
  <si>
    <t>⬆1⬇8？8★1</t>
  </si>
  <si>
    <t>⬆0⬇9？10★1</t>
  </si>
  <si>
    <t>⬆2⬇9？9★1</t>
  </si>
  <si>
    <t>http://gd.image-qoo10.jp/li/082/281/4669281082.jpg</t>
  </si>
  <si>
    <t>http://gd.image-qoo10.jp/li/909/987/4675987909.jpg</t>
  </si>
  <si>
    <t>http://gd.image-qoo10.jp/li/257/748/4677748257.jpg</t>
  </si>
  <si>
    <t>http://gd.image-qoo10.jp/li/393/037/4683037393.jpg</t>
  </si>
  <si>
    <t>OM SYSTEM OM-5 ボディ [ブラック]</t>
  </si>
  <si>
    <t>OM SYSTEM OM-5 ボディ [シルバー]</t>
  </si>
  <si>
    <t>OM SYSTEM OM-5 14-150mm II レンズキット [シルバー]</t>
  </si>
  <si>
    <t>OM SYSTEM OM-5 14-150mm II レンズキット [ブラック]</t>
  </si>
  <si>
    <t>OM SYSTEM OM-5 12-45mm F4.0 PRO レンズキット [ブラック]</t>
  </si>
  <si>
    <t>OM SYSTEM OM-5 12-45mm F4.0 PRO レンズキット [シルバー]</t>
  </si>
  <si>
    <t>FUJIFILM X-T5 ボディ [ブラック]</t>
  </si>
  <si>
    <t>FUJIFILM X-T5 ボディ [シルバー]</t>
  </si>
  <si>
    <t>FUJIFILM X-T5 XF18-55mmレンズキット [シルバー]</t>
  </si>
  <si>
    <t>FUJIFILM X-T5 XF18-55mmレンズキット [ブラック]</t>
  </si>
  <si>
    <t>FUJIFILM X-H2 ボディ</t>
  </si>
  <si>
    <t>FUJIFILM X-H2 XF16-80mmレンズキット</t>
  </si>
  <si>
    <t>α7R V ILCE-7RM5 ボディ</t>
  </si>
  <si>
    <t>EOS R6 Mark II ボディ</t>
  </si>
  <si>
    <t>EOS R6 Mark II RF24-105 IS STM レンズキット</t>
  </si>
  <si>
    <t>EOS R6 Mark II RF24-105L IS USM レンズキット</t>
  </si>
  <si>
    <t>Z 5 24-200 レンズキット</t>
  </si>
  <si>
    <t>PENTAX KF ボディ</t>
  </si>
  <si>
    <t>PENTAX KF 18-55WRキット</t>
  </si>
  <si>
    <t>OLYMPUS PEN E-P7 EZダブルズームキット [シルバー]</t>
  </si>
  <si>
    <t>OLYMPUS PEN E-P7 EZダブルズームキット [ホワイト]</t>
  </si>
  <si>
    <t>LUMIX DC-G99D ボディ</t>
  </si>
  <si>
    <t>LUMIX DC-G99DH 標準ズームレンズキット</t>
  </si>
  <si>
    <t>Z 30 ボディ</t>
  </si>
  <si>
    <t>Z 30 ダブルズームキット</t>
  </si>
  <si>
    <t>Z 30 16-50 VR レンズキット</t>
  </si>
  <si>
    <t>https://kakaku.com/item/K0001486655</t>
  </si>
  <si>
    <t>https://kakaku.com/item/K0001486654</t>
  </si>
  <si>
    <t>https://kakaku.com/item/K0001486656</t>
  </si>
  <si>
    <t>https://kakaku.com/item/K0001486657</t>
  </si>
  <si>
    <t>https://kakaku.com/item/K0001486659</t>
  </si>
  <si>
    <t>https://kakaku.com/item/K0001486658</t>
  </si>
  <si>
    <t>https://kakaku.com/item/K0001489387</t>
  </si>
  <si>
    <t>https://kakaku.com/item/K0001489386</t>
  </si>
  <si>
    <t>https://kakaku.com/item/K0001489388</t>
  </si>
  <si>
    <t>https://kakaku.com/item/K0001489389</t>
  </si>
  <si>
    <t>https://kakaku.com/item/K0001471431</t>
  </si>
  <si>
    <t>https://kakaku.com/item/K0001471432</t>
  </si>
  <si>
    <t>https://kakaku.com/item/K0001486860</t>
  </si>
  <si>
    <t>https://kakaku.com/item/K0001488834</t>
  </si>
  <si>
    <t>https://kakaku.com/item/K0001488836</t>
  </si>
  <si>
    <t>https://kakaku.com/item/K0001488835</t>
  </si>
  <si>
    <t>https://kakaku.com/item/K0001301875</t>
  </si>
  <si>
    <t>https://kakaku.com/item/K0001490711</t>
  </si>
  <si>
    <t>https://kakaku.com/item/K0001490714</t>
  </si>
  <si>
    <t>https://kakaku.com/item/K0001488837</t>
  </si>
  <si>
    <t>https://kakaku.com/item/K0001488838</t>
  </si>
  <si>
    <t>https://kakaku.com/item/K0001476129</t>
  </si>
  <si>
    <t>https://kakaku.com/item/K0001476130</t>
  </si>
  <si>
    <t>https://kakaku.com/item/K0001454520</t>
  </si>
  <si>
    <t>https://kakaku.com/item/K0001454522</t>
  </si>
  <si>
    <t>https://kakaku.com/item/K0001454521</t>
  </si>
  <si>
    <t>OM-5bodyBK</t>
  </si>
  <si>
    <t>OM-5bodySL</t>
  </si>
  <si>
    <t>OM-5-14-150mm-IISL</t>
  </si>
  <si>
    <t>OM-5-14-150mm-IIBK</t>
  </si>
  <si>
    <t>OM51245mmF4.0PROBK</t>
  </si>
  <si>
    <t>OM51245mmF4.0PROSL</t>
  </si>
  <si>
    <t>XT5-BODY-B</t>
  </si>
  <si>
    <t>XT5-BODY-S</t>
  </si>
  <si>
    <t>FXT5LK1855S</t>
  </si>
  <si>
    <t>FXT5LK1855B</t>
  </si>
  <si>
    <t>X-H2-BODY</t>
  </si>
  <si>
    <t>X-H2-XF16-80mm</t>
  </si>
  <si>
    <t>α7R-V-ILCE-7RM5-BODY</t>
  </si>
  <si>
    <t>EOS-R6-Mark-II-BODY</t>
  </si>
  <si>
    <t>EOSR6MarkIIRF24105</t>
  </si>
  <si>
    <t>EOSR6MarkIIRF24105L</t>
  </si>
  <si>
    <t>Z-5-24-200</t>
  </si>
  <si>
    <t>KFBODYBK</t>
  </si>
  <si>
    <t>PENTAX-KF-18-55WR</t>
  </si>
  <si>
    <t>EP7-WKIT-SLV</t>
  </si>
  <si>
    <t>EP7-WKIT-WH</t>
  </si>
  <si>
    <t>DCG99DK</t>
  </si>
  <si>
    <t>DC-G99DH</t>
  </si>
  <si>
    <t>Z30-BODY</t>
  </si>
  <si>
    <t>Z30-WZKIT</t>
  </si>
  <si>
    <t>Z-30-16-50-VR</t>
  </si>
  <si>
    <t>OM SYSTEM OM-5 ボディ [ブラック] ミラーレス一眼カメラ</t>
  </si>
  <si>
    <t>4545350053949</t>
  </si>
  <si>
    <t>OM SYSTEM OM-5 ボディ [シルバー] ミラーレス一眼カメラ</t>
  </si>
  <si>
    <t>http://gd.image-qoo10.jp/li/424/394/4689394424.jpg</t>
  </si>
  <si>
    <t>4545350053932</t>
  </si>
  <si>
    <t>OM SYSTEM OM-5 14-150mm II レンズキット [シルバー] ミラーレスカメラ（レンズキット）</t>
  </si>
  <si>
    <t>4545350053956</t>
  </si>
  <si>
    <t>OM SYSTEM OM-5 14-150mm II レンズキット [ブラック] ミラーレスカメラ（レンズキット）</t>
  </si>
  <si>
    <t>4545350053963</t>
  </si>
  <si>
    <t>OM SYSTEM OM-5 12-45mm F4.0 PRO レンズキット [ブラック] ミラーレスカメラ（レンズキット）</t>
  </si>
  <si>
    <t>4545350053987</t>
  </si>
  <si>
    <t>OM SYSTEM OM-5 12-45mm F4.0 PRO レンズキット [シルバー] ミラーレスカメラ（レンズキット）</t>
  </si>
  <si>
    <t>4545350053970</t>
  </si>
  <si>
    <t>FUJIFILM X-T5 ボディ [ブラック] ミラーレスカメラ</t>
  </si>
  <si>
    <t>&lt;img src="https://img1.kakaku.k-img.com/images/productimage/fullscale/K0001489387.jpg"&gt;&lt;br&gt;&lt;br&gt;&lt;div align="left"&gt;&lt;b&gt;■商品特徴&lt;/b&gt;&lt;br&gt;&lt;div class="product-sammary__inner"&gt;                富士フイルム FX-T5-B ミラーレスカメラ Xシリーズ ブラック FXT5B&lt;br&gt;発売日：2022年11月25日&lt;br&gt;&lt;br&gt;●「X シリーズ」第五世代の「X-Trans CMOS 5 HR」センサーを搭載し高画質を実現&lt;br&gt;&lt;br&gt;●高性能 AF により被写体を正確に捉えることが可能&lt;br&gt;&lt;br&gt;●快適な操作を実現するハードウェア・デザインにより撮影を強力にサポート&lt;br&gt;&lt;br&gt;●6.2K/30P の映像記録など充実の動画撮影機能を搭載&lt;br&gt;&lt;br&gt;            &lt;/div&gt;        &lt;/div&gt;    &lt;/section&gt;</t>
  </si>
  <si>
    <t>4547410486421</t>
  </si>
  <si>
    <t>FUJIFILM X-T5 ボディ [シルバー] ミラーレスカメラ</t>
  </si>
  <si>
    <t>&lt;img src="https://img1.kakaku.k-img.com/images/productimage/fullscale/K0001489386.jpg"&gt;&lt;br&gt;&lt;br&gt;&lt;div align="left"&gt;&lt;b&gt;■商品特徴&lt;/b&gt;&lt;br&gt;&lt;div class="product-sammary__inner"&gt;                富士フイルム FX-T5-S ミラーレスカメラ Xシリーズ シルバー FXT5S&lt;br&gt;発売日：2022年11月25日&lt;br&gt;&lt;br&gt;●「X シリーズ」第五世代の「X-Trans CMOS 5 HR」センサーを搭載し高画質を実現&lt;br&gt;&lt;br&gt;●高性能 AF により被写体を正確に捉えることが可能&lt;br&gt;&lt;br&gt;●快適な操作を実現するハードウェア・デザインにより撮影を強力にサポート&lt;br&gt;&lt;br&gt;●6.2K/30P の映像記録など充実の動画撮影機能を搭載&lt;br&gt;&lt;br&gt;            &lt;/div&gt;        &lt;/div&gt;    &lt;/section&gt;</t>
  </si>
  <si>
    <t>4547410486438</t>
  </si>
  <si>
    <t>FUJIFILM X-T5 XF18-55mmレンズキット [シルバー] ミラーレスカメラ</t>
  </si>
  <si>
    <t>&lt;img src="https://img1.kakaku.k-img.com/images/productimage/fullscale/K0001489388.jpg"&gt;&lt;br&gt;&lt;br&gt;&lt;div align="left"&gt;&lt;b&gt;■商品特徴&lt;/b&gt;&lt;br&gt;&lt;div class="product-sammary__inner"&gt;                富士フイルム FX-T5LK-1855-S ミラーレスカメラ Xシリーズ シルバー FXT5LK1855S&lt;br&gt;発売日：2022年11月25日&lt;br&gt;&lt;br&gt;●「X シリーズ」第五世代の「X-Trans CMOS 5 HR」センサーを搭載し高画質を実現&lt;br&gt;&lt;br&gt;●高性能 AF により被写体を正確に捉えることが可能&lt;br&gt;&lt;br&gt;●快適な操作を実現するハードウェア・デザインにより撮影を強力にサポート&lt;br&gt;&lt;br&gt;●6.2K/30P の映像記録など充実の動画撮影機能を搭載&lt;br&gt;&lt;br&gt;            &lt;/div&gt;        &lt;/div&gt;    &lt;/section&gt;</t>
  </si>
  <si>
    <t>4547410486759</t>
  </si>
  <si>
    <t>FUJIFILM X-T5 XF18-55mmレンズキット [ブラック] ミラーレスカメラ</t>
  </si>
  <si>
    <t>&lt;img src="https://img1.kakaku.k-img.com/images/productimage/fullscale/K0001489389.jpg"&gt;&lt;br&gt;&lt;br&gt;&lt;div align="left"&gt;&lt;b&gt;■商品特徴&lt;/b&gt;&lt;br&gt;&lt;div class="product-sammary__inner"&gt;                富士フイルム FX-T5LK-1855-B ミラーレスカメラ Xシリーズ ブラック FXT5LK1855B&lt;br&gt;発売日：2022年11月25日&lt;br&gt;&lt;br&gt;●「X シリーズ」第五世代の「X-Trans CMOS 5 HR」センサーを搭載し高画質を実現&lt;br&gt;&lt;br&gt;●高性能 AF により被写体を正確に捉えることが可能&lt;br&gt;&lt;br&gt;●快適な操作を実現するハードウェア・デザインにより撮影を強力にサポート&lt;br&gt;&lt;br&gt;●6.2K/30P の映像記録など充実の動画撮影機能を搭載&lt;br&gt;&lt;br&gt;            &lt;/div&gt;        &lt;/div&gt;    &lt;/section&gt;</t>
  </si>
  <si>
    <t>4547410486742</t>
  </si>
  <si>
    <t>FUJIFILM X-H2 ボディ ミラーレスデジタルカメラ</t>
  </si>
  <si>
    <t>&lt;img src="https://img1.kakaku.k-img.com/images/productimage/fullscale/K0001471431.jpg"&gt;&lt;br&gt;&lt;br&gt;&lt;div align="left"&gt;&lt;b&gt;■商品特徴&lt;/b&gt;&lt;br&gt;&lt;div class="product-sammary__inner"&gt;                &lt;b&gt;&lt;/b&gt;&lt;!-- 20221202 --&gt;&lt;br&gt;&lt;br&gt;富士フイルム XH2 ミラーレス一眼カメラ Xシリーズ ブラック&lt;br&gt;発売日：2022年9月29日&lt;br&gt;&lt;br&gt;●新開発の約4020万画素「X-Trans(TM) CMOS 5 HR」センサーを搭載し「X シリーズ」史上最高画質を実現&lt;br&gt;&lt;br&gt;●充実の動画性能でプロの映像制作ニーズに応える&lt;br&gt;&lt;br&gt;●進化した AF を搭載し被写体を正確にとらえる&lt;br&gt;&lt;br&gt;●快適な操作を実現するハードウェアなどにより、撮影を強力にサポート&lt;br&gt;&amp;nbsp;&lt;br&gt;&lt;br&gt;&lt;b&gt;【仕様】&lt;/b&gt;&lt;br&gt;本体サイズ(H×W×D)：92.9×136.3×84.6mm(奥行き最薄部 42.8mm)&lt;br&gt;本体重量：約660g&lt;br&gt;※付属バッテリー、メモリーカード含む)/約579gバッテリー、メモリーカード含まず&lt;br&gt;撮像画面サイズ：23.5mm×15.6mm(APS-Cサイズ) X-Trans CMOS 5 HSセンサー、原色フィルター採用&lt;br&gt;有効画素数：約2616万画素&lt;br&gt;液晶モニターサイズ：3.0型バリアングル式タッチパネル付きTFTカラー液晶モニター(アスペクト比3:2 約162万画素)&lt;br&gt;ビューファインダー：0.5型有機ELファインダー 約576万ドット(視野率:約100%) ファインダー倍率:0.80倍(35mm判換算50mmレンズ、無限遠、視度-1m-1のとき)&lt;br&gt;レンズ：別売&lt;br&gt;ISO感度&lt;br&gt;・標準出力感度:AUTO1/AUTO2/AUTO3(ISO12800まで設定可能)/ISO160~12800(1/3段ステップ) &lt;br&gt;・拡張モード:ISO80/100/125/25600/51200&lt;br&gt;シャッタースピード&lt;br&gt;・メカニカルシャッター:4秒~1/8000秒(Pモード)、30秒~1/8000秒(Aモード)、15分~1/8000秒(S/Mモード)、バルブ(最長60分) &lt;br&gt;・電子シャッター:4秒~1/32000秒(Pモード)、30秒~1/32000秒(Aモード)、15分~1/32000秒(S/Mモード)&lt;br&gt;・バルブ:1秒固定&lt;br&gt;記録メディア&lt;br&gt;・SDカード(~2GB)/SDHCカード(~32GB)/SDXCカード(~512GB)UHS-I 対応&lt;br&gt;・UHS-II対応&lt;br&gt;・ビデオスピードクラスV90対応&lt;br&gt;・CFexpressType Bカード(~2TB)&lt;br&gt;撮影可能枚数：約720枚(エコノミーモード時)、約580枚(ノーマルモード時)&lt;br&gt;連続撮影速度：約30コマ/秒(電子シャッター設定時、1.25xクロップ)(連続記録枚数:JPEG 29枚、可逆圧縮RAW 17枚、非圧縮RAW 17枚) 約8コマ/秒(連続記録枚数:JPEG 105枚、可逆圧縮RAW 23枚、非圧縮RAW 18枚) ※記録枚数は、使用するカードにより変わります。※連写速度は、撮影環境や連続撮影枚数によって変わります。&lt;br&gt;電源：充電式バッテリー NP-W235(リチウムイオンタイプ)※付属&lt;br&gt;付属品：充電式バッテリー NP-W235(リチウムイオンタイプ)、ACパワーアダプターAC-5VJ、プラグアダプター、専用USBケーブル、ショルダーストラップ、ボディーキャップ、ホットシューカバー、ファイルトランスミッター/縦位置グリップ用端子カバー、メモリーカードスロットカバー、シンクロターミナルカバー、冷却ファン用端子カバー、ケーブルプロテクター、使用説明書、保証書一式&lt;br&gt;            &lt;/div&gt;        &lt;/div&gt;    &lt;/section&gt;</t>
  </si>
  <si>
    <t>4547410469226</t>
  </si>
  <si>
    <t>FUJIFILM X-H2 XF16-80mmレンズキット ミラーレスデジタルカメラ</t>
  </si>
  <si>
    <t>http://gd.image-qoo10.jp/ai/455/394/4689394455_00.g_0-w-st_g.jpg</t>
  </si>
  <si>
    <t>&lt;img src="https://img1.kakaku.k-img.com/images/productimage/fullscale/K0001471432.jpg"&gt;&lt;br&gt;&lt;br&gt;&lt;div align="left"&gt;&lt;b&gt;■商品特徴&lt;/b&gt;&lt;br&gt;&lt;br&gt;●新開発の約4020万画素「X-Trans CMOS 5 HR」センサーを搭載し「Xシリーズ」史上最高画質を実現。&lt;br&gt;●高画素を生かした写真撮影と8K/30Pの映像撮影が可能。&lt;br&gt;●F4一定で、焦点距離16-80mm(35mm判換算:24-122mm相当)をカバーする5倍ズームレンズ「XF16-80mmF4 R OIS WR」を付属。&lt;br&gt;&lt;br&gt;&lt;b&gt;■主な仕様&lt;/b&gt;&lt;br&gt;&lt;br&gt;●有効画素数:約4020万画素&lt;br&gt;●撮像素子:23.5mm×15.6mm (APS-Cサイズ) X-Trans CMOS 5 HRセンサー 原色フィルター採用&lt;br&gt;●ファインダー方式:約576万ドット EVF: 0.5型有機ELファインダー&lt;br&gt;●ファインダー視野率:約100%&lt;br&gt;●ファインダー倍率:0.80倍(35mm判換算50mmレンズ、 無限遠、 視度 -1.0m-1のとき)&lt;br&gt;●ファインダーアイポイント:約24mm(接眼レンズ最後尾から)&lt;br&gt;●静止画記録方式:DCF/Ver.2.0準拠、JPEG/Exif Ver.2.32、DPOF対応、RAW/14bit RAW (RAF独自フォーマット)、TIFF/8bit / 16bit RGB (カメラ内現像のみ)、HEIF/4:2:2 10bit&lt;br&gt;●動画記録方式:MOV/Apple ProRes 422 HQ, リニアPCM ステレオ (24bit/48KHzサンプリング)、Apple ProRes 422, リニアPCM ステレオ (24bit/48KHzサンプリング)、Apple ProRes 422 LT, リニアPCM ステレオ (24bit/48KHzサンプリング)、HEVC/H.265, リニアPCM ステレオ (24bit/48KHzサンプリング)、MPEG-4 AVC/H.264、リニアPCM ステレオ (24bit/48KHzサンプリング)、MP4/MPEG-4 AVC/H.264, AAC&lt;br&gt;●メディアタイプ:SDメモリーカード (～2GB) / SDHCメモリーカード (～32GB) / SDXCメモリーカード (～2TB) / UHS-I対応 / UHS-II対応 / ビデオスピードクラスV90対応 / CFexpress Type Bカード (～2TB)&lt;br&gt;●手ブレ補正機能:センサーシフト方式5軸補正&lt;br&gt;●ISO感度(標準出力感度):[静止画]AUTO1 / AUTO2 / AUTO3 / ISO125～12800 (1/3step)、[動画]AUTO / ISO125～12800 (1/3 step)&lt;br&gt;●シャッター速度:[メカニカルシャッター] Pモード: 4秒～1/8000秒 Aモード: 30秒～1/8000秒 S/Mモード: 15分～1/8000秒 バルブ: 最長60分&lt;br&gt;●連写速度:約20コマ/秒&lt;br&gt;●オートフォーカス方式:インテリジェントハイブリッドAF (TTLコントラストAF / 位相差AF)&lt;br&gt;●液晶モニター:3.0型バリアングル式タッチパネル付きTFTカラー液晶モニター&lt;br&gt;●ドット数:約162万ドット&lt;br&gt;●無線LAN:IEEE802.11a/b/g/n/ac (無線LAN 標準プロトコル)&lt;br&gt;●インターフェース:USB Type-C (USB3.2 Gen2x1)、HDMI端子 (Type A)、φ3.5mmステレオミニジャック(マイク用)、φ3.5mmステレオミニジャック(ヘッドホン用)、φ2.5mmリモートレリーズ端子、ホットシュー、シンクロターミナル&lt;br&gt;●電源:充電式バッテリーNP-W235(リチウムイオンタイプ) ※付属&lt;br&gt;●寸法:W13.63×H9.29×D8.46cm&lt;br&gt;●質量:約660g(バッテリー､ メモリーカード含む)</t>
  </si>
  <si>
    <t>4547410485837</t>
  </si>
  <si>
    <t>α7R V ILCE-7RM5 ボディ ミラーレスカメラ</t>
  </si>
  <si>
    <t>&lt;img src="https://img1.kakaku.k-img.com/images/productimage/fullscale/K0001486860.jpg"&gt;&lt;br&gt;&lt;br&gt;&lt;div align="left"&gt;&lt;b&gt;■商品特徴&lt;/b&gt;&lt;br&gt;&lt;br&gt;ソニー ILCE-7RM5 α7R V ミラーレス一眼カメラ ボディ Eマウント &lt;br&gt;発売日：2022年11月25日&lt;br&gt;&lt;br&gt;●研ぎ澄まされた解像性能 × 次世代のAFシステム&lt;br&gt;・画像処理エンジンとは別に、AI処理に特化した新開発のAIプロセッシングユニットを搭載。ディープラーニングを含むAI処理で、人物の骨格や姿勢などの詳細な情報に基づいた、より高精度な被写体認識が新たに可能になりました。さらに、乗り物や昆虫などの、より幅広い被写体を認識し（＊1）、カメラの持つ解像性能を引き出します。α7Rシリーズの第五世代として、高解像静止画や8K動画撮影において一層研ぎ澄まされた解像性能で被写体の細部を高精細に描きます。さらに、補正効果8.0段（＊2）のボディ内手ブレ補正機能から、新開発の4軸マルチアングル液晶モニター、高速通信性能まで、高い操作性と快適なワークフローで、高解像性能を志向するプロフェッショナルのニーズに応えます。・(＊1) 認識対象の設定通りにすべての被写体を認識できるわけではありません。また、設定と異なる被写体を認識する場合があります・(＊2) CIPA規格準拠、ピッチ/ヨー方向、 FE 50mm F1.2 GM装着時、長秒時ノイズリダクションオフ時&lt;br&gt;&lt;br&gt;●有効約6100万画素の解像性能&lt;br&gt;・有効約6100万画素の35mmフルサイズ裏面照射型CMOSセンサーExmor R（TM）（エクスモアアール）の解像度と、最新の画像処理エンジンBIONZ XRのリアルタイム処理を組み合わせ、さらに、画像処理アルゴリズムを見直すことで特に低感度時の解像感を向上。静止画、動画を問わず被写体の持つ繊細なディテールを精緻に描き切ります。また、光学式5軸ボディ内手ブレ補正の新アルゴリズムが、1画素レベルの微細なブレ量をも高い精度で検出し補正することにより、ブレによる解像度低下を強力に抑制し、被写体をより鮮鋭に捉えます。さらに動画記録では、フルサイズでの圧倒的な解像感の8K動画に対応したほか（＊1）、Super 35mm撮影時の6.2Kのオーバーサンプリングによる緻密な4K記録（＊2）、高効率な圧縮方式のMPEG-H HEVC/H.265コーデック対応、Intra記録、4:2:2 10bitなど、編集自由度の高い高品位な映像を提供します。・(＊1) XAVC HS 8Kではスロー＆クイックモーション撮影はできません。［APS-C/S35撮影］は［切］に固定されます。約1.2倍相当の画角になります・(＊2) Super 35mm、30pまたは24p撮影時&lt;br&gt;&lt;br&gt;●被写体認識が強化された第五世代のAFシステム&lt;br&gt;・高解像性能を引き出すためには、高精度なフォーカシングが不可欠です。新開発のAIプロセッシングユニットにより向上した認識性能をはじめとして、AFシステム全体が高解像性能を引き出すために大きく進化しました。よりワイドで高密度になったファストハイブリッドAFが、ディープラーニング技術を活用し強化された「リアルタイム認識AF（＊）」と、被写体を追尾する「リアルタイムトラッキング」をサポート。静止画・動画を問わずより深く、広く狙った被写体を高速かつ高精度に捉えます。・(＊) カメラで選択できる認識対象は、人物、動物/鳥、動物、鳥、昆虫、車/列車、飛行機です。設定通りにすべての被写体を認識できるわけではありません。また、設定と異なる被写体を認識する場合があります&lt;br&gt;&lt;br&gt;●高解像撮影をサポートする優れた操作性&lt;br&gt;フルサイズセンサーを搭載しながら小型・軽量のボディを実現しつつ、さらに、さまざまなプロフェッショナルからのフィードバックを反映し、静止画・動画撮影を問わない、高い操作性を追求しました。新開発4軸マルチアングル液晶モニターや、約944万ドット高精細電子ファインダー、高速書き込み可能なCFexpress Type Aメモリーカードに対応したデュアルスロットを搭載、タッチ対応かつ刷新されたメニュー画面など、プロのワークフローをサポートします。&lt;br&gt;&lt;b&gt;【仕様】&lt;/b&gt;&lt;br&gt;レンズマウント：Eマウント&lt;br&gt;撮像素子：35mmフルサイズ (35.7 x 23.8 mm)、Exmor R CMOSセンサー&lt;br&gt;カメラ有効画素数：約6100万画素&lt;br&gt;総画素数：約6250万画素&lt;br&gt;ISO感度(推奨露光指数)：静止画撮影時: ISO100-32000 (拡張: 下限ISO50、上限ISO102400)、AUTO (ISO100-12800、上限/下限設定可能)、動画撮影時: ISO100-32000相当、AUTO (ISO100-12800相当、上限/下限設定可能）&lt;br&gt;シャッター速度範囲：静止画撮影時: 1/8000-30 秒、バルブ、動画撮影時: 1/8000-1/4 (1/3ステップ)、AUTO 1/60まで、オートスローシャッター1/30まで&lt;br&gt;ヘッドホン端子：3.5 mmステレオミニジャック&lt;br&gt;USB端子：SuperSpeed USB 10 Gbps (USB 3.2)に準拠&lt;br&gt;HDMI端子：HDMI端子（タイプA）&lt;br&gt;スロット：SLOT1: SD (UHS-I/II対応)カード、CFexpress Type Aカード用マルチスロット、SLOT2: SD (UHS-I/II対応)カード、CFexpress Type Aカード用マルチスロット&lt;br&gt;マイク端子：3.5 mmステレオミニジャック&lt;br&gt;質量：約638 g&lt;br&gt;外形・寸法 (幅 x 高さ x 奥行)：約131.3 x 96.9 x 82.4 mm、約131.3 x 96.9 x 72.3 mm (グリップからモニターまで)&lt;br&gt;アクセサリー (同梱)：リチャージャブルバッテリーパック NP-FZ100、バッテリーチャージャー BC-QZ1、電源コード、ケーブルプロテクター、ショルダーストラップ、ボディキャップ、アクセサリーシューキャップ、アイピースカップ、USB-A - USB-Cケーブル (USB 3.2)&lt;br&gt;            &lt;/div&gt;        &lt;/div&gt;    &lt;/section&gt;</t>
  </si>
  <si>
    <t>4548736145573</t>
  </si>
  <si>
    <t>EOS R6 Mark II ボディ フルサイズミラーレスカメラ</t>
  </si>
  <si>
    <t>&lt;img src="https://img1.kakaku.k-img.com/images/productimage/fullscale/K0001488834.jpg"&gt;&lt;br&gt;&lt;br&gt;&lt;div align="left"&gt;&lt;b&gt;■商品特徴&lt;/b&gt;&lt;br&gt;					&lt;ul&gt;						&lt;li&gt;&lt;b&gt;新開発のCMOSセンサーや強力な手ブレ補正などにより多様な撮影シーンで高画質を実現&lt;/b&gt;&lt;br&gt;新開発の有効画素数最大約2420万画素※2フルサイズCMOSセンサーと、映像エンジン「DIGIC X」により、高い解像感と常用最高ISO102400（静止画撮影時）の高感度を両立しています。また、ボディー内5軸手ブレ補正機構を搭載しており、レンズ内光学式手ブレ補正機構を搭載したRFレンズとの協調制御により、最高8.0段※3の手ブレ補正効果を発揮します。&lt;/li&gt;						&lt;li&gt;&lt;b&gt;決定的な瞬間を捉える先進の高性能AFや高速連写&lt;/b&gt;&lt;br&gt;「EOS iTR※4 AF X」により、優れた被写体検出性能とトラッキング性能を実現しています。新たに馬・鉄道・飛行機（ジェット機・ヘリコプター）が被写体検出機能に追加されたことで、「人物」では人の瞳・顔・頭部・胴体、「動物優先」では犬・猫・鳥・馬の瞳・顔・全身、「乗り物優先」ではモータースポーツの車とバイク・鉄道・飛行機（ジェット機・ヘリコプター）の全体・スポット検出に対応しています。また、被写体の検出対象をメニューで切り替えることなく、カメラが自動で被写体を選択する「自動」設定を新たに追加しています。さらに、メカシャッター／電子先幕による撮影時は、AF／AE追従で最高約12コマ/秒、電子シャッターによる撮影時は、AF／AE追従で最高約40コマ/秒の高速連写※5が可能です。&lt;/li&gt;						&lt;li&gt;&lt;b&gt;多様化する制作ニーズに応える動画性能&lt;/b&gt;&lt;br&gt;クロップなしの6Kオーバーサンプリングによる4K／60P動画撮影や、フルHD／180Pハイフレームレート動画撮影を実現しています※6。さらに、キヤノン独自のガンマ特性「Canon Log 3」やRAW動画の外部記録に対応するなど、用途に応じた動画記録方式により、多様化する動画制作のニーズに応えます。 &lt;br&gt;&lt;br&gt;※1. 被写体によっては検出できないことがあります。また、対象ではない被写体を検出する場合もあります。&lt;br&gt;※2. 被写体によっては検出できないことがあります。また、対象ではない被写体を検出する場合もあります。&lt;br&gt;※3. 「RF24-105mm F4 L IS USM」（2018年10月発売）使用時。f=105mm。Yaw/Pitch方向、CIPA規格準拠。ボディー内5軸手ブレ補正機構とレンズ内光学式手ブレ補正機構の協調制御に対応するレンズについては、キヤノン公式WEBサイトをご確認ください。&lt;br&gt;※4. intelligent tracking and recognition&lt;br&gt;※5. 連続撮影速度の条件およびサーボAF時に最高連続撮影速度に対応するレンズについては、キヤノン公式WEBサイトをご確認ください。&lt;br&gt;※6. 4K／60Pは4K UHD（59.94fps／50.00fps）、フルHD／180PはフルHD（179.82fps／150.00fps）。&lt;/li&gt;					&lt;/ul&gt;				&lt;br&gt;										&lt;table class="formdetail_ goods_01_"&gt;					&lt;tbody&gt;						&lt;tr&gt;	&lt;th&gt;型式 &lt;/th&gt;	&lt;td&gt;デジタル一眼ノンレフレックスAF・AEカメラ&lt;/td&gt;&lt;/tr&gt;&lt;tr&gt;	&lt;th&gt;記録媒体 &lt;/th&gt;	&lt;td&gt;SD／SDHC／SDXCメモリーカード（UHS-II、UHS-I、UHSスピードクラス、SDスピードクラス対応）&lt;br&gt;※Eye-Fiカード／マルチメディアカード（MMC）には非対応&lt;/td&gt;&lt;/tr&gt;&lt;tr&gt;	&lt;th&gt;レンズマウント &lt;/th&gt;	&lt;td&gt;キヤノンRFマウント&lt;/td&gt;&lt;/tr&gt;&lt;tr&gt;	&lt;th&gt;使用レンズ &lt;/th&gt;	&lt;td&gt;キヤノンRFレンズ群（RF-Sレンズを含む）&lt;br&gt;※マウントアダプターEF-EOS使用時：キヤノンEF／EF-Sレンズが使用可能（EF-Mレンズを除く）&lt;br&gt;※RF5.2mm F2.8 L DUAL FISHEYEは使用不可&lt;/td&gt;&lt;/tr&gt;&lt;tr&gt;	&lt;th&gt;有効撮影画角 &lt;/th&gt;	&lt;td&gt;RF／EFレンズ使用時：レンズ表記焦点距離と同じ&lt;br&gt;RF-S／EF-Sレンズ使用時：表記焦点距離の約1.6倍に相当&lt;/td&gt;&lt;/tr&gt;&lt;tr&gt;	&lt;th&gt;撮像素子 &lt;/th&gt;	&lt;td&gt;&amp;nbsp;&lt;/td&gt;&lt;/tr&gt;&lt;tr&gt;	&lt;th&gt;型式 &lt;/th&gt;	&lt;td&gt;フルサイズCMOSセンサー&lt;/td&gt;&lt;/tr&gt;&lt;tr&gt;	&lt;th&gt;画面サイズ &lt;/th&gt;	&lt;td&gt;約36.0×24.0mm&lt;/td&gt;&lt;/tr&gt;&lt;tr&gt;	&lt;th&gt;カメラ部有効画素 &lt;/th&gt;	&lt;td&gt;最大約2420万画素&lt;br&gt;※1万の位を四捨五入&lt;br&gt;※RF／EFレンズ使用時。使用するレンズまたは画像処理により、有効画素が減少することがある&lt;/td&gt;&lt;/tr&gt;&lt;tr&gt;	&lt;th&gt;総画素数 &lt;/th&gt;	&lt;td&gt;約2560万画素&lt;br&gt;※1万の位を四捨五入&lt;/td&gt;&lt;/tr&gt;&lt;tr&gt;	&lt;th&gt;デュアルピクセルCMOS AF &lt;/th&gt;	&lt;td&gt;対応&lt;/td&gt;&lt;/tr&gt;&lt;tr&gt;	&lt;th&gt;記録形式 &lt;/th&gt;	&lt;td&gt;&amp;nbsp;&lt;/td&gt;&lt;/tr&gt;&lt;tr&gt;	&lt;th&gt;記録画像形式 &lt;/th&gt;	&lt;td&gt;DCF2.0、Exif2.31※に準拠&lt;br&gt;※時差情報に対応&lt;/td&gt;&lt;/tr&gt;&lt;tr&gt;	&lt;th&gt;記録画像タイプ &lt;/th&gt;	&lt;td&gt;静止画：JPEG、HEIF、RAW、C-RAW、DPRAW、RAWバースト動画：ALL-I※、IPB（標準）、IPB（軽量）&lt;br&gt;※タイムラプス動画のみ&lt;/td&gt;&lt;/tr&gt;&lt;tr&gt;	&lt;th&gt;拡張子 &lt;/th&gt;	&lt;td&gt;静止画：JPG、HIF、CR3&lt;br&gt;動画：MP4&lt;/td&gt;&lt;/tr&gt;&lt;tr&gt;	&lt;th&gt;記録画素数（静止画） &lt;/th&gt;	&lt;td&gt;L（ラージ）：約2400万（6000×4000）画素&lt;br&gt; M（ミドル）：約1060万（3984×2656）画素&lt;br&gt; S1（スモール1）：約590万（2976×1984）画素&lt;br&gt; S2（スモール2）：約380万（2400×1600）画素&lt;br&gt; RAW：約2400万（6000×4000）画素&lt;br&gt; C-RAW：約2400万（6000×4000）画素&lt;br&gt;※記録画素数は、1万の位を四捨五入した値※アスペクト比3：2設定時の値&lt;br&gt;※RAW／C-RAWは、「3：2」の画像を生成して、設定したアスペクト比情報を画像に付加&lt;br&gt;※JPEG／HEIFは、設定したアスペクト比の画像を生成&lt;br&gt;※リサイズ処理時も、上記アスペクト比（M／S1／S2）と画素数が適用される&lt;/td&gt;&lt;/tr&gt;&lt;tr&gt;	&lt;th&gt;DPRAW設定 &lt;/th&gt;	&lt;td&gt;可能&lt;/td&gt;&lt;/tr&gt;&lt;tr&gt;	&lt;th&gt;クロップ／アスペクト &lt;/th&gt;	&lt;td&gt;クロップ撮影、アスペクト比設定撮影可能３：２（フルサイズ）、約1.6倍（クロップ）※、1：1（アスペクト）、 4：3（アスペクト）、16：9（アスペクト）&lt;br&gt;※約1.6倍焦点距離相当の画角となる&lt;/td&gt;&lt;/tr&gt;&lt;tr&gt;	&lt;th&gt;デジタルテレコン &lt;/th&gt;	&lt;td&gt;切／2.0x／4.0x&lt;br&gt;※［記録画質］の設定で画像が記録されるが、デジタル処理で拡大しているため、画質が低下する&lt;br&gt;※［1.6倍（クロップ）］設定時、およびRF-S／EF-Sレンズ使用時は、3.2x／6.4xとなる&lt;br&gt;※RAW／C-RAW設定時は、デジタルテレコン不可&lt;br&gt;※デジタルテレコン設定時は、［撮影画面表示設定：なめらかさ優先］固定（設定不可）&lt;br&gt;※デジタルテレコン設定時は、［AFエリア：1点AF］（中央固定）、［サーボAF中の全域トラッキング：しない］、［タッチ&amp;amp;ドラッグAF：しない］となる※拡大表示不可&lt;/td&gt;&lt;/tr&gt;&lt;tr&gt;	&lt;th&gt;撮影時の画像処理 &lt;/th&gt;	&lt;td&gt;&amp;nbsp;&lt;/td&gt;&lt;/tr&gt;&lt;tr&gt;	&lt;th&gt;ピクチャースタイル &lt;/th&gt;	&lt;td&gt;オート、スタンダード、ポートレート、風景、ディテール重視、ニュートラル、忠実設定、モノクロ、ユーザー設定1～3&lt;/td&gt;&lt;/tr&gt;&lt;tr&gt;	&lt;th&gt;明瞭度 &lt;/th&gt;	&lt;td&gt;-4～+4まで設定可能&lt;/td&gt;&lt;/tr&gt;&lt;tr&gt;	&lt;th&gt;ホワイトバランス &lt;/th&gt;	&lt;td&gt;オート（雰囲気優先／ホワイト優先）、太陽光、日陰、くもり、白熱電球、白色蛍光灯、ストロボ、 マニュアル、色温度指定（約2500～10000K）、ホワイトバランス補正、ホワイトバランスブラケティング可能&lt;br&gt;※ストロボ色温度情報通信対応&lt;br&gt;※動画記録中にホワイトバランスの変更が可能&lt;/td&gt;&lt;/tr&gt;&lt;tr&gt;	&lt;th&gt;画像の明るさ自動補正 &lt;/th&gt;	&lt;td&gt;オートライティングオプティマイザ機能搭載&lt;/td&gt;&lt;/tr&gt;&lt;tr&gt;	&lt;th&gt;ノイズ低減 &lt;/th&gt;	&lt;td&gt;高感度撮影、長秒時露光に対応&lt;/td&gt;&lt;/tr&gt;&lt;tr&gt;	&lt;th&gt;高輝度側・階調優先 &lt;/th&gt;	&lt;td&gt;可能&lt;br&gt;※オートライティングオプティマイザとの同時設定可能&lt;/td&gt;&lt;/tr&gt;&lt;tr&gt;	&lt;th&gt;レンズ光学補正 &lt;/th&gt;	&lt;td&gt;周辺光量補正、歪曲収差補正、フォーカスブリージング補正※、デジタルレンズオプティマイザ、色収差補正、回折補正&lt;br&gt;※動画撮影時のフォーカス操作による画角変動を自動的に補正する機能&lt;/td&gt;&lt;/tr&gt;&lt;tr&gt;	&lt;th&gt;ファインダー &lt;/th&gt;	&lt;td&gt;&amp;nbsp;&lt;/td&gt;&lt;/tr&gt;&lt;tr&gt;	&lt;th&gt;型式 &lt;/th&gt;	&lt;td&gt;OLEDカラー電子ビューファインダー&lt;/td&gt;&lt;/tr&gt;&lt;tr&gt;	&lt;th&gt;画面サイズ &lt;/th&gt;	&lt;td&gt;0.5型&lt;/td&gt;&lt;/tr&gt;&lt;tr&gt;	&lt;th&gt;ドット数 &lt;/th&gt;	&lt;td&gt;約369万ドット&lt;/td&gt;&lt;/tr&gt;&lt;tr&gt;	&lt;th&gt;倍率 &lt;/th&gt;	&lt;td&gt;約0.76倍／約35.2°（50mm レンズ・∞、?1m-1）&lt;/td&gt;&lt;/tr&gt;&lt;tr&gt;	&lt;th&gt;視野率 &lt;/th&gt;	&lt;td&gt;約100%（記録画質L、アスペクト比3：2、アイポイント約23mm時）&lt;/td&gt;&lt;/tr&gt;&lt;tr&gt;	&lt;th&gt;アイポイント &lt;/th&gt;	&lt;td&gt;約23mm（-1m-1時／接眼レンズ最後尾から）&lt;/td&gt;&lt;/tr&gt;&lt;tr&gt;	&lt;th&gt;視度調整 &lt;/th&gt;	&lt;td&gt;約-4.0～＋2.0m-1（dpt.）&lt;/td&gt;&lt;/tr&gt;&lt;tr&gt;	&lt;th&gt;オートフォーカス &lt;/th&gt;	&lt;td&gt;&amp;nbsp;&lt;/td&gt;&lt;/tr&gt;&lt;tr&gt;	&lt;th&gt;フォーカス方式 &lt;/th&gt;	&lt;td&gt;デュアルピクセルCMOS AF&lt;/td&gt;&lt;/tr&gt;&lt;tr&gt;	&lt;th&gt;フォーカス動作 &lt;/th&gt;	&lt;td&gt;[静止画撮影] AF動作：ワンショットAF、AIフォーカスAF、サ－ボAF&lt;br&gt;※応用撮影ゾーンに選択可能。かんたん撮影ゾーン時は、撮影モードに応じて自動設定&lt;br&gt;※AIフォーカスAF設定時は、被写体の動きに応じて、ワンショットAFからサーボAFに自動切り換え（連写中を含む）&lt;br&gt;手動ピント合わせ：対応&lt;br&gt;[動画撮影] AF動作：ワンショットAF、動画サーボAF手動ピント合わせ：対応&lt;/td&gt;&lt;/tr&gt;&lt;tr&gt;	&lt;th&gt;測距エリア &lt;/th&gt;	&lt;td&gt;使用レンズにより異なる&lt;/td&gt;&lt;/tr&gt;&lt;tr&gt;	&lt;th&gt;自動選択時AFエリア分割数 &lt;/th&gt;	&lt;td&gt;測距エリア：横：約100%、縦：約100%&lt;br&gt; [静止画]最大1053分割（39×27）、[動画]最大1053分割（39×27）&lt;/td&gt;&lt;/tr&gt;&lt;tr&gt;	&lt;th&gt;AFフレーム選択可能ポジション &lt;/th&gt;	&lt;td&gt;測距エリア：横：約90%、縦：約100%ポジション数：[静止画]最大4897ポジション（83×59）[動画]最大4067ポジション（83×49）&lt;br&gt;※1点AF、マルチコントローラーによる選択時&lt;br&gt;※AFフレーム選択可能ポジションは、AF性能を示す値ではない&lt;/td&gt;&lt;/tr&gt;&lt;tr&gt;	&lt;th&gt;測距輝度範囲（静止画撮影時） &lt;/th&gt;	&lt;td&gt;EV-6.5～21 （F1.2 レンズ※・中央測距点・ワンショットAF・常温・ISO100使用時）&lt;br&gt;※DS（Defocus Smoothing）コーティングを採用したRFレンズを除く&lt;/td&gt;&lt;/tr&gt;&lt;tr&gt;	&lt;th&gt;測距輝度範囲（動画撮影時） &lt;/th&gt;	&lt;td&gt;4K：EV-4.0～21&lt;br&gt;フルHD：EV-4.5～21（F1.2 レンズ※・中央測距点・ワンショットAF・常温・ISO100・29.97fps／25.00fps時）&lt;br&gt;※DS（Defocus Smoothing）コーティングを採用したRFレンズを除く&lt;/td&gt;&lt;/tr&gt;&lt;tr&gt;	&lt;th&gt;AFエリア &lt;/th&gt;	&lt;td&gt;スポット1点AF、1点AF、領域拡大AF（上下左右）、領域拡大AF（周囲）、全域AF、フレキシブルゾーンAF（AF1、AF2、AF3）&lt;br&gt;※動画記録中にAFエリアの変更が可能&lt;/td&gt;&lt;/tr&gt;&lt;tr&gt;	&lt;th&gt;露出制御 &lt;/th&gt;	&lt;td&gt;&amp;nbsp;&lt;/td&gt;&lt;/tr&gt;&lt;tr&gt;	&lt;th&gt;測光センサー &lt;/th&gt;	&lt;td&gt;撮像素子の出力信号による384分割（24×16）測光&lt;/td&gt;&lt;/tr&gt;&lt;tr&gt;	&lt;th&gt;測光モード &lt;/th&gt;	&lt;td&gt;[静止画撮影]評価測光、部分測光（画面中央の約5.9%）、スポット測光（画面中央の約3.0%）、中央部重点平均測光&lt;br&gt;[動画撮影]評価測光（顔検出時）、中央部重点平均測光（顔検出していない時／Canon Log 3設定時）&lt;/td&gt;&lt;/tr&gt;&lt;tr&gt;	&lt;th&gt;測光輝度範囲 &lt;/th&gt;	&lt;td&gt;[静止画撮影]EV-3～20（常温・ISO100）&lt;br&gt;[動画撮影]EV-1～20（常温・ISO100）&lt;/td&gt;&lt;/tr&gt;&lt;tr&gt;	&lt;th&gt;撮影モード &lt;/th&gt;	&lt;td&gt;[静止画撮影：かんたん撮影ゾーン]シーンインテリジェントオート、プラスムービーオート、スペシャルシーン（ポートレート、集合写真、風景、パノラマショット、スポーツ、キッズ、流し撮り、クローズアップ、料理、夜景ポートレート、手持ち夜景、HDR逆光補正、サイレントシャッター）、クリエイティブフィルター（ラフモノクロ、ソフトフォーカス、魚眼風、水彩風、トイカメラ風、ジオラマ風、HDR絵画調標準、HDRグラフィック調、HDR油彩調、HDRビンテージ調&lt;br&gt;）[静止画撮影：応用撮影ゾーン]フレキシブルAE、プログラムAE、シャッター優先AE、絞り優先AE、マニュアル露出、バルブ撮影、カスタム撮影モード（C1／C2／C3）&lt;br&gt;[動画撮影：かんたん撮影ゾーン]シーンインテリジェントオート、スペシャルシーン（HDR動画）、クリエイティブフィルター（ファンタジー、オールドムービー、メモリー、ダイナミックモノクローム、ジオラマ風動画）&lt;br&gt;[動画撮影：応用撮影ゾーン]自動露出、シャッター優先AE、絞り優先AE、マニュアル露出、カスタム撮影モード（C1／C2／C3）&lt;/td&gt;&lt;/tr&gt;&lt;tr&gt;	&lt;th&gt;ISO感度の手動設定（推奨露光指数） &lt;/th&gt;	&lt;td&gt;[静止画撮影]常用ISO感度：ISO100～102400（1／3、1段ステップ）拡張ISO感度：L（ISO 50相当）、H（ISO 204800相当）&lt;br&gt;※[高輝度側・階調優先]設定時の手動設定範囲は、ISO 200～102400&lt;br&gt;※HDRモードおよびHDR撮影（HDR PQ）時は拡張ISOの設定不可&lt;br&gt;[動画撮影]常用ISO感度：（Canon Log 3[切]時）ISO100～25600（1／3、1段ステップ）、（Canon Log 3[入]時）：ISO800～25600（1／3、1段ステップ）拡張ISO感度（相当）：（Canon Log 3[切]時）H（32000～204800）、（Canon Log 3[入]時）L（100～640）、H（32000～204800）&lt;br&gt;※手動設定可能なISO感度の上限／下限は、[ISO感度の範囲]の設定による&lt;br&gt;※[高輝度側・階調優先]設定時の設定範囲はISO200?25600&lt;br&gt;※HDR PQ 動画、HDR 動画撮影時、および動画撮影時の撮影時クリエイティブフィルター設定時、HDMI RAW 出力設定、デジタルズーム設定時は、拡張ISO感度は使用不可※Canon Log 3設定時の初期設定範囲は、L（ISO800～25600）&lt;/td&gt;&lt;/tr&gt;&lt;tr&gt;	&lt;th&gt;ISO感度関連設定 &lt;/th&gt;	&lt;td&gt;[静止画撮影] ISO感度の範囲、ISOオートの範囲、オートの低速限界[動画撮影] ISO感度の範囲、ISOオートの上限、タイムラプスオートの上限&lt;/td&gt;&lt;/tr&gt;&lt;tr&gt;	&lt;th&gt;露出補正 &lt;/th&gt;	&lt;td&gt;1／3、1／2段ステップ±3段&lt;/td&gt;&lt;/tr&gt;&lt;tr&gt;	&lt;th&gt;AEロック &lt;/th&gt;	&lt;td&gt;自動：ワンショットAF時、[C.Fn 2：合焦後AEロックする測光モード]の設定に従い、合焦と同時にAEロック&lt;br&gt;手動：Fv、P、Tv、Av、Mモード時、AEロックボタンによる（再押しで更新）。すべての測光方式で可能&lt;/td&gt;&lt;/tr&gt;&lt;tr&gt;	&lt;th&gt;フリッカーレス撮影（静止画撮影時） &lt;/th&gt;	&lt;td&gt;周波数100Hz／120Hzのフリッカーに対応&lt;br&gt;※電子シャッター時は設定不可&lt;/td&gt;&lt;/tr&gt;&lt;tr&gt;	&lt;th&gt;高周波フリッカーレス撮影 &lt;/th&gt;	&lt;td&gt;手動設定／自動検出&lt;br&gt;※Tv／M モード時に機能する&lt;br&gt;※手動設定時は、以下の範囲で設定可能&lt;br&gt;・メカシャッター／電子先幕時：1／50.0～1／2048.0秒&lt;br&gt;・電子シャッター時：1／50.0～1／8192.0秒&lt;br&gt;・動画撮影時：1／50.0～1／8192.0秒（NTSC／PAL）・ハイフレームレート動画撮影時&lt;br&gt;179.82fps：1／202.8秒～1／8192.0秒、150.00fps：1／166.0秒～1／8192.0秒&lt;br&gt;119.88fps：1／120.3秒～1／8192.0秒、100.00fps：1／100.0秒～1／8192.0秒&lt;br&gt;※自動調整時は自動検出後に調整可能&lt;br&gt;※ストロボ使用時は、同調速度の上限が1／181.0 秒となる&lt;/td&gt;&lt;/tr&gt;&lt;tr&gt;	&lt;th&gt;E-TTL ISOオート上限可変制御 &lt;/th&gt;	&lt;td&gt;対応&lt;/td&gt;&lt;/tr&gt;&lt;tr&gt;	&lt;th&gt;シャッター &lt;/th&gt;	&lt;td&gt;&amp;nbsp;&lt;/td&gt;&lt;/tr&gt;&lt;tr&gt;	&lt;th&gt;型式 &lt;/th&gt;	&lt;td&gt;[静止画撮影]電子制御式フォーカルプレーンシャッター、撮像素子によるローリングシャッター&lt;br&gt;[動画撮影]撮像素子によるローリングシャッター&lt;/td&gt;&lt;/tr&gt;&lt;tr&gt;	&lt;th&gt;シャッター方式 &lt;/th&gt;	&lt;td&gt;メカシャッター、電子先幕、電子シャッター&lt;/td&gt;&lt;/tr&gt;&lt;tr&gt;	&lt;th&gt;シャッタースピード &lt;/th&gt;	&lt;td&gt;[静止画撮影]：メカシャッター／電子先幕設定時：1／8000～30秒（すべての撮影モードを合わせて）、バルブ電子シャッター設定時：1／16000秒※、1／8000～30秒（すべての撮影モードを合わせて）、バルブ&lt;br&gt;※1／16000秒が設定できるのは、Tv／Mモードのみ（Fv／P／Avモード時は1/8000秒まで）&lt;br&gt;※1／16000秒に設定したときは、1／3段、1／2段ステップの露出制御ができないため、撮影条件により、絞り数値、ISO感度による調整が行われる場合がある&lt;br&gt;※ドライブモード：高速連続撮影＋、RAWバーストモード、HDRモード、フォーカスブラケット撮影、絞り数値変化時の露出維持（ISO感度／Tv値、Tv値）設定時は、1／8000秒まで&lt;br&gt;[動画撮影]：動画自動露出：1／8000～1／25秒※&lt;br&gt;※フレームレートによる動画Tv／M モード時：1／8000～1／8秒※1 &lt;br&gt;※撮影モードやフレームレートによって変化する&lt;br&gt;※1［ハイフレームレート：入]設定時は、下限が1／125秒（NTSC）または1／100秒（PAL）となる&lt;/td&gt;&lt;/tr&gt;&lt;tr&gt;	&lt;th&gt;X同調速度 &lt;/th&gt;	&lt;td&gt;メカシャッター：1／200秒&lt;br&gt;電子先幕：1／250秒&lt;/td&gt;&lt;/tr&gt;&lt;tr&gt;	&lt;th&gt;多重露出撮影 &lt;/th&gt;	&lt;td&gt;&amp;nbsp;&lt;/td&gt;&lt;/tr&gt;&lt;tr&gt;	&lt;th&gt;撮影方法 &lt;/th&gt;	&lt;td&gt;機能・操作優先&lt;br&gt;※撮影途中にメニューやAFモード、ドライブモードなど、撮影機能の切り換えが可能&lt;br&gt;連続撮影優先&lt;br&gt;※撮影途中「メニュー画面の表示」「撮影直後の確認」「画像再生」「撮影のやり直し（1枚戻る）」はできない&lt;br&gt;※AFモード、ドライブモードへの切り換えは可能&lt;br&gt;※連続撮影時は、設定枚数撮影後、自動停止&lt;/td&gt;&lt;/tr&gt;&lt;tr&gt;	&lt;th&gt;多重枚数 &lt;/th&gt;	&lt;td&gt;2～9枚&lt;/td&gt;&lt;/tr&gt;&lt;tr&gt;	&lt;th&gt;多重露出制御 &lt;/th&gt;	&lt;td&gt;加算、加算平均、比較（明）、比較（暗）&lt;/td&gt;&lt;/tr&gt;&lt;tr&gt;	&lt;th&gt;ボディー内手ブレ補正 &lt;/th&gt;	&lt;td&gt;&amp;nbsp;&lt;/td&gt;&lt;/tr&gt;&lt;tr&gt;	&lt;th&gt;手ブレ補正機構 &lt;/th&gt;	&lt;td&gt;搭載&lt;br&gt;※光学式手ブレ補正との協調制御に対応&lt;/td&gt;&lt;/tr&gt;&lt;tr&gt;	&lt;th&gt;ドライブ &lt;/th&gt;	&lt;td&gt;&amp;nbsp;&lt;/td&gt;&lt;/tr&gt;&lt;tr&gt;	&lt;th&gt;ドライブモード &lt;/th&gt;	&lt;td&gt;1枚撮影、高速連続撮影+、高速連続撮影、低速連続撮影、セルフタイマー：10秒／リモコン、セルフタイマー：2秒／リモコン、セルフタイマー：連続撮影&lt;/td&gt;&lt;/tr&gt;&lt;tr&gt;	&lt;th&gt;連続撮影速度 &lt;/th&gt;	&lt;td&gt;高速連続撮影+ ：最高約12コマ／秒 （メカシャッター／電子先幕）、最高約40コマ／秒 （電子シャッター）&lt;br&gt;高速連続撮影：最高約5.5コマ／秒（メカシャッター）、最高約7.0コマ／秒（電子先幕）、最高約20コマ／秒（電子シャッター）低速連続撮影：最高約3.0コマ／秒（メカシャッター／電子先幕）、最高約5.0コマ／秒（電子シャッター）&lt;br&gt;※測定条件、および最高連続撮影速度が遅くなる条件がある&lt;br&gt;※対応レンズ装着時&lt;/td&gt;&lt;/tr&gt;&lt;tr&gt;	&lt;th&gt;連続撮影可能枚数※ &lt;/th&gt;	&lt;td&gt;［メカシャッター／電子先幕］&lt;br&gt; JPEGラージ※1 ：約540枚（1000枚以上）&lt;br&gt;HEIFラージ※2 ：約470枚（1000枚以上）&lt;br&gt;RAW※1 ：約85枚（110枚）&lt;br&gt;RAW＋JPEGラージ※1：約85枚（約110枚）&lt;br&gt;RAW＋HEIFラージ※2：約85枚（約95枚）&lt;br&gt;［電子シャッター］&lt;br&gt; JPEGラージ※1 ：約190枚（約190枚）&lt;br&gt;HEIFラージ※2 ：約180枚（約180枚）&lt;br&gt;RAW※1 ：約74枚（約75枚）&lt;br&gt;RAW＋JPEGラージ※1：約73枚（約75枚）&lt;br&gt;RAW＋HEIFラージ※2：約70枚（約73枚）&lt;br&gt;※メーカー試験基準SDカード（UHS-I対応 32GB）を使用し、メーカー試験基準（ワンショットAF、高速連続撮影＋、ISO100、ピクチャースタイル：スタンダード）で測定&lt;br&gt;※連続撮影可能枚数は、撮影条件（クロップ／アスペクト、被写体、メモリーカードの銘柄、ISO感度、ピクチャースタイル、カスタム機能など）により異なる&lt;br&gt;※（　）内の数値は、メーカー試験基準UHS-II対応SDカード使用時の枚数&lt;br&gt;※1 [HDR撮影（HDR PQ）：しない]設定時&lt;br&gt;※2 [HDR撮影（HDR PQ）：する]設定時&lt;br&gt;※（メカシャッター／電子先幕：約12コマ／秒、電子シャッター：約40コマ／秒）&lt;/td&gt;&lt;/tr&gt;&lt;tr&gt;	&lt;th&gt;高速表示高速表示 &lt;/th&gt;	&lt;td&gt;高速連続撮影かつメカシャッター／電子先幕設定時に、撮影結果とライブビュー映像を交互に表示する「高速表示」が設定可能&lt;br&gt;※EFレンズ／EF-Sレンズ装着時、フリッカーレス撮影時も可能&lt;br&gt;※電子シャッター設定時は、常に高速表示となる&lt;/td&gt;&lt;/tr&gt;&lt;tr&gt;	&lt;th&gt;外部ストロボ &lt;/th&gt;	&lt;td&gt;&amp;nbsp;&lt;/td&gt;&lt;/tr&gt;&lt;tr&gt;	&lt;th&gt;対応ストロボ &lt;/th&gt;	&lt;td&gt;EXシリーズスピードライト／マクロライト、ELシリーズスピードライト、スピードライト EL-5、スピードライトトランスミッターST-E3-RT（Ver.2）／ST-E3-RT／ST-E2、スピードライトトランスミッターST-E10、オフカメラシューコード OC-E3&lt;br&gt;※取り付け脚の部分に防塵・防滴アダプターを備えた従来アクセサリーを使用するときは、マルチアクセサリーシューアダプター AD-E1が必要となる（防塵・防滴にも対応）&lt;/td&gt;&lt;/tr&gt;&lt;tr&gt;	&lt;th&gt;調光方式 &lt;/th&gt;	&lt;td&gt;E-TTL II自動調光&lt;/td&gt;&lt;/tr&gt;&lt;tr&gt;	&lt;th&gt;アクセサリー用接点 &lt;/th&gt;	&lt;td&gt;21ピン（マルチアクセサリーシュー用接点）&lt;br&gt; 5ピン（X接点、通信用接点）&lt;/td&gt;&lt;/tr&gt;&lt;tr&gt;	&lt;th&gt;動画記録 &lt;/th&gt;	&lt;td&gt;&amp;nbsp;&lt;/td&gt;&lt;/tr&gt;&lt;tr&gt;	&lt;th&gt;記録形式 &lt;/th&gt;	&lt;td&gt;MP4&lt;/td&gt;&lt;/tr&gt;&lt;tr&gt;	&lt;th&gt;動画記録サイズ &lt;/th&gt;	&lt;td&gt;4K UHD／4K UHDクロップ／4K UHD タイムラプス動画※：3840×2160（16：9）&lt;br&gt;フルHDハイフレームレート動画※／フルHD／フルHD クロップ／フルHD タイムラプス動画※／HDR動画／クリエイティブフィルター：1920×1080（16：9）&lt;br&gt;※タイムラプス動画、ハイフレームレート動画、ジオラマ風動画使用時は動画音声は記録されない&lt;/td&gt;&lt;/tr&gt;&lt;tr&gt;	&lt;th&gt;音声 &lt;/th&gt;	&lt;td&gt;IPB（標準）：[音声圧縮：する]設定時はAAC／[音声圧縮：しない]設定時はリニアPCM&lt;br&gt;IPB（軽量）：AAC&lt;/td&gt;&lt;/tr&gt;&lt;tr&gt;	&lt;th&gt;要求カード性能（書き込み／読み出し速度） &lt;/th&gt;	&lt;td&gt;4K UHD／4K UHDクロップ（59.94／50.00）／IPB（標準）：UHSスピードクラス3以上（8bit）、ビデオスピードクラスV60以上（10bit：Canon Log 3／HDR PQ）&lt;br&gt; 4K UHD／4K UHDクロップ（59.94／50.00）／IPB（軽量）：UHSスピードクラス3以上&lt;br&gt; 4K UHD／4K UHDクロップ（29.97／25.00／23.98）／IPB（標準）：UHSスピードクラス3以上&lt;br&gt; 4K UHD／4K UHDクロップ（29.97／25.00／23.98）／IPB（軽量）：SDスピードクラス10以上（8bit）、UHSスピードクラス3以上（10bit：Canon Log 3／HDR PQ）&lt;br&gt; 4K UHD（タイムラプス動画）／（29.97／25.00）／ALL-I：読み出し速度が60MB／秒以上のカード&lt;br&gt;フルHD（ハイフレームレート動画）（179.82／150.00）／IPB（標準）：UHSスピードクラス3以上（8bit）、ビデオスピードクラスV60以上（10bit：Canon Log 3／HDR PQ）&lt;br&gt;フルHD（ハイフレームレート動画）（179.82／150.00）／IPB（軽量）：UHSスピードクラス3以上（8bit）、UHSスピードクラス3以上（10bit：Canon Log 3／HDR PQ）&lt;br&gt;フルHD（ハイフレームレート動画）（119.88／100.00）／IPB（標準）：UHSスピードクラス3以上&lt;br&gt;フルHD（ハイフレームレート動画）（119.88／100.00）／IPB（軽量）：SDスピードクラス10以上（8bit）、UHSスピードクラス3以上（10bit：Canon Log 3／HDR PQ）&lt;br&gt;フルHD／フルHDクロップ（59.94／50.00）／IPB（標準）：SDスピードクラス10以上（8bit）、UHSスピードクラス3以上（10bit：Canon Log 3／HDR PQ）&lt;br&gt;フルHD／フルHDクロップ（59.94／50.00）／IPB（軽量）：SDスピードクラス6以上（8bit）、SDスピードクラス10以上（10bit：Canon Log 3／HDR PQ）&lt;br&gt;フルHD／フルHDクロップ（29.97／25.00／23.98）／IPB（標準）：SDスピードクラス6以上&lt;br&gt;フルHD／フルHDクロップ（29.97／25.00／23.98）／IPB（軽量）：SDスピードクラス4以上&lt;br&gt;フルHD（タイムラプス動画）／（29.97／25.00）／ALL-I：読み出し速度が30MB／秒以上のカード&lt;/td&gt;&lt;/tr&gt;&lt;tr&gt;	&lt;th&gt;タイムコード &lt;/th&gt;	&lt;td&gt;付加可能&lt;/td&gt;&lt;/tr&gt;&lt;tr&gt;	&lt;th&gt;ドロップフレーム &lt;/th&gt;	&lt;td&gt;179.82fps／119.88fps／59.94fps／29.97fps対応&lt;/td&gt;&lt;/tr&gt;&lt;tr&gt;	&lt;th&gt;録音 &lt;/th&gt;	&lt;td&gt;ステレオマイク内蔵、外部ステレオマイク（マルチアクセサリーシューまたはΦ3.5mmステレオミニジャック）&lt;/td&gt;&lt;/tr&gt;&lt;tr&gt;	&lt;th&gt;動画電子IS &lt;/th&gt;	&lt;td&gt;可能&lt;/td&gt;&lt;/tr&gt;&lt;tr&gt;	&lt;th&gt;モニター &lt;/th&gt;	&lt;td&gt;&amp;nbsp;&lt;/td&gt;&lt;/tr&gt;&lt;tr&gt;	&lt;th&gt;型式 &lt;/th&gt;	&lt;td&gt;TFT式カラー液晶モニター&lt;/td&gt;&lt;/tr&gt;&lt;tr&gt;	&lt;th&gt;画面サイズ &lt;/th&gt;	&lt;td&gt;3.0型（画面比率3：2）&lt;/td&gt;&lt;/tr&gt;&lt;tr&gt;	&lt;th&gt;ドット数 &lt;/th&gt;	&lt;td&gt;約162万ドット&lt;/td&gt;&lt;/tr&gt;&lt;tr&gt;	&lt;th&gt;視野角 &lt;/th&gt;	&lt;td&gt;上下／左右ともに約170°&lt;/td&gt;&lt;/tr&gt;&lt;tr&gt;	&lt;th&gt;視野率 &lt;/th&gt;	&lt;td&gt;上下／左右とも約100%（記録画質L、アスペクト比3:2）&lt;/td&gt;&lt;/tr&gt;&lt;tr&gt;	&lt;th&gt;モニターの明るさ &lt;/th&gt;	&lt;td&gt;7段階で手動調整可能&lt;/td&gt;&lt;/tr&gt;&lt;tr&gt;	&lt;th&gt;色調調整 &lt;/th&gt;	&lt;td&gt;手動：4種類（暖色／標準／寒色1／寒色2）&lt;/td&gt;&lt;/tr&gt;&lt;tr&gt;	&lt;th&gt;タッチパネル仕様 &lt;/th&gt;	&lt;td&gt;静電容量方式&lt;/td&gt;&lt;/tr&gt;&lt;tr&gt;	&lt;th&gt;再生機能 &lt;/th&gt;	&lt;td&gt;&amp;nbsp;&lt;/td&gt;&lt;/tr&gt;&lt;tr&gt;	&lt;th&gt;拡大表示 &lt;/th&gt;	&lt;td&gt;1.5～10倍（15段階）&lt;/td&gt;&lt;/tr&gt;&lt;tr&gt;	&lt;th&gt;AFフレーム表示 &lt;/th&gt;	&lt;td&gt;[静止画]：対応、[動画]：非対応&lt;/td&gt;&lt;/tr&gt;&lt;tr&gt;	&lt;th&gt;グリッド表示 &lt;/th&gt;	&lt;td&gt;[静止画]：表示しない／9分割／24分割／9分割+対角、[動画]：非対応&lt;/td&gt;&lt;/tr&gt;&lt;tr&gt;	&lt;th&gt;レーティング &lt;/th&gt;	&lt;td&gt;OFF／1～5&lt;br&gt;画像を選択／範囲指定／フォルダ内・全画像／カード内・全画像／検索結果・全画像&lt;/td&gt;&lt;/tr&gt;&lt;tr&gt;	&lt;th&gt;画像検索 &lt;/th&gt;	&lt;td&gt;検索条件&lt;br&gt;レーティング／日付／フォルダ／プロテクト／ファイルの種類1／ファイルの種類2&lt;/td&gt;&lt;/tr&gt;&lt;tr&gt;	&lt;th&gt;プロテクト &lt;/th&gt;	&lt;td&gt;画像を選択／範囲指定／フォルダ内・全画像／フォルダ内・全解除／カード内・全画像／カード内・全解除／検索結果・全画像／検索結果・全解除&lt;/td&gt;&lt;/tr&gt;&lt;tr&gt;	&lt;th&gt;カメラ内RAW現像 &lt;/th&gt;	&lt;td&gt;明るさ補正、ホワイトバランス、ピクチャースタイル、明瞭度、オートライティングオプティマイザ、顔ライティング補正、高感度撮影時のノイズ低減、記録画質、色空間、レンズ光学補正（周辺光量補正、歪曲収差補正、デジタルレンズオプティマイザ、色収差補正、回折補正）&lt;/td&gt;&lt;/tr&gt;&lt;tr&gt;	&lt;th&gt;リサイズ &lt;/th&gt;	&lt;td&gt;可能（M／S1／S2）&lt;/td&gt;&lt;/tr&gt;&lt;tr&gt;	&lt;th&gt;トリミング &lt;/th&gt;	&lt;td&gt;可能&lt;/td&gt;&lt;/tr&gt;&lt;tr&gt;	&lt;th&gt;4K動画のフレーム切り出し &lt;/th&gt;	&lt;td&gt;本機で撮影した4K動画の1フレームを、約830万画素（3840×2160）の静止画（JPEG、HEIF※）として保存&lt;br&gt;※通常動画はJPEG、HDR PQ動画はHEIFとして保存される&lt;br&gt;※切り出し可能な動画は4K／4Kクロップ&lt;br&gt;※Canon Log 3動画は切り出し不可&lt;br&gt;※切り出した静止画は、カメラ内でのリサイズ、トリミング、クリエイティブフィルター／クリエイティブアシスタントの編集不可&lt;/td&gt;&lt;/tr&gt;&lt;tr&gt;	&lt;th&gt;印刷指定 &lt;/th&gt;	&lt;td&gt;&amp;nbsp;&lt;/td&gt;&lt;/tr&gt;&lt;tr&gt;	&lt;th&gt;DPOF &lt;/th&gt;	&lt;td&gt;DPOF Version 1.1準拠&lt;/td&gt;&lt;/tr&gt;&lt;tr&gt;	&lt;th&gt;カスタマイズ機能 &lt;/th&gt;	&lt;td&gt;&amp;nbsp;&lt;/td&gt;&lt;/tr&gt;&lt;tr&gt;	&lt;th&gt;カスタム機能 &lt;/th&gt;	&lt;td&gt;23種&lt;/td&gt;&lt;/tr&gt;&lt;tr&gt;	&lt;th&gt;カスタム撮影モード &lt;/th&gt;	&lt;td&gt;C1／C2／C3に登録&lt;/td&gt;&lt;/tr&gt;&lt;tr&gt;	&lt;th&gt;マイメニュー &lt;/th&gt;	&lt;td&gt;5画面登録可能&lt;/td&gt;&lt;/tr&gt;&lt;tr&gt;	&lt;th&gt;著作権情報 &lt;/th&gt;	&lt;td&gt;設定／付加可能&lt;/td&gt;&lt;/tr&gt;&lt;tr&gt;	&lt;th&gt;外部インターフェース &lt;/th&gt;	&lt;td&gt;&amp;nbsp;&lt;/td&gt;&lt;/tr&gt;&lt;tr&gt;	&lt;th&gt;デジタル端子 &lt;/th&gt;	&lt;td&gt;端子形状：USB Type-C&lt;br&gt;通信：SuperSpeed Plus USB（USB 3.2Gen2）相当&lt;br&gt;用途：パソコン／スマホ通信用&lt;br&gt; USB充電／給電用&lt;/td&gt;&lt;/tr&gt;&lt;tr&gt;	&lt;th&gt;HDMI出力端子 &lt;/th&gt;	&lt;td&gt;タイプD（マイクロ）（解像度自動切り換え／HDMI CEC非対応／接続するテレビのビデオ方式に合わせて、［NTSC］［PAL］を設定しないと、映像が表示されない）&lt;/td&gt;&lt;/tr&gt;&lt;tr&gt;	&lt;th&gt;外部マイク入力端子 &lt;/th&gt;	&lt;td&gt;Φ3.5mmステレオミニジャック対応&lt;/td&gt;&lt;/tr&gt;&lt;tr&gt;	&lt;th&gt;ヘッドフォン端子 &lt;/th&gt;	&lt;td&gt;Φ3.5mmステレオミニジャック対応&lt;/td&gt;&lt;/tr&gt;&lt;tr&gt;	&lt;th&gt;リモコン端子 &lt;/th&gt;	&lt;td&gt;リモートスイッチ RS-60E3対応&lt;/td&gt;&lt;/tr&gt;&lt;tr&gt;	&lt;th&gt;電源関連 &lt;/th&gt;	&lt;td&gt;&amp;nbsp;&lt;/td&gt;&lt;/tr&gt;&lt;tr&gt;	&lt;th&gt;使用電池 &lt;/th&gt;	&lt;td&gt;対応バッテリーパック：LP-E6NH／LP-E6N／LP-E6、使用個数：1個&lt;/td&gt;&lt;/tr&gt;&lt;tr&gt;	&lt;th&gt;USB充電・給電 &lt;/th&gt;	&lt;td&gt;USB電源アダプター PD-E1使用&lt;/td&gt;&lt;/tr&gt;&lt;tr&gt;	&lt;th&gt;AC電源 &lt;/th&gt;	&lt;td&gt;ACアダプター：AC-E6N、DCカプラー：DR-E6&lt;br&gt;※ACアダプターキットACK-E6も使用可能&lt;/td&gt;&lt;/tr&gt;&lt;tr&gt;	&lt;th&gt;撮影可能枚数の目安 &lt;/th&gt;	&lt;td&gt;ファインダー[省電力優先※1]設定時&lt;br&gt;約450枚（ファインダー撮影時）&lt;br&gt;約760枚（モニター撮影時）&lt;br&gt;ファインダー[なめらかさ優先※2]設定時&lt;br&gt;約320枚（ファインダー撮影時）&lt;br&gt;約580枚（モニター撮影時）&lt;br&gt;※1 CIPA規格準拠&lt;br&gt;※2 CIPA規格を基準にしたメーカー測定条件による&lt;br&gt;※常温（＋23℃）、新品・フル充電のバッテリーパック LP-E6NH使用、メーカー試験基準SDカード使用時&lt;br&gt;※撮影環境により、撮影可能枚数が大きく変動することがある&lt;br&gt;※マルチアクセサリーシュー対応のアクセサリー装着時は、カメラからアクセサリーに給電が行われるため、撮影可能枚数が少なくなることがある&lt;br&gt;※LP-E6N／LP-E6も使用可能だが、撮影可能枚数が少なくなる&lt;br&gt;※バッテリーグリップBG-R10装着時にLP-E6NHを2個装填したときは、約2倍程度の撮影可能枚数となる&lt;/td&gt;&lt;/tr&gt;&lt;tr&gt;	&lt;th&gt;動画撮影可能時間 &lt;/th&gt;	&lt;td&gt;4K／IPB（標準）59.94／50.00fps：約1時間20分フルHD／IPB（標準）29.97／25.00fps：約3時間50分&lt;br&gt;※常温（＋23℃）、新品・フル充電のLP-E6NH使用時、[動画サーボAF：しない、動画クロップ：しない]設定時&lt;/td&gt;&lt;/tr&gt;&lt;tr&gt;	&lt;th&gt;バッテリー情報 &lt;/th&gt;	&lt;td&gt;バッテリー残容量：1％単位、マーク6段階&lt;br&gt;撮影回数：対応&lt;br&gt;劣化度：3段階&lt;br&gt;電池の登録（最大6個）&lt;br&gt;電池情報：シリアル番号／取り出し時の電池残量／日付&lt;/td&gt;&lt;/tr&gt;&lt;tr&gt;	&lt;th&gt;大きさ・質量 &lt;/th&gt;	&lt;td&gt;&amp;nbsp;&lt;/td&gt;&lt;/tr&gt;&lt;tr&gt;	&lt;th&gt;使用可能温度 &lt;/th&gt;	&lt;td&gt;0℃～＋40℃&lt;/td&gt;&lt;/tr&gt;&lt;tr&gt;	&lt;th&gt;使用可能湿度 &lt;/th&gt;	&lt;td&gt;85％以下&lt;/td&gt;&lt;/tr&gt;&lt;tr&gt;	&lt;th&gt;無線通信機能（Wi-Fi） &lt;/th&gt;	&lt;td&gt;&amp;nbsp;&lt;/td&gt;&lt;/tr&gt;&lt;tr&gt;	&lt;th&gt;準拠規格 &lt;/th&gt;	&lt;td&gt;IEEE 802.11b／g／n／a／ac &lt;br&gt;※MIMO（multiple-input and multiple-output）には非対応&lt;/td&gt;&lt;/tr&gt;&lt;tr&gt;	&lt;th&gt;伝送方式 &lt;/th&gt;	&lt;td&gt;DS-SS変調方式（IEEE 802.11b）&lt;br&gt; OFDM変調方式（IEEE 802.11g／n／a／ac）&lt;/td&gt;&lt;/tr&gt;&lt;tr&gt;	&lt;th&gt;送信周波数（中心周波数） &lt;/th&gt;	&lt;td&gt;［2.4GHz帯］：周波数：2412～2462MHz&lt;br&gt;チャンネル：1～11ch&lt;br&gt;［5GHz帯］：周波数：5180～5825MHzチャンネル：36～165ch &lt;br&gt;※国・地域により仕様が異なる&lt;/td&gt;&lt;/tr&gt;&lt;tr&gt;	&lt;th&gt;接続方法 &lt;/th&gt;	&lt;td&gt;カメラアクセスポイントモード、インフラストラクチャーモード&lt;/td&gt;&lt;/tr&gt;&lt;tr&gt;	&lt;th&gt;Bluetooth &lt;/th&gt;	&lt;td&gt;&amp;nbsp;&lt;/td&gt;&lt;/tr&gt;&lt;tr&gt;	&lt;th&gt;準拠規格 &lt;/th&gt;	&lt;td&gt;Bluetooth Specification Version 5.0準拠&lt;br&gt;（Bluetooth low energy 技術）&lt;/td&gt;&lt;/tr&gt;&lt;tr&gt;	&lt;th&gt;伝送方式 &lt;/th&gt;	&lt;td&gt;GFSK変調方式&lt;/td&gt;&lt;/tr&gt;&lt;tr&gt;	&lt;th&gt;バッテリーパック LP-E6NH &lt;/th&gt;	&lt;td&gt;&amp;nbsp;&lt;/td&gt;&lt;/tr&gt;&lt;tr&gt;	&lt;th&gt;形式 &lt;/th&gt;	&lt;td&gt;充電式リチウムイオン電池&lt;/td&gt;&lt;/tr&gt;&lt;tr&gt;	&lt;th&gt;公称電圧 &lt;/th&gt;	&lt;td&gt;7.2V&lt;/td&gt;&lt;/tr&gt;&lt;tr&gt;	&lt;th&gt;容量 &lt;/th&gt;	&lt;td&gt;2130mAh&lt;/td&gt;&lt;/tr&gt;&lt;tr&gt;	&lt;th&gt;使用可能温度 &lt;/th&gt;	&lt;td&gt;0℃～＋40℃&lt;/td&gt;&lt;/tr&gt;&lt;tr&gt;	&lt;th&gt;使用可能湿度 &lt;/th&gt;	&lt;td&gt;85%以下&lt;/td&gt;&lt;/tr&gt;&lt;tr&gt;	&lt;th&gt;大きさ &lt;/th&gt;	&lt;td&gt;約38.4（幅）×21.0（高さ）×56.8（奥行）mm&lt;/td&gt;&lt;/tr&gt;&lt;tr&gt;	&lt;th&gt;質量 &lt;/th&gt;	&lt;td&gt;約80g(保護カバーを除く)&lt;/td&gt;&lt;/tr&gt;&lt;tr&gt;	&lt;th&gt;備考 &lt;/th&gt;	&lt;td&gt;※記載データはすべてメーカー試験基準、またはCIPA試験基準／ガイドラインによります。&lt;br&gt;※大きさ、質量はCIPAガイドラインによります（カメラ本体のみの質量を除く）。&lt;br&gt;※製品の仕様および外観の一部を予告なく変更することがあります。&lt;br&gt;※他社製のレンズを使用して不具合が生じた場合は､ そのレンズメーカーへお問い合わせください。&lt;/td&gt;&lt;/tr&gt;</t>
  </si>
  <si>
    <t>4549292200508</t>
  </si>
  <si>
    <t>EOS R6 Mark II RF24-105 IS STM レンズキット フルサイズミラーレスカメラ</t>
  </si>
  <si>
    <t>&lt;img src="https://img1.kakaku.k-img.com/images/productimage/fullscale/K0001488836.jpg"&gt;&lt;br&gt;&lt;br&gt;&lt;div align="left"&gt;&lt;b&gt;■商品特徴&lt;/b&gt;&lt;br&gt;					&lt;ul&gt;						&lt;li&gt;&lt;b&gt;新開発のCMOSセンサーや強力な手ブレ補正などにより多様な撮影シーンで高画質を実現&lt;/b&gt;&lt;br&gt;新開発の有効画素数最大約2420万画素※2フルサイズCMOSセンサーと、映像エンジン「DIGIC X」により、高い解像感と常用最高ISO102400（静止画撮影時）の高感度を両立しています。&lt;br&gt;また、ボディー内5軸手ブレ補正機構を搭載しており、レンズ内光学式手ブレ補正機構を搭載したRFレンズとの協調制御により、最高8.0段※3の手ブレ補正効果を発揮します。&lt;/li&gt;						&lt;li&gt;&lt;b&gt;決定的な瞬間を捉える先進の高性能AFや高速連写&lt;/b&gt;&lt;br&gt;「EOS iTR※4 AF X」により、優れた被写体検出性能とトラッキング性能を実現しています。&lt;br&gt;新たに馬・鉄道・飛行機（ジェット機・ヘリコプター）が被写体検出機能に追加されたことで、「人物」では人の瞳・顔・頭部・胴体、「動物優先」では犬・猫・鳥・馬の瞳・顔・全身、「乗り物優先」ではモータースポーツの車とバイク・鉄道・飛行機（ジェット機・ヘリコプター）の全体・スポット検出に対応しています。&lt;br&gt;また、被写体の検出対象をメニューで切り替えることなく、カメラが自動で被写体を選択する「自動」設定を新たに追加しています。&lt;br&gt;さらに、メカシャッター／電子先幕による撮影時は、AF／AE追従で最高約12コマ/秒、電子シャッターによる撮影時は、AF／AE追従で最高約40コマ/秒の高速連写※5が可能です。&lt;/li&gt;						&lt;li&gt;&lt;b&gt;多様化する制作ニーズに応える動画性能&lt;/b&gt;&lt;br&gt;クロップなしの6Kオーバーサンプリングによる4K／60P動画撮影や、フルHD／180Pハイフレームレート動画撮影を実現しています※6。さらに、キヤノン独自のガンマ特性「Canon Log 3」やRAW動画の外部記録に対応するなど、用途に応じた動画記録方式により、多様化する動画制作のニーズに応えます。&lt;br&gt;&lt;br&gt;※1.被写体によっては検出できないことがあります。また、対象ではない被写体を検出する場合もあります。&lt;br&gt;※2.被写体によっては検出できないことがあります。また、対象ではない被写体を検出する場合もあります。&lt;br&gt;※3.「RF24-105mm F4 L IS USM」（2018年10月発売）使用時。f=105mm。Yaw/Pitch方向、CIPA規格準拠。ボディー内5軸手ブレ補正機構とレンズ内光学式手ブレ補正機構の協調制御に対応するレンズについては、キヤノン公式WEBサイトをご確認ください。&lt;br&gt;※4.intelligent tracking and recognition&lt;br&gt;※5.連続撮影速度の条件およびサーボAF時に最高連続撮影速度に対応するレンズについては、キヤノン公式WEBサイトをご確認ください。&lt;br&gt;※6.4K／60Pは4K UHD（59.94fps／50.00fps）、フルHD／180PはフルHD（179.82fps／150.00fps）。&lt;/li&gt;					&lt;/ul&gt;				&lt;br&gt;										&lt;table class="formdetail_ goods_01_"&gt;					&lt;tbody&gt;						&lt;tr&gt;	&lt;th&gt;【RF24-105mm F4-7.1 IS STM 】 &lt;/th&gt;	&lt;td&gt;&amp;nbsp;&lt;/td&gt;&lt;/tr&gt;&lt;tr&gt;	&lt;th&gt;画角（水平・垂直・対角線） &lt;/th&gt;	&lt;td&gt;74°～19°20′・53°～13°・84°～23°20'&lt;/td&gt;&lt;/tr&gt;&lt;tr&gt;	&lt;th&gt;レンズ構成 &lt;/th&gt;	&lt;td&gt;11群13枚&lt;/td&gt;&lt;/tr&gt;&lt;tr&gt;	&lt;th&gt;絞り羽根枚数 &lt;/th&gt;	&lt;td&gt;7枚（円形絞り）&lt;/td&gt;&lt;/tr&gt;&lt;tr&gt;	&lt;th&gt;最小絞り &lt;/th&gt;	&lt;td&gt;22（24mm時）、40（105mm時）&lt;/td&gt;&lt;/tr&gt;&lt;tr&gt;	&lt;th&gt;最短撮影距離 &lt;/th&gt;	&lt;td&gt;AF時：0.2m（24mm時）、MF時：0.13m（24mm時）&lt;/td&gt;&lt;/tr&gt;&lt;tr&gt;	&lt;th&gt;最大撮影倍率 &lt;/th&gt;	&lt;td&gt;AF時：0.4 倍（105mm）、MF時：0.5 倍（24mm）&lt;/td&gt;&lt;/tr&gt;&lt;tr&gt;	&lt;th&gt;フィルター径 &lt;/th&gt;	&lt;td&gt;67mm&lt;/td&gt;&lt;/tr&gt;&lt;tr&gt;	&lt;th&gt;最大径×長さ &lt;/th&gt;	&lt;td&gt;約φ76.6×88.8 mm&lt;/td&gt;&lt;/tr&gt;&lt;tr&gt;	&lt;th&gt;質量 &lt;/th&gt;	&lt;td&gt;約395g&lt;/td&gt;&lt;/tr&gt;&lt;tr&gt;	&lt;th&gt;【EOS R6 Mark IIボディ】 &lt;/th&gt;	&lt;td&gt;&amp;nbsp;&lt;/td&gt;&lt;/tr&gt;&lt;tr&gt;	&lt;th&gt;型式 &lt;/th&gt;	&lt;td&gt;デジタル一眼ノンレフレックスAF・AEカメラ&lt;/td&gt;&lt;/tr&gt;&lt;tr&gt;	&lt;th&gt;記録媒体 &lt;/th&gt;	&lt;td&gt;SD／SDHC／SDXCメモリーカード（UHS-II、UHS-I、UHSスピードクラス、SDスピードクラス対応）&lt;br&gt;※Eye-Fiカード／マルチメディアカード（MMC）には非対応&lt;/td&gt;&lt;/tr&gt;&lt;tr&gt;	&lt;th&gt;レンズマウント &lt;/th&gt;	&lt;td&gt;キヤノンRFマウント&lt;/td&gt;&lt;/tr&gt;&lt;tr&gt;	&lt;th&gt;使用レンズ &lt;/th&gt;	&lt;td&gt;キヤノンRFレンズ群（RF-Sレンズを含む）&lt;br&gt;※マウントアダプターEF-EOS使用時：キヤノンEF／EF-Sレンズが使用可能（EF-Mレンズを除く）&lt;br&gt;※RF5.2mm F2.8 L DUAL FISHEYEは使用不可&lt;/td&gt;&lt;/tr&gt;&lt;tr&gt;	&lt;th&gt;有効撮影画角 &lt;/th&gt;	&lt;td&gt;RF／EFレンズ使用時：レンズ表記焦点距離と同じ&lt;br&gt;RF-S／EF-Sレンズ使用時：表記焦点距離の約1.6倍に相当&lt;/td&gt;&lt;/tr&gt;&lt;tr&gt;	&lt;th&gt;撮像素子 &lt;/th&gt;	&lt;td&gt;&amp;nbsp;&lt;/td&gt;&lt;/tr&gt;&lt;tr&gt;	&lt;th&gt;型式 &lt;/th&gt;	&lt;td&gt;フルサイズCMOSセンサー&lt;/td&gt;&lt;/tr&gt;&lt;tr&gt;	&lt;th&gt;画面サイズ &lt;/th&gt;	&lt;td&gt;約36.0×24.0mm&lt;/td&gt;&lt;/tr&gt;&lt;tr&gt;	&lt;th&gt;カメラ部有効画素 &lt;/th&gt;	&lt;td&gt;最大約2420万画素&lt;br&gt;※1万の位を四捨五入&lt;br&gt;※RF／EFレンズ使用時。使用するレンズまたは画像処理により、有効画素が減少することがある&lt;/td&gt;&lt;/tr&gt;&lt;tr&gt;	&lt;th&gt;総画素数 &lt;/th&gt;	&lt;td&gt;約2560万画素&lt;br&gt;※1万の位を四捨五入&lt;/td&gt;&lt;/tr&gt;&lt;tr&gt;	&lt;th&gt;デュアルピクセルCMOS AF &lt;/th&gt;	&lt;td&gt;対応&lt;/td&gt;&lt;/tr&gt;&lt;tr&gt;	&lt;th&gt;記録形式 &lt;/th&gt;	&lt;td&gt;&amp;nbsp;&lt;/td&gt;&lt;/tr&gt;&lt;tr&gt;	&lt;th&gt;記録画像形式 &lt;/th&gt;	&lt;td&gt;DCF2.0、Exif2.31※に準拠&lt;br&gt;※時差情報に対応&lt;/td&gt;&lt;/tr&gt;&lt;tr&gt;	&lt;th&gt;記録画像タイプ &lt;/th&gt;	&lt;td&gt;静止画：JPEG、HEIF、RAW、C-RAW、DPRAW、RAWバースト動画：ALL-I※、IPB（標準）、IPB（軽量）&lt;br&gt;※タイムラプス動画のみ&lt;/td&gt;&lt;/tr&gt;&lt;tr&gt;	&lt;th&gt;拡張子 &lt;/th&gt;	&lt;td&gt;静止画：JPG、HIF、CR3&lt;br&gt;動画：MP4&lt;/td&gt;&lt;/tr&gt;&lt;tr&gt;	&lt;th&gt;記録画素数（静止画） &lt;/th&gt;	&lt;td&gt;L（ラージ）：約2400万（6000×4000）画素&lt;br&gt; M（ミドル）：約1060万（3984×2656）画素&lt;br&gt; S1（スモール1）：約590万（2976×1984）画素&lt;br&gt; S2（スモール2）：約380万（2400×1600）画素&lt;br&gt; RAW：約2400万（6000×4000）画素&lt;br&gt; C-RAW：約2400万（6000×4000）画素&lt;br&gt;※記録画素数は、1万の位を四捨五入した値※アスペクト比3：2設定時の値&lt;br&gt;※RAW／C-RAWは、「3：2」の画像を生成して、設定したアスペクト比情報を画像に付加&lt;br&gt;※JPEG／HEIFは、設定したアスペクト比の画像を生成&lt;br&gt;※リサイズ処理時も、上記アスペクト比（M／S1／S2）と画素数が適用される&lt;/td&gt;&lt;/tr&gt;&lt;tr&gt;	&lt;th&gt;DPRAW設定 &lt;/th&gt;	&lt;td&gt;可能&lt;/td&gt;&lt;/tr&gt;&lt;tr&gt;	&lt;th&gt;クロップ／アスペクト &lt;/th&gt;	&lt;td&gt;クロップ撮影、アスペクト比設定撮影可能３：２（フルサイズ）、約1.6倍（クロップ）※、1：1（アスペクト）、 4：3（アスペクト）、16：9（アスペクト）&lt;br&gt;※約1.6倍焦点距離相当の画角となる&lt;/td&gt;&lt;/tr&gt;&lt;tr&gt;	&lt;th&gt;デジタルテレコン &lt;/th&gt;	&lt;td&gt;切／2.0x／4.0x&lt;br&gt;※［記録画質］の設定で画像が記録されるが、デジタル処理で拡大しているため、画質が低下する&lt;br&gt;※［1.6倍（クロップ）］設定時、およびRF-S／EF-Sレンズ使用時は、3.2x／6.4xとなる&lt;br&gt;※RAW／C-RAW設定時は、デジタルテレコン不可&lt;br&gt;※デジタルテレコン設定時は、［撮影画面表示設定：なめらかさ優先］固定（設定不可）&lt;br&gt;※デジタルテレコン設定時は、［AFエリア：1点AF］（中央固定）、［サーボAF中の全域トラッキング：しない］、［タッチ&amp;amp;ドラッグAF：しない］となる※拡大表示不可&lt;/td&gt;&lt;/tr&gt;&lt;tr&gt;	&lt;th&gt;撮影時の画像処理 &lt;/th&gt;	&lt;td&gt;&amp;nbsp;&lt;/td&gt;&lt;/tr&gt;&lt;tr&gt;	&lt;th&gt;ピクチャースタイル &lt;/th&gt;	&lt;td&gt;オート、スタンダード、ポートレート、風景、ディテール重視、ニュートラル、忠実設定、モノクロ、ユーザー設定1～3&lt;/td&gt;&lt;/tr&gt;&lt;tr&gt;	&lt;th&gt;明瞭度 &lt;/th&gt;	&lt;td&gt;-4～+4まで設定可能&lt;/td&gt;&lt;/tr&gt;&lt;tr&gt;	&lt;th&gt;ホワイトバランス &lt;/th&gt;	&lt;td&gt;オート（雰囲気優先／ホワイト優先）、太陽光、日陰、くもり、白熱電球、白色蛍光灯、ストロボ、 マニュアル、色温度指定（約2500～10000K）、ホワイトバランス補正、ホワイトバランスブラケティング可能&lt;br&gt;※ストロボ色温度情報通信対応&lt;br&gt;※動画記録中にホワイトバランスの変更が可能&lt;/td&gt;&lt;/tr&gt;&lt;tr&gt;	&lt;th&gt;画像の明るさ自動補正 &lt;/th&gt;	&lt;td&gt;オートライティングオプティマイザ機能搭載&lt;/td&gt;&lt;/tr&gt;&lt;tr&gt;	&lt;th&gt;ノイズ低減 &lt;/th&gt;	&lt;td&gt;高感度撮影、長秒時露光に対応&lt;/td&gt;&lt;/tr&gt;&lt;tr&gt;	&lt;th&gt;高輝度側・階調優先 &lt;/th&gt;	&lt;td&gt;可能&lt;br&gt;※オートライティングオプティマイザとの同時設定可能&lt;/td&gt;&lt;/tr&gt;&lt;tr&gt;	&lt;th&gt;レンズ光学補正 &lt;/th&gt;	&lt;td&gt;周辺光量補正、歪曲収差補正、フォーカスブリージング補正※、デジタルレンズオプティマイザ、色収差補正、回折補正&lt;br&gt;※動画撮影時のフォーカス操作による画角変動を自動的に補正する機能&lt;/td&gt;&lt;/tr&gt;&lt;tr&gt;	&lt;th&gt;ファインダー &lt;/th&gt;	&lt;td&gt;&amp;nbsp;&lt;/td&gt;&lt;/tr&gt;&lt;tr&gt;	&lt;th&gt;型式 &lt;/th&gt;	&lt;td&gt;OLEDカラー電子ビューファインダー&lt;/td&gt;&lt;/tr&gt;&lt;tr&gt;	&lt;th&gt;画面サイズ &lt;/th&gt;	&lt;td&gt;0.5型&lt;/td&gt;&lt;/tr&gt;&lt;tr&gt;	&lt;th&gt;ドット数 &lt;/th&gt;	&lt;td&gt;約369万ドット&lt;/td&gt;&lt;/tr&gt;&lt;tr&gt;	&lt;th&gt;倍率 &lt;/th&gt;	&lt;td&gt;約0.76倍／約35.2°（50mm レンズ・∞、?1m-1）&lt;/td&gt;&lt;/tr&gt;&lt;tr&gt;	&lt;th&gt;視野率 &lt;/th&gt;	&lt;td&gt;約100%（記録画質L、アスペクト比3：2、アイポイント約23mm時）&lt;/td&gt;&lt;/tr&gt;&lt;tr&gt;	&lt;th&gt;アイポイント &lt;/th&gt;	&lt;td&gt;約23mm（-1m-1時／接眼レンズ最後尾から）&lt;/td&gt;&lt;/tr&gt;&lt;tr&gt;	&lt;th&gt;視度調整 &lt;/th&gt;	&lt;td&gt;約-4.0～＋2.0m-1（dpt.）&lt;/td&gt;&lt;/tr&gt;&lt;tr&gt;	&lt;th&gt;オートフォーカス &lt;/th&gt;	&lt;td&gt;&amp;nbsp;&lt;/td&gt;&lt;/tr&gt;&lt;tr&gt;	&lt;th&gt;フォーカス方式 &lt;/th&gt;	&lt;td&gt;デュアルピクセルCMOS AF&lt;/td&gt;&lt;/tr&gt;&lt;tr&gt;	&lt;th&gt;フォーカス動作 &lt;/th&gt;	&lt;td&gt;[静止画撮影] AF動作：ワンショットAF、AIフォーカスAF、サ－ボAF&lt;br&gt;※応用撮影ゾーンに選択可能。かんたん撮影ゾーン時は、撮影モードに応じて自動設定&lt;br&gt;※AIフォーカスAF設定時は、被写体の動きに応じて、ワンショットAFからサーボAFに自動切り換え（連写中を含む）&lt;br&gt;手動ピント合わせ：対応&lt;br&gt;[動画撮影] AF動作：ワンショットAF、動画サーボAF手動ピント合わせ：対応&lt;/td&gt;&lt;/tr&gt;&lt;tr&gt;	&lt;th&gt;測距エリア &lt;/th&gt;	&lt;td&gt;使用レンズにより異なる&lt;/td&gt;&lt;/tr&gt;&lt;tr&gt;	&lt;th&gt;自動選択時AFエリア分割数 &lt;/th&gt;	&lt;td&gt;測距エリア：横：約100%、縦：約100%&lt;br&gt; [静止画]最大1053分割（39×27）、[動画]最大1053分割（39×27）&lt;/td&gt;&lt;/tr&gt;&lt;tr&gt;	&lt;th&gt;AFフレーム選択可能ポジション &lt;/th&gt;	&lt;td&gt;測距エリア：横：約90%、縦：約100%ポジション数：[静止画]最大4897ポジション（83×59）[動画]最大4067ポジション（83×49）&lt;br&gt;※1点AF、マルチコントローラーによる選択時&lt;br&gt;※AFフレーム選択可能ポジションは、AF性能を示す値ではない&lt;/td&gt;&lt;/tr&gt;&lt;tr&gt;	&lt;th&gt;測距輝度範囲（静止画撮影時） &lt;/th&gt;	&lt;td&gt;EV-6.5～21 （F1.2 レンズ※・中央測距点・ワンショットAF・常温・ISO100使用時）&lt;br&gt;※DS（Defocus Smoothing）コーティングを採用したRFレンズを除く&lt;/td&gt;&lt;/tr&gt;&lt;tr&gt;	&lt;th&gt;測距輝度範囲（動画撮影時） &lt;/th&gt;	&lt;td&gt;4K：EV-4.0～21&lt;br&gt;フルHD：EV-4.5～21（F1.2 レンズ※・中央測距点・ワンショットAF・常温・ISO100・29.97fps／25.00fps時）&lt;br&gt;※DS（Defocus Smoothing）コーティングを採用したRFレンズを除く&lt;/td&gt;&lt;/tr&gt;&lt;tr&gt;	&lt;th&gt;AFエリア &lt;/th&gt;	&lt;td&gt;スポット1点AF、1点AF、領域拡大AF（上下左右）、領域拡大AF（周囲）、全域AF、フレキシブルゾーンAF（AF1、AF2、AF3）&lt;br&gt;※動画記録中にAFエリアの変更が可能&lt;/td&gt;&lt;/tr&gt;&lt;tr&gt;	&lt;th&gt;露出制御 &lt;/th&gt;	&lt;td&gt;&amp;nbsp;&lt;/td&gt;&lt;/tr&gt;&lt;tr&gt;	&lt;th&gt;測光センサー &lt;/th&gt;	&lt;td&gt;撮像素子の出力信号による384分割（24×16）測光&lt;/td&gt;&lt;/tr&gt;&lt;tr&gt;	&lt;th&gt;測光モード &lt;/th&gt;	&lt;td&gt;[静止画撮影]評価測光、部分測光（画面中央の約5.9%）、スポット測光（画面中央の約3.0%）、中央部重点平均測光&lt;br&gt;[動画撮影]評価測光（顔検出時）、中央部重点平均測光（顔検出していない時／Canon Log 3設定時）&lt;/td&gt;&lt;/tr&gt;&lt;tr&gt;	&lt;th&gt;測光輝度範囲 &lt;/th&gt;	&lt;td&gt;[静止画撮影]EV-3～20（常温・ISO100）&lt;br&gt;[動画撮影]EV-1～20（常温・ISO100）&lt;/td&gt;&lt;/tr&gt;&lt;tr&gt;	&lt;th&gt;撮影モード &lt;/th&gt;	&lt;td&gt;[静止画撮影：かんたん撮影ゾーン]シーンインテリジェントオート、プラスムービーオート、スペシャルシーン（ポートレート、集合写真、風景、パノラマショット、スポーツ、キッズ、流し撮り、クローズアップ、料理、夜景ポートレート、手持ち夜景、HDR逆光補正、サイレントシャッター）、クリエイティブフィルター（ラフモノクロ、ソフトフォーカス、魚眼風、水彩風、トイカメラ風、ジオラマ風、HDR絵画調標準、HDRグラフィック調、HDR油彩調、HDRビンテージ調&lt;br&gt;）[静止画撮影：応用撮影ゾーン]フレキシブルAE、プログラムAE、シャッター優先AE、絞り優先AE、マニュアル露出、バルブ撮影、カスタム撮影モード（C1／C2／C3）&lt;br&gt;[動画撮影：かんたん撮影ゾーン]シーンインテリジェントオート、スペシャルシーン（HDR動画）、クリエイティブフィルター（ファンタジー、オールドムービー、メモリー、ダイナミックモノクローム、ジオラマ風動画）&lt;br&gt;[動画撮影：応用撮影ゾーン]自動露出、シャッター優先AE、絞り優先AE、マニュアル露出、カスタム撮影モード（C1／C2／C3）&lt;/td&gt;&lt;/tr&gt;&lt;tr&gt;	&lt;th&gt;ISO感度の手動設定（推奨露光指数） &lt;/th&gt;	&lt;td&gt;[静止画撮影]常用ISO感度：ISO100～102400（1／3、1段ステップ）拡張ISO感度：L（ISO 50相当）、H（ISO 204800相当）&lt;br&gt;※[高輝度側・階調優先]設定時の手動設定範囲は、ISO 200～102400&lt;br&gt;※HDRモードおよびHDR撮影（HDR PQ）時は拡張ISOの設定不可&lt;br&gt;[動画撮影]常用ISO感度：（Canon Log 3[切]時）ISO100～25600（1／3、1段ステップ）、（Canon Log 3[入]時）：ISO800～25600（1／3、1段ステップ）拡張ISO感度（相当）：（Canon Log 3[切]時）H（32000～204800）、（Canon Log 3[入]時）L（100～640）、H（32000～204800）&lt;br&gt;※手動設定可能なISO感度の上限／下限は、[ISO感度の範囲]の設定による&lt;br&gt;※[高輝度側・階調優先]設定時の設定範囲はISO200?25600&lt;br&gt;※HDR PQ 動画、HDR 動画撮影時、および動画撮影時の撮影時クリエイティブフィルター設定時、HDMI RAW 出力設定、デジタルズーム設定時は、拡張ISO感度は使用不可※Canon Log 3設定時の初期設定範囲は、L（ISO800～25600）&lt;/td&gt;&lt;/tr&gt;&lt;tr&gt;	&lt;th&gt;ISO感度関連設定 &lt;/th&gt;	&lt;td&gt;[静止画撮影] ISO感度の範囲、ISOオートの範囲、オートの低速限界[動画撮影] ISO感度の範囲、ISOオートの上限、タイムラプスオートの上限&lt;/td&gt;&lt;/tr&gt;&lt;tr&gt;	&lt;th&gt;露出補正 &lt;/th&gt;	&lt;td&gt;1／3、1／2段ステップ±3段&lt;/td&gt;&lt;/tr&gt;&lt;tr&gt;	&lt;th&gt;AEロック &lt;/th&gt;	&lt;td&gt;自動：ワンショットAF時、[C.Fn 2：合焦後AEロックする測光モード]の設定に従い、合焦と同時にAEロック&lt;br&gt;手動：Fv、P、Tv、Av、Mモード時、AEロックボタンによる（再押しで更新）。すべての測光方式で可能&lt;/td&gt;&lt;/tr&gt;&lt;tr&gt;	&lt;th&gt;フリッカーレス撮影（静止画撮影時） &lt;/th&gt;	&lt;td&gt;周波数100Hz／120Hzのフリッカーに対応&lt;br&gt;※電子シャッター時は設定不可&lt;/td&gt;&lt;/tr&gt;&lt;tr&gt;	&lt;th&gt;高周波フリッカーレス撮影 &lt;/th&gt;	&lt;td&gt;手動設定／自動検出&lt;br&gt;※Tv／M モード時に機能する&lt;br&gt;※手動設定時は、以下の範囲で設定可能&lt;br&gt;・メカシャッター／電子先幕時：1／50.0～1／2048.0秒&lt;br&gt;・電子シャッター時：1／50.0～1／8192.0秒&lt;br&gt;・動画撮影時：1／50.0～1／8192.0秒（NTSC／PAL）・ハイフレームレート動画撮影時&lt;br&gt;179.82fps：1／202.8秒～1／8192.0秒、150.00fps：1／166.0秒～1／8192.0秒&lt;br&gt;119.88fps：1／120.3秒～1／8192.0秒、100.00fps：1／100.0秒～1／8192.0秒&lt;br&gt;※自動調整時は自動検出後に調整可能&lt;br&gt;※ストロボ使用時は、同調速度の上限が1／181.0 秒となる&lt;/td&gt;&lt;/tr&gt;&lt;tr&gt;	&lt;th&gt;E-TTL ISOオート上限可変制御 &lt;/th&gt;	&lt;td&gt;対応&lt;/td&gt;&lt;/tr&gt;&lt;tr&gt;	&lt;th&gt;シャッター &lt;/th&gt;	&lt;td&gt;&amp;nbsp;&lt;/td&gt;&lt;/tr&gt;&lt;tr&gt;	&lt;th&gt;型式 &lt;/th&gt;	&lt;td&gt;[静止画撮影]電子制御式フォーカルプレーンシャッター、撮像素子によるローリングシャッター&lt;br&gt;[動画撮影]撮像素子によるローリングシャッター&lt;/td&gt;&lt;/tr&gt;&lt;tr&gt;	&lt;th&gt;シャッター方式 &lt;/th&gt;	&lt;td&gt;メカシャッター、電子先幕、電子シャッター&lt;/td&gt;&lt;/tr&gt;&lt;tr&gt;	&lt;th&gt;シャッタースピード &lt;/th&gt;	&lt;td&gt;[静止画撮影]：メカシャッター／電子先幕設定時：1／8000～30秒（すべての撮影モードを合わせて）、バルブ電子シャッター設定時：1／16000秒※、1／8000～30秒（すべての撮影モードを合わせて）、バルブ&lt;br&gt;※1／16000秒が設定できるのは、Tv／Mモードのみ（Fv／P／Avモード時は1/8000秒まで）&lt;br&gt;※1／16000秒に設定したときは、1／3段、1／2段ステップの露出制御ができないため、撮影条件により、絞り数値、ISO感度による調整が行われる場合がある&lt;br&gt;※ドライブモード：高速連続撮影＋、RAWバーストモード、HDRモード、フォーカスブラケット撮影、絞り数値変化時の露出維持（ISO感度／Tv値、Tv値）設定時は、1／8000秒まで&lt;br&gt;[動画撮影]：動画自動露出：1／8000～1／25秒※&lt;br&gt;※フレームレートによる動画Tv／M モード時：1／8000～1／8秒※1 &lt;br&gt;※撮影モードやフレームレートによって変化する&lt;br&gt;※1［ハイフレームレート：入]設定時は、下限が1／125秒（NTSC）または1／100秒（PAL）となる&lt;/td&gt;&lt;/tr&gt;&lt;tr&gt;	&lt;th&gt;X同調速度 &lt;/th&gt;	&lt;td&gt;メカシャッター：1／200秒&lt;br&gt;電子先幕：1／250秒&lt;/td&gt;&lt;/tr&gt;&lt;tr&gt;	&lt;th&gt;多重露出撮影 &lt;/th&gt;	&lt;td&gt;&amp;nbsp;&lt;/td&gt;&lt;/tr&gt;&lt;tr&gt;	&lt;th&gt;撮影方法 &lt;/th&gt;	&lt;td&gt;機能・操作優先&lt;br&gt;※撮影途中にメニューやAFモード、ドライブモードなど、撮影機能の切り換えが可能&lt;br&gt;連続撮影優先&lt;br&gt;※撮影途中「メニュー画面の表示」「撮影直後の確認」「画像再生」「撮影のやり直し（1枚戻る）」はできない&lt;br&gt;※AFモード、ドライブモードへの切り換えは可能&lt;br&gt;※連続撮影時は、設定枚数撮影後、自動停止&lt;/td&gt;&lt;/tr&gt;&lt;tr&gt;	&lt;th&gt;多重枚数 &lt;/th&gt;	&lt;td&gt;2～9枚&lt;/td&gt;&lt;/tr&gt;&lt;tr&gt;	&lt;th&gt;多重露出制御 &lt;/th&gt;	&lt;td&gt;加算、加算平均、比較（明）、比較（暗）&lt;/td&gt;&lt;/tr&gt;&lt;tr&gt;	&lt;th&gt;ボディー内手ブレ補正 &lt;/th&gt;	&lt;td&gt;&amp;nbsp;&lt;/td&gt;&lt;/tr&gt;&lt;tr&gt;	&lt;th&gt;手ブレ補正機構 &lt;/th&gt;	&lt;td&gt;搭載&lt;br&gt;※光学式手ブレ補正との協調制御に対応&lt;/td&gt;&lt;/tr&gt;&lt;tr&gt;	&lt;th&gt;ドライブ &lt;/th&gt;	&lt;td&gt;&amp;nbsp;&lt;/td&gt;&lt;/tr&gt;&lt;tr&gt;	&lt;th&gt;ドライブモード &lt;/th&gt;	&lt;td&gt;1枚撮影、高速連続撮影+、高速連続撮影、低速連続撮影、セルフタイマー：10秒／リモコン、セルフタイマー：2秒／リモコン、セルフタイマー：連続撮影&lt;/td&gt;&lt;/tr&gt;&lt;tr&gt;	&lt;th&gt;連続撮影速度 &lt;/th&gt;	&lt;td&gt;高速連続撮影+ ：最高約12コマ／秒 （メカシャッター／電子先幕）、最高約40コマ／秒 （電子シャッター）&lt;br&gt;高速連続撮影：最高約5.5コマ／秒（メカシャッター）、最高約7.0コマ／秒（電子先幕）、最高約20コマ／秒（電子シャッター）低速連続撮影：最高約3.0コマ／秒（メカシャッター／電子先幕）、最高約5.0コマ／秒（電子シャッター）&lt;br&gt;※測定条件、および最高連続撮影速度が遅くなる条件がある&lt;br&gt;※対応レンズ装着時&lt;/td&gt;&lt;/tr&gt;&lt;tr&gt;	&lt;th&gt;連続撮影可能枚数※ &lt;/th&gt;	&lt;td&gt;［メカシャッター／電子先幕］&lt;br&gt; JPEGラージ※1 ：約540枚（1000枚以上）&lt;br&gt;HEIFラージ※2 ：約470枚（1000枚以上）&lt;br&gt;RAW※1 ：約85枚（110枚）&lt;br&gt;RAW＋JPEGラージ※1：約85枚（約110枚）&lt;br&gt;RAW＋HEIFラージ※2：約85枚（約95枚）&lt;br&gt;［電子シャッター］&lt;br&gt; JPEGラージ※1 ：約190枚（約190枚）&lt;br&gt;HEIFラージ※2 ：約180枚（約180枚）&lt;br&gt;RAW※1 ：約74枚（約75枚）&lt;br&gt;RAW＋JPEGラージ※1：約73枚（約75枚）&lt;br&gt;RAW＋HEIFラージ※2：約70枚（約73枚）&lt;br&gt;※メーカー試験基準SDカード（UHS-I対応 32GB）を使用し、メーカー試験基準（ワンショットAF、高速連続撮影＋、ISO100、ピクチャースタイル：スタンダード）で測定&lt;br&gt;※連続撮影可能枚数は、撮影条件（クロップ／アスペクト、被写体、メモリーカードの銘柄、ISO感度、ピクチャースタイル、カスタム機能など）により異なる&lt;br&gt;※（　）内の数値は、メーカー試験基準UHS-II対応SDカード使用時の枚数&lt;br&gt;※1 [HDR撮影（HDR PQ）：しない]設定時&lt;br&gt;※2 [HDR撮影（HDR PQ）：する]設定時&lt;br&gt;※（メカシャッター／電子先幕：約12コマ／秒、電子シャッター：約40コマ／秒）&lt;/td&gt;&lt;/tr&gt;&lt;tr&gt;	&lt;th&gt;高速表示高速表示 &lt;/th&gt;	&lt;td&gt;高速連続撮影かつメカシャッター／電子先幕設定時に、撮影結果とライブビュー映像を交互に表示する「高速表示」が設定可能&lt;br&gt;※EFレンズ／EF-Sレンズ装着時、フリッカーレス撮影時も可能&lt;br&gt;※電子シャッター設定時は、常に高速表示となる&lt;/td&gt;&lt;/tr&gt;&lt;tr&gt;	&lt;th&gt;外部ストロボ &lt;/th&gt;	&lt;td&gt;&amp;nbsp;&lt;/td&gt;&lt;/tr&gt;&lt;tr&gt;	&lt;th&gt;対応ストロボ &lt;/th&gt;	&lt;td&gt;EXシリーズスピードライト／マクロライト、ELシリーズスピードライト、スピードライト EL-5、スピードライトトランスミッターST-E3-RT（Ver.2）／ST-E3-RT／ST-E2、スピードライトトランスミッターST-E10、オフカメラシューコード OC-E3&lt;br&gt;※取り付け脚の部分に防塵・防滴アダプターを備えた従来アクセサリーを使用するときは、マルチアクセサリーシューアダプター AD-E1が必要となる（防塵・防滴にも対応）&lt;/td&gt;&lt;/tr&gt;&lt;tr&gt;	&lt;th&gt;調光方式 &lt;/th&gt;	&lt;td&gt;E-TTL II自動調光&lt;/td&gt;&lt;/tr&gt;&lt;tr&gt;	&lt;th&gt;アクセサリー用接点 &lt;/th&gt;	&lt;td&gt;21ピン（マルチアクセサリーシュー用接点）&lt;br&gt; 5ピン（X接点、通信用接点）&lt;/td&gt;&lt;/tr&gt;&lt;tr&gt;	&lt;th&gt;動画記録 &lt;/th&gt;	&lt;td&gt;&amp;nbsp;&lt;/td&gt;&lt;/tr&gt;&lt;tr&gt;	&lt;th&gt;記録形式 &lt;/th&gt;	&lt;td&gt;MP4&lt;/td&gt;&lt;/tr&gt;&lt;tr&gt;	&lt;th&gt;動画記録サイズ &lt;/th&gt;	&lt;td&gt;4K UHD／4K UHDクロップ／4K UHD タイムラプス動画※：3840×2160（16：9）&lt;br&gt;フルHDハイフレームレート動画※／フルHD／フルHD クロップ／フルHD タイムラプス動画※／HDR動画／クリエイティブフィルター：1920×1080（16：9）&lt;br&gt;※タイムラプス動画、ハイフレームレート動画、ジオラマ風動画使用時は動画音声は記録されない&lt;/td&gt;&lt;/tr&gt;&lt;tr&gt;	&lt;th&gt;音声 &lt;/th&gt;	&lt;td&gt;IPB（標準）：[音声圧縮：する]設定時はAAC／[音声圧縮：しない]設定時はリニアPCM&lt;br&gt;IPB（軽量）：AAC&lt;/td&gt;&lt;/tr&gt;&lt;tr&gt;	&lt;th&gt;要求カード性能（書き込み／読み出し速度） &lt;/th&gt;	&lt;td&gt;4K UHD／4K UHDクロップ（59.94／50.00）／IPB（標準）：UHSスピードクラス3以上（8bit）、ビデオスピードクラスV60以上（10bit：Canon Log 3／HDR PQ）&lt;br&gt; 4K UHD／4K UHDクロップ（59.94／50.00）／IPB（軽量）：UHSスピードクラス3以上&lt;br&gt; 4K UHD／4K UHDクロップ（29.97／25.00／23.98）／IPB（標準）：UHSスピードクラス3以上&lt;br&gt; 4K UHD／4K UHDクロップ（29.97／25.00／23.98）／IPB（軽量）：SDスピードクラス10以上（8bit）、UHSスピードクラス3以上（10bit：Canon Log 3／HDR PQ）&lt;br&gt; 4K UHD（タイムラプス動画）／（29.97／25.00）／ALL-I：読み出し速度が60MB／秒以上のカード&lt;br&gt;フルHD（ハイフレームレート動画）（179.82／150.00）／IPB（標準）：UHSスピードクラス3以上（8bit）、ビデオスピードクラスV60以上（10bit：Canon Log 3／HDR PQ）&lt;br&gt;フルHD（ハイフレームレート動画）（179.82／150.00）／IPB（軽量）：UHSスピードクラス3以上（8bit）、UHSスピードクラス3以上（10bit：Canon Log 3／HDR PQ）&lt;br&gt;フルHD（ハイフレームレート動画）（119.88／100.00）／IPB（標準）：UHSスピードクラス3以上&lt;br&gt;フルHD（ハイフレームレート動画）（119.88／100.00）／IPB（軽量）：SDスピードクラス10以上（8bit）、UHSスピードクラス3以上（10bit：Canon Log 3／HDR PQ）&lt;br&gt;フルHD／フルHDクロップ（59.94／50.00）／IPB（標準）：SDスピードクラス10以上（8bit）、UHSスピードクラス3以上（10bit：Canon Log 3／HDR PQ）&lt;br&gt;フルHD／フルHDクロップ（59.94／50.00）／IPB（軽量）：SDスピードクラス6以上（8bit）、SDスピードクラス10以上（10bit：Canon Log 3／HDR PQ）&lt;br&gt;フルHD／フルHDクロップ（29.97／25.00／23.98）／IPB（標準）：SDスピードクラス6以上&lt;br&gt;フルHD／フルHDクロップ（29.97／25.00／23.98）／IPB（軽量）：SDスピードクラス4以上&lt;br&gt;フルHD（タイムラプス動画）／（29.97／25.00）／ALL-I：読み出し速度が30MB／秒以上のカード&lt;/td&gt;&lt;/tr&gt;&lt;tr&gt;	&lt;th&gt;タイムコード &lt;/th&gt;	&lt;td&gt;付加可能&lt;/td&gt;&lt;/tr&gt;&lt;tr&gt;	&lt;th&gt;ドロップフレーム &lt;/th&gt;	&lt;td&gt;179.82fps／119.88fps／59.94fps／29.97fps対応&lt;/td&gt;&lt;/tr&gt;&lt;tr&gt;	&lt;th&gt;録音 &lt;/th&gt;	&lt;td&gt;ステレオマイク内蔵、外部ステレオマイク（マルチアクセサリーシューまたはΦ3.5mmステレオミニジャック）&lt;/td&gt;&lt;/tr&gt;&lt;tr&gt;	&lt;th&gt;動画電子IS &lt;/th&gt;	&lt;td&gt;可能&lt;/td&gt;&lt;/tr&gt;&lt;tr&gt;	&lt;th&gt;モニター &lt;/th&gt;	&lt;td&gt;&amp;nbsp;&lt;/td&gt;&lt;/tr&gt;&lt;tr&gt;	&lt;th&gt;型式 &lt;/th&gt;	&lt;td&gt;TFT式カラー液晶モニター&lt;/td&gt;&lt;/tr&gt;&lt;tr&gt;	&lt;th&gt;画面サイズ &lt;/th&gt;	&lt;td&gt;3.0型（画面比率3：2）&lt;/td&gt;&lt;/tr&gt;&lt;tr&gt;	&lt;th&gt;ドット数 &lt;/th&gt;	&lt;td&gt;約162万ドット&lt;/td&gt;&lt;/tr&gt;&lt;tr&gt;	&lt;th&gt;視野角 &lt;/th&gt;	&lt;td&gt;上下／左右ともに約170°&lt;/td&gt;&lt;/tr&gt;&lt;tr&gt;	&lt;th&gt;視野率 &lt;/th&gt;	&lt;td&gt;上下／左右とも約100%（記録画質L、アスペクト比3:2）&lt;/td&gt;&lt;/tr&gt;&lt;tr&gt;	&lt;th&gt;モニターの明るさ &lt;/th&gt;	&lt;td&gt;7段階で手動調整可能&lt;/td&gt;&lt;/tr&gt;&lt;tr&gt;	&lt;th&gt;色調調整 &lt;/th&gt;	&lt;td&gt;手動：4種類（暖色／標準／寒色1／寒色2）&lt;/td&gt;&lt;/tr&gt;&lt;tr&gt;	&lt;th&gt;タッチパネル仕様 &lt;/th&gt;	&lt;td&gt;静電容量方式&lt;/td&gt;&lt;/tr&gt;&lt;tr&gt;	&lt;th&gt;再生機能 &lt;/th&gt;	&lt;td&gt;&amp;nbsp;&lt;/td&gt;&lt;/tr&gt;&lt;tr&gt;	&lt;th&gt;拡大表示 &lt;/th&gt;	&lt;td&gt;1.5～10倍（15段階）&lt;/td&gt;&lt;/tr&gt;&lt;tr&gt;	&lt;th&gt;AFフレーム表示 &lt;/th&gt;	&lt;td&gt;[静止画]：対応、[動画]：非対応&lt;/td&gt;&lt;/tr&gt;&lt;tr&gt;	&lt;th&gt;グリッド表示 &lt;/th&gt;	&lt;td&gt;[静止画]：表示しない／9分割／24分割／9分割+対角、[動画]：非対応&lt;/td&gt;&lt;/tr&gt;&lt;tr&gt;	&lt;th&gt;レーティング &lt;/th&gt;	&lt;td&gt;OFF／1～5&lt;br&gt;画像を選択／範囲指定／フォルダ内・全画像／カード内・全画像／検索結果・全画像&lt;/td&gt;&lt;/tr&gt;&lt;tr&gt;	&lt;th&gt;画像検索 &lt;/th&gt;	&lt;td&gt;検索条件&lt;br&gt;レーティング／日付／フォルダ／プロテクト／ファイルの種類1／ファイルの種類2&lt;/td&gt;&lt;/tr&gt;&lt;tr&gt;	&lt;th&gt;プロテクト &lt;/th&gt;	&lt;td&gt;画像を選択／範囲指定／フォルダ内・全画像／フォルダ内・全解除／カード内・全画像／カード内・全解除／検索結果・全画像／検索結果・全解除&lt;/td&gt;&lt;/tr&gt;&lt;tr&gt;	&lt;th&gt;カメラ内RAW現像 &lt;/th&gt;	&lt;td&gt;明るさ補正、ホワイトバランス、ピクチャースタイル、明瞭度、オートライティングオプティマイザ、顔ライティング補正、高感度撮影時のノイズ低減、記録画質、色空間、レンズ光学補正（周辺光量補正、歪曲収差補正、デジタルレンズオプティマイザ、色収差補正、回折補正）&lt;/td&gt;&lt;/tr&gt;&lt;tr&gt;	&lt;th&gt;リサイズ &lt;/th&gt;	&lt;td&gt;可能（M／S1／S2）&lt;/td&gt;&lt;/tr&gt;&lt;tr&gt;	&lt;th&gt;トリミング &lt;/th&gt;	&lt;td&gt;可能&lt;/td&gt;&lt;/tr&gt;&lt;tr&gt;	&lt;th&gt;4K動画のフレーム切り出し &lt;/th&gt;	&lt;td&gt;本機で撮影した4K動画の1フレームを、約830万画素（3840×2160）の静止画（JPEG、HEIF※）として保存&lt;br&gt;※通常動画はJPEG、HDR PQ動画はHEIFとして保存される&lt;br&gt;※切り出し可能な動画は4K／4Kクロップ&lt;br&gt;※Canon Log 3動画は切り出し不可&lt;br&gt;※切り出した静止画は、カメラ内でのリサイズ、トリミング、クリエイティブフィルター／クリエイティブアシスタントの編集不可&lt;/td&gt;&lt;/tr&gt;&lt;tr&gt;	&lt;th&gt;印刷指定 &lt;/th&gt;	&lt;td&gt;&amp;nbsp;&lt;/td&gt;&lt;/tr&gt;&lt;tr&gt;	&lt;th&gt;DPOF &lt;/th&gt;	&lt;td&gt;DPOF Version 1.1準拠&lt;/td&gt;&lt;/tr&gt;&lt;tr&gt;	&lt;th&gt;カスタマイズ機能 &lt;/th&gt;	&lt;td&gt;&amp;nbsp;&lt;/td&gt;&lt;/tr&gt;&lt;tr&gt;	&lt;th&gt;カスタム機能 &lt;/th&gt;	&lt;td&gt;23種&lt;/td&gt;&lt;/tr&gt;&lt;tr&gt;	&lt;th&gt;カスタム撮影モード &lt;/th&gt;	&lt;td&gt;C1／C2／C3に登録&lt;/td&gt;&lt;/tr&gt;&lt;tr&gt;	&lt;th&gt;マイメニュー &lt;/th&gt;	&lt;td&gt;5画面登録可能&lt;/td&gt;&lt;/tr&gt;&lt;tr&gt;	&lt;th&gt;著作権情報 &lt;/th&gt;	&lt;td&gt;設定／付加可能&lt;/td&gt;&lt;/tr&gt;&lt;tr&gt;	&lt;th&gt;外部インターフェース &lt;/th&gt;	&lt;td&gt;&amp;nbsp;&lt;/td&gt;&lt;/tr&gt;&lt;tr&gt;	&lt;th&gt;デジタル端子 &lt;/th&gt;	&lt;td&gt;端子形状：USB Type-C&lt;br&gt;通信：SuperSpeed Plus USB（USB 3.2Gen2）相当&lt;br&gt;用途：パソコン／スマホ通信用&lt;br&gt; USB充電／給電用&lt;/td&gt;&lt;/tr&gt;&lt;tr&gt;	&lt;th&gt;HDMI出力端子 &lt;/th&gt;	&lt;td&gt;タイプD（マイクロ）（解像度自動切り換え／HDMI CEC非対応／接続するテレビのビデオ方式に合わせて、［NTSC］［PAL］を設定しないと、映像が表示されない）&lt;/td&gt;&lt;/tr&gt;&lt;tr&gt;	&lt;th&gt;外部マイク入力端子 &lt;/th&gt;	&lt;td&gt;Φ3.5mmステレオミニジャック対応&lt;/td&gt;&lt;/tr&gt;&lt;tr&gt;	&lt;th&gt;ヘッドフォン端子 &lt;/th&gt;	&lt;td&gt;Φ3.5mmステレオミニジャック対応&lt;/td&gt;&lt;/tr&gt;&lt;tr&gt;	&lt;th&gt;リモコン端子 &lt;/th&gt;	&lt;td&gt;リモートスイッチ RS-60E3対応&lt;/td&gt;&lt;/tr&gt;&lt;tr&gt;	&lt;th&gt;電源関連 &lt;/th&gt;	&lt;td&gt;&amp;nbsp;&lt;/td&gt;&lt;/tr&gt;&lt;tr&gt;	&lt;th&gt;使用電池 &lt;/th&gt;	&lt;td&gt;対応バッテリーパック：LP-E6NH／LP-E6N／LP-E6、使用個数：1個&lt;/td&gt;&lt;/tr&gt;&lt;tr&gt;	&lt;th&gt;USB充電・給電 &lt;/th&gt;	&lt;td&gt;USB電源アダプター PD-E1使用&lt;/td&gt;&lt;/tr&gt;&lt;tr&gt;	&lt;th&gt;AC電源 &lt;/th&gt;	&lt;td&gt;ACアダプター：AC-E6N、DCカプラー：DR-E6&lt;br&gt;※ACアダプターキットACK-E6も使用可能&lt;/td&gt;&lt;/tr&gt;&lt;tr&gt;	&lt;th&gt;撮影可能枚数の目安 &lt;/th&gt;	&lt;td&gt;ファインダー[省電力優先※1]設定時&lt;br&gt;約450枚（ファインダー撮影時）&lt;br&gt;約760枚（モニター撮影時）&lt;br&gt;ファインダー[なめらかさ優先※2]設定時&lt;br&gt;約320枚（ファインダー撮影時）&lt;br&gt;約580枚（モニター撮影時）&lt;br&gt;※1 CIPA規格準拠&lt;br&gt;※2 CIPA規格を基準にしたメーカー測定条件による&lt;br&gt;※常温（＋23℃）、新品・フル充電のバッテリーパック LP-E6NH使用、メーカー試験基準SDカード使用時&lt;br&gt;※撮影環境により、撮影可能枚数が大きく変動することがある&lt;br&gt;※マルチアクセサリーシュー対応のアクセサリー装着時は、カメラからアクセサリーに給電が行われるため、撮影可能枚数が少なくなることがある&lt;br&gt;※LP-E6N／LP-E6も使用可能だが、撮影可能枚数が少なくなる&lt;br&gt;※バッテリーグリップBG-R10装着時にLP-E6NHを2個装填したときは、約2倍程度の撮影可能枚数となる&lt;/td&gt;&lt;/tr&gt;&lt;tr&gt;	&lt;th&gt;動画撮影可能時間 &lt;/th&gt;	&lt;td&gt;4K／IPB（標準）59.94／50.00fps：約1時間20分フルHD／IPB（標準）29.97／25.00fps：約3時間50分&lt;br&gt;※常温（＋23℃）、新品・フル充電のLP-E6NH使用時、[動画サーボAF：しない、動画クロップ：しない]設定時&lt;/td&gt;&lt;/tr&gt;&lt;tr&gt;	&lt;th&gt;バッテリー情報 &lt;/th&gt;	&lt;td&gt;バッテリー残容量：1％単位、マーク6段階&lt;br&gt;撮影回数：対応&lt;br&gt;劣化度：3段階&lt;br&gt;電池の登録（最大6個）&lt;br&gt;電池情報：シリアル番号／取り出し時の電池残量／日付&lt;/td&gt;&lt;/tr&gt;&lt;tr&gt;	&lt;th&gt;大きさ・質量 &lt;/th&gt;	&lt;td&gt;&amp;nbsp;&lt;/td&gt;&lt;/tr&gt;&lt;tr&gt;	&lt;th&gt;使用可能温度 &lt;/th&gt;	&lt;td&gt;0℃～＋40℃&lt;/td&gt;&lt;/tr&gt;&lt;tr&gt;	&lt;th&gt;使用可能湿度 &lt;/th&gt;	&lt;td&gt;85％以下&lt;/td&gt;&lt;/tr&gt;&lt;tr&gt;	&lt;th&gt;無線通信機能（Wi-Fi） &lt;/th&gt;	&lt;td&gt;&amp;nbsp;&lt;/td&gt;&lt;/tr&gt;&lt;tr&gt;	&lt;th&gt;準拠規格 &lt;/th&gt;	&lt;td&gt;IEEE 802.11b／g／n／a／ac &lt;br&gt;※MIMO（multiple-input and multiple-output）には非対応&lt;/td&gt;&lt;/tr&gt;&lt;tr&gt;	&lt;th&gt;伝送方式 &lt;/th&gt;	&lt;td&gt;DS-SS変調方式（IEEE 802.11b）&lt;br&gt; OFDM変調方式（IEEE 802.11g／n／a／ac）&lt;/td&gt;&lt;/tr&gt;&lt;tr&gt;	&lt;th&gt;送信周波数（中心周波数） &lt;/th&gt;	&lt;td&gt;［2.4GHz帯］：周波数：2412～2462MHz&lt;br&gt;チャンネル：1～11ch&lt;br&gt;［5GHz帯］：周波数：5180～5825MHzチャンネル：36～165ch &lt;br&gt;※国・地域により仕様が異なる&lt;/td&gt;&lt;/tr&gt;&lt;tr&gt;	&lt;th&gt;接続方法 &lt;/th&gt;	&lt;td&gt;カメラアクセスポイントモード、インフラストラクチャーモード&lt;/td&gt;&lt;/tr&gt;&lt;tr&gt;	&lt;th&gt;Bluetooth &lt;/th&gt;	&lt;td&gt;&amp;nbsp;&lt;/td&gt;&lt;/tr&gt;&lt;tr&gt;	&lt;th&gt;準拠規格 &lt;/th&gt;	&lt;td&gt;Bluetooth Specification Version 5.0準拠&lt;br&gt;（Bluetooth low energy 技術）&lt;/td&gt;&lt;/tr&gt;&lt;tr&gt;	&lt;th&gt;伝送方式 &lt;/th&gt;	&lt;td&gt;GFSK変調方式&lt;/td&gt;&lt;/tr&gt;&lt;tr&gt;	&lt;th&gt;バッテリーパック LP-E6NH &lt;/th&gt;	&lt;td&gt;&amp;nbsp;&lt;/td&gt;&lt;/tr&gt;&lt;tr&gt;	&lt;th&gt;形式 &lt;/th&gt;	&lt;td&gt;充電式リチウムイオン電池&lt;/td&gt;&lt;/tr&gt;&lt;tr&gt;	&lt;th&gt;公称電圧 &lt;/th&gt;	&lt;td&gt;7.2V&lt;/td&gt;&lt;/tr&gt;&lt;tr&gt;	&lt;th&gt;容量 &lt;/th&gt;	&lt;td&gt;2130mAh&lt;/td&gt;&lt;/tr&gt;&lt;tr&gt;	&lt;th&gt;使用可能温度 &lt;/th&gt;	&lt;td&gt;0℃～＋40℃&lt;/td&gt;&lt;/tr&gt;&lt;tr&gt;	&lt;th&gt;使用可能湿度 &lt;/th&gt;	&lt;td&gt;85%以下&lt;/td&gt;&lt;/tr&gt;&lt;tr&gt;	&lt;th&gt;大きさ &lt;/th&gt;	&lt;td&gt;約38.4（幅）×21.0（高さ）×56.8（奥行）mm&lt;/td&gt;&lt;/tr&gt;&lt;tr&gt;	&lt;th&gt;質量 &lt;/th&gt;	&lt;td&gt;約80g(保護カバーを除く)&lt;/td&gt;&lt;/tr&gt;&lt;tr&gt;	&lt;th&gt;備考 &lt;/th&gt;	&lt;td&gt;※記載データはすべてメーカー試験基準、またはCIPA試験基準／ガイドラインによります。&lt;br&gt;※大きさ、質量はCIPAガイドラインによります（カメラ本体のみの質量を除く）。&lt;br&gt;※製品の仕様および外観の一部を予告なく変更することがあります。&lt;br&gt;※他社製のレンズを使用して不具合が生じた場合は､ そのレンズメーカーへお問い合わせください。&lt;/td&gt;&lt;/tr&gt;</t>
  </si>
  <si>
    <t>4549292200652</t>
  </si>
  <si>
    <t>EOS R6 Mark II RF24-105L IS USM レンズキット フルサイズミラーレスカメラ</t>
  </si>
  <si>
    <t>&lt;img src="https://img1.kakaku.k-img.com/images/productimage/fullscale/K0001488835.jpg"&gt;&lt;br&gt;&lt;br&gt;&lt;div align="left"&gt;&lt;b&gt;■商品特徴&lt;/b&gt;&lt;br&gt;					&lt;ul&gt;						&lt;li&gt;&lt;b&gt;広範囲、高密度、高速・高精度AF&lt;/b&gt;&lt;br&gt;画面全域で被写体を捉え、緻密に測距。そして狙った被写体に高速かつ高精度で合焦。&lt;br&gt;磨き上げてきたこのAFシステムに、ディープラーニング技術を活用したトラッキング（追尾）性能を搭載。&lt;br&gt;アグレッシブな動体の予測できない動きにも後れを取らず、粘り強く追尾し続けます。&lt;br&gt;電子シャッター時最高約40コマ／秒※1の高速連続撮影に対応しながら、優れたピント精度を発揮。&lt;br&gt;さらにEV-6.5※2の低輝度でもAFを実現します。&lt;br&gt;※1：連続撮影速度は、被写体／撮影条件、カメラ設定や使用レンズなどにより低下することがあります。&lt;br&gt;※2：静止画撮影時・F1.2レンズ（DSコーティングを採用したRFレンズを除く）使用時・中央測距点・ワンショットAF・常温・ISO 100で使用時。&lt;/li&gt;						&lt;li&gt;&lt;b&gt;解像感が向上した約2420万画素※1CMOSセンサー&lt;/b&gt;&lt;br&gt;約2420万画素（総画素数約2560万画素）の新しい35mmフルサイズCMOSセンサー（画面サイズ：約36.0×24.0mm）を搭載。&lt;br&gt;EOS R6から画素数がアップしたことで解像感も向上。&lt;br&gt;新シャープネス処理により、EOS 5D Mark IV（約3040万画素）を凌ぐ解像性能を達成※2しています。&lt;br&gt;映像エンジンDIGIC Xとの連携で、常用ISO感度は102400の低ノイズ・高感度、高速連続撮影性能、6Kオーバーサンプリングによる4K動画など、さまざまな進化を果たしています。&lt;br&gt;※1：RF／EFレンズ使用時。使用するレンズまたは画像処理により、有効画素が減少することがあります。&lt;br&gt;※2：ISO12233準拠のCIPA解像度チャートでの評価、ピクチャースタイルの初期条件にて。&lt;/li&gt;						&lt;li&gt;&lt;b&gt;5軸対応、最大8.0段※1の手ブレ補正効果&lt;/b&gt;&lt;br&gt;手ブレ補正（IS）機構を搭載した対応RFレンズ※2使用時、ボディー内手ブレ補正の協調制御により最大8.0段の手ブレ補正効果を発揮。&lt;br&gt;またIS機構非搭載レンズでも、ボディー内手ブレ補正により手ブレ補正効果が得られます。&lt;br&gt;この強力な手ブレ補正により、三脚なしでも暗所でのスローシャッターによる手持ち撮影が行えるなど、撮影領域の自由度を高めます。&lt;br&gt;※1：静止画撮影時。RF24-105mm F4 L IS USM装着時、f=105㎜ Yaw／Pitch方向、CIPA規格準拠。&lt;br&gt;お買い求めの時期により、レンズのファームウエアの更新が必要です。&lt;br&gt;※2：IS機構を搭載したレンズでも協調しないレンズもあります。&lt;br&gt;協調制御でも8.0段分の手ブレ補正効果が得られないレンズもあります。&lt;br&gt;&lt;br&gt;&lt;b&gt;クリエイターに応える動画性能&lt;/b&gt;&lt;br&gt;ミラーレスカメラの動画機能ではなく、動画カメラとしても選ばれるハイブリッドな存在をめざして開発したEOS R6 Mark II。&lt;br&gt;動画クリエイターやVloggerの要求に応えられる性能を追求しました。&lt;br&gt;6Kオーバーサンプリングによる高画質な4K※をはじめ、Canon Log 3、HDR撮影といった多彩な記録方式。&lt;br&gt;高感度、低輝度撮影による撮影領域の拡大。&lt;br&gt;さらにトラッキング技術を搭載したデュアルピクセルCMOS AF IIのAF性能は、ワンマンオペレーションの可能性を広げます。&lt;br&gt;手ブレ補正、低ローリングシャッター歪み、連続で最大6時間の動画記録時間、初めてでも使いやすい操作性など、すべての人に開かれた動画性能を実現しました。&lt;br&gt;※：4Kクロップなし撮影時のみ6Kオーバーサンプリングによる記録が可能。&lt;/li&gt;					&lt;/ul&gt;				&lt;br&gt;										&lt;table class="formdetail_ goods_01_"&gt;					&lt;tbody&gt;						&lt;tr&gt;	&lt;th&gt;【RF LENS RF24-105mm F4 L IS USM】 &lt;/th&gt;	&lt;td&gt;&amp;nbsp;&lt;/td&gt;&lt;/tr&gt;&lt;tr&gt;	&lt;th&gt;画角（水平・垂直・対角線） &lt;/th&gt;	&lt;td&gt;74°～19°20'・53°～13°・84°～23°20&lt;/td&gt;&lt;/tr&gt;&lt;tr&gt;	&lt;th&gt;レンズ構成 &lt;/th&gt;	&lt;td&gt;14群18枚&lt;/td&gt;&lt;/tr&gt;&lt;tr&gt;	&lt;th&gt;絞り羽根枚数 &lt;/th&gt;	&lt;td&gt;9枚（円形絞り）&lt;/td&gt;&lt;/tr&gt;&lt;tr&gt;	&lt;th&gt;最小絞り &lt;/th&gt;	&lt;td&gt;22&lt;/td&gt;&lt;/tr&gt;&lt;tr&gt;	&lt;th&gt;最短撮影距離 &lt;/th&gt;	&lt;td&gt;0.45m&lt;/td&gt;&lt;/tr&gt;&lt;tr&gt;	&lt;th&gt;最大撮影倍率 &lt;/th&gt;	&lt;td&gt;0.24倍&lt;/td&gt;&lt;/tr&gt;&lt;tr&gt;	&lt;th&gt;フィルター径 &lt;/th&gt;	&lt;td&gt;77mm&lt;/td&gt;&lt;/tr&gt;&lt;tr&gt;	&lt;th&gt;最大径×長さ &lt;/th&gt;	&lt;td&gt;φ83.5×107.3mm&lt;/td&gt;&lt;/tr&gt;&lt;tr&gt;	&lt;th&gt;質量 &lt;/th&gt;	&lt;td&gt;700g&lt;/td&gt;&lt;/tr&gt;&lt;tr&gt;	&lt;th&gt;【EOS R6 Mark IIボディ】 &lt;/th&gt;	&lt;td&gt;&amp;nbsp;&lt;/td&gt;&lt;/tr&gt;&lt;tr&gt;	&lt;th&gt;型式 &lt;/th&gt;	&lt;td&gt;デジタル一眼ノンレフレックスAF・AEカメラ&lt;/td&gt;&lt;/tr&gt;&lt;tr&gt;	&lt;th&gt;記録媒体 &lt;/th&gt;	&lt;td&gt;SD／SDHC／SDXCメモリーカード（UHS-II、UHS-I、UHSスピードクラス、SDスピードクラス対応）&lt;br&gt;※Eye-Fiカード／マルチメディアカード（MMC）には非対応&lt;/td&gt;&lt;/tr&gt;&lt;tr&gt;	&lt;th&gt;レンズマウント &lt;/th&gt;	&lt;td&gt;キヤノンRFマウント&lt;/td&gt;&lt;/tr&gt;&lt;tr&gt;	&lt;th&gt;使用レンズ &lt;/th&gt;	&lt;td&gt;キヤノンRFレンズ群（RF-Sレンズを含む）&lt;br&gt;※マウントアダプターEF-EOS使用時：キヤノンEF／EF-Sレンズが使用可能（EF-Mレンズを除く）&lt;br&gt;※RF5.2mm F2.8 L DUAL FISHEYEは使用不可&lt;/td&gt;&lt;/tr&gt;&lt;tr&gt;	&lt;th&gt;有効撮影画角 &lt;/th&gt;	&lt;td&gt;RF／EFレンズ使用時：レンズ表記焦点距離と同じ&lt;br&gt;RF-S／EF-Sレンズ使用時：表記焦点距離の約1.6倍に相当&lt;/td&gt;&lt;/tr&gt;&lt;tr&gt;	&lt;th&gt;撮像素子 &lt;/th&gt;	&lt;td&gt;&amp;nbsp;&lt;/td&gt;&lt;/tr&gt;&lt;tr&gt;	&lt;th&gt;型式 &lt;/th&gt;	&lt;td&gt;フルサイズCMOSセンサー&lt;/td&gt;&lt;/tr&gt;&lt;tr&gt;	&lt;th&gt;画面サイズ &lt;/th&gt;	&lt;td&gt;約36.0×24.0mm&lt;/td&gt;&lt;/tr&gt;&lt;tr&gt;	&lt;th&gt;カメラ部有効画素 &lt;/th&gt;	&lt;td&gt;最大約2420万画素&lt;br&gt;※1万の位を四捨五入&lt;br&gt;※RF／EFレンズ使用時。使用するレンズまたは画像処理により、有効画素が減少することがある&lt;/td&gt;&lt;/tr&gt;&lt;tr&gt;	&lt;th&gt;総画素数 &lt;/th&gt;	&lt;td&gt;約2560万画素&lt;br&gt;※1万の位を四捨五入&lt;/td&gt;&lt;/tr&gt;&lt;tr&gt;	&lt;th&gt;デュアルピクセルCMOS AF &lt;/th&gt;	&lt;td&gt;対応&lt;/td&gt;&lt;/tr&gt;&lt;tr&gt;	&lt;th&gt;記録形式 &lt;/th&gt;	&lt;td&gt;&amp;nbsp;&lt;/td&gt;&lt;/tr&gt;&lt;tr&gt;	&lt;th&gt;記録画像形式 &lt;/th&gt;	&lt;td&gt;DCF2.0、Exif2.31※に準拠&lt;br&gt;※時差情報に対応&lt;/td&gt;&lt;/tr&gt;&lt;tr&gt;	&lt;th&gt;記録画像タイプ &lt;/th&gt;	&lt;td&gt;静止画：JPEG、HEIF、RAW、C-RAW、DPRAW、RAWバースト動画：ALL-I※、IPB（標準）、IPB（軽量）&lt;br&gt;※タイムラプス動画のみ&lt;/td&gt;&lt;/tr&gt;&lt;tr&gt;	&lt;th&gt;拡張子 &lt;/th&gt;	&lt;td&gt;静止画：JPG、HIF、CR3&lt;br&gt;動画：MP4&lt;/td&gt;&lt;/tr&gt;&lt;tr&gt;	&lt;th&gt;記録画素数（静止画） &lt;/th&gt;	&lt;td&gt;L（ラージ）：約2400万（6000×4000）画素&lt;br&gt; M（ミドル）：約1060万（3984×2656）画素&lt;br&gt; S1（スモール1）：約590万（2976×1984）画素&lt;br&gt; S2（スモール2）：約380万（2400×1600）画素&lt;br&gt; RAW：約2400万（6000×4000）画素&lt;br&gt; C-RAW：約2400万（6000×4000）画素&lt;br&gt;※記録画素数は、1万の位を四捨五入した値※アスペクト比3：2設定時の値&lt;br&gt;※RAW／C-RAWは、「3：2」の画像を生成して、設定したアスペクト比情報を画像に付加&lt;br&gt;※JPEG／HEIFは、設定したアスペクト比の画像を生成&lt;br&gt;※リサイズ処理時も、上記アスペクト比（M／S1／S2）と画素数が適用される&lt;/td&gt;&lt;/tr&gt;&lt;tr&gt;	&lt;th&gt;DPRAW設定 &lt;/th&gt;	&lt;td&gt;可能&lt;/td&gt;&lt;/tr&gt;&lt;tr&gt;	&lt;th&gt;クロップ／アスペクト &lt;/th&gt;	&lt;td&gt;クロップ撮影、アスペクト比設定撮影可能３：２（フルサイズ）、約1.6倍（クロップ）※、1：1（アスペクト）、 4：3（アスペクト）、16：9（アスペクト）&lt;br&gt;※約1.6倍焦点距離相当の画角となる&lt;/td&gt;&lt;/tr&gt;&lt;tr&gt;	&lt;th&gt;デジタルテレコン &lt;/th&gt;	&lt;td&gt;切／2.0x／4.0x&lt;br&gt;※［記録画質］の設定で画像が記録されるが、デジタル処理で拡大しているため、画質が低下する&lt;br&gt;※［1.6倍（クロップ）］設定時、およびRF-S／EF-Sレンズ使用時は、3.2x／6.4xとなる&lt;br&gt;※RAW／C-RAW設定時は、デジタルテレコン不可&lt;br&gt;※デジタルテレコン設定時は、［撮影画面表示設定：なめらかさ優先］固定（設定不可）&lt;br&gt;※デジタルテレコン設定時は、［AFエリア：1点AF］（中央固定）、［サーボAF中の全域トラッキング：しない］、［タッチ&amp;amp;ドラッグAF：しない］となる※拡大表示不可&lt;/td&gt;&lt;/tr&gt;&lt;tr&gt;	&lt;th&gt;撮影時の画像処理 &lt;/th&gt;	&lt;td&gt;&amp;nbsp;&lt;/td&gt;&lt;/tr&gt;&lt;tr&gt;	&lt;th&gt;ピクチャースタイル &lt;/th&gt;	&lt;td&gt;オート、スタンダード、ポートレート、風景、ディテール重視、ニュートラル、忠実設定、モノクロ、ユーザー設定1～3&lt;/td&gt;&lt;/tr&gt;&lt;tr&gt;	&lt;th&gt;明瞭度 &lt;/th&gt;	&lt;td&gt;-4～+4まで設定可能&lt;/td&gt;&lt;/tr&gt;&lt;tr&gt;	&lt;th&gt;ホワイトバランス &lt;/th&gt;	&lt;td&gt;オート（雰囲気優先／ホワイト優先）、太陽光、日陰、くもり、白熱電球、白色蛍光灯、ストロボ、 マニュアル、色温度指定（約2500～10000K）、ホワイトバランス補正、ホワイトバランスブラケティング可能&lt;br&gt;※ストロボ色温度情報通信対応&lt;br&gt;※動画記録中にホワイトバランスの変更が可能&lt;/td&gt;&lt;/tr&gt;&lt;tr&gt;	&lt;th&gt;画像の明るさ自動補正 &lt;/th&gt;	&lt;td&gt;オートライティングオプティマイザ機能搭載&lt;/td&gt;&lt;/tr&gt;&lt;tr&gt;	&lt;th&gt;ノイズ低減 &lt;/th&gt;	&lt;td&gt;高感度撮影、長秒時露光に対応&lt;/td&gt;&lt;/tr&gt;&lt;tr&gt;	&lt;th&gt;高輝度側・階調優先 &lt;/th&gt;	&lt;td&gt;可能&lt;br&gt;※オートライティングオプティマイザとの同時設定可能&lt;/td&gt;&lt;/tr&gt;&lt;tr&gt;	&lt;th&gt;レンズ光学補正 &lt;/th&gt;	&lt;td&gt;周辺光量補正、歪曲収差補正、フォーカスブリージング補正※、デジタルレンズオプティマイザ、色収差補正、回折補正&lt;br&gt;※動画撮影時のフォーカス操作による画角変動を自動的に補正する機能&lt;/td&gt;&lt;/tr&gt;&lt;tr&gt;	&lt;th&gt;ファインダー &lt;/th&gt;	&lt;td&gt;&amp;nbsp;&lt;/td&gt;&lt;/tr&gt;&lt;tr&gt;	&lt;th&gt;型式 &lt;/th&gt;	&lt;td&gt;OLEDカラー電子ビューファインダー&lt;/td&gt;&lt;/tr&gt;&lt;tr&gt;	&lt;th&gt;画面サイズ &lt;/th&gt;	&lt;td&gt;0.5型&lt;/td&gt;&lt;/tr&gt;&lt;tr&gt;	&lt;th&gt;ドット数 &lt;/th&gt;	&lt;td&gt;約369万ドット&lt;/td&gt;&lt;/tr&gt;&lt;tr&gt;	&lt;th&gt;倍率 &lt;/th&gt;	&lt;td&gt;約0.76倍／約35.2°（50mm レンズ・∞、?1m-1）&lt;/td&gt;&lt;/tr&gt;&lt;tr&gt;	&lt;th&gt;視野率 &lt;/th&gt;	&lt;td&gt;約100%（記録画質L、アスペクト比3：2、アイポイント約23mm時）&lt;/td&gt;&lt;/tr&gt;&lt;tr&gt;	&lt;th&gt;アイポイント &lt;/th&gt;	&lt;td&gt;約23mm（-1m-1時／接眼レンズ最後尾から）&lt;/td&gt;&lt;/tr&gt;&lt;tr&gt;	&lt;th&gt;視度調整 &lt;/th&gt;	&lt;td&gt;約-4.0～＋2.0m-1（dpt.）&lt;/td&gt;&lt;/tr&gt;&lt;tr&gt;	&lt;th&gt;オートフォーカス &lt;/th&gt;	&lt;td&gt;&amp;nbsp;&lt;/td&gt;&lt;/tr&gt;&lt;tr&gt;	&lt;th&gt;フォーカス方式 &lt;/th&gt;	&lt;td&gt;デュアルピクセルCMOS AF&lt;/td&gt;&lt;/tr&gt;&lt;tr&gt;	&lt;th&gt;フォーカス動作 &lt;/th&gt;	&lt;td&gt;[静止画撮影] AF動作：ワンショットAF、AIフォーカスAF、サ－ボAF&lt;br&gt;※応用撮影ゾーンに選択可能。かんたん撮影ゾーン時は、撮影モードに応じて自動設定&lt;br&gt;※AIフォーカスAF設定時は、被写体の動きに応じて、ワンショットAFからサーボAFに自動切り換え（連写中を含む）&lt;br&gt;手動ピント合わせ：対応&lt;br&gt;[動画撮影] AF動作：ワンショットAF、動画サーボAF手動ピント合わせ：対応&lt;/td&gt;&lt;/tr&gt;&lt;tr&gt;	&lt;th&gt;測距エリア &lt;/th&gt;	&lt;td&gt;使用レンズにより異なる&lt;/td&gt;&lt;/tr&gt;&lt;tr&gt;	&lt;th&gt;自動選択時AFエリア分割数 &lt;/th&gt;	&lt;td&gt;測距エリア：横：約100%、縦：約100%&lt;br&gt; [静止画]最大1053分割（39×27）、[動画]最大1053分割（39×27）&lt;/td&gt;&lt;/tr&gt;&lt;tr&gt;	&lt;th&gt;AFフレーム選択可能ポジション &lt;/th&gt;	&lt;td&gt;測距エリア：横：約90%、縦：約100%ポジション数：[静止画]最大4897ポジション（83×59）[動画]最大4067ポジション（83×49）&lt;br&gt;※1点AF、マルチコントローラーによる選択時&lt;br&gt;※AFフレーム選択可能ポジションは、AF性能を示す値ではない&lt;/td&gt;&lt;/tr&gt;&lt;tr&gt;	&lt;th&gt;測距輝度範囲（静止画撮影時） &lt;/th&gt;	&lt;td&gt;EV-6.5～21 （F1.2 レンズ※・中央測距点・ワンショットAF・常温・ISO100使用時）&lt;br&gt;※DS（Defocus Smoothing）コーティングを採用したRFレンズを除く&lt;/td&gt;&lt;/tr&gt;&lt;tr&gt;	&lt;th&gt;測距輝度範囲（動画撮影時） &lt;/th&gt;	&lt;td&gt;4K：EV-4.0～21&lt;br&gt;フルHD：EV-4.5～21（F1.2 レンズ※・中央測距点・ワンショットAF・常温・ISO100・29.97fps／25.00fps時）&lt;br&gt;※DS（Defocus Smoothing）コーティングを採用したRFレンズを除く&lt;/td&gt;&lt;/tr&gt;&lt;tr&gt;	&lt;th&gt;AFエリア &lt;/th&gt;	&lt;td&gt;スポット1点AF、1点AF、領域拡大AF（上下左右）、領域拡大AF（周囲）、全域AF、フレキシブルゾーンAF（AF1、AF2、AF3）&lt;br&gt;※動画記録中にAFエリアの変更が可能&lt;/td&gt;&lt;/tr&gt;&lt;tr&gt;	&lt;th&gt;露出制御 &lt;/th&gt;	&lt;td&gt;&amp;nbsp;&lt;/td&gt;&lt;/tr&gt;&lt;tr&gt;	&lt;th&gt;測光センサー &lt;/th&gt;	&lt;td&gt;撮像素子の出力信号による384分割（24×16）測光&lt;/td&gt;&lt;/tr&gt;&lt;tr&gt;	&lt;th&gt;測光モード &lt;/th&gt;	&lt;td&gt;[静止画撮影]評価測光、部分測光（画面中央の約5.9%）、スポット測光（画面中央の約3.0%）、中央部重点平均測光&lt;br&gt;[動画撮影]評価測光（顔検出時）、中央部重点平均測光（顔検出していない時／Canon Log 3設定時）&lt;/td&gt;&lt;/tr&gt;&lt;tr&gt;	&lt;th&gt;測光輝度範囲 &lt;/th&gt;	&lt;td&gt;[静止画撮影]EV-3～20（常温・ISO100）&lt;br&gt;[動画撮影]EV-1～20（常温・ISO100）&lt;/td&gt;&lt;/tr&gt;&lt;tr&gt;	&lt;th&gt;撮影モード &lt;/th&gt;	&lt;td&gt;[静止画撮影：かんたん撮影ゾーン]シーンインテリジェントオート、プラスムービーオート、スペシャルシーン（ポートレート、集合写真、風景、パノラマショット、スポーツ、キッズ、流し撮り、クローズアップ、料理、夜景ポートレート、手持ち夜景、HDR逆光補正、サイレントシャッター）、クリエイティブフィルター（ラフモノクロ、ソフトフォーカス、魚眼風、水彩風、トイカメラ風、ジオラマ風、HDR絵画調標準、HDRグラフィック調、HDR油彩調、HDRビンテージ調&lt;br&gt;）[静止画撮影：応用撮影ゾーン]フレキシブルAE、プログラムAE、シャッター優先AE、絞り優先AE、マニュアル露出、バルブ撮影、カスタム撮影モード（C1／C2／C3）&lt;br&gt;[動画撮影：かんたん撮影ゾーン]シーンインテリジェントオート、スペシャルシーン（HDR動画）、クリエイティブフィルター（ファンタジー、オールドムービー、メモリー、ダイナミックモノクローム、ジオラマ風動画）&lt;br&gt;[動画撮影：応用撮影ゾーン]自動露出、シャッター優先AE、絞り優先AE、マニュアル露出、カスタム撮影モード（C1／C2／C3）&lt;/td&gt;&lt;/tr&gt;&lt;tr&gt;	&lt;th&gt;ISO感度の手動設定（推奨露光指数） &lt;/th&gt;	&lt;td&gt;[静止画撮影]常用ISO感度：ISO100～102400（1／3、1段ステップ）拡張ISO感度：L（ISO 50相当）、H（ISO 204800相当）&lt;br&gt;※[高輝度側・階調優先]設定時の手動設定範囲は、ISO 200～102400&lt;br&gt;※HDRモードおよびHDR撮影（HDR PQ）時は拡張ISOの設定不可&lt;br&gt;[動画撮影]常用ISO感度：（Canon Log 3[切]時）ISO100～25600（1／3、1段ステップ）、（Canon Log 3[入]時）：ISO800～25600（1／3、1段ステップ）拡張ISO感度（相当）：（Canon Log 3[切]時）H（32000～204800）、（Canon Log 3[入]時）L（100～640）、H（32000～204800）&lt;br&gt;※手動設定可能なISO感度の上限／下限は、[ISO感度の範囲]の設定による&lt;br&gt;※[高輝度側・階調優先]設定時の設定範囲はISO200?25600&lt;br&gt;※HDR PQ 動画、HDR 動画撮影時、および動画撮影時の撮影時クリエイティブフィルター設定時、HDMI RAW 出力設定、デジタルズーム設定時は、拡張ISO感度は使用不可※Canon Log 3設定時の初期設定範囲は、L（ISO800～25600）&lt;/td&gt;&lt;/tr&gt;&lt;tr&gt;	&lt;th&gt;ISO感度関連設定 &lt;/th&gt;	&lt;td&gt;[静止画撮影] ISO感度の範囲、ISOオートの範囲、オートの低速限界[動画撮影] ISO感度の範囲、ISOオートの上限、タイムラプスオートの上限&lt;/td&gt;&lt;/tr&gt;&lt;tr&gt;	&lt;th&gt;露出補正 &lt;/th&gt;	&lt;td&gt;1／3、1／2段ステップ±3段&lt;/td&gt;&lt;/tr&gt;&lt;tr&gt;	&lt;th&gt;AEロック &lt;/th&gt;	&lt;td&gt;自動：ワンショットAF時、[C.Fn 2：合焦後AEロックする測光モード]の設定に従い、合焦と同時にAEロック&lt;br&gt;手動：Fv、P、Tv、Av、Mモード時、AEロックボタンによる（再押しで更新）。すべての測光方式で可能&lt;/td&gt;&lt;/tr&gt;&lt;tr&gt;	&lt;th&gt;フリッカーレス撮影（静止画撮影時） &lt;/th&gt;	&lt;td&gt;周波数100Hz／120Hzのフリッカーに対応&lt;br&gt;※電子シャッター時は設定不可&lt;/td&gt;&lt;/tr&gt;&lt;tr&gt;	&lt;th&gt;高周波フリッカーレス撮影 &lt;/th&gt;	&lt;td&gt;手動設定／自動検出&lt;br&gt;※Tv／M モード時に機能する&lt;br&gt;※手動設定時は、以下の範囲で設定可能&lt;br&gt;・メカシャッター／電子先幕時：1／50.0～1／2048.0秒&lt;br&gt;・電子シャッター時：1／50.0～1／8192.0秒&lt;br&gt;・動画撮影時：1／50.0～1／8192.0秒（NTSC／PAL）・ハイフレームレート動画撮影時&lt;br&gt;179.82fps：1／202.8秒～1／8192.0秒、150.00fps：1／166.0秒～1／8192.0秒&lt;br&gt;119.88fps：1／120.3秒～1／8192.0秒、100.00fps：1／100.0秒～1／8192.0秒&lt;br&gt;※自動調整時は自動検出後に調整可能&lt;br&gt;※ストロボ使用時は、同調速度の上限が1／181.0 秒となる&lt;/td&gt;&lt;/tr&gt;&lt;tr&gt;	&lt;th&gt;E-TTL ISOオート上限可変制御 &lt;/th&gt;	&lt;td&gt;対応&lt;/td&gt;&lt;/tr&gt;&lt;tr&gt;	&lt;th&gt;シャッター &lt;/th&gt;	&lt;td&gt;&amp;nbsp;&lt;/td&gt;&lt;/tr&gt;&lt;tr&gt;	&lt;th&gt;型式 &lt;/th&gt;	&lt;td&gt;[静止画撮影]電子制御式フォーカルプレーンシャッター、撮像素子によるローリングシャッター&lt;br&gt;[動画撮影]撮像素子によるローリングシャッター&lt;/td&gt;&lt;/tr&gt;&lt;tr&gt;	&lt;th&gt;シャッター方式 &lt;/th&gt;	&lt;td&gt;メカシャッター、電子先幕、電子シャッター&lt;/td&gt;&lt;/tr&gt;&lt;tr&gt;	&lt;th&gt;シャッタースピード &lt;/th&gt;	&lt;td&gt;[静止画撮影]：メカシャッター／電子先幕設定時：1／8000～30秒（すべての撮影モードを合わせて）、バルブ電子シャッター設定時：1／16000秒※、1／8000～30秒（すべての撮影モードを合わせて）、バルブ&lt;br&gt;※1／16000秒が設定できるのは、Tv／Mモードのみ（Fv／P／Avモード時は1/8000秒まで）&lt;br&gt;※1／16000秒に設定したときは、1／3段、1／2段ステップの露出制御ができないため、撮影条件により、絞り数値、ISO感度による調整が行われる場合がある&lt;br&gt;※ドライブモード：高速連続撮影＋、RAWバーストモード、HDRモード、フォーカスブラケット撮影、絞り数値変化時の露出維持（ISO感度／Tv値、Tv値）設定時は、1／8000秒まで&lt;br&gt;[動画撮影]：動画自動露出：1／8000～1／25秒※&lt;br&gt;※フレームレートによる動画Tv／M モード時：1／8000～1／8秒※1 &lt;br&gt;※撮影モードやフレームレートによって変化する&lt;br&gt;※1［ハイフレームレート：入]設定時は、下限が1／125秒（NTSC）または1／100秒（PAL）となる&lt;/td&gt;&lt;/tr&gt;&lt;tr&gt;	&lt;th&gt;X同調速度 &lt;/th&gt;	&lt;td&gt;メカシャッター：1／200秒&lt;br&gt;電子先幕：1／250秒&lt;/td&gt;&lt;/tr&gt;&lt;tr&gt;	&lt;th&gt;多重露出撮影 &lt;/th&gt;	&lt;td&gt;&amp;nbsp;&lt;/td&gt;&lt;/tr&gt;&lt;tr&gt;	&lt;th&gt;撮影方法 &lt;/th&gt;	&lt;td&gt;機能・操作優先&lt;br&gt;※撮影途中にメニューやAFモード、ドライブモードなど、撮影機能の切り換えが可能&lt;br&gt;連続撮影優先&lt;br&gt;※撮影途中「メニュー画面の表示」「撮影直後の確認」「画像再生」「撮影のやり直し（1枚戻る）」はできない&lt;br&gt;※AFモード、ドライブモードへの切り換えは可能&lt;br&gt;※連続撮影時は、設定枚数撮影後、自動停止&lt;/td&gt;&lt;/tr&gt;&lt;tr&gt;	&lt;th&gt;多重枚数 &lt;/th&gt;	&lt;td&gt;2～9枚&lt;/td&gt;&lt;/tr&gt;&lt;tr&gt;	&lt;th&gt;多重露出制御 &lt;/th&gt;	&lt;td&gt;加算、加算平均、比較（明）、比較（暗）&lt;/td&gt;&lt;/tr&gt;&lt;tr&gt;	&lt;th&gt;ボディー内手ブレ補正 &lt;/th&gt;	&lt;td&gt;&amp;nbsp;&lt;/td&gt;&lt;/tr&gt;&lt;tr&gt;	&lt;th&gt;手ブレ補正機構 &lt;/th&gt;	&lt;td&gt;搭載&lt;br&gt;※光学式手ブレ補正との協調制御に対応&lt;/td&gt;&lt;/tr&gt;&lt;tr&gt;	&lt;th&gt;ドライブ &lt;/th&gt;	&lt;td&gt;&amp;nbsp;&lt;/td&gt;&lt;/tr&gt;&lt;tr&gt;	&lt;th&gt;ドライブモード &lt;/th&gt;	&lt;td&gt;1枚撮影、高速連続撮影+、高速連続撮影、低速連続撮影、セルフタイマー：10秒／リモコン、セルフタイマー：2秒／リモコン、セルフタイマー：連続撮影&lt;/td&gt;&lt;/tr&gt;&lt;tr&gt;	&lt;th&gt;連続撮影速度 &lt;/th&gt;	&lt;td&gt;高速連続撮影+ ：最高約12コマ／秒 （メカシャッター／電子先幕）、最高約40コマ／秒 （電子シャッター）&lt;br&gt;高速連続撮影：最高約5.5コマ／秒（メカシャッター）、最高約7.0コマ／秒（電子先幕）、最高約20コマ／秒（電子シャッター）低速連続撮影：最高約3.0コマ／秒（メカシャッター／電子先幕）、最高約5.0コマ／秒（電子シャッター）&lt;br&gt;※測定条件、および最高連続撮影速度が遅くなる条件がある&lt;br&gt;※対応レンズ装着時&lt;/td&gt;&lt;/tr&gt;&lt;tr&gt;	&lt;th&gt;連続撮影可能枚数※ &lt;/th&gt;	&lt;td&gt;［メカシャッター／電子先幕］&lt;br&gt; JPEGラージ※1 ：約540枚（1000枚以上）&lt;br&gt;HEIFラージ※2 ：約470枚（1000枚以上）&lt;br&gt;RAW※1 ：約85枚（110枚）&lt;br&gt;RAW＋JPEGラージ※1：約85枚（約110枚）&lt;br&gt;RAW＋HEIFラージ※2：約85枚（約95枚）&lt;br&gt;［電子シャッター］&lt;br&gt; JPEGラージ※1 ：約190枚（約190枚）&lt;br&gt;HEIFラージ※2 ：約180枚（約180枚）&lt;br&gt;RAW※1 ：約74枚（約75枚）&lt;br&gt;RAW＋JPEGラージ※1：約73枚（約75枚）&lt;br&gt;RAW＋HEIFラージ※2：約70枚（約73枚）&lt;br&gt;※メーカー試験基準SDカード（UHS-I対応 32GB）を使用し、メーカー試験基準（ワンショットAF、高速連続撮影＋、ISO100、ピクチャースタイル：スタンダード）で測定&lt;br&gt;※連続撮影可能枚数は、撮影条件（クロップ／アスペクト、被写体、メモリーカードの銘柄、ISO感度、ピクチャースタイル、カスタム機能など）により異なる&lt;br&gt;※（　）内の数値は、メーカー試験基準UHS-II対応SDカード使用時の枚数&lt;br&gt;※1 [HDR撮影（HDR PQ）：しない]設定時&lt;br&gt;※2 [HDR撮影（HDR PQ）：する]設定時&lt;br&gt;※（メカシャッター／電子先幕：約12コマ／秒、電子シャッター：約40コマ／秒）&lt;/td&gt;&lt;/tr&gt;&lt;tr&gt;	&lt;th&gt;高速表示高速表示 &lt;/th&gt;	&lt;td&gt;高速連続撮影かつメカシャッター／電子先幕設定時に、撮影結果とライブビュー映像を交互に表示する「高速表示」が設定可能&lt;br&gt;※EFレンズ／EF-Sレンズ装着時、フリッカーレス撮影時も可能&lt;br&gt;※電子シャッター設定時は、常に高速表示となる&lt;/td&gt;&lt;/tr&gt;&lt;tr&gt;	&lt;th&gt;外部ストロボ &lt;/th&gt;	&lt;td&gt;&amp;nbsp;&lt;/td&gt;&lt;/tr&gt;&lt;tr&gt;	&lt;th&gt;対応ストロボ &lt;/th&gt;	&lt;td&gt;EXシリーズスピードライト／マクロライト、ELシリーズスピードライト、スピードライト EL-5、スピードライトトランスミッターST-E3-RT（Ver.2）／ST-E3-RT／ST-E2、スピードライトトランスミッターST-E10、オフカメラシューコード OC-E3&lt;br&gt;※取り付け脚の部分に防塵・防滴アダプターを備えた従来アクセサリーを使用するときは、マルチアクセサリーシューアダプター AD-E1が必要となる（防塵・防滴にも対応）&lt;/td&gt;&lt;/tr&gt;&lt;tr&gt;	&lt;th&gt;調光方式 &lt;/th&gt;	&lt;td&gt;E-TTL II自動調光&lt;/td&gt;&lt;/tr&gt;&lt;tr&gt;	&lt;th&gt;アクセサリー用接点 &lt;/th&gt;	&lt;td&gt;21ピン（マルチアクセサリーシュー用接点）&lt;br&gt; 5ピン（X接点、通信用接点）&lt;/td&gt;&lt;/tr&gt;&lt;tr&gt;	&lt;th&gt;動画記録 &lt;/th&gt;	&lt;td&gt;&amp;nbsp;&lt;/td&gt;&lt;/tr&gt;&lt;tr&gt;	&lt;th&gt;記録形式 &lt;/th&gt;	&lt;td&gt;MP4&lt;/td&gt;&lt;/tr&gt;&lt;tr&gt;	&lt;th&gt;動画記録サイズ &lt;/th&gt;	&lt;td&gt;4K UHD／4K UHDクロップ／4K UHD タイムラプス動画※：3840×2160（16：9）&lt;br&gt;フルHDハイフレームレート動画※／フルHD／フルHD クロップ／フルHD タイムラプス動画※／HDR動画／クリエイティブフィルター：1920×1080（16：9）&lt;br&gt;※タイムラプス動画、ハイフレームレート動画、ジオラマ風動画使用時は動画音声は記録されない&lt;/td&gt;&lt;/tr&gt;&lt;tr&gt;	&lt;th&gt;音声 &lt;/th&gt;	&lt;td&gt;IPB（標準）：[音声圧縮：する]設定時はAAC／[音声圧縮：しない]設定時はリニアPCM&lt;br&gt;IPB（軽量）：AAC&lt;/td&gt;&lt;/tr&gt;&lt;tr&gt;	&lt;th&gt;要求カード性能（書き込み／読み出し速度） &lt;/th&gt;	&lt;td&gt;4K UHD／4K UHDクロップ（59.94／50.00）／IPB（標準）：UHSスピードクラス3以上（8bit）、ビデオスピードクラスV60以上（10bit：Canon Log 3／HDR PQ）&lt;br&gt; 4K UHD／4K UHDクロップ（59.94／50.00）／IPB（軽量）：UHSスピードクラス3以上&lt;br&gt; 4K UHD／4K UHDクロップ（29.97／25.00／23.98）／IPB（標準）：UHSスピードクラス3以上&lt;br&gt; 4K UHD／4K UHDクロップ（29.97／25.00／23.98）／IPB（軽量）：SDスピードクラス10以上（8bit）、UHSスピードクラス3以上（10bit：Canon Log 3／HDR PQ）&lt;br&gt; 4K UHD（タイムラプス動画）／（29.97／25.00）／ALL-I：読み出し速度が60MB／秒以上のカード&lt;br&gt;フルHD（ハイフレームレート動画）（179.82／150.00）／IPB（標準）：UHSスピードクラス3以上（8bit）、ビデオスピードクラスV60以上（10bit：Canon Log 3／HDR PQ）&lt;br&gt;フルHD（ハイフレームレート動画）（179.82／150.00）／IPB（軽量）：UHSスピードクラス3以上（8bit）、UHSスピードクラス3以上（10bit：Canon Log 3／HDR PQ）&lt;br&gt;フルHD（ハイフレームレート動画）（119.88／100.00）／IPB（標準）：UHSスピードクラス3以上&lt;br&gt;フルHD（ハイフレームレート動画）（119.88／100.00）／IPB（軽量）：SDスピードクラス10以上（8bit）、UHSスピードクラス3以上（10bit：Canon Log 3／HDR PQ）&lt;br&gt;フルHD／フルHDクロップ（59.94／50.00）／IPB（標準）：SDスピードクラス10以上（8bit）、UHSスピードクラス3以上（10bit：Canon Log 3／HDR PQ）&lt;br&gt;フルHD／フルHDクロップ（59.94／50.00）／IPB（軽量）：SDスピードクラス6以上（8bit）、SDスピードクラス10以上（10bit：Canon Log 3／HDR PQ）&lt;br&gt;フルHD／フルHDクロップ（29.97／25.00／23.98）／IPB（標準）：SDスピードクラス6以上&lt;br&gt;フルHD／フルHDクロップ（29.97／25.00／23.98）／IPB（軽量）：SDスピードクラス4以上&lt;br&gt;フルHD（タイムラプス動画）／（29.97／25.00）／ALL-I：読み出し速度が30MB／秒以上のカード&lt;/td&gt;&lt;/tr&gt;&lt;tr&gt;	&lt;th&gt;タイムコード &lt;/th&gt;	&lt;td&gt;付加可能&lt;/td&gt;&lt;/tr&gt;&lt;tr&gt;	&lt;th&gt;ドロップフレーム &lt;/th&gt;	&lt;td&gt;179.82fps／119.88fps／59.94fps／29.97fps対応&lt;/td&gt;&lt;/tr&gt;&lt;tr&gt;	&lt;th&gt;録音 &lt;/th&gt;	&lt;td&gt;ステレオマイク内蔵、外部ステレオマイク（マルチアクセサリーシューまたはΦ3.5mmステレオミニジャック）&lt;/td&gt;&lt;/tr&gt;&lt;tr&gt;	&lt;th&gt;動画電子IS &lt;/th&gt;	&lt;td&gt;可能&lt;/td&gt;&lt;/tr&gt;&lt;tr&gt;	&lt;th&gt;モニター &lt;/th&gt;	&lt;td&gt;&amp;nbsp;&lt;/td&gt;&lt;/tr&gt;&lt;tr&gt;	&lt;th&gt;型式 &lt;/th&gt;	&lt;td&gt;TFT式カラー液晶モニター&lt;/td&gt;&lt;/tr&gt;&lt;tr&gt;	&lt;th&gt;画面サイズ &lt;/th&gt;	&lt;td&gt;3.0型（画面比率3：2）&lt;/td&gt;&lt;/tr&gt;&lt;tr&gt;	&lt;th&gt;ドット数 &lt;/th&gt;	&lt;td&gt;約162万ドット&lt;/td&gt;&lt;/tr&gt;&lt;tr&gt;	&lt;th&gt;視野角 &lt;/th&gt;	&lt;td&gt;上下／左右ともに約170°&lt;/td&gt;&lt;/tr&gt;&lt;tr&gt;	&lt;th&gt;視野率 &lt;/th&gt;	&lt;td&gt;上下／左右とも約100%（記録画質L、アスペクト比3:2）&lt;/td&gt;&lt;/tr&gt;&lt;tr&gt;	&lt;th&gt;モニターの明るさ &lt;/th&gt;	&lt;td&gt;7段階で手動調整可能&lt;/td&gt;&lt;/tr&gt;&lt;tr&gt;	&lt;th&gt;色調調整 &lt;/th&gt;	&lt;td&gt;手動：4種類（暖色／標準／寒色1／寒色2）&lt;/td&gt;&lt;/tr&gt;&lt;tr&gt;	&lt;th&gt;タッチパネル仕様 &lt;/th&gt;	&lt;td&gt;静電容量方式&lt;/td&gt;&lt;/tr&gt;&lt;tr&gt;	&lt;th&gt;再生機能 &lt;/th&gt;	&lt;td&gt;&amp;nbsp;&lt;/td&gt;&lt;/tr&gt;&lt;tr&gt;	&lt;th&gt;拡大表示 &lt;/th&gt;	&lt;td&gt;1.5～10倍（15段階）&lt;/td&gt;&lt;/tr&gt;&lt;tr&gt;	&lt;th&gt;AFフレーム表示 &lt;/th&gt;	&lt;td&gt;[静止画]：対応、[動画]：非対応&lt;/td&gt;&lt;/tr&gt;&lt;tr&gt;	&lt;th&gt;グリッド表示 &lt;/th&gt;	&lt;td&gt;[静止画]：表示しない／9分割／24分割／9分割+対角、[動画]：非対応&lt;/td&gt;&lt;/tr&gt;&lt;tr&gt;	&lt;th&gt;レーティング &lt;/th&gt;	&lt;td&gt;OFF／1～5&lt;br&gt;画像を選択／範囲指定／フォルダ内・全画像／カード内・全画像／検索結果・全画像&lt;/td&gt;&lt;/tr&gt;&lt;tr&gt;	&lt;th&gt;画像検索 &lt;/th&gt;	&lt;td&gt;検索条件&lt;br&gt;レーティング／日付／フォルダ／プロテクト／ファイルの種類1／ファイルの種類2&lt;/td&gt;&lt;/tr&gt;&lt;tr&gt;	&lt;th&gt;プロテクト &lt;/th&gt;	&lt;td&gt;画像を選択／範囲指定／フォルダ内・全画像／フォルダ内・全解除／カード内・全画像／カード内・全解除／検索結果・全画像／検索結果・全解除&lt;/td&gt;&lt;/tr&gt;&lt;tr&gt;	&lt;th&gt;カメラ内RAW現像 &lt;/th&gt;	&lt;td&gt;明るさ補正、ホワイトバランス、ピクチャースタイル、明瞭度、オートライティングオプティマイザ、顔ライティング補正、高感度撮影時のノイズ低減、記録画質、色空間、レンズ光学補正（周辺光量補正、歪曲収差補正、デジタルレンズオプティマイザ、色収差補正、回折補正）&lt;/td&gt;&lt;/tr&gt;&lt;tr&gt;	&lt;th&gt;リサイズ &lt;/th&gt;	&lt;td&gt;可能（M／S1／S2）&lt;/td&gt;&lt;/tr&gt;&lt;tr&gt;	&lt;th&gt;トリミング &lt;/th&gt;	&lt;td&gt;可能&lt;/td&gt;&lt;/tr&gt;&lt;tr&gt;	&lt;th&gt;4K動画のフレーム切り出し &lt;/th&gt;	&lt;td&gt;本機で撮影した4K動画の1フレームを、約830万画素（3840×2160）の静止画（JPEG、HEIF※）として保存&lt;br&gt;※通常動画はJPEG、HDR PQ動画はHEIFとして保存される&lt;br&gt;※切り出し可能な動画は4K／4Kクロップ&lt;br&gt;※Canon Log 3動画は切り出し不可&lt;br&gt;※切り出した静止画は、カメラ内でのリサイズ、トリミング、クリエイティブフィルター／クリエイティブアシスタントの編集不可&lt;/td&gt;&lt;/tr&gt;&lt;tr&gt;	&lt;th&gt;印刷指定 &lt;/th&gt;	&lt;td&gt;&amp;nbsp;&lt;/td&gt;&lt;/tr&gt;&lt;tr&gt;	&lt;th&gt;DPOF &lt;/th&gt;	&lt;td&gt;DPOF Version 1.1準拠&lt;/td&gt;&lt;/tr&gt;&lt;tr&gt;	&lt;th&gt;カスタマイズ機能 &lt;/th&gt;	&lt;td&gt;&amp;nbsp;&lt;/td&gt;&lt;/tr&gt;&lt;tr&gt;	&lt;th&gt;カスタム機能 &lt;/th&gt;	&lt;td&gt;23種&lt;/td&gt;&lt;/tr&gt;&lt;tr&gt;	&lt;th&gt;カスタム撮影モード &lt;/th&gt;	&lt;td&gt;C1／C2／C3に登録&lt;/td&gt;&lt;/tr&gt;&lt;tr&gt;	&lt;th&gt;マイメニュー &lt;/th&gt;	&lt;td&gt;5画面登録可能&lt;/td&gt;&lt;/tr&gt;&lt;tr&gt;	&lt;th&gt;著作権情報 &lt;/th&gt;	&lt;td&gt;設定／付加可能&lt;/td&gt;&lt;/tr&gt;&lt;tr&gt;	&lt;th&gt;外部インターフェース &lt;/th&gt;	&lt;td&gt;&amp;nbsp;&lt;/td&gt;&lt;/tr&gt;&lt;tr&gt;	&lt;th&gt;デジタル端子 &lt;/th&gt;	&lt;td&gt;端子形状：USB Type-C&lt;br&gt;通信：SuperSpeed Plus USB（USB 3.2Gen2）相当&lt;br&gt;用途：パソコン／スマホ通信用&lt;br&gt; USB充電／給電用&lt;/td&gt;&lt;/tr&gt;&lt;tr&gt;	&lt;th&gt;HDMI出力端子 &lt;/th&gt;	&lt;td&gt;タイプD（マイクロ）（解像度自動切り換え／HDMI CEC非対応／接続するテレビのビデオ方式に合わせて、［NTSC］［PAL］を設定しないと、映像が表示されない）&lt;/td&gt;&lt;/tr&gt;&lt;tr&gt;	&lt;th&gt;外部マイク入力端子 &lt;/th&gt;	&lt;td&gt;Φ3.5mmステレオミニジャック対応&lt;/td&gt;&lt;/tr&gt;&lt;tr&gt;	&lt;th&gt;ヘッドフォン端子 &lt;/th&gt;	&lt;td&gt;Φ3.5mmステレオミニジャック対応&lt;/td&gt;&lt;/tr&gt;&lt;tr&gt;	&lt;th&gt;リモコン端子 &lt;/th&gt;	&lt;td&gt;リモートスイッチ RS-60E3対応&lt;/td&gt;&lt;/tr&gt;&lt;tr&gt;	&lt;th&gt;電源関連 &lt;/th&gt;	&lt;td&gt;&amp;nbsp;&lt;/td&gt;&lt;/tr&gt;&lt;tr&gt;	&lt;th&gt;使用電池 &lt;/th&gt;	&lt;td&gt;対応バッテリーパック：LP-E6NH／LP-E6N／LP-E6、使用個数：1個&lt;/td&gt;&lt;/tr&gt;&lt;tr&gt;	&lt;th&gt;USB充電・給電 &lt;/th&gt;	&lt;td&gt;USB電源アダプター PD-E1使用&lt;/td&gt;&lt;/tr&gt;&lt;tr&gt;	&lt;th&gt;AC電源 &lt;/th&gt;	&lt;td&gt;ACアダプター：AC-E6N、DCカプラー：DR-E6&lt;br&gt;※ACアダプターキットACK-E6も使用可能&lt;/td&gt;&lt;/tr&gt;&lt;tr&gt;	&lt;th&gt;撮影可能枚数の目安 &lt;/th&gt;	&lt;td&gt;ファインダー[省電力優先※1]設定時&lt;br&gt;約450枚（ファインダー撮影時）&lt;br&gt;約760枚（モニター撮影時）&lt;br&gt;ファインダー[なめらかさ優先※2]設定時&lt;br&gt;約320枚（ファインダー撮影時）&lt;br&gt;約580枚（モニター撮影時）&lt;br&gt;※1 CIPA規格準拠&lt;br&gt;※2 CIPA規格を基準にしたメーカー測定条件による&lt;br&gt;※常温（＋23℃）、新品・フル充電のバッテリーパック LP-E6NH使用、メーカー試験基準SDカード使用時&lt;br&gt;※撮影環境により、撮影可能枚数が大きく変動することがある&lt;br&gt;※マルチアクセサリーシュー対応のアクセサリー装着時は、カメラからアクセサリーに給電が行われるため、撮影可能枚数が少なくなることがある&lt;br&gt;※LP-E6N／LP-E6も使用可能だが、撮影可能枚数が少なくなる&lt;br&gt;※バッテリーグリップBG-R10装着時にLP-E6NHを2個装填したときは、約2倍程度の撮影可能枚数となる&lt;/td&gt;&lt;/tr&gt;&lt;tr&gt;	&lt;th&gt;動画撮影可能時間 &lt;/th&gt;	&lt;td&gt;4K／IPB（標準）59.94／50.00fps：約1時間20分フルHD／IPB（標準）29.97／25.00fps：約3時間50分&lt;br&gt;※常温（＋23℃）、新品・フル充電のLP-E6NH使用時、[動画サーボAF：しない、動画クロップ：しない]設定時&lt;/td&gt;&lt;/tr&gt;&lt;tr&gt;	&lt;th&gt;バッテリー情報 &lt;/th&gt;	&lt;td&gt;バッテリー残容量：1％単位、マーク6段階&lt;br&gt;撮影回数：対応&lt;br&gt;劣化度：3段階&lt;br&gt;電池の登録（最大6個）&lt;br&gt;電池情報：シリアル番号／取り出し時の電池残量／日付&lt;/td&gt;&lt;/tr&gt;&lt;tr&gt;	&lt;th&gt;大きさ・質量 &lt;/th&gt;	&lt;td&gt;&amp;nbsp;&lt;/td&gt;&lt;/tr&gt;&lt;tr&gt;	&lt;th&gt;使用可能温度 &lt;/th&gt;	&lt;td&gt;0℃～＋40℃&lt;/td&gt;&lt;/tr&gt;&lt;tr&gt;	&lt;th&gt;使用可能湿度 &lt;/th&gt;	&lt;td&gt;85％以下&lt;/td&gt;&lt;/tr&gt;&lt;tr&gt;	&lt;th&gt;無線通信機能（Wi-Fi） &lt;/th&gt;	&lt;td&gt;&amp;nbsp;&lt;/td&gt;&lt;/tr&gt;&lt;tr&gt;	&lt;th&gt;準拠規格 &lt;/th&gt;	&lt;td&gt;IEEE 802.11b／g／n／a／ac &lt;br&gt;※MIMO（multiple-input and multiple-output）には非対応&lt;/td&gt;&lt;/tr&gt;&lt;tr&gt;	&lt;th&gt;伝送方式 &lt;/th&gt;	&lt;td&gt;DS-SS変調方式（IEEE 802.11b）&lt;br&gt; OFDM変調方式（IEEE 802.11g／n／a／ac）&lt;/td&gt;&lt;/tr&gt;&lt;tr&gt;	&lt;th&gt;送信周波数（中心周波数） &lt;/th&gt;	&lt;td&gt;［2.4GHz帯］：周波数：2412～2462MHz&lt;br&gt;チャンネル：1～11ch&lt;br&gt;［5GHz帯］：周波数：5180～5825MHzチャンネル：36～165ch &lt;br&gt;※国・地域により仕様が異なる&lt;/td&gt;&lt;/tr&gt;&lt;tr&gt;	&lt;th&gt;接続方法 &lt;/th&gt;	&lt;td&gt;カメラアクセスポイントモード、インフラストラクチャーモード&lt;/td&gt;&lt;/tr&gt;&lt;tr&gt;	&lt;th&gt;Bluetooth &lt;/th&gt;	&lt;td&gt;&amp;nbsp;&lt;/td&gt;&lt;/tr&gt;&lt;tr&gt;	&lt;th&gt;準拠規格 &lt;/th&gt;	&lt;td&gt;Bluetooth Specification Version 5.0準拠&lt;br&gt;（Bluetooth low energy 技術）&lt;/td&gt;&lt;/tr&gt;&lt;tr&gt;	&lt;th&gt;伝送方式 &lt;/th&gt;	&lt;td&gt;GFSK変調方式&lt;/td&gt;&lt;/tr&gt;&lt;tr&gt;	&lt;th&gt;バッテリーパック LP-E6NH &lt;/th&gt;	&lt;td&gt;&amp;nbsp;&lt;/td&gt;&lt;/tr&gt;&lt;tr&gt;	&lt;th&gt;形式 &lt;/th&gt;	&lt;td&gt;充電式リチウムイオン電池&lt;/td&gt;&lt;/tr&gt;&lt;tr&gt;	&lt;th&gt;公称電圧 &lt;/th&gt;	&lt;td&gt;7.2V&lt;/td&gt;&lt;/tr&gt;&lt;tr&gt;	&lt;th&gt;容量 &lt;/th&gt;	&lt;td&gt;2130mAh&lt;/td&gt;&lt;/tr&gt;&lt;tr&gt;	&lt;th&gt;使用可能温度 &lt;/th&gt;	&lt;td&gt;0℃～＋40℃&lt;/td&gt;&lt;/tr&gt;&lt;tr&gt;	&lt;th&gt;使用可能湿度 &lt;/th&gt;	&lt;td&gt;85%以下&lt;/td&gt;&lt;/tr&gt;&lt;tr&gt;	&lt;th&gt;大きさ &lt;/th&gt;	&lt;td&gt;約38.4（幅）×21.0（高さ）×56.8（奥行）mm&lt;/td&gt;&lt;/tr&gt;&lt;tr&gt;	&lt;th&gt;質量 &lt;/th&gt;	&lt;td&gt;約80g(保護カバーを除く)&lt;/td&gt;&lt;/tr&gt;&lt;tr&gt;	&lt;th&gt;備考 &lt;/th&gt;	&lt;td&gt;※記載データはすべてメーカー試験基準、またはCIPA試験基準／ガイドラインによります。&lt;br&gt;※大きさ、質量はCIPAガイドラインによります（カメラ本体のみの質量を除く）。&lt;br&gt;※製品の仕様および外観の一部を予告なく変更することがあります。&lt;br&gt;※他社製のレンズを使用して不具合が生じた場合は､ そのレンズメーカーへお問い合わせください。&lt;/td&gt;&lt;/tr&gt;</t>
  </si>
  <si>
    <t>4549292200577</t>
  </si>
  <si>
    <t>Z 5 24-200 レンズキット フルサイズミラーレスカメラ</t>
  </si>
  <si>
    <t>http://gd.image-qoo10.jp/ai/469/394/4689394469_00.g_0-w-st_g.jpg</t>
  </si>
  <si>
    <t>&lt;img src="https://img1.kakaku.k-img.com/images/productimage/fullscale/K0001301875.jpg"&gt;&lt;br&gt;&lt;br&gt;&lt;div align="left"&gt;&lt;b&gt;■商品特徴&lt;/b&gt;&lt;br&gt;&lt;div class="product-sammary__inner"&gt;                &lt;b&gt;&lt;/b&gt;&lt;!-- 20221202 --&gt;&lt;br&gt;&lt;br&gt;&lt;br&gt;&lt;div&gt;&lt;a href="https://www.nikon-image.com/event/campaign/autumn_2022/" target="_blank"&gt;&lt;/a&gt;&lt;/div&gt;&lt;br&gt;ニコン Z 5 24-200 デジタル一眼 NIKON Zシリーズ&lt;br&gt;発売日：2020年10月30日&lt;br&gt;&lt;br&gt;●Z マウントがもたらす高画質&lt;br&gt;新次元の高画質をフォトグラファーに提供する、大口径、ショートフランジバックのZ マウントを採用。&lt;br&gt;明るさ、解像度、ピント精度、ボケの美しさまでをこれまで以上に深く追求した、S-LineをはじめとするさまざまなNIKKOR Z レンズを使用し、Z マウントシステムならではの高画質で多彩な表現を楽しめます。&lt;br&gt;&lt;br&gt;●有効画素数2432万画素のフルサイズ画質を実現するニコンFXフォーマットCMOSセンサー&lt;br&gt;高解像と高感度性能のバランスに優れるニコンFXフォーマットCMOSセンサーを採用したZ 5。&lt;br&gt;有効画素数は2432万画素。&lt;br&gt;豊富な光量が得られる大口径Z マウントのメリットを活かした高画質で、映像表現に差をつけます。&lt;br&gt;NIKKOR Z レンズとの組み合わせで、フルサイズならではの臨場感あふれる解像感や被写体を際立てる大きなボケ味が楽しめます。&lt;br&gt;&lt;br&gt;●撮影領域を拡げる高感度画質、常用感度 ISO 100-51200&lt;br&gt;暗いシーンで美しい映像を実現する、常用感度ISO 51200の高感度画質。&lt;br&gt;高性能画像処理エンジンEXPEED 6とCMOSセンサーの連携により、動画モードでもISO 25600まで美しい動画が楽しめます。&lt;br&gt;画像処理エンジンEXPEED 6は、卓越した演算処理能力によって、撮像素子から得られる豊かな情報量を維持しながら包括的に高速処理することが可能。&lt;br&gt;ピクチャーコントロールの各種シャープネス調整に対応するなど、解像感やノイズ特性に優れた高画質を提供します。&lt;br&gt;&lt;br&gt;●UHS-II規格対応、Z シリーズ初、SDカードダブルスロット&lt;br&gt;UHS-II規格対応のSDカード2枚を使用できるダブルスロットを搭載。&lt;br&gt;両方のスロットにメモリーカードを装填して、［順次記録］、［バックアップ記録］、［RAW+JPEGの分割記録］と目的に応じて使い分けることで、撮影画像を効率的に記録できます。&lt;br&gt;カード間で記録画像のコピーも可能。&lt;br&gt;動画撮影時には空き容量が十分なカードを記録先として指定できます。&lt;br&gt;バックアップ記録や分割記録で2枚のカードに保存した同一画像を1回の操作で同時削除でき、ワークフローのさらなる高速化に貢献します&lt;br&gt;&lt;br&gt;●携行性と高画質に妥協しない約870g※の小型軽量カメラシステム&lt;br&gt;カメラボディーと「NIKKOR Z 24-50mm f/4-6.3」の組み合わせが、約870g※と高い携行性を実現。&lt;br&gt;日常使いに最適で、フルサイズならではの本格的な高画質が気軽に楽しめます。&lt;br&gt;思いがけない出会いや偶然のシャッターチャンスを確実に捉えたい、フォトグラファーの高い撮影意欲に応えます。&lt;br&gt;&lt;b&gt;【仕様】&lt;/b&gt;&lt;br&gt;レンズマウント：ニコン Z マウント&lt;br&gt;有効画素数：2432万画素&lt;br&gt;撮像素子：35.9×23.9mmサイズCMOSセンサー、ニコンFXフォーマット&lt;br&gt;ピクチャーコントロールシステム：オート、スタンダード、ニュートラル、ビビッド、モノクローム、ポートレート、風景、フラット、Creative Picture Control（ドリーム、モーニング、ポップ、サンデー、ソンバー、ドラマ、サイレンス、ブリーチ、メランコリック、ピュア、デニム、トイ、セピア、ブルー、レッド、ピンク、チャコール、グラファイト、バイナリー、カーボン）、いずれも調整可能、カスタムピクチャーコントロール登録可能&lt;br&gt;記録媒体：SDメモリーカード、SDHCメモリーカード、SDXCメモリーカード（SDHCメモリーカード、SDXCメモリーカードはUHS-II規格に対応&lt;br&gt;ファインダー：電子ビューファインダー、0.5型 Quad-VGA OLED、約369万ドット、明るさ調整可能（オート、マニュアル11段階）、カラーカスタマイズ可能&lt;br&gt;シャッター：電子制御上下走行式フォーカルプレーンシャッター、電子先幕シャッター、電子シャッター&lt;br&gt;シャッタースピード：1/8000～30秒（ステップ幅：1/3、1/2ステップに変更可能）、Bulb、Time、X200&lt;br&gt;連続撮影速度&lt;br&gt;・低速連続撮影：約1～4コマ/秒&lt;br&gt;・高速連続撮影：約4.5コマ/秒&lt;br&gt;動画記録画素数/フレームレート（記録レート）&lt;br&gt;・3840×2160（4K UHD）：30p/25p/24p&lt;br&gt;・1920×1080：60p/50p/30p/25p/24p&lt;br&gt;※ 60p：59.94fps、50p：50fps、30p：29.97fps、25p：25fps、24p：23.976fps&lt;br&gt;※ 標準/★高画質選択可能（3840×2160は★高画質のみ）&lt;br&gt;ISO感度：ISO 100～51200（ステップ幅：1/3、1/2ステップに変更可能）&lt;br&gt;ISO 100に対し約0.3、0.5、0.7、1段（ISO 50相当）の減感&lt;br&gt;ISO 51200に対し約0.3、 0.5、 0.7、 1段（ISO 102400相当）の増感&lt;br&gt;感度自動制御が可能&lt;br&gt;ISO感度は、推奨露光指数&lt;br&gt;モニター：チルト式3.2型TFT液晶モニター（タッチパネル）、約104万ドット、視野角170°、視野率約100％、 明るさ調整可能（マニュアル11段階）、カラーカスタマイズ可能&lt;br&gt;使用電池：Li-ionリチャージャブルバッテリー EN-EL15c(1個使用)&lt;br&gt;&lt;br&gt;※ EN-EL15cの代わりにEN-EL15b/EN-EL15a/EN-EL15も使えます。&lt;br&gt;ただし、EN-EL15cを使用したときよりも撮影可能コマ数（電池寿命）が減少します。&lt;br&gt;本体充電ACアダプター EH-7Pを使用した充電はEN-EL15c/EN-EL15b使用時のみ可能。&lt;br&gt;※ EN-EL18cの代わりにEN-EL18b/EN-EL18a/EN-EL18も使えます。&lt;br&gt;ただし、EN-EL18を使用したときはEN-EL18c/EN-EL18b/EN-EL18aを使用したときよりも撮影可能コマ数（電池寿命）が減少します。&lt;br&gt;寸法（幅×高さ×奥行き）：約134×100.5×69.5mm&lt;br&gt;質量&lt;br&gt;・バッテリーおよびメモリーカードを含む、ボディーキャップを除く：約675g&lt;br&gt;・本体のみ：約590g&lt;br&gt;付属品：Li-ionリチャージャブルバッテリー EN-EL15c（端子カバー付）、バッテリーチャージャー MH-25a（電源プラグ（直付け型）付）、USBケーブル UC-E24、ストラップ AN-DC19、ボディーキャップ BF-N1、接眼目当て DK-29、アクセサリーシューカバー BS-1&lt;br&gt;            &lt;/div&gt;        &lt;/div&gt;    &lt;/section&gt;</t>
  </si>
  <si>
    <t>4960759904508</t>
  </si>
  <si>
    <t>PENTAX KF ボディ APS-Cデジタル一眼レフカメラ</t>
  </si>
  <si>
    <t>http://gd.image-qoo10.jp/ai/473/394/4689394473_00.g_0-w-st_g.jpg</t>
  </si>
  <si>
    <t>&lt;img src="https://img1.kakaku.k-img.com/images/productimage/fullscale/K0001490711.jpg"&gt;&lt;br&gt;&lt;br&gt;&lt;section id="tab1" class="tab_contents prod_detail current"&gt;&lt;div align="left"&gt;	&lt;p&gt;商品について&lt;/p&gt;	&lt;p class="lead"&gt;アウトドア撮影に適した防塵防滴、小型設計のデジタル一眼レフカメラ&lt;/p&gt;	&lt;p&gt;一眼レフカメラの本質的な価値にこだわり、高い基本性能を小型設計のボディに凝縮するとともに、防塵・防滴構造やマイナス10℃までの動作を保証する耐寒性能を備え、アウトドアの様々なシーンで天候に左右されることなく、撮影を快適におこなえるモデル。&lt;br&gt;スタンダードクラスでありながら視野率約100％でガラスペンタプリズムの光学ファインダー、シャッタースピード換算で4.5段分に相当するボディ内手ぶれ補正など、上位機並みの機能・性能を備えています。&lt;br&gt;&lt;br&gt;&lt;b&gt;■有効約2424万画素の超高精細、ISO102400の超高感度を実現&lt;/b&gt;&lt;br&gt;高速で14bitの画像信号読み出しが可能なCMOSイメージセンサーを搭載、有効約2424万画素の超高精細画像を実現。光学ローパスフィルターレス仕様でイメージセンサーの解像感を最大限に引き出します。アクセラレーターユニットと高速画像処理エンジン「PRIME MII」により、各ISO感度でのノイズを効果的に抑制、ISO102400の超高感度撮影。階調再現性や質感描写に優れた画像が得られます。&lt;br&gt;&lt;br&gt;&lt;b&gt;■アウトドアに最適な防塵・防滴ボディ&lt;/b&gt;&lt;br&gt;持ち運びしやすい小型ボディに100カ所に及ぶシーリングを施した防塵・防滴構造とマイナス10℃までの動作を保証する耐寒性能。雨天時やホコリの多い場所、気温が低い過酷な環境下でも安心して使用できます。手袋装着時のホールド性にも配慮してデザインされたグリップや背面ボタン、モードダイヤル形状などにより優れた操作性を実現し、山登りやキャンプ、スポーツなどアウトドアでの撮影を快適におこなえる仕様。画像モニターの明るさを使用環境に合わせて素早く調整できるアウトドアモニターに加え、天体撮影などでモニターを確認する際に、暗所に慣れた目に優しい、赤色画面表示機能を搭載。&lt;br&gt;&lt;br&gt;&lt;b&gt;■快適な光学ファインダー撮影&lt;/b&gt;&lt;br&gt;小型ボディでありながら、本格的なガラスプリズムファインダーを搭載。視野率約100％、ファインダー倍率約0.95倍、明るく広い視野でピントや構図の確認を容易にしています。上位機と同じくダブル電子ダイヤルを搭載し、光学ファインダーを覗いたまま絞り優先やシャッター優先を切り替えることができるハイパープログラムなど独自の撮影機能を搭載。&lt;br&gt;&lt;br&gt;&lt;b&gt;■視認性の高いバリアングル液晶モニター&lt;/b&gt;&lt;br&gt;液晶モニターの角度を自在に調整できる広視野角バリアングルモニターを採用、腕を伸ばしてのハイアングル撮影や地面すれすれのローアングル撮影、夜空の星を見上げて撮影する天体撮影などでも構図がとりやすく撮影シーンを広げます。約103.7万ドットと高精細な液晶パネルと保護カバーの隙間には、特殊樹脂を充填した「エアギャップレス」液晶モニター仕様とすることで、光の乱反射を押さえ視認性を高めています。&lt;br&gt;&lt;br&gt;&lt;b&gt;■手ぶれ補正機構「SR」&lt;/b&gt;&lt;br&gt;カメラ本体に内蔵した手ぶれ補正機構SR（Shake Reduction）により、望遠撮影時や、フラッシュOFF撮影、夕暮れ時の風景など、手ぶれを起こしやすい撮影条件でも、手ぶれを効果的に補正。高精度ジャイロセンサーの採用により、上位機に迫る4.5段分の高い補正効果を実現。流し撮り撮影時には、切り替え操作無しで常に最適な撮影ができるよう、カメラが一定方向への振りを検知し、SRユニットを制御します。&lt;br&gt;&lt;br&gt;&lt;b&gt;■ライブビュー撮影時のAF高速化を実現するハイブリッドAF&lt;/b&gt;&lt;br&gt;ライブビュー撮影時のAFにハイブリッドAF方式を採用。合焦精度に優れるコントラストAFと、位相差検出素子をイメージセンサー面に配置することで、高速なAFを実現する像面位相差AFそれぞれのメリットを活かし、素早く快適なピント合わせ。&lt;br&gt;&lt;br&gt;&lt;b&gt;■高精細なAFシステム「SAFOX X」 搭載&lt;/b&gt;&lt;br&gt;高精度なAFが可能なAFシステムSAFOX X（サフォックス・テン）。11の測距点の内、中央部9点にクロスセンサーを採用し、AFの低輝度限界は-3EVまで対応。任意に選択した測距点から被写体（動体）が外れても、周辺測距点の距離情報を参照しながらAF追尾の継続を可能にする“セレクトエリア拡大”機能、合焦後に被写体を見失った場合でもフォーカスを保持する“AFホールド”も備えており、動体撮影時でのAF追従性能を高めています。&lt;br&gt;&lt;br&gt;&lt;b&gt;■個性的な写真表現が楽しめる多彩な画像処理機能&lt;/b&gt;&lt;br&gt;撮影者の意図や撮影シーンにあわせて画像仕上げを選択できるペンタックス独自のカスタムイメージ機能。シアンがかった青、くすんだ黄色、褪せたような赤色など、60～70年代のカラー写真の風合いにも似た「里び（SATOBI）」をはじめ、まるで映画のワンシーンのような重厚な表現が楽しめる「銀残し」や幻想的で独特な色合いに変化した画像が得られる「クロスプロセス」など、全14種類から好みに応じて選択。個性的で独特な描写が人気のLimitedレンズシリーズとの特定の組み合わせにより利用できるカスタムイメージ Special Editionにも対応。&lt;/p&gt;&lt;/section&gt;&lt;section id="tab2" class="tab_contents prod_detail"&gt;	&lt;p&gt;仕様詳細&lt;/p&gt;	&lt;table uibot_data_id="1"&gt;		&lt;tbody&gt;&lt;tr uibot_data_id="2"&gt;			&lt;th&gt;商品名&lt;/th&gt;			&lt;td&gt;PENTAX KF ボディキット デジタル一眼レフカメラ  ブラック  ［ボディ単体］&lt;/td&gt;		&lt;/tr&gt;		&lt;tr uibot_data_id="3"&gt;					&lt;/tr&gt;		&lt;tr uibot_data_id="4"&gt;			&lt;th&gt;メーカー&lt;/th&gt;			&lt;td&gt;RICOH(リコー)			&lt;/td&gt;		&lt;/tr&gt;		&lt;tr uibot_data_id="5"&gt;					&lt;/tr&gt;		&lt;tr uibot_data_id="6"&gt;			&lt;th&gt;JANコード&lt;/th&gt;			&lt;td uibot_data_id="7"&gt;4549212305054&lt;/td&gt;		&lt;/tr&gt;		&lt;tr&gt;			&lt;th&gt;メーカー発売日&lt;/th&gt;			&lt;td&gt;2022/11/25発売&lt;/td&gt;		&lt;/tr&gt;		&lt;tr&gt;			&lt;th&gt;色&lt;/th&gt;			&lt;td&gt;ブラック&lt;/td&gt;		&lt;/tr&gt;	&lt;/tbody&gt;&lt;/table&gt;	&lt;p&gt;スペック情報&lt;/p&gt;	&lt;table&gt;		&lt;tbody&gt;&lt;tr&gt;			&lt;th&gt;レンズセット&lt;/th&gt;			&lt;td&gt;ボディ単体&lt;/td&gt;		&lt;/tr&gt;		&lt;tr&gt;			&lt;th&gt;本体サイズ(H×W×D) mm&lt;/th&gt;			&lt;td&gt;約93.0mm×125.5mm×74.0mm(突起部を除く)&lt;/td&gt;		&lt;/tr&gt;		&lt;tr&gt;			&lt;th&gt;ビューファインダー&lt;/th&gt;			&lt;td&gt;ペンタプリズムファインダー　視野率：約100%　倍率：約0.95×（50mmF1.4・∞）　アイレリーフ長：約20.5ｍｍ（見口枠より）、約22.3ｍｍ（レンズ中心より）　視度調節機能：約-2.5～+1.5m-1　フォーカシングスクリーン：ナチュラルブライトマットIII、交換式&lt;/td&gt;		&lt;/tr&gt;		&lt;tr&gt;			&lt;th&gt;総画素数&lt;/th&gt;			&lt;td&gt;2478万画素&lt;/td&gt;		&lt;/tr&gt;		&lt;tr&gt;			&lt;th&gt;有効画素数&lt;/th&gt;			&lt;td&gt;2424万画素&lt;/td&gt;		&lt;/tr&gt;		&lt;tr&gt;			&lt;th&gt;シャッタースピード&lt;/th&gt;			&lt;td&gt;オート：1/6000秒～30秒、マニュアル：1/6000秒～30秒（1/3EVステップまたは1/2EVステップ）、バルブ(タイマー露光設定可能：10秒～20分)&lt;/td&gt;		&lt;/tr&gt;		&lt;tr&gt;			&lt;th&gt;可動式液晶&lt;/th&gt;			&lt;td&gt;バリアングル液晶&lt;/td&gt;		&lt;/tr&gt;		&lt;tr&gt;			&lt;th&gt;タッチパネル&lt;/th&gt;			&lt;td&gt;非対応&lt;/td&gt;		&lt;/tr&gt;		&lt;tr&gt;			&lt;th&gt;ファインダー視野率&lt;/th&gt;			&lt;td&gt;約100％&lt;/td&gt;		&lt;/tr&gt;		&lt;tr&gt;			&lt;th&gt;ファインダー倍率&lt;/th&gt;			&lt;td&gt;約0.95倍&lt;/td&gt;		&lt;/tr&gt;		&lt;tr&gt;			&lt;th&gt;撮影可能枚数&lt;/th&gt;			&lt;td&gt;フラッシュ50％発光：約400枚、フラッシュ発光なし：約460枚　※満充電のリチウムイオンバッテリー使用、23℃、撮影枚数はCIPA規格に準じた測定条件による目安ですが、使用条件により変わります。&lt;/td&gt;		&lt;/tr&gt;		&lt;tr&gt;			&lt;th&gt;連続撮影速度&lt;/th&gt;			&lt;td&gt;最高約6.0コマ/秒、JPEG（L・★★★・連続H）：40コマまで、RAW：10コマまで、RAW+：8コマまで 最高約3.0コマ/秒、JPEG（L・★★★・連続L）：100コマまで、RAW：16コマまで、RAW+：11コマまで ※連続撮影可能コマ数はISO100のとき&lt;/td&gt;		&lt;/tr&gt;		&lt;tr&gt;			&lt;th&gt;有効撮影画角&lt;/th&gt;			&lt;td&gt;1.5倍&lt;/td&gt;		&lt;/tr&gt;		&lt;tr&gt;			&lt;th&gt;記録画像形式&lt;/th&gt;			&lt;td&gt;RAW+JPEG&lt;/td&gt;		&lt;/tr&gt;		&lt;tr&gt;			&lt;th&gt;瞳AF&lt;/th&gt;			&lt;td&gt;非対応&lt;/td&gt;		&lt;/tr&gt;		&lt;tr&gt;			&lt;th&gt;動画ファイル形式&lt;/th&gt;			&lt;td&gt;MOV&lt;/td&gt;		&lt;/tr&gt;		&lt;tr&gt;			&lt;th&gt;動画音声記録方式&lt;/th&gt;			&lt;td&gt;ステレオ録音&lt;/td&gt;		&lt;/tr&gt;		&lt;tr&gt;			&lt;th&gt;動画記録画素数&lt;/th&gt;			&lt;td&gt;Full HD(1920x1080、60i/50i/30p/25p/24p）、 HD (1280x720、60p/50p)&lt;/td&gt;		&lt;/tr&gt;		&lt;tr&gt;			&lt;th&gt;動画映像圧縮方式&lt;/th&gt;			&lt;td&gt;MPEG-4 AVC/H.264&lt;/td&gt;		&lt;/tr&gt;		&lt;tr&gt;			&lt;th&gt;Bluetooth方式&lt;/th&gt;			&lt;td&gt;非対応&lt;/td&gt;		&lt;/tr&gt;		&lt;tr&gt;			&lt;th&gt;ダスト除去機能&lt;/th&gt;			&lt;td&gt;対応&lt;/td&gt;		&lt;/tr&gt;		&lt;tr&gt;			&lt;th&gt;防塵・防水機能&lt;/th&gt;			&lt;td&gt;防塵&lt;/td&gt;		&lt;/tr&gt;		&lt;tr&gt;			&lt;th&gt;対応レンズマウント&lt;/th&gt;			&lt;td&gt;ペンタックスK&lt;/td&gt;		&lt;/tr&gt;		&lt;tr&gt;			&lt;th&gt;電源&lt;/th&gt;			&lt;td&gt;使用電池：充電式リチウムイオンバッテリーD-LI109　ACアダプター：ACアダプターキット K-AC168J （別売）&lt;/td&gt;		&lt;/tr&gt;		&lt;tr&gt;			&lt;th&gt;インターフェース&lt;/th&gt;			&lt;td&gt;USB2.0（micro B）、HDMI出力端子(タイプD) 、ステレオマイク入力端子(3.5mm径 ケーブルスイッチ端子兼用)&lt;/td&gt;		&lt;/tr&gt;		&lt;tr&gt;			&lt;th&gt;Wi-Fi機能&lt;/th&gt;			&lt;td&gt;対応&lt;/td&gt;		&lt;/tr&gt;		&lt;tr&gt;			&lt;th&gt;NFC対応(ミラーレス/デジタル一眼カメラ)&lt;/th&gt;			&lt;td&gt;非対応&lt;/td&gt;		&lt;/tr&gt;		&lt;tr&gt;			&lt;th&gt;付属品&lt;/th&gt;			&lt;td&gt;ストラップ O-ST132、充電式リチウムイオンバッテリー D-LI109、充電器D-BC186、USB電源アダプター、電源プラグ、USBケーブル I-USB166、ソフトウエア(CD-ROM)S-SW186、スタートガイド、&amp;lt;これ以降はカメラに装着状態で出荷&amp;gt;アイカップFR、ホットシューカバーFK、ボディマウントカバー&lt;/td&gt;		&lt;/tr&gt;	&lt;/tbody&gt;&lt;/table&gt;&lt;/section&gt;</t>
  </si>
  <si>
    <t>4549212305054</t>
  </si>
  <si>
    <t>PENTAX KF 18-55WRキット APS-Cデジタル一眼レフカメラ</t>
  </si>
  <si>
    <t>&lt;img src="https://img1.kakaku.k-img.com/images/productimage/fullscale/K0001490714.jpg"&gt;&lt;br&gt;&lt;br&gt;&lt;div align="left"&gt;&lt;b&gt;■商品特徴&lt;/b&gt;&lt;br&gt;&lt;br&gt;●防塵・防滴・-10℃耐寒動作保証。AW/WRレンズを含むシステム全体でハードなシーンに対応。100点ものシーリング部材を液晶モニターを含めたボディ全体に使用。寒冷地での撮影を想定し、氷点下10度以下という厳し環境試験を実施。機構・回路の動作精度と安定性、応答性、バッテリーの電圧変動などをチェック。雪が降り積もる中でも安心して撮影が可能。&lt;br&gt;●視野率約100%光学ファインダー。大きくヌケがよい視野で、被写体をリアルタイムでありのままに捉えることができます。視野のすみずみまで収差が少なく、様々な環境で卓越した見やすさを実現。ピントの山がつかみやすく、マニュアルフォーカスでの撮影も快適に楽しめます。&lt;br&gt;●充実の基本性能。有効約2424万画素・ローパスフィルターレスCMOSイメージセンサー、最高ISO感度102400、4.5段分ボディ内手振れ補正機構など、充実の基本性能に加え、超高精細画像を生成するリアルレゾリューションシステム、ローパスフィルターレスにより発生するモアレや偽色を抑制できるローパスセレクター、レンズ/回折補正機能、ホワイトバランスとは逆に色を強調する「CTE」、その他にも無線LAN機能も搭載しており基本性能も充実。&lt;br&gt;●バリアングル液晶/アウトドアモニター/赤色画面表示。ハイアングル撮影やローアングル撮影、三脚撮影でカメラを上に向けて撮影する時など、モニターの角度を自在に調整して快適なライブビュー撮影が可能。晴天の屋外撮影では明るく、夜景撮影では暗くするなど、設定を簡単に変更できる「アウトドアモニター」。天体撮影などの際には、画面を赤色表示して、暗闇に慣れた目への刺激を抑えることが可能な「赤色画面表示」を搭載。&lt;br&gt;●PCレスで思い通りの画像仕上げを実現。金属の光沢感、空や水しぶきの透明感などを表現したい場合に有効な「明瞭コントロール」、髪や衣装、背景は高解像のまま、肌を柔らかな質感と健康的な色合いに再現する「肌色補正」、「HDR」などの画像仕上げ機能をカメラ内で調整可能。&lt;br&gt;●「多重露出」も[平均][加算][比較明]の3種類から合成方法を選択でき、ライブビューでは撮影済み画像が透過表示されるため、重なり具合を確認しながら撮影可能。「ボディ内RAW現像」RAWデータをカメラ内で現像し、JPEGまたはTIFFで新規保存できます。ホワイトバランスやレンズ補正などのほか、カスタムイメージでの詳細なパラメータ設定もじっくり行い、納得のいくまで画像仕上げが行えます。&lt;br&gt;●カスタムイメージ。フィルムを交換する感覚で画作りを変えられる機能。被写体やシーンに応じて画作りを切り替えるデジタルならではの手軽さに加えて、それぞれのカスタムイメージを自分好みにカスタマイズできる柔軟な設定項目を備えていることも特長。上位機に搭載されたカスタムイメージ「里び(SATOBI)」「カスタムイメージ Special Edition」に新たに対応。&lt;br&gt;●ハイパー操作系。2つの電子ダイヤルを装備。ペンタックス独自のハイパー操作系に対応。プログラムモードの状態から前ダイヤルを回せばシャッター速度優先、後ろダイヤルを回せば絞り優先モードに即座に変更できます。ファインダーをのぞいたままで素早い露出設定が可能です。グリーンボタンを押せば即座にプログラムモードに戻ります。&lt;br&gt;●-3EV低輝度対応オートフォーカス。-3EVまでの低輝度に対応する高感度オートフォーカス(AF)センサーを採用(中央部9点)。肉眼で被写体が確認しづらい暗所でも、しっかりとピントを合わせることができます。&lt;br&gt;●約6コマ/秒 高速・連続ドライブ性能。 約2424万画素・14bitの高画質で、約6コマ/秒の高速連続撮影が可能です。一瞬ごとに変化するアクションや表情を逃すことなく、連続して撮影できます。大容量のバッファメモリーを搭載したことで、40枚(JPEG)までの連続撮影も可能に。理想の瞬間を捉えたベストショットが見つかります。&lt;br&gt;●スターストリーム動画/4Kタイムラプス動画。 星の軌跡を描く、幻想的な動画が撮れる星やイルミネーションの光跡を4Kタイムラプス動画として記録。フェードアウト機能を組み合わせることで、幻想的な動画を作成できます。&lt;br&gt;●USERモード。モードダイヤルにお好みの設定を割り当てられるUSERモードを3つご用意しています。撮影意図や被写体に応じてよく使う設定値の登録が可能です。またUSERモードには、(1)CLEAR TONE(高彩度、高コントラスト)、(2)HDR LANDSCAPE(HDR明瞭強調)、(3)ASTROPHOTO(天体撮影向け)、3種類のオススメ設定をデフォルトで登録しています。&lt;br&gt;●35ミリ判換算で焦点距離27.5mmから84.5mm相当の画角が得られる標準ズームレンズ「smc PENTAX-DA L 18-55mmF3.5-5.6AL WR」を付属。&lt;br&gt;&lt;br&gt;&lt;b&gt;■主な仕様&lt;/b&gt;&lt;br&gt;&lt;br&gt;●有効画素数:約2424万画素&lt;br&gt;●撮像素子:種類/原色フィルター/CMOS、サイズ/23.5×15.6mm&lt;br&gt;●ファインダー方式:ペンタプリズムファインダー&lt;br&gt;●ファインダー視野率:約100%&lt;br&gt;●ファインダー倍率:約 0.95×(50mmF1.4・∞)&lt;br&gt;●ファインダーアイレリーフ長:約20.5mm(見口枠より)、約 22.3mm(レンズ中心より)&lt;br&gt;●静止画ファイル形式:RAW(PEF/DNG)、JPEG(Exif 2.3 準拠)、DCF2.0 準拠&lt;br&gt;●動画ファイル形式:MPEG-4 AVC/H.264(MOV)&lt;br&gt;●メディアタイプ:SD、SDHC、SDXC メモリーカード(SDHC、SDXC メモリーカードは UHS-1 規格に対応)&lt;br&gt;●手ブレ補正機能:撮像素子シフト方式 (SR:Shake Reduction)&lt;br&gt;●ISO感度(標準出力感度):ISO AUTO / 100～102400(1EV ステップ、1/2EV ステップまたは 1/3EV ステップ)&lt;br&gt;●シャッター速度:[オート]1/6000 秒～30 秒、[マニュアル]1/6000 秒～30 秒(1/3EV ステップまたは 1/2EV ステップ)、バルブ(タイマー露光設定可能:10 秒～20 分)&lt;br&gt;●連写速度:最高約6.0コマ/秒&lt;br&gt;●オートフォーカス方式:TTL 位相差検出式&lt;br&gt;●液晶モニター:3.0 型(アスペクト比 3:2)、TFTカラーLCD、広視野角タイプ、エアギャップレス構造、強化ガラス製カバー、バリアングル式&lt;br&gt;●ドット数:約103.7万ドット&lt;br&gt;●無線LAN:IEEE 802.11b/g/n (無線 LAN 標準プロトコル)&lt;br&gt;●インターフェース:USB2.0(micro B)、HDMI 出力端子(タイプ D) 、ステレオマイク入力端子(3.5mm径ケーブルスイッチ端子兼用)&lt;br&gt;●電源:充電式リチウムイオンバッテリーD-LI109&lt;br&gt;●寸法:約W12.55×H9.3×D7.4cm(突起部除く)&lt;br&gt;●質量:約684g(バッテリー、SD カードを含む)、約625g(本体のみ)</t>
  </si>
  <si>
    <t>4549212305153</t>
  </si>
  <si>
    <t>OLYMPUS PEN E-P7 EZダブルズームキット [シルバー] ミラーレス一眼カメラ</t>
  </si>
  <si>
    <t>http://gd.image-qoo10.jp/ai/481/394/4689394481_00.g_0-w-st_g.jpg</t>
  </si>
  <si>
    <t>&lt;img src="https://img1.kakaku.k-img.com/images/productimage/fullscale/K0001488837.jpg"&gt;&lt;br&gt;&lt;br&gt;&lt;div align="left"&gt;&lt;b&gt;■商品特徴&lt;/b&gt;&lt;br&gt;&lt;div class="product-sammary__inner"&gt;                オリンパス E-P7 PEN EZダブルズームキット ミラーレス一眼カメラ シルバー&lt;br&gt;発売日：2022年11月1日&lt;br&gt;&lt;br&gt;●軽量コンパクトな望遠ズームレンズ「M.ZUIKO DIGITAL ED 40-150mm F4.0-5.6 R」をセット&lt;br&gt;「PEN E-P7 EZ ダブルズームキット」は、ミラーレス一眼カメラ「PEN E-P7」に薄型標準ズームレンズ「M.ZUIKO DIGITAL ED 14-42mm F3.5-5.6 EZ」そして軽量コンパクトな望遠ズームレンズ「M.ZUIKO DIGITAL ED 40- 150mm F4.0-5.6 R」を組み合わせ、カメラに 2 本のレンズを合わせても 677g という軽さは旅行等に持ってゆく にも負担になりません。&lt;br&gt;この 2 本のレンズで 35mm 判換算 28mm から 300mm 相当という幅広い画角をカバ ー、さらに最大 4.5 段分 の補正効果を発揮するボディー内 5 軸手ぶれ補正により、さまざまな撮影シーンで柔 軟に対応できます。&lt;br&gt;&lt;br&gt;●「プロファイルコントロール」など創作意欲を刺激する多彩な撮影機能を搭載&lt;br&gt;「PEN E-P7」は、多彩な映像表現が行える「プロファイルコントロール」に素早く切り替えられる専用スイッチをボ ディー前面に備えています。&lt;br&gt;12 の彩度、シェーディングやハイライト＆シャドウを細かく調整できる「カラープロファイル コントロール」、モノクロ写真に欠かせないカラーフィルター効果や粒状フィルム効果などを設定できる「モノクロプロフ ァイルコントロール」といった機能を活用することで、クリエイティブな写真表現が楽しめます。&lt;br&gt;また、個性的な写真 表現を簡単に楽しめる「アートフィルター」には、モニターに表示されるスライダーを上下に動かすだけでフィルターの効 果を調整できる便利なファインチューンも備えています。&lt;br&gt;&lt;b&gt;【仕様】&lt;/b&gt;&lt;br&gt;画素数：2030万画素&lt;br&gt;記録媒体：SD/SDHC/SDXCカード&lt;br&gt;液晶モニター：3型/104万ドット&lt;br&gt;バッテリー：BLS-50&lt;br&gt;撮影可能枚数：約360枚&lt;br&gt;            &lt;/div&gt;        &lt;/div&gt;    &lt;/section&gt;</t>
  </si>
  <si>
    <t>4545350055844</t>
  </si>
  <si>
    <t>OLYMPUS PEN E-P7 EZダブルズームキット [ホワイト] ミラーレス一眼カメラ</t>
  </si>
  <si>
    <t>&lt;img src="https://img1.kakaku.k-img.com/images/productimage/fullscale/K0001488838.jpg"&gt;&lt;br&gt;&lt;br&gt;&lt;div align="left"&gt;&lt;b&gt;■商品特徴&lt;/b&gt;&lt;br&gt;					&lt;ul&gt;						&lt;li&gt;&lt;b&gt; M.ZUIKO DIGITAL ED 14-42mm F3.5-5.6 EZ (35mm換算 28-84mm / フィルター径 37mm）&lt;br&gt;M.ZUIKO DIGITAL ED 40-150mm F4.0-5.6 R (35mm換算 80-300mm / フィルター径 58mm）付属&lt;/b&gt;&lt;br&gt;2本のレンズを合わせても質量677g。&lt;br&gt;2本のレンズで35mm判換算28mmから300mm相当という幅広い画角をカバー、さまざまな撮影シーンで柔軟に対応可能。&lt;br&gt;&lt;br&gt;&lt;b&gt;洗練されたデザイン&lt;/b&gt;&lt;br&gt;持つ喜びを感じ、撮影意欲を掻き立てるカメラ。&lt;br&gt;E-P7はそんなカメラを目指して、端正で洗練されたデザインの小型軽量ボディーに仕上げました。&lt;br&gt;「ディテールにもこだわった上質なデザイン」&lt;br&gt;PENシリーズの特長の1つである、シンプルかつ上質なデザイン性を徹底的に追求しました。&lt;br&gt;アルミ削り出しのダイヤルなどディテールに至るまで丁寧に作り上げています。&lt;/li&gt;						&lt;li&gt;&lt;b&gt;クリエイティブな写真表現&lt;/b&gt;&lt;br&gt;写真撮影をもっと自由に、もっとクリエイティブに。&lt;br&gt;多彩な撮影機能を持つE-P7なら、モノクロ写真もカラー写真も自分らしい表現で楽しむことができます。&lt;br&gt;「カラープロファイルコントロール」&lt;br&gt;写真の作品性を高めるために欠かせない色作り。&lt;br&gt;カラープロファイルコントロールを使えば、12色の彩度やシェーディング、ハイライト&amp;amp;シャドウを細かく調整して、狙った色合いの作品を作り上げることが可能です。&lt;/li&gt;						&lt;li&gt;&lt;b&gt;手ぶれを抑えてキレイに撮れるボディー内5軸手ぶれ補正&lt;/b&gt;&lt;br&gt;最大4.5段分の補正効果を発揮するボディー内5軸手ぶれ補正を搭載。&lt;br&gt;一眼カメラとしてはトップクラスの性能で、とっさにカメラを構えてシャッターを切ることが多いスナップ撮影でも、手ぶれを抑えた高画質な写真が撮れます。&lt;br&gt;夜景や動画を撮影する際にも高精度に手ぶれを抑えることができます。&lt;/li&gt;					&lt;/ul&gt;				&lt;br&gt;										&lt;table class="formdetail_ goods_01_"&gt;					&lt;tbody&gt;						&lt;tr&gt;	&lt;th&gt;記録媒体 &lt;/th&gt;	&lt;td&gt;SD、SDHC（UHS-I / II）、SDXC（UHS-I / II）&lt;/td&gt;&lt;/tr&gt;&lt;tr&gt;	&lt;th&gt;撮像画面サイズ &lt;/th&gt;	&lt;td&gt;17.4mm×13.0mm （マイクロフォーサーズ）&lt;/td&gt;&lt;/tr&gt;&lt;tr&gt;	&lt;th&gt;レンズマウント &lt;/th&gt;	&lt;td&gt;マイクロフォーサーズマウント&lt;/td&gt;&lt;/tr&gt;&lt;tr&gt;	&lt;th&gt;撮像センサー &lt;/th&gt;	&lt;td&gt;形式：4/3型Live MOS センサー&lt;br&gt; 画素数：カメラ部有効画素数 約2030万画素 / 総画素数 約2177万画素&lt;br&gt; アスペクト比：4:3&lt;/td&gt;&lt;/tr&gt;&lt;tr&gt;	&lt;th&gt;静止画記録方式 &lt;/th&gt;	&lt;td&gt;記録フォーマット：DCF2.0、Exif2.31&lt;br&gt; 記録画像形式：JPEG、RAW（12bitロスレス圧縮）、JPEG+RAW&lt;/td&gt;&lt;/tr&gt;&lt;tr&gt;	&lt;th&gt;手ぶれ補正 &lt;/th&gt;	&lt;td&gt;ボディー内手ぶれ補正（撮像センサーシフト式5軸手ぶれ補正）&lt;/td&gt;&lt;/tr&gt;&lt;tr&gt;	&lt;th&gt;モニター &lt;/th&gt;	&lt;td&gt;モニター形式：3.0型チルト可動式液晶（静電容量方式タッチパネル）、約104万ドット（3:2）&lt;br&gt; 角度調整：可能（チルトタイプ）&lt;br&gt; ※上: 約80度、下: 約180度（自分撮り対応）&lt;/td&gt;&lt;/tr&gt;&lt;tr&gt;	&lt;th&gt;ISO感度（標準出力感度） &lt;/th&gt;	&lt;td&gt;AUTO：LOW（約100相当）-6400&lt;br&gt; マニュアル：LOW（約100相当）、200-25600&lt;/td&gt;&lt;/tr&gt;&lt;tr&gt;	&lt;th&gt;シャッター &lt;/th&gt;	&lt;td&gt;電子制御フォーカルプレーンシャッター：1/4000～60秒、バルブ、ライブタイム、ライブコンポジット&lt;br&gt; 電子先幕シャッター：1/320～60秒&lt;br&gt; ※1/320秒より高速なシャッター速度では自動的にメカ先幕シャッターに切り替わります&lt;br&gt; 電子シャッター：1/16000～60秒&lt;br&gt; ※電子音・AFイルミネーター・フラッシュを個別に禁止 / 許可、初期設定は禁止&lt;/td&gt;&lt;/tr&gt;&lt;tr&gt;	&lt;th&gt;連続撮影速度 &lt;/th&gt;	&lt;td&gt;［連写H］：約8.7コマ/秒&lt;br&gt; ［連写L］：約5コマ/秒&lt;br&gt; ［低振動連写L］：約4.8コマ/秒&lt;br&gt; ［静音連写H］：約15コマ/秒&lt;br&gt; ［静音連写L］：約6.3コマ/秒&lt;br&gt;&lt;br&gt; ※連写H / 静音連写HはM.ZUIKO DIGITAL ED 14-42mm F3.5-5.6 EZ 使用時&lt;br&gt; ※連写L / 低振動連写L / 静音連写LはM.ZUIKO DIGITAL ED 12-40mm F2.8 PRO 使用時&lt;/td&gt;&lt;/tr&gt;&lt;tr&gt;	&lt;th&gt;動画 &lt;/th&gt;	&lt;td&gt;動画記録方式：MOV（MPEG-4AVC / H.264）&lt;br&gt; 3840×2160（4K）：30p、25p、24p / IPB（約102Mbps）&lt;br&gt; 1920×1080（FHD）：30p、25p、24p / IPB（約52Mbps、約30Mbps、約18Mbps）&lt;br&gt; 60p、50p / IPB（約52Mbps、約30Mbps、約18Mbps）&lt;br&gt; 1280×720（HD）：60p、50p、30p、25p、24p / IPB（約26Mbps、約14Mbps、約10Mbps）&lt;/td&gt;&lt;/tr&gt;&lt;tr&gt;	&lt;th&gt;Wi-Fi機能 &lt;/th&gt;	&lt;td&gt;○&lt;/td&gt;&lt;/tr&gt;&lt;tr&gt;	&lt;th&gt;Bluetooth機能 &lt;/th&gt;	&lt;td&gt;○&lt;/td&gt;&lt;/tr&gt;&lt;tr&gt;	&lt;th&gt;使用電池 &lt;/th&gt;	&lt;td&gt;リチウムイオン充電池　BLS-50&lt;/td&gt;&lt;/tr&gt;&lt;tr&gt;	&lt;th&gt;ACアダプター &lt;/th&gt;	&lt;td&gt;USB-ACアダプター　F-5AC（同梱）&lt;/td&gt;&lt;/tr&gt;&lt;tr&gt;	&lt;th&gt;撮影可能コマ数 &lt;/th&gt;	&lt;td&gt;約360枚&lt;br&gt; ※KIOXIA　SDXU-D032G使用時、同梱電池使用、CIPAの試験基準による&lt;/td&gt;&lt;/tr&gt;&lt;tr&gt;	&lt;th&gt;大きさ &lt;/th&gt;	&lt;td&gt;118.3mm（W）× 68.5mm（H）× 38.1mm（D）&lt;br&gt; ※CIPA準拠 幅×高さ×奥行き 突起部含まず&lt;/td&gt;&lt;/tr&gt;&lt;tr&gt;	&lt;th&gt;質量 &lt;/th&gt;	&lt;td&gt;337g&lt;br&gt; ※CIPA準拠、付属充電池およびメモリーカード含む&lt;br&gt; 289g&lt;br&gt; ※本体のみ&lt;/td&gt;&lt;/tr&gt;&lt;tr&gt;	&lt;th&gt;付属キットレンズ &lt;/th&gt;	&lt;td&gt;オリンパス M.ZUIKO DIGITAL ED 14-42mm F3.5-5.6 EZ (35mm換算 28-84mm / フィルター径 37mm）&lt;br&gt;オリンパス M.ZUIKO DIGITAL ED 40-150mm F4.0-5.6 R (35mm換算 80-300mm / フィルター径 58mm）&lt;/td&gt;&lt;/tr&gt;&lt;tr&gt;	&lt;th&gt;主な同梱品 &lt;/th&gt;	&lt;td&gt;USBケーブル、ショルダーストラップ、取扱説明書、保証書、リチウムイオン充電池BLS-50、USB-ACアダプター F-5AC&lt;/td&gt;&lt;/tr&gt;</t>
  </si>
  <si>
    <t>4545350055851</t>
  </si>
  <si>
    <t>LUMIX DC-G99D ボディ デジタル一眼カメラ</t>
  </si>
  <si>
    <t>&lt;img src="https://img1.kakaku.k-img.com/images/productimage/fullscale/K0001476129.jpg"&gt;&lt;br&gt;&lt;br&gt;&lt;div align="left"&gt;&lt;b&gt;■商品特徴&lt;/b&gt;&lt;br&gt;&lt;div class="product-sammary__inner"&gt;                &lt;b&gt;&lt;/b&gt;&lt;!-- 20221202 --&gt;&lt;br&gt;&lt;br&gt;Panasonic DC-G99D LUMIX G99 ボディ デジタル一眼カメラ ブラックDCG99D&lt;br&gt;発売日：2022年10月20日&lt;br&gt;&lt;br&gt;●撮影者に応える機動力と操作性、高画質を実現したミドルクラスの小型・軽量ミラーレス一眼G99登場&lt;br&gt;&lt;br&gt;●作品づくりに応える高画質・手ブレ補正機能を搭載&lt;br&gt;・ローパスフィルターレス20.3M Live MOSセンサー、ヴィーナスエンジン搭載 ・5軸5段（※CIPA規格準拠。Yaw/Pitch方向：焦点距離f=60mm（35mm判換算120mm）時、H-FS12060使用時。※）（※CIPA規格準拠。Yaw/Pitch方向：焦点距離f=140mm（35mm判換算280mm）時、H-FSA14140使用時。※）のボディ内手ブレ補正・Dual I.S. 2搭載、約0.07秒（※CIPA準拠。AFS、H-FSA14140使用時。※）の高速AF、秒間約9コマ（※連写撮影速度は、使用レンズ、絞り、シャッター速度などの諸条件によって、低下することがあります。※）の高速連写（AFS時）・「ライブビューコンポジット」機能搭載で星や夜景撮影をより楽しめる&lt;br&gt;&lt;br&gt;●直観的な操作で作品づくりに集中できる高い操作性と機動力&lt;br&gt;・本体天面に3つの操作ボタン配置 ・よりスムーズな操作が可能なホイール式コントロールダイヤル ・さまざまなフィールドで撮影が可能な防塵・防滴（※当社製防塵・防滴対応レンズ装着時。防塵・防滴に配慮した構造になっていますが、ほこりや水滴の侵入を完全に防ぐものではありません。※）対応&lt;br&gt;&lt;br&gt;●充実の動画撮影機能&lt;br&gt;・4K 30p動画の時間無制限（※記録時間はバッテリーとSDカードの容量に依存。周囲温度が高い場合、本機の保護のため、自動で撮影が停止する場合があります。※）内部記録、4K 30p 4:2:2 8bit （※SDカードには4:2:0 8bitで記録されます。※）外部出力に対応 ・V-Log L（※本機の動画は4:2:0 8bitで記録されるため、青空や人の肌、白い壁などに輝度や色のむら、またはノイズが現れる場合があります。●マイクロフォーサーズ及びマイクロフォーサーズロゴマークはOMデジタルソリューションズ（株）の日本・米国・EU・その他各国の商標または登録商標です。●"AVCHD"、"AVCHD Progressive"、および"AVCHD Progressive"のロゴはパナソニックホールディングス株式会社とソニー株式会社の商標です。 ●SDXCロゴはSD-3C,LLCの商標です。●Bluetoothワードマークおよびロゴは登録商標であり、Bluetooth SIG, Inc. が所有権を有します。パナソニックホールディングス株式会社は使用許諾の下でこれらのマークおよびロゴを使用しています。その他の商標および登録商標は、それぞれの所有者の商標および登録商標です。 ●“Wi-Fi CERTIFIED”ロゴは、“Wi-Fi Alliance”の認証マークです。Wi-Fi・WPA・WPA2は、Wi-Fi Allianceの商標または登録商標です。●Dolby、Dolby Audio、ドルビー及びダブルD記号はドルビーラボラトリーズの商標です。 ●HDMI、High-Definition Multimedia Interface、およびHDMIロゴは、米国およびその他の国におけるHDMI Licensing Administrator, Inc. の商標または、登録商標です。※）プリインストールでLog撮影が楽しめる&lt;br&gt;&amp;nbsp;&lt;br&gt;&lt;br&gt;&lt;b&gt;【仕様】&lt;/b&gt;&lt;br&gt;本体寸法：約 幅130.4×高さ93.5×奥行77.4&lt;br&gt;本体質量：約533g（バッテリー・メモリーカード含む）（本体のみ約481g）&lt;br&gt;カメラ有効画素数 ：2,030万画素&lt;br&gt;レンズマウント：マイクロフォーサーズマウント&lt;br&gt;撮像素子 ：原色カラーフィルター 4/3型Live MOSセンサー&lt;br&gt;フォーカス：・フォーカスシステム： ［AFS/AFF］／［AFC］／［MF］（フォーカスレバー切換え、AFS/AFFはメニュー切換え） ・AF補助光：〇 ・自動焦点測距エリア：顔・瞳認識／追尾／49点／カスタムマルチ／1点／ピンポイント&lt;br&gt;EXテレコン：写真：最大2倍 動画：2.7倍[FHD]／4.0倍[HD]&lt;br&gt;シャッタースピード：静止画: 60～1/4,000秒、B（バルブ）最大約30分、LC、動画: 1/25～1/16,000秒 ※M動画MF設定時：1/2～1/16,000秒、電子シャッター：1～1/16,000秒&lt;br&gt;記録メディア ：SDメモリーカード／SDHCメモリー、カード／SDXCメモリーカード [UHS－I/UHS－II UHS Speed class 3 対応]&lt;br&gt;画質モード：ファイン／スタンダード／RAW＋ファイン／RAW＋スタンダード／RAW&lt;br&gt;画質調整： コントラスト／シャープネス／ノイズリダクション／彩度*1／色調*2／フィルター効果*2 ／粒状*2（*1[モノクローム/L.モノクローム/L.モノクロームD以外], *2[モノクローム/L.モノクローム/L.モノクロームD時]）&lt;br&gt;フォトスタイル：スタンダード / ヴィヴィッド / ナチュラル / モノクローム / L.モノクローム / L.モノクロームD / 風景 / 人物 / カスタム / シネライク D / シネライク V / V-LogL&lt;br&gt;連写撮影：メカシャッタ H： 9コマ/秒 (AFS/MF時) 、6コマ/秒(AFC時) M：6コマ/秒、L：2コマ/秒 H-FS12060使用時 電子シャッタ H： 9コマ/秒(AFS/MF時) 、6コマ/秒(AFC時)、M：6コマ/秒、L：2コマ/秒 最大撮影コマ数： RAW/RAW+JPEG連写：30枚以上 45枚以上（速度が遅くなるまで、当社測定条件による）JPEG連写 ：600枚以上 300枚以上 （速度が遅くなるまで、当社測定条件による）&lt;br&gt;電源：リチウムイオン電池 7.2V 1,200mAh 8.7Wh&lt;br&gt;充電時間（付属バッテリーパック）：充電器 約175分 本体充電 約180分（USB充電対応、USB給電対応）&lt;br&gt;撮影可能枚数：約290枚（モニタ- ON） 約290枚（約1000枚※）（LVF ON） 付属キットレンズ H-FSA14140装着時 ※[省電力ファインダー撮影]を[1秒]に設定時(CIPA規格をベースにした当社測定条件による）。（液晶ON、1枚/30秒撮影、フラッシュ1/2回発光、電源OFF/10枚撮影）&lt;br&gt;付属品名称：バッテリーパック,バッテリーチャージャー,ホットシューカバー,USB接続ケーブル,ショルダーストラップ,ボディキャップ,ACアダプター&lt;br&gt;&lt;br&gt;&lt;strong&gt;色の見え方が実物と若干異なる場合がございます。&lt;/strong&gt;&lt;br&gt;            &lt;/div&gt;        &lt;/div&gt;    &lt;/section&gt;</t>
  </si>
  <si>
    <t>4549980665602</t>
  </si>
  <si>
    <t>LUMIX DC-G99DH 標準ズームレンズキット デジタル一眼カメラ</t>
  </si>
  <si>
    <t>http://gd.image-qoo10.jp/ai/491/394/4689394491_00.g_0-w-st_g.jpg$$http://gd.image-qoo10.jp/ai/491/394/4689394491_01.g_0-w-st_g.jpg$$http://gd.image-qoo10.jp/ai/491/394/4689394491_02.g_0-w-st_g.jpg</t>
  </si>
  <si>
    <t>&lt;img src="https://img1.kakaku.k-img.com/images/productimage/fullscale/K0001476130.jpg"&gt;&lt;br&gt;&lt;br&gt;&lt;div align="left"&gt;&lt;b&gt;■商品特徴&lt;/b&gt;&lt;br&gt;&lt;div class="product-sammary__inner"&gt;                &lt;b&gt;&lt;/b&gt;&lt;!-- 20221202 --&gt;&lt;br&gt;&lt;br&gt;Panasonic DC-G99DH LUMIX G99 高倍率ズームレンズキット デジタル一眼カメラ ブラックDCG99DH&lt;br&gt;発売日：2022年10月20日&lt;br&gt;&lt;br&gt;●撮影者に応える機動力と操作性、高画質を実現したミドルクラスの小型・軽量ミラーレス一眼G99登場&lt;br&gt;&lt;br&gt;●作品づくりに応える高画質・手ブレ補正機能を搭載&lt;br&gt;・ローパスフィルターレス20.3M Live MOSセンサー、ヴィーナスエンジン搭載 ・5軸5段（※CIPA規格準拠。Yaw/Pitch方向：焦点距離f=60mm（35mm判換算120mm）時、H-FS12060使用時。※）（※CIPA規格準拠。Yaw/Pitch方向：焦点距離f=140mm（35mm判換算280mm）時、H-FSA14140使用時。※）のボディ内手ブレ補正・Dual I.S. 2搭載、約0.07秒（※CIPA準拠。AFS、H-FSA14140使用時。※）の高速AF、秒間約9コマ（※連写撮影速度は、使用レンズ、絞り、シャッター速度などの諸条件によって、低下することがあります。※）の高速連写（AFS時）・「ライブビューコンポジット」機能搭載で星や夜景撮影をより楽しめる&lt;br&gt;&lt;br&gt;●直観的な操作で作品づくりに集中できる高い操作性と機動力&lt;br&gt;・本体天面に3つの操作ボタン配置 ・よりスムーズな操作が可能なホイール式コントロールダイヤル ・さまざまなフィールドで撮影が可能な防塵・防滴（※当社製防塵・防滴対応レンズ装着時。防塵・防滴に配慮した構造になっていますが、ほこりや水滴の侵入を完全に防ぐものではありません。※）対応 ・防塵・防滴（※当社製防塵・防滴対応カメラボディに装着時。防塵・防滴に配慮した構造になっていますが、ほこりや水滴の侵入を完全に防ぐものではありません。※）仕様高倍率光学10倍ズームレンズ「H-FSA14140」&lt;br&gt;&lt;br&gt;●充実の動画撮影機能&lt;br&gt;・4K 30p動画の時間無制限（※記録時間はバッテリーとSDカードの容量に依存。周囲温度が高い場合、本機の保護のため、自動で撮影が停止する場合があります。※）内部記録、4K 30p 4:2:2 8bit （※SDカードには4:2:0 8bitで記録されます。※）外部出力に対応 ・V-Log L（※本機の動画は4:2:0 8bitで記録されるため、青空や人の肌、白い壁などに輝度や色のむら、またはノイズが現れる場合があります。●マイクロフォーサーズ及びマイクロフォーサーズロゴマークはOMデジタルソリューションズ（株）の日本・米国・EU・その他各国の商標または登録商標です。●"AVCHD"、"AVCHD Progressive"、および"AVCHD Progressive"のロゴはパナソニックホールディングス株式会社とソニー株式会社の商標です。 ●SDXCロゴはSD-3C,LLCの商標です。●Bluetoothワードマークおよびロゴは登録商標であり、Bluetooth SIG, Inc. が所有権を有します。パナソニックホールディングス株式会社は使用許諾の下でこれらのマークおよびロゴを使用しています。その他の商標および登録商標は、それぞれの所有者の商標および登録商標です。 ●“Wi-Fi CERTIFIED”ロゴは、“Wi-Fi Alliance”の認証マークです。Wi-Fi・WPA・WPA2は、Wi-Fi Allianceの商標または登録商標です。●Dolby、Dolby Audio、ドルビー及びダブルD記号はドルビーラボラトリーズの商標です。 ●HDMI、High-Definition Multimedia Interface、およびHDMIロゴは、米国およびその他の国におけるHDMI Licensing Administrator, Inc. の商標または、登録商標です。※）プリインストールでLog撮影が楽しめる&lt;br&gt;&amp;nbsp;&lt;br&gt;&lt;br&gt;&lt;b&gt;【仕様】&lt;/b&gt;&lt;br&gt;本体寸法：約 幅130.4×高さ93.5×奥行77.4&lt;br&gt;本体質量：約533g（バッテリー・メモリーカード含む）（本体のみ約481g）&lt;br&gt;カメラ有効画素数 ：2,030万画素&lt;br&gt;レンズマウント：マイクロフォーサーズマウント&lt;br&gt;撮像素子 ：原色カラーフィルター 4/3型Live MOSセンサー&lt;br&gt;フォーカス：・フォーカスシステム： ［AFS/AFF］／［AFC］／［MF］（フォーカスレバー切換え、AFS/AFFはメニュー切換え） ・AF補助光：〇 ・自動焦点測距エリア：顔・瞳認識／追尾／49点／カスタムマルチ／1点／ピンポイント&lt;br&gt;EXテレコン：写真：最大2倍 動画：2.7倍[FHD]／4.0倍[HD]&lt;br&gt;シャッタースピード：静止画: 60～1/4,000秒、B（バルブ）最大約30分、LC、動画: 1/25～1/16,000秒 ※M動画MF設定時：1/2～1/16,000秒、電子シャッター：1～1/16,000秒&lt;br&gt;記録メディア ：SDメモリーカード／SDHCメモリー、カード／SDXCメモリーカード [UHS－I/UHS－II UHS Speed class 3 対応]&lt;br&gt;画質モード：ファイン／スタンダード／RAW＋ファイン／RAW＋スタンダード／RAW&lt;br&gt;画質調整： コントラスト／シャープネス／ノイズリダクション／彩度*1／色調*2／フィルター効果*2 ／粒状*2（*1[モノクローム/L.モノクローム/L.モノクロームD以外], *2[モノクローム/L.モノクローム/L.モノクロームD時]）&lt;br&gt;フォトスタイル：スタンダード / ヴィヴィッド / ナチュラル / モノクローム / L.モノクローム / L.モノクロームD / 風景 / 人物 / カスタム / シネライク D / シネライク V / V-LogL&lt;br&gt;連写撮影：メカシャッタ H： 9コマ/秒 (AFS/MF時) 、6コマ/秒(AFC時) M：6コマ/秒、L：2コマ/秒 H-FS12060使用時 電子シャッタ H： 9コマ/秒(AFS/MF時) 、6コマ/秒(AFC時)、M：6コマ/秒、L：2コマ/秒 最大撮影コマ数： RAW/RAW+JPEG連写：30枚以上 45枚以上（速度が遅くなるまで、当社測定条件による）JPEG連写 ：600枚以上 300枚以上 （速度が遅くなるまで、当社測定条件による）&lt;br&gt;電源：リチウムイオン電池 7.2V 1,200mAh 8.7Wh&lt;br&gt;充電時間（付属バッテリーパック）：充電器 約175分 本体充電 約180分（USB充電対応、USB給電対応）&lt;br&gt;撮影可能枚数：約290枚（モニタ- ON） 約290枚（約1000枚※）（LVF ON） 付属キットレンズ H-FSA14140装着時 ※[省電力ファインダー撮影]を[1秒]に設定時(CIPA規格をベースにした当社測定条件による）。（液晶ON、1枚/30秒撮影、フラッシュ1/2回発光、電源OFF/10枚撮影）&lt;br&gt;付属品名称：バッテリーパック,バッテリーチャージャー,ホットシューカバー,USB接続ケーブル,ショルダーストラップ,ボディキャップ,ACアダプター,交換レンズ,レンズフード,レンズキャップ,レンズリアキャップ&lt;br&gt;&lt;br&gt;&lt;strong&gt;色の見え方が実物と若干異なる場合がございます。&lt;/strong&gt;&lt;br&gt;            &lt;/div&gt;        &lt;/div&gt;    &lt;/section&gt;</t>
  </si>
  <si>
    <t>4549980665619</t>
  </si>
  <si>
    <t>Z 30 ボディ APS-Cサイズミラーレスカメラ</t>
  </si>
  <si>
    <t>http://gd.image-qoo10.jp/ai/490/394/4689394490_00.g_0-w-st_g.jpg</t>
  </si>
  <si>
    <t>&lt;img src="https://img1.kakaku.k-img.com/images/productimage/fullscale/K0001454520.jpg"&gt;&lt;br&gt;&lt;br&gt;&lt;div align="left"&gt;&lt;b&gt;■商品特徴&lt;/b&gt;&lt;br&gt;&lt;div class="product-sammary__inner"&gt;                &lt;b&gt;&lt;/b&gt;&lt;!-- 20221202 --&gt;&lt;br&gt;&lt;br&gt;Nikon Z 30 ボディ ミラーレスカメラ &lt;br&gt;発売日：2022年8月5日&lt;br&gt;&lt;br&gt;●スマートフォンでは体験できない映像表現&lt;br&gt;Z 30のイメージセンサー〈APS-Cサイズ/DXフォーマット〉は、一般的なスマートフォンに搭載されているイメージセンサー※の約14倍（面積比）のサイズのため光を多く取り込むことができ、Z 7/Z 6と同じ画像処理エンジン EXPEED 6、NIKKOR Z レンズとの組み合わせで、高画質を実現します。&lt;br&gt;高感度性能にも優れており、暗所でもきれいな映像が得られます。&lt;br&gt;&lt;br&gt;●動画撮影に最適化したデザイン、Z シリーズのなかで最小・最軽量&lt;br&gt;動画撮影に最適化したデザインの、Z シリーズのなかで最小・最軽量のボディーは持ち運びも長時間の撮影も快適。&lt;br&gt;キットレンズのNIKKOR Z DX 16-50mm f/3.5-6.3 VRを装着しても、質量は約540g※2と500mlのペットボトル程度なので気軽に持ち歩けます。&lt;br&gt;&lt;br&gt;●初めての人でも使いやすい操作性&lt;br&gt;瞳AF、動物AFを搭載しており、カメラ任せで顔や瞳にピントが合った映像を撮影可能。&lt;br&gt;また、ハイアングル、ローアングルなど自由なアングルで容易に撮影できるバリアングル式画像モニターにはタッチパネルを採用。&lt;br&gt;スマートフォンと同様の軽快なタッチ操作で、撮影時のピント合わせや撮影、設定変更も指一本で素早くできます。&lt;br&gt;&lt;br&gt;&amp;nbsp;&lt;br&gt;&lt;br&gt;&lt;b&gt;【仕様】&lt;/b&gt;&lt;br&gt;レンズマウント：ニコン Z マウント&lt;br&gt;有効画素数：2088万画素&lt;br&gt;撮像素子：23.5×15.7mmサイズCMOSセンサー、APS-Cサイズ/DXフォーマット&lt;br&gt;ピクチャーコントロールシステム：オート、スタンダード、ニュートラル、ビビッド、モノクローム、ポートレート、風景、フラット、Creative Picture Control（ドリーム、モーニング、ポップ、サンデー、ソンバー、ドラマ、サイレンス、ブリーチ、メランコリック、ピュア、デニム、トイ、セピア、ブルー、レッド、ピンク、チャコール、グラファイト、バイナリー、カーボン）、いずれも調整可能、カスタムピクチャーコントロール登録可能&lt;br&gt;記録媒体：SDメモリーカード、SDHCメモリーカード、SDXCメモリーカード（SDHCメモリーカード、SDXCメモリーカードはUHS-I規格に対応）&lt;br&gt;シャッター：電子制御上下走行式フォーカルプレーンシャッター、電子先幕シャッター、電子シャッター&lt;br&gt;シャッタースピード：1/4000～30秒（ステップ幅：1/3ステップ）、Bulb、Time&lt;br&gt;連続撮影速度：・低速連続撮影：約1～4コマ/秒・高速連続撮影：約5コマ/秒・高速連続撮影（拡張）：約11コマ/秒※ ニコン試験条件での最大撮影速度&lt;br&gt;動画記録画素数/フレームレート（記録レート）：・3840×2160（4K UHD）：30p/25p/24p・1920×1080：120p/100p/60p/50p/30p/25p/24p・1920×1080スロー：30p（4倍）/25p（4倍）/24p（5倍）※120p：119.88fps、100p：100fps、60p：59.94fps、50p：50fps、30p：29.97fps、25p：25fps、24p：23.976fps※標準/★高画質選択可能（3840×2160、1920×1080 120p/ 100p、1920×1080スローは★高画質のみ）&lt;br&gt;ISO感度：ISO 100～51200（ステップ幅：1/3ステップ）、ISO 51200に対し約1段（ISO 102400相当）、約2段（ISO 204800相当）の増感、感度自動制御が可能&lt;br&gt;モニター：バリアングル式3.0型TFT液晶モニター（タッチパネル）、約104万ドット、視野角170°、視野率約100%、 明るさ調整可能（マニュアル11段階）、カラーカスタマイズ可能&lt;br&gt;使用電池：Li-ionリチャージャブルバッテリー EN-EL25 1個使用&lt;br&gt;寸法（幅×高さ×奥行き）：約128×73.5×59.5mm&lt;br&gt;質量：約405g（バッテリーおよびメモリーカードを含む、ボディーキャップを除く）、約350g（本体のみ）&lt;br&gt;            &lt;/div&gt;        &lt;/div&gt;    &lt;/section&gt;</t>
  </si>
  <si>
    <t>4960759910615</t>
  </si>
  <si>
    <t>Z 30 ダブルズームキット APS-Cサイズミラーレスカメラ</t>
  </si>
  <si>
    <t>&lt;img src="https://img1.kakaku.k-img.com/images/productimage/fullscale/K0001454522.jpg"&gt;&lt;br&gt;&lt;br&gt;&lt;div align="left"&gt;&lt;b&gt;■商品特徴&lt;/b&gt;&lt;br&gt;&lt;div class="product-sammary__inner"&gt;                &lt;b&gt;&lt;/b&gt;&lt;!-- 20221202 --&gt;&lt;br&gt;&lt;br&gt;Nikon Z 30 ダブルズームキット ミラーレスカメラ &lt;br&gt;発売日：2022年8月5日&lt;br&gt;&lt;br&gt;●スマートフォンでは体験できない映像表現&lt;br&gt;Z 30のイメージセンサー〈APS-Cサイズ/DXフォーマット〉は、一般的なスマートフォンに搭載されているイメージセンサー※の約14倍（面積比）のサイズのため光を多く取り込むことができ、Z 7/Z 6と同じ画像処理エンジン EXPEED 6、NIKKOR Z レンズとの組み合わせで、高画質を実現します。&lt;br&gt;高感度性能にも優れており、暗所でもきれいな映像が得られます。&lt;br&gt;&lt;br&gt;●動画撮影に最適化したデザイン、Z シリーズのなかで最小・最軽量&lt;br&gt;動画撮影に最適化したデザインの、Z シリーズのなかで最小・最軽量のボディーは持ち運びも長時間の撮影も快適。&lt;br&gt;キットレンズのNIKKOR Z DX 16-50mm f/3.5-6.3 VRを装着しても、質量は約540g※2と500mlのペットボトル程度なので気軽に持ち歩けます。&lt;br&gt;&lt;br&gt;●初めての人でも使いやすい操作性&lt;br&gt;瞳AF、動物AFを搭載しており、カメラ任せで顔や瞳にピントが合った映像を撮影可能。&lt;br&gt;また、ハイアングル、ローアングルなど自由なアングルで容易に撮影できるバリアングル式画像モニターにはタッチパネルを採用。&lt;br&gt;スマートフォンと同様の軽快なタッチ操作で、撮影時のピント合わせや撮影、設定変更も指一本で素早くできます。&lt;br&gt;&lt;br&gt;&amp;nbsp;&lt;br&gt;&lt;br&gt;&lt;b&gt;【仕様】&lt;/b&gt;&lt;br&gt;レンズマウント：ニコン Z マウント&lt;br&gt;有効画素数：2088万画素&lt;br&gt;撮像素子：23.5×15.7mmサイズCMOSセンサー、APS-Cサイズ/DXフォーマット&lt;br&gt;ピクチャーコントロールシステム：オート、スタンダード、ニュートラル、ビビッド、モノクローム、ポートレート、風景、フラット、Creative Picture Control（ドリーム、モーニング、ポップ、サンデー、ソンバー、ドラマ、サイレンス、ブリーチ、メランコリック、ピュア、デニム、トイ、セピア、ブルー、レッド、ピンク、チャコール、グラファイト、バイナリー、カーボン）、いずれも調整可能、カスタムピクチャーコントロール登録可能&lt;br&gt;記録媒体：SDメモリーカード、SDHCメモリーカード、SDXCメモリーカード（SDHCメモリーカード、SDXCメモリーカードはUHS-I規格に対応）&lt;br&gt;シャッター：電子制御上下走行式フォーカルプレーンシャッター、電子先幕シャッター、電子シャッター&lt;br&gt;シャッタースピード：1/4000～30秒（ステップ幅：1/3ステップ）、Bulb、Time&lt;br&gt;連続撮影速度：・低速連続撮影：約1～4コマ/秒・高速連続撮影：約5コマ/秒・高速連続撮影（拡張）：約11コマ/秒※ ニコン試験条件での最大撮影速度&lt;br&gt;動画記録画素数/フレームレート（記録レート）：・3840×2160（4K UHD）：30p/25p/24p・1920×1080：120p/100p/60p/50p/30p/25p/24p・1920×1080スロー：30p（4倍）/25p（4倍）/24p（5倍）※120p：119.88fps、100p：100fps、60p：59.94fps、50p：50fps、30p：29.97fps、25p：25fps、24p：23.976fps※標準/★高画質選択可能（3840×2160、1920×1080 120p/ 100p、1920×1080スローは★高画質のみ）&lt;br&gt;ISO感度：ISO 100～51200（ステップ幅：1/3ステップ）、ISO 51200に対し約1段（ISO 102400相当）、約2段（ISO 204800相当）の増感、感度自動制御が可能&lt;br&gt;モニター：バリアングル式3.0型TFT液晶モニター（タッチパネル）、約104万ドット、視野角170°、視野率約100%、 明るさ調整可能（マニュアル11段階）、カラーカスタマイズ可能&lt;br&gt;使用電池：Li-ionリチャージャブルバッテリー EN-EL25 1個使用&lt;br&gt;寸法（幅×高さ×奥行き）：約128×73.5×59.5mm&lt;br&gt;質量：約405g（バッテリーおよびメモリーカードを含む、ボディーキャップを除く）、約350g（本体のみ）&lt;br&gt;            &lt;/div&gt;        &lt;/div&gt;    &lt;/section&gt;</t>
  </si>
  <si>
    <t>4960759910639</t>
  </si>
  <si>
    <t>Z 30 16-50 VR レンズキット APS-Cサイズミラーレスカメラ</t>
  </si>
  <si>
    <t>&lt;img src="https://img1.kakaku.k-img.com/images/productimage/fullscale/K0001454521.jpg"&gt;&lt;br&gt;&lt;br&gt;&lt;div align="left"&gt;&lt;b&gt;■商品特徴&lt;/b&gt;&lt;br&gt;&lt;div class="product-sammary__inner"&gt;                &lt;b&gt;&lt;/b&gt;&lt;!-- 20221202 --&gt;&lt;br&gt;&lt;br&gt;Nikon Z 30 16-50 VR レンズキット ミラーレスカメラ Z 30 1650 VR レンズキット&lt;br&gt;発売日：2022年8月5日&lt;br&gt;&lt;br&gt;●スマートフォンでは体験できない映像表現&lt;br&gt;Z 30のイメージセンサー〈APS-Cサイズ/DXフォーマット〉は、一般的なスマートフォンに搭載されているイメージセンサー※の約14倍（面積比）のサイズのため光を多く取り込むことができ、Z 7/Z 6と同じ画像処理エンジン EXPEED 6、NIKKOR Z レンズとの組み合わせで、高画質を実現します。&lt;br&gt;高感度性能にも優れており、暗所でもきれいな映像が得られます。&lt;br&gt;&lt;br&gt;●動画撮影に最適化したデザイン、Z シリーズのなかで最小・最軽量&lt;br&gt;動画撮影に最適化したデザインの、Z シリーズのなかで最小・最軽量のボディーは持ち運びも長時間の撮影も快適。&lt;br&gt;キットレンズのNIKKOR Z DX 16-50mm f/3.5-6.3 VRを装着しても、質量は約540g※2と500mlのペットボトル程度なので気軽に持ち歩けます。&lt;br&gt;&lt;br&gt;●初めての人でも使いやすい操作性&lt;br&gt;瞳AF、動物AFを搭載しており、カメラ任せで顔や瞳にピントが合った映像を撮影可能。&lt;br&gt;また、ハイアングル、ローアングルなど自由なアングルで容易に撮影できるバリアングル式画像モニターにはタッチパネルを採用。&lt;br&gt;スマートフォンと同様の軽快なタッチ操作で、撮影時のピント合わせや撮影、設定変更も指一本で素早くできます。&lt;br&gt;&lt;br&gt;&amp;nbsp;&lt;br&gt;&lt;br&gt;&lt;b&gt;【仕様】&lt;/b&gt;&lt;br&gt;レンズマウント：ニコン Z マウント&lt;br&gt;有効画素数：2088万画素&lt;br&gt;撮像素子：23.5×15.7mmサイズCMOSセンサー、APS-Cサイズ/DXフォーマット&lt;br&gt;ピクチャーコントロールシステム：オート、スタンダード、ニュートラル、ビビッド、モノクローム、ポートレート、風景、フラット、Creative Picture Control（ドリーム、モーニング、ポップ、サンデー、ソンバー、ドラマ、サイレンス、ブリーチ、メランコリック、ピュア、デニム、トイ、セピア、ブルー、レッド、ピンク、チャコール、グラファイト、バイナリー、カーボン）、いずれも調整可能、カスタムピクチャーコントロール登録可能&lt;br&gt;記録媒体：SDメモリーカード、SDHCメモリーカード、SDXCメモリーカード（SDHCメモリーカード、SDXCメモリーカードはUHS-I規格に対応）&lt;br&gt;シャッター：電子制御上下走行式フォーカルプレーンシャッター、電子先幕シャッター、電子シャッター&lt;br&gt;シャッタースピード：1/4000～30秒（ステップ幅：1/3ステップ）、Bulb、Time&lt;br&gt;連続撮影速度：・低速連続撮影：約1～4コマ/秒・高速連続撮影：約5コマ/秒・高速連続撮影（拡張）：約11コマ/秒※ ニコン試験条件での最大撮影速度&lt;br&gt;動画記録画素数/フレームレート（記録レート）：・3840×2160（4K UHD）：30p/25p/24p・1920×1080：120p/100p/60p/50p/30p/25p/24p・1920×1080スロー：30p（4倍）/25p（4倍）/24p（5倍）※120p：119.88fps、100p：100fps、60p：59.94fps、50p：50fps、30p：29.97fps、25p：25fps、24p：23.976fps※標準/★高画質選択可能（3840×2160、1920×1080 120p/ 100p、1920×1080スローは★高画質のみ）&lt;br&gt;ISO感度：ISO 100～51200（ステップ幅：1/3ステップ）、ISO 51200に対し約1段（ISO 102400相当）、約2段（ISO 204800相当）の増感、感度自動制御が可能&lt;br&gt;モニター：バリアングル式3.0型TFT液晶モニター（タッチパネル）、約104万ドット、視野角170°、視野率約100%、 明るさ調整可能（マニュアル11段階）、カラーカスタマイズ可能&lt;br&gt;使用電池：Li-ionリチャージャブルバッテリー EN-EL25 1個使用&lt;br&gt;寸法（幅×高さ×奥行き）：約128×73.5×59.5mm&lt;br&gt;質量：約405g（バッテリーおよびメモリーカードを含む、ボディーキャップを除く）、約350g（本体のみ）&lt;br&gt;            &lt;/div&gt;        &lt;/div&gt;    &lt;/section&gt;</t>
  </si>
  <si>
    <t>4960759910622</t>
  </si>
  <si>
    <t>FDR-AX45 (TI) [ブロンズブラウン]</t>
    <phoneticPr fontId="4"/>
  </si>
  <si>
    <t>HERO9 BLACK CHDHX-901-FW</t>
    <phoneticPr fontId="4"/>
  </si>
  <si>
    <t>HC-VX992M-R [アーバンレッド]</t>
    <phoneticPr fontId="4"/>
  </si>
  <si>
    <t>HDR-CX470 (W) [ホワイト]</t>
    <phoneticPr fontId="4"/>
  </si>
  <si>
    <t>HDR-CX470 (B) [ブラック]</t>
    <phoneticPr fontId="4"/>
  </si>
  <si>
    <t>HC-V480MS-W [ホワイト]</t>
    <phoneticPr fontId="4"/>
  </si>
  <si>
    <t>HC-V480MS-K [ブラック]</t>
    <phoneticPr fontId="4"/>
  </si>
  <si>
    <t>FDR-AX60</t>
    <phoneticPr fontId="4"/>
  </si>
  <si>
    <t>FDR-AX700</t>
    <phoneticPr fontId="4"/>
  </si>
  <si>
    <t>Blackmagic Pocket Cinema Camera 4K</t>
    <phoneticPr fontId="4"/>
  </si>
  <si>
    <t>HC-X1500</t>
    <phoneticPr fontId="4"/>
  </si>
  <si>
    <t>Everio R GZ-RX690-D [オレンジ]</t>
    <phoneticPr fontId="4"/>
  </si>
  <si>
    <t>Everio R GZ-RX690-B [ブラック]</t>
    <phoneticPr fontId="4"/>
  </si>
  <si>
    <t>Blackmagic Pocket Cinema Camera 6K</t>
    <phoneticPr fontId="4"/>
  </si>
  <si>
    <t>EOS R6 ボディ</t>
    <phoneticPr fontId="4"/>
  </si>
  <si>
    <t>EOS R5 ボディ</t>
    <phoneticPr fontId="4"/>
  </si>
  <si>
    <t>α7S III ILCE-7SM3 ボディ</t>
    <phoneticPr fontId="4"/>
  </si>
  <si>
    <t>EOS R6 RF24-105 IS STM レンズキット</t>
    <phoneticPr fontId="4"/>
  </si>
  <si>
    <t>LUMIX DC-S5K 標準ズームKレンズキット</t>
    <phoneticPr fontId="4"/>
  </si>
  <si>
    <t>LUMIX DC-S5 ボディ</t>
    <phoneticPr fontId="4"/>
  </si>
  <si>
    <t>OM-D E-M10 Mark IV ボディ [ブラック]</t>
    <phoneticPr fontId="4"/>
  </si>
  <si>
    <t>OM-D E-M10 Mark IV ボディ [シルバー]</t>
    <phoneticPr fontId="4"/>
  </si>
  <si>
    <t>OM-D E-M10 Mark IV EZダブルズームキット [ブラック]</t>
    <phoneticPr fontId="4"/>
  </si>
  <si>
    <t>OM-D E-M10 Mark IV EZダブルズームキット [シルバー]</t>
    <phoneticPr fontId="4"/>
  </si>
  <si>
    <t>Z 5 ボディ</t>
    <phoneticPr fontId="4"/>
  </si>
  <si>
    <t>Z 5 24-50 レンズキット</t>
    <phoneticPr fontId="4"/>
  </si>
  <si>
    <t>ライカM10-R Typ 6376 ボディ [ブラッククローム]</t>
    <phoneticPr fontId="4"/>
  </si>
  <si>
    <t>ライカM10-R Typ 6376 ボディ [シルバークローム]</t>
    <phoneticPr fontId="4"/>
  </si>
  <si>
    <t>LUMIX DC-G100K 標準ズームレンズキット</t>
    <phoneticPr fontId="4"/>
  </si>
  <si>
    <t>LUMIX DC-G100V 標準ズームレンズキット</t>
    <phoneticPr fontId="4"/>
  </si>
  <si>
    <t>OM-D E-M5 Mark III 12-45mm F4.0 PROキット [シルバー]</t>
    <phoneticPr fontId="4"/>
  </si>
  <si>
    <t>OM-D E-M5 Mark III 12-45mm F4.0 PROキット [ブラック]</t>
    <phoneticPr fontId="4"/>
  </si>
  <si>
    <t>ライカS3 ボディ</t>
    <phoneticPr fontId="4"/>
  </si>
  <si>
    <t>FUJIFILM X-T4 ボディ [ブラック]</t>
    <phoneticPr fontId="4"/>
  </si>
  <si>
    <t>FUJIFILM X-T4 ボディ [シルバー]</t>
    <phoneticPr fontId="4"/>
  </si>
  <si>
    <t>FUJIFILM X-T4 レンズキット [シルバー]</t>
    <phoneticPr fontId="4"/>
  </si>
  <si>
    <t>FUJIFILM X-T4 レンズキット [ブラック]</t>
    <phoneticPr fontId="4"/>
  </si>
  <si>
    <t>EOS Kiss X10i ボディ</t>
    <phoneticPr fontId="4"/>
  </si>
  <si>
    <t>EOS Kiss X10i ダブルズームキット</t>
    <phoneticPr fontId="4"/>
  </si>
  <si>
    <t>EOS RP RF24-105 IS STM レンズキット</t>
    <phoneticPr fontId="4"/>
  </si>
  <si>
    <t>OM-D E-M1 Mark III ボディ</t>
    <phoneticPr fontId="4"/>
  </si>
  <si>
    <t>OM-D E-M1 Mark III 12-40mm F2.8 PROキット</t>
    <phoneticPr fontId="4"/>
  </si>
  <si>
    <t>D6 ボディ</t>
    <phoneticPr fontId="4"/>
  </si>
  <si>
    <t>D780 ボディ</t>
    <phoneticPr fontId="4"/>
  </si>
  <si>
    <t>EOS-1D X Mark III ボディ</t>
    <phoneticPr fontId="4"/>
  </si>
  <si>
    <t>OM-D E-M5 Mark III 14-150mm II レンズキット [ブラック]</t>
    <phoneticPr fontId="4"/>
  </si>
  <si>
    <t>RF100-500mm F4.5-7.1 L IS USM</t>
    <phoneticPr fontId="4"/>
  </si>
  <si>
    <t>RF24-105mm F4 L IS USM</t>
    <phoneticPr fontId="4"/>
  </si>
  <si>
    <t>フォクトレンダー NOKTON vintage line 50mm F1.5 Aspherical II VM MC [シルバー]</t>
    <phoneticPr fontId="4"/>
  </si>
  <si>
    <t>フォクトレンダー NOKTON vintage line 50mm F1.5 Aspherical II VM MC [ブラック]</t>
    <phoneticPr fontId="4"/>
  </si>
  <si>
    <t>フォクトレンダー NOKTON vintage line 50mm F1.5 Aspherical II VM SC [シルバー]</t>
    <phoneticPr fontId="4"/>
  </si>
  <si>
    <t>フォクトレンダー NOKTON vintage line 50mm F1.5 Aspherical II VM SC [ブラック]</t>
    <phoneticPr fontId="4"/>
  </si>
  <si>
    <t>フォクトレンダー NOKTON vintage line 50mm F1.5 Aspherical II VM MC [ニッケル・ブラックペイント]</t>
    <phoneticPr fontId="4"/>
  </si>
  <si>
    <t>フォクトレンダー NOKTON vintage line 50mm F1.5 Aspherical II VM SC [ニッケル・ブラックペイント]</t>
    <phoneticPr fontId="4"/>
  </si>
  <si>
    <t>NIKKOR Z 50mm f/1.2 S</t>
    <phoneticPr fontId="4"/>
  </si>
  <si>
    <t>NIKKOR Z 14-24mm f/2.8 S</t>
    <phoneticPr fontId="4"/>
  </si>
  <si>
    <t>毒鏡 DULENS APO 85mm F2 グレー [キヤノン用]</t>
    <phoneticPr fontId="4"/>
  </si>
  <si>
    <t>毒鏡 DULENS APO 85mm F2 グレー [ニコン用]</t>
    <phoneticPr fontId="4"/>
  </si>
  <si>
    <t>85mm F1.4 DG DN [ソニーE用]</t>
    <phoneticPr fontId="4"/>
  </si>
  <si>
    <t>M.ZUIKO DIGITAL ED 100-400mm F5.0-6.3 IS</t>
    <phoneticPr fontId="4"/>
  </si>
  <si>
    <t>NIKKOR Z 24-200mm f/4-6.3 VR</t>
    <phoneticPr fontId="4"/>
  </si>
  <si>
    <t>LEICA DG VARIO-ELMARIT 12-60mm/F2.8-4.0 ASPH./POWER O.I.S. H-ES12060</t>
    <phoneticPr fontId="4"/>
  </si>
  <si>
    <t>NIKKOR Z 70-200mm f/2.8 VR S</t>
    <phoneticPr fontId="4"/>
  </si>
  <si>
    <t>RF85mm F2 マクロ IS STM</t>
    <phoneticPr fontId="4"/>
  </si>
  <si>
    <t>RF800mm F11 IS STM</t>
    <phoneticPr fontId="4"/>
  </si>
  <si>
    <t>105mm F2.8 DG DN MACRO [ライカL用]</t>
    <phoneticPr fontId="4"/>
  </si>
  <si>
    <t>70-300mm F/4.5-6.3 Di III RXD (Model A047)</t>
    <phoneticPr fontId="4"/>
  </si>
  <si>
    <t>SPEEDMASTER 85mm F1.2 [キヤノンRF用]</t>
    <phoneticPr fontId="4"/>
  </si>
  <si>
    <t>SPEEDMASTER 85mm F1.2 [ニコンZ用]</t>
    <phoneticPr fontId="4"/>
  </si>
  <si>
    <t>毒鏡 DULENS APO 85mm F2 シルバー [キヤノン用]</t>
    <phoneticPr fontId="4"/>
  </si>
  <si>
    <t>毒鏡 DULENS APO 85mm F2 シルバー [ニコン用]</t>
    <phoneticPr fontId="4"/>
  </si>
  <si>
    <t>毒鏡 DULENS APO 85mm F2 ブラック [キヤノン用]</t>
    <phoneticPr fontId="4"/>
  </si>
  <si>
    <t>毒鏡 DULENS APO 85mm F2 ブラック [ニコン用]</t>
    <phoneticPr fontId="4"/>
  </si>
  <si>
    <t>MF 85mm F1.4 MK2 [キヤノンM用]</t>
    <phoneticPr fontId="4"/>
  </si>
  <si>
    <t>MF 85mm F1.4 MK2 [キヤノン用]</t>
    <phoneticPr fontId="4"/>
  </si>
  <si>
    <t>MF 85mm F1.4 MK2 [ソニーE用]</t>
    <phoneticPr fontId="4"/>
  </si>
  <si>
    <t>MF 85mm F1.4 MK2 [フジフイルム用]</t>
    <phoneticPr fontId="4"/>
  </si>
  <si>
    <t>MF 85mm F1.4 MK2 [マイクロフォーサーズ用]</t>
    <phoneticPr fontId="4"/>
  </si>
  <si>
    <t>MF 85mm F1.4 MK2 [ニコン用]</t>
    <phoneticPr fontId="4"/>
  </si>
  <si>
    <t>MF 14mm F2.8 MK2 [キヤノンM用]</t>
    <phoneticPr fontId="4"/>
  </si>
  <si>
    <t>MF 14mm F2.8 MK2 [キヤノン用]</t>
    <phoneticPr fontId="4"/>
  </si>
  <si>
    <t>MF 14mm F2.8 MK2 [ソニーE用]</t>
    <phoneticPr fontId="4"/>
  </si>
  <si>
    <t>MF 14mm F2.8 MK2 [フジフイルム用]</t>
    <phoneticPr fontId="4"/>
  </si>
  <si>
    <t>MF 14mm F2.8 MK2 [マイクロフォーサーズ用]</t>
    <phoneticPr fontId="4"/>
  </si>
  <si>
    <t>MF 14mm F2.8 MK2 [ニコン用]</t>
    <phoneticPr fontId="4"/>
  </si>
  <si>
    <t>FE 16-35mm F2.8 GM SEL1635GM</t>
    <phoneticPr fontId="4"/>
  </si>
  <si>
    <t>Vario-Tessar T* E 16-70mm F4 ZA OSS SEL1670Z</t>
    <phoneticPr fontId="4"/>
  </si>
  <si>
    <t>M.ZUIKO DIGITAL ED 9-18mm F4.0-5.6</t>
    <phoneticPr fontId="4"/>
  </si>
  <si>
    <t>105mm F2.8 DG DN MACRO [ソニーE用]</t>
    <phoneticPr fontId="4"/>
  </si>
  <si>
    <t>AF-S Micro NIKKOR 60mm f/2.8G ED</t>
    <phoneticPr fontId="4"/>
  </si>
  <si>
    <t>100-400mm F/4.5-6.3 Di VC USD (Model A035) [ニコン用]</t>
    <phoneticPr fontId="4"/>
  </si>
  <si>
    <t>30mm F1.4 DC DN [キヤノンM用]</t>
    <phoneticPr fontId="4"/>
  </si>
  <si>
    <t>HD PENTAX-DA 20-40mmF2.8-4ED Limited DC WR [ブラック]</t>
    <phoneticPr fontId="4"/>
  </si>
  <si>
    <t>MA-89</t>
    <phoneticPr fontId="4"/>
  </si>
  <si>
    <t>DJI POCKET 2</t>
    <phoneticPr fontId="4"/>
  </si>
  <si>
    <t>BG-E21</t>
    <phoneticPr fontId="4"/>
  </si>
  <si>
    <t>EOS Kiss M2 ダブルズームキット [ブラック]</t>
    <phoneticPr fontId="4"/>
  </si>
  <si>
    <t>EOS Kiss X10 EF-S18-55 IS STM レンズキット [ブラック]</t>
    <phoneticPr fontId="4"/>
  </si>
  <si>
    <t>EOS M200 ダブルレンズキット [ブラック]</t>
    <phoneticPr fontId="4"/>
  </si>
  <si>
    <t>EOS M200 ダブルレンズキット [ホワイト]</t>
    <phoneticPr fontId="4"/>
  </si>
  <si>
    <t>EOS M200 EF-M15-45 IS STM レンズキット [ブラック]</t>
    <phoneticPr fontId="4"/>
  </si>
  <si>
    <t>EOS M200 EF-M15-45 IS STM レンズキット [ホワイト]</t>
    <phoneticPr fontId="4"/>
  </si>
  <si>
    <t>D5600 18-55 VR レンズキット</t>
    <phoneticPr fontId="4"/>
  </si>
  <si>
    <t>PowerShot G7 X Mark III [ブラック]</t>
    <phoneticPr fontId="4"/>
  </si>
  <si>
    <t>PowerShot G7 X Mark III [シルバー]</t>
    <phoneticPr fontId="4"/>
  </si>
  <si>
    <t>LUMIX DMC-LX9</t>
    <phoneticPr fontId="4"/>
  </si>
  <si>
    <t>IXY 210 [シルバー]</t>
    <phoneticPr fontId="4"/>
  </si>
  <si>
    <t>IXY 210 [ブラック]</t>
    <phoneticPr fontId="4"/>
  </si>
  <si>
    <t>PowerShot SX740 HS [シルバー]</t>
    <phoneticPr fontId="4"/>
  </si>
  <si>
    <t>PowerShot SX740 HS [ブラック]</t>
    <phoneticPr fontId="4"/>
  </si>
  <si>
    <t>IXY 200 [シルバー]</t>
    <phoneticPr fontId="4"/>
  </si>
  <si>
    <t>IXY 200 [レッド]</t>
    <phoneticPr fontId="4"/>
  </si>
  <si>
    <t>DJI RS 2</t>
    <phoneticPr fontId="4"/>
  </si>
  <si>
    <t>instax mini 11 チェキ [ライラックパープル]</t>
    <phoneticPr fontId="4"/>
  </si>
  <si>
    <t>instax mini 11 チェキ [スカイブルー]</t>
    <phoneticPr fontId="4"/>
  </si>
  <si>
    <t>instax mini 11 チェキ [アイスホワイト]</t>
    <phoneticPr fontId="4"/>
  </si>
  <si>
    <t>instax mini 11 チェキ [ブラッシュピンク]</t>
    <phoneticPr fontId="4"/>
  </si>
  <si>
    <t>instax mini 11 チェキ [チャコールグレー]</t>
    <phoneticPr fontId="4"/>
  </si>
  <si>
    <t>instax mini LiPlay チェキ [エレガントブラック]</t>
    <phoneticPr fontId="4"/>
  </si>
  <si>
    <t>instax mini 90 チェキ ネオクラシック</t>
    <phoneticPr fontId="4"/>
  </si>
  <si>
    <t>instax mini LiPlay チェキ [ストーンホワイト]</t>
    <phoneticPr fontId="4"/>
  </si>
  <si>
    <t>instax SQUARE SQ1 チェキスクエア [グレイシャーブルー]</t>
    <phoneticPr fontId="4"/>
  </si>
  <si>
    <t>instax SQUARE SQ1 チェキスクエア [チョークホワイト]</t>
    <phoneticPr fontId="4"/>
  </si>
  <si>
    <t>instax mini LiPlay チェキ [ブラッシュゴールド]</t>
    <phoneticPr fontId="4"/>
  </si>
  <si>
    <t>instax SQUARE SQ1 チェキスクエア [テラコッタオレンジ]</t>
    <phoneticPr fontId="4"/>
  </si>
  <si>
    <t>instax mini LiPlay チェキ BEIGE GOLD ギフトBOX</t>
    <phoneticPr fontId="4"/>
  </si>
  <si>
    <t>Pixtoss [MILK WHITE]</t>
    <phoneticPr fontId="4"/>
  </si>
  <si>
    <t>モノクロカメラ KC-TY01 BK [ブラック]</t>
    <phoneticPr fontId="4"/>
  </si>
  <si>
    <t>Pixtoss [SODA BLUE]</t>
    <phoneticPr fontId="4"/>
  </si>
  <si>
    <t>Pixtoss [PEACH PINK]</t>
    <phoneticPr fontId="4"/>
  </si>
  <si>
    <t>モノクロカメラ KC-TY01 CP [コーラルピンク]</t>
    <phoneticPr fontId="4"/>
  </si>
  <si>
    <t>モノクロカメラ KC-TY01 SB [スカイブルー]</t>
    <phoneticPr fontId="4"/>
  </si>
  <si>
    <t>モノクロカメラ KC-TY01 BR [ブラウン]</t>
    <phoneticPr fontId="4"/>
  </si>
  <si>
    <t>チェキWIDE instax WIDE 300</t>
    <phoneticPr fontId="4"/>
  </si>
  <si>
    <t>instax SQUARE SQ 6 チェキスクエア [アクアブルー]</t>
    <phoneticPr fontId="4"/>
  </si>
  <si>
    <t>instax SQUARE SQ 6 チェキスクエア [ルビーレッド]</t>
    <phoneticPr fontId="4"/>
  </si>
  <si>
    <t>FUJIFILM X100V [シルバー]</t>
    <phoneticPr fontId="4"/>
  </si>
  <si>
    <t>FUJIFILM X100V [ブラック]</t>
    <phoneticPr fontId="4"/>
  </si>
  <si>
    <t>RICOH THETA Z1 51GB</t>
    <phoneticPr fontId="4"/>
  </si>
  <si>
    <t>VLOGCAM ZV-1 (B) [ブラック]</t>
    <phoneticPr fontId="4"/>
  </si>
  <si>
    <t>VLOGCAM ZV-1 (W) [ホワイト]</t>
    <phoneticPr fontId="4"/>
  </si>
  <si>
    <t>COOLPIX P950</t>
    <phoneticPr fontId="4"/>
  </si>
  <si>
    <t>VLOGCAM ZV-1G シューティンググリップキット (W) [ホワイト]</t>
    <phoneticPr fontId="4"/>
  </si>
  <si>
    <t>VLOGCAM ZV-1G シューティンググリップキット (B) [ブラック]</t>
    <phoneticPr fontId="4"/>
  </si>
  <si>
    <t>LUMIX DC-FZ85</t>
    <phoneticPr fontId="4"/>
  </si>
  <si>
    <t>PowerShot SX720 HS [ブラック]</t>
    <phoneticPr fontId="4"/>
  </si>
  <si>
    <t>PowerShot SX720 HS [レッド]</t>
    <phoneticPr fontId="4"/>
  </si>
  <si>
    <t>サイバーショット DSC-WX350 (B) [ブラック]</t>
    <phoneticPr fontId="4"/>
  </si>
  <si>
    <t>サイバーショット DSC-WX350 (W) [ホワイト]</t>
    <phoneticPr fontId="4"/>
  </si>
  <si>
    <t>サイバーショット DSC-WX350 (P) [ピンク]</t>
    <phoneticPr fontId="4"/>
  </si>
  <si>
    <t>LUMIX DC-TZ95-W [ホワイト]</t>
    <phoneticPr fontId="4"/>
  </si>
  <si>
    <t>LUMIX DC-TZ95-K [ブラック]</t>
    <phoneticPr fontId="4"/>
  </si>
  <si>
    <t>サイバーショット DSC-WX500 (B) [ブラック]</t>
    <phoneticPr fontId="4"/>
  </si>
  <si>
    <t>サイバーショット DSC-WX500 (W) [ホワイト]</t>
    <phoneticPr fontId="4"/>
  </si>
  <si>
    <t>サイバーショット DSC-WX500 (R) [レッド]</t>
    <phoneticPr fontId="4"/>
  </si>
  <si>
    <t>サイバーショット DSC-W830</t>
    <phoneticPr fontId="4"/>
  </si>
  <si>
    <t>サイバーショット DSC-WX800</t>
    <phoneticPr fontId="4"/>
  </si>
  <si>
    <t>サイバーショット DSC-HX99</t>
    <phoneticPr fontId="4"/>
  </si>
  <si>
    <t>PowerShot G9 X Mark II [シルバー]</t>
    <phoneticPr fontId="4"/>
  </si>
  <si>
    <t>PowerShot G9 X Mark II [ブラック]</t>
    <phoneticPr fontId="4"/>
  </si>
  <si>
    <t>サイバーショット DSC-RX10M4</t>
    <phoneticPr fontId="4"/>
  </si>
  <si>
    <t>LUMIX DMC-FZ300</t>
    <phoneticPr fontId="4"/>
  </si>
  <si>
    <t>IXY 650 [シルバー]</t>
    <phoneticPr fontId="4"/>
  </si>
  <si>
    <t>IXY 650 [ブラック]</t>
    <phoneticPr fontId="4"/>
  </si>
  <si>
    <t>LUMIX DC-LX100M2</t>
    <phoneticPr fontId="4"/>
  </si>
  <si>
    <t>PowerShot ZOOM</t>
    <phoneticPr fontId="4"/>
  </si>
  <si>
    <t>PowerShot G5 X Mark II</t>
    <phoneticPr fontId="4"/>
  </si>
  <si>
    <t>LUMIX DC-FZ1000M2</t>
    <phoneticPr fontId="4"/>
  </si>
  <si>
    <t>サイバーショット DSC-HX400V</t>
    <phoneticPr fontId="4"/>
  </si>
  <si>
    <t>LUMIX DC-TX2</t>
    <phoneticPr fontId="4"/>
  </si>
  <si>
    <t>PowerShot G1 X Mark III</t>
    <phoneticPr fontId="4"/>
  </si>
  <si>
    <t>PIENIFLEX KC-TY02</t>
    <phoneticPr fontId="4"/>
  </si>
  <si>
    <t>RICOH THETA SC2 for Business</t>
    <phoneticPr fontId="4"/>
  </si>
  <si>
    <t>PowerShot SX430 IS</t>
    <phoneticPr fontId="4"/>
  </si>
  <si>
    <t>ILME-FX3</t>
    <phoneticPr fontId="4"/>
  </si>
  <si>
    <t>MOZA MOIN Camera</t>
    <phoneticPr fontId="4"/>
  </si>
  <si>
    <t>DJI POCKET 2 Creator コンボ</t>
    <phoneticPr fontId="4"/>
  </si>
  <si>
    <t>Insta360 ONE X2 [ブラック]</t>
    <phoneticPr fontId="4"/>
  </si>
  <si>
    <t>Everio GZ-F270-T [ブラウン]</t>
    <phoneticPr fontId="4"/>
  </si>
  <si>
    <t>Everio GZ-F270-W [ホワイト]</t>
    <phoneticPr fontId="4"/>
  </si>
  <si>
    <t>Everio R GZ-R480-W [シャインホワイト]</t>
    <phoneticPr fontId="4"/>
  </si>
  <si>
    <t>instax mini 40 チェキ</t>
    <phoneticPr fontId="4"/>
  </si>
  <si>
    <t>Polaroid Now [Mandalorian]</t>
    <phoneticPr fontId="4"/>
  </si>
  <si>
    <t>Z fc ボディ</t>
    <phoneticPr fontId="4"/>
  </si>
  <si>
    <t>Z fc 16-50 VR SLレンズキット</t>
    <phoneticPr fontId="4"/>
  </si>
  <si>
    <t>Z fc 28mm f/2.8 Special Edition キット</t>
    <phoneticPr fontId="4"/>
  </si>
  <si>
    <t>OLYMPUS PEN E-P7 ボディ [ホワイト]</t>
    <phoneticPr fontId="4"/>
  </si>
  <si>
    <t>OLYMPUS PEN E-P7 ボディ [シルバー]</t>
    <phoneticPr fontId="4"/>
  </si>
  <si>
    <t>OLYMPUS PEN E-P7 14-42mm EZレンズキット [シルバー]</t>
    <phoneticPr fontId="4"/>
  </si>
  <si>
    <t>OLYMPUS PEN E-P7 14-42mm EZレンズキット [ホワイト]</t>
    <phoneticPr fontId="4"/>
  </si>
  <si>
    <t>LUMIX DC-GH5M2 ボディ</t>
    <phoneticPr fontId="4"/>
  </si>
  <si>
    <t>LUMIX DC-GH5M2M 標準ズームレンズキット</t>
    <phoneticPr fontId="4"/>
  </si>
  <si>
    <t>α7R III ILCE-7RM3A ボディ</t>
    <phoneticPr fontId="4"/>
  </si>
  <si>
    <t>α7R IV ILCE-7RM4A ボディ</t>
    <phoneticPr fontId="4"/>
  </si>
  <si>
    <t>PENTAX K-3 Mark III ボディ [ブラック]</t>
    <phoneticPr fontId="4"/>
  </si>
  <si>
    <t>PENTAX K-3 Mark III ボディ [シルバー]</t>
    <phoneticPr fontId="4"/>
  </si>
  <si>
    <t>FUJIFILM X-E4 ボディ [ブラック]</t>
    <phoneticPr fontId="4"/>
  </si>
  <si>
    <t>FUJIFILM X-E4 ボディ [シルバー]</t>
    <phoneticPr fontId="4"/>
  </si>
  <si>
    <t>FUJIFILM X-E4 レンズキット [ブラック]</t>
    <phoneticPr fontId="4"/>
  </si>
  <si>
    <t>FUJIFILM X-E4 レンズキット [シルバー]</t>
    <phoneticPr fontId="4"/>
  </si>
  <si>
    <t>Z 6II 24-70 レンズキット</t>
    <phoneticPr fontId="4"/>
  </si>
  <si>
    <t>Z 5 24-70 限定セット</t>
    <phoneticPr fontId="4"/>
  </si>
  <si>
    <t>Z 7II ボディ</t>
    <phoneticPr fontId="4"/>
  </si>
  <si>
    <t>SIGMA fp L ボディ</t>
    <phoneticPr fontId="4"/>
  </si>
  <si>
    <t>SIGMA fp L ELECTRONIC VIEWFINDER EVF-11 キット</t>
    <phoneticPr fontId="4"/>
  </si>
  <si>
    <t>EOS Kiss M2 ボディ [ブラック]</t>
    <phoneticPr fontId="4"/>
  </si>
  <si>
    <t>EOS Kiss M2 ボディ [ホワイト]</t>
    <phoneticPr fontId="4"/>
  </si>
  <si>
    <t>EOS Kiss M2 EF-M15-45 IS STM レンズキット [ブラック]</t>
    <phoneticPr fontId="4"/>
  </si>
  <si>
    <t>EOS Kiss M2 EF-M15-45 IS STM レンズキット [ホワイト]</t>
    <phoneticPr fontId="4"/>
  </si>
  <si>
    <t>OM SYSTEM OM-5 ボディ [ブラック]</t>
    <phoneticPr fontId="4"/>
  </si>
  <si>
    <t>OM SYSTEM OM-5 ボディ [シルバー]</t>
    <phoneticPr fontId="4"/>
  </si>
  <si>
    <t>OM SYSTEM OM-5 14-150mm II レンズキット [シルバー]</t>
    <phoneticPr fontId="4"/>
  </si>
  <si>
    <t>OM SYSTEM OM-5 14-150mm II レンズキット [ブラック]</t>
    <phoneticPr fontId="4"/>
  </si>
  <si>
    <t>OM SYSTEM OM-5 12-45mm F4.0 PRO レンズキット [ブラック]</t>
    <phoneticPr fontId="4"/>
  </si>
  <si>
    <t>OM SYSTEM OM-5 12-45mm F4.0 PRO レンズキット [シルバー]</t>
    <phoneticPr fontId="4"/>
  </si>
  <si>
    <t>FUJIFILM X-T5 ボディ [ブラック]</t>
    <phoneticPr fontId="4"/>
  </si>
  <si>
    <t>FUJIFILM X-T5 ボディ [シルバー]</t>
    <phoneticPr fontId="4"/>
  </si>
  <si>
    <t>FUJIFILM X-T5 XF18-55mmレンズキット [シルバー]</t>
    <phoneticPr fontId="4"/>
  </si>
  <si>
    <t>FUJIFILM X-T5 XF18-55mmレンズキット [ブラック]</t>
    <phoneticPr fontId="4"/>
  </si>
  <si>
    <t>FUJIFILM X-H2 ボディ</t>
    <phoneticPr fontId="4"/>
  </si>
  <si>
    <t>FUJIFILM X-H2 XF16-80mmレンズキット</t>
    <phoneticPr fontId="4"/>
  </si>
  <si>
    <t>α7R V ILCE-7RM5 ボディ</t>
    <phoneticPr fontId="4"/>
  </si>
  <si>
    <t>EOS R6 Mark II ボディ</t>
    <phoneticPr fontId="4"/>
  </si>
  <si>
    <t>EOS R6 Mark II RF24-105 IS STM レンズキット</t>
    <phoneticPr fontId="4"/>
  </si>
  <si>
    <t>EOS R6 Mark II RF24-105L IS USM レンズキット</t>
    <phoneticPr fontId="4"/>
  </si>
  <si>
    <t>Z 5 24-200 レンズキット</t>
    <phoneticPr fontId="4"/>
  </si>
  <si>
    <t>PENTAX KF ボディ</t>
    <phoneticPr fontId="4"/>
  </si>
  <si>
    <t>PENTAX KF 18-55WRキット</t>
    <phoneticPr fontId="4"/>
  </si>
  <si>
    <t>OLYMPUS PEN E-P7 EZダブルズームキット [シルバー]</t>
    <phoneticPr fontId="4"/>
  </si>
  <si>
    <t>OLYMPUS PEN E-P7 EZダブルズームキット [ホワイト]</t>
    <phoneticPr fontId="4"/>
  </si>
  <si>
    <t>LUMIX DC-G99D ボディ</t>
    <phoneticPr fontId="4"/>
  </si>
  <si>
    <t>LUMIX DC-G99DH 標準ズームレンズキット</t>
    <phoneticPr fontId="4"/>
  </si>
  <si>
    <t>Z 30 ボディ</t>
    <phoneticPr fontId="4"/>
  </si>
  <si>
    <t>Z 30 ダブルズームキット</t>
    <phoneticPr fontId="4"/>
  </si>
  <si>
    <t>Z 30 16-50 VR レンズキット</t>
    <phoneticPr fontId="4"/>
  </si>
  <si>
    <t>FDR-AX45-TI</t>
    <phoneticPr fontId="4"/>
  </si>
  <si>
    <t>CHDHX-901-FW</t>
    <phoneticPr fontId="4"/>
  </si>
  <si>
    <t>HC-VX992M-R</t>
    <phoneticPr fontId="4"/>
  </si>
  <si>
    <t>HDR-CX470 (W)</t>
    <phoneticPr fontId="4"/>
  </si>
  <si>
    <t>HDR-CX470 (B)</t>
    <phoneticPr fontId="4"/>
  </si>
  <si>
    <t>HC-V480MS-W</t>
    <phoneticPr fontId="4"/>
  </si>
  <si>
    <t>HC-V480MS-K</t>
    <phoneticPr fontId="4"/>
  </si>
  <si>
    <t>Blackmagic Design4K</t>
    <phoneticPr fontId="4"/>
  </si>
  <si>
    <t>Everio R GZ-RX690-D</t>
    <phoneticPr fontId="4"/>
  </si>
  <si>
    <t>Everio R GZ-RX690-B</t>
    <phoneticPr fontId="4"/>
  </si>
  <si>
    <t>Blackmagic Design6K</t>
    <phoneticPr fontId="4"/>
  </si>
  <si>
    <t>EOS R6</t>
    <phoneticPr fontId="4"/>
  </si>
  <si>
    <t>EOS R5</t>
    <phoneticPr fontId="4"/>
  </si>
  <si>
    <t>ILCE-7SM3</t>
    <phoneticPr fontId="4"/>
  </si>
  <si>
    <t>EOS R6 RF24-105ISSTM</t>
    <phoneticPr fontId="4"/>
  </si>
  <si>
    <t>LUMIX DC-S5K</t>
    <phoneticPr fontId="4"/>
  </si>
  <si>
    <t>LUMIX DC-S5</t>
    <phoneticPr fontId="4"/>
  </si>
  <si>
    <t>E-M10 Mark IV BK</t>
    <phoneticPr fontId="4"/>
  </si>
  <si>
    <t>E-M10 Mark IV SL</t>
    <phoneticPr fontId="4"/>
  </si>
  <si>
    <t>E-M10MKIVWZKBK</t>
    <phoneticPr fontId="4"/>
  </si>
  <si>
    <t>E-M10MKIVWZKSLV</t>
    <phoneticPr fontId="4"/>
  </si>
  <si>
    <t>Z5 BODY</t>
    <phoneticPr fontId="4"/>
  </si>
  <si>
    <t>Z5LK24-50</t>
    <phoneticPr fontId="4"/>
  </si>
  <si>
    <t>M10-R Typ 6376 Body</t>
    <phoneticPr fontId="4"/>
  </si>
  <si>
    <t>M10-R Typ 6376BodySL</t>
    <phoneticPr fontId="4"/>
  </si>
  <si>
    <t>LUMIX DC-G100K</t>
    <phoneticPr fontId="4"/>
  </si>
  <si>
    <t>LUMIX DC-G100V</t>
    <phoneticPr fontId="4"/>
  </si>
  <si>
    <t>E-M5MIII12-45PRO-SLV</t>
    <phoneticPr fontId="4"/>
  </si>
  <si>
    <t>E-M5MIII12-45PRO-BLK</t>
    <phoneticPr fontId="4"/>
  </si>
  <si>
    <t>FUJIFILM X-T4 bodyBK</t>
    <phoneticPr fontId="4"/>
  </si>
  <si>
    <t>FUJIFILM X-T4BODYSL</t>
    <phoneticPr fontId="4"/>
  </si>
  <si>
    <t>X-T4LK-1680-S</t>
    <phoneticPr fontId="4"/>
  </si>
  <si>
    <t>X-T4LK-1680-B</t>
    <phoneticPr fontId="4"/>
  </si>
  <si>
    <t>EOSKISSX10I</t>
    <phoneticPr fontId="4"/>
  </si>
  <si>
    <t>EOSKISSX10IWKIT</t>
    <phoneticPr fontId="4"/>
  </si>
  <si>
    <t>EOSRP24105ISSTMLK</t>
    <phoneticPr fontId="4"/>
  </si>
  <si>
    <t>OMDEM1MARK3BODY</t>
    <phoneticPr fontId="4"/>
  </si>
  <si>
    <t>OMDEM1MARK31240MM</t>
    <phoneticPr fontId="4"/>
  </si>
  <si>
    <t>D6 BODY BK</t>
    <phoneticPr fontId="4"/>
  </si>
  <si>
    <t>D780 BODY</t>
    <phoneticPr fontId="4"/>
  </si>
  <si>
    <t>EOS1DXMK3</t>
    <phoneticPr fontId="4"/>
  </si>
  <si>
    <t>E-M5MIII14-150II-BL</t>
    <phoneticPr fontId="4"/>
  </si>
  <si>
    <t>RF100500LIS</t>
    <phoneticPr fontId="4"/>
  </si>
  <si>
    <t>RF2410540LIS</t>
    <phoneticPr fontId="4"/>
  </si>
  <si>
    <t>NOKTON50_1.5MC_VM_SL</t>
    <phoneticPr fontId="4"/>
  </si>
  <si>
    <t>NOKTON50_1.5MC_VM_BK</t>
    <phoneticPr fontId="4"/>
  </si>
  <si>
    <t>NOKTON50_1.5SC_VM_SL</t>
    <phoneticPr fontId="4"/>
  </si>
  <si>
    <t>NOKTON50_1.5SC_VM_BK</t>
    <phoneticPr fontId="4"/>
  </si>
  <si>
    <t>NOK50_1.5MC_NI_VM_BK</t>
    <phoneticPr fontId="4"/>
  </si>
  <si>
    <t>NOK50_1.5SC_NI_VM_BK</t>
    <phoneticPr fontId="4"/>
  </si>
  <si>
    <t>NZ501.2</t>
    <phoneticPr fontId="4"/>
  </si>
  <si>
    <t>NZ14242.8</t>
    <phoneticPr fontId="4"/>
  </si>
  <si>
    <t>D85APOGREF</t>
    <phoneticPr fontId="4"/>
  </si>
  <si>
    <t>D85APOGRF</t>
    <phoneticPr fontId="4"/>
  </si>
  <si>
    <t>85MMF1.4DGDNART</t>
    <phoneticPr fontId="4"/>
  </si>
  <si>
    <t>ED100-400F50IS</t>
    <phoneticPr fontId="4"/>
  </si>
  <si>
    <t>NZ24-200</t>
    <phoneticPr fontId="4"/>
  </si>
  <si>
    <t>DGVARIO-ELMARIT12-60</t>
    <phoneticPr fontId="4"/>
  </si>
  <si>
    <t>NZ70-200-28</t>
    <phoneticPr fontId="4"/>
  </si>
  <si>
    <t>RF852MISSTM</t>
    <phoneticPr fontId="4"/>
  </si>
  <si>
    <t>RF80011ISSTM</t>
    <phoneticPr fontId="4"/>
  </si>
  <si>
    <t>105MMF2.8DGDNMACROA</t>
    <phoneticPr fontId="4"/>
  </si>
  <si>
    <t>70_300F4.56.3DI3</t>
    <phoneticPr fontId="4"/>
  </si>
  <si>
    <t>SPEEDMASTER1.285RF</t>
    <phoneticPr fontId="4"/>
  </si>
  <si>
    <t>SPEEDMASTER1.285Z</t>
    <phoneticPr fontId="4"/>
  </si>
  <si>
    <t>D85APOSLEF</t>
    <phoneticPr fontId="4"/>
  </si>
  <si>
    <t>D85APOSLF</t>
    <phoneticPr fontId="4"/>
  </si>
  <si>
    <t>D85APOBKEF</t>
    <phoneticPr fontId="4"/>
  </si>
  <si>
    <t>D85APOBKF</t>
    <phoneticPr fontId="4"/>
  </si>
  <si>
    <t>MF85MMF14MK2CEFM</t>
    <phoneticPr fontId="4"/>
  </si>
  <si>
    <t>MF85MMF14MK2CEF</t>
    <phoneticPr fontId="4"/>
  </si>
  <si>
    <t>MF85MMF14MK2SE</t>
    <phoneticPr fontId="4"/>
  </si>
  <si>
    <t>MF85MMF14MK2FX</t>
    <phoneticPr fontId="4"/>
  </si>
  <si>
    <t>MF85MMF14MK2MFT</t>
    <phoneticPr fontId="4"/>
  </si>
  <si>
    <t>MF85MMF14MK2NFAE</t>
    <phoneticPr fontId="4"/>
  </si>
  <si>
    <t>MF14MMF28MK2CEFM</t>
    <phoneticPr fontId="4"/>
  </si>
  <si>
    <t>MF14MMF28MK2CEF</t>
    <phoneticPr fontId="4"/>
  </si>
  <si>
    <t>MF14MMF28MK2SE</t>
    <phoneticPr fontId="4"/>
  </si>
  <si>
    <t>MF14MMF28MK2FX</t>
    <phoneticPr fontId="4"/>
  </si>
  <si>
    <t>MF14MMF28MK2MFT</t>
    <phoneticPr fontId="4"/>
  </si>
  <si>
    <t>MF14MMF28MK2NFAE</t>
    <phoneticPr fontId="4"/>
  </si>
  <si>
    <t>SEL1635GM</t>
    <phoneticPr fontId="4"/>
  </si>
  <si>
    <t>SEL1670Z</t>
    <phoneticPr fontId="4"/>
  </si>
  <si>
    <t>EDM9-18/F4-5.6</t>
    <phoneticPr fontId="4"/>
  </si>
  <si>
    <t>105MMF2.8DGDNMACRO</t>
    <phoneticPr fontId="4"/>
  </si>
  <si>
    <t>AFSEDMC60/2.8G</t>
    <phoneticPr fontId="4"/>
  </si>
  <si>
    <t>A035N_100_400DI_VC_U</t>
    <phoneticPr fontId="4"/>
  </si>
  <si>
    <t>30MMF1.4DCDN(C)EF-M</t>
    <phoneticPr fontId="4"/>
  </si>
  <si>
    <t>HDPENTAXDA2040MMF2.8</t>
    <phoneticPr fontId="4"/>
  </si>
  <si>
    <t>MA89</t>
    <phoneticPr fontId="4"/>
  </si>
  <si>
    <t>DJI-POCKET2</t>
    <phoneticPr fontId="4"/>
  </si>
  <si>
    <t>BGE21</t>
    <phoneticPr fontId="4"/>
  </si>
  <si>
    <t>EOSKISSM2 WZKBK</t>
    <phoneticPr fontId="4"/>
  </si>
  <si>
    <t>EOSKISSX10 LKIT BK</t>
    <phoneticPr fontId="4"/>
  </si>
  <si>
    <t>EOSM200 WLKBK</t>
    <phoneticPr fontId="4"/>
  </si>
  <si>
    <t>EOSM200 WLKWH</t>
    <phoneticPr fontId="4"/>
  </si>
  <si>
    <t>EOSM200 L1545KBK</t>
    <phoneticPr fontId="4"/>
  </si>
  <si>
    <t>EOSM200 L1545KWH</t>
    <phoneticPr fontId="4"/>
  </si>
  <si>
    <t>D5600 L1855KIT</t>
    <phoneticPr fontId="4"/>
  </si>
  <si>
    <t>PSG7XMK3BK</t>
    <phoneticPr fontId="4"/>
  </si>
  <si>
    <t>PSG7XMK3SL</t>
    <phoneticPr fontId="4"/>
  </si>
  <si>
    <t>DMCLX9K</t>
    <phoneticPr fontId="4"/>
  </si>
  <si>
    <t>IXY210SL</t>
    <phoneticPr fontId="4"/>
  </si>
  <si>
    <t>IXY210BK</t>
    <phoneticPr fontId="4"/>
  </si>
  <si>
    <t>PSSX740HSSL</t>
    <phoneticPr fontId="4"/>
  </si>
  <si>
    <t>PSSX740HSBK</t>
    <phoneticPr fontId="4"/>
  </si>
  <si>
    <t>IXY200SL</t>
    <phoneticPr fontId="4"/>
  </si>
  <si>
    <t>IXY200RE</t>
    <phoneticPr fontId="4"/>
  </si>
  <si>
    <t>instax mini 11 PPL</t>
    <phoneticPr fontId="4"/>
  </si>
  <si>
    <t>instax mini 11 BLU</t>
    <phoneticPr fontId="4"/>
  </si>
  <si>
    <t>instax mini 11 WHT</t>
    <phoneticPr fontId="4"/>
  </si>
  <si>
    <t>instax mini 11 PNK</t>
    <phoneticPr fontId="4"/>
  </si>
  <si>
    <t>instax mini 11 GRY</t>
    <phoneticPr fontId="4"/>
  </si>
  <si>
    <t>instaxminiLiPlayEB</t>
    <phoneticPr fontId="4"/>
  </si>
  <si>
    <t>instax mini 90 NC</t>
    <phoneticPr fontId="4"/>
  </si>
  <si>
    <t>instaxminiLiPlaySW</t>
    <phoneticPr fontId="4"/>
  </si>
  <si>
    <t>instax SQUARE SQ1BL</t>
    <phoneticPr fontId="4"/>
  </si>
  <si>
    <t>instax SQUARE SQ1WH</t>
    <phoneticPr fontId="4"/>
  </si>
  <si>
    <t>instaxminiLiPlayGD</t>
    <phoneticPr fontId="4"/>
  </si>
  <si>
    <t>instaxSQUARESQ1OR</t>
    <phoneticPr fontId="4"/>
  </si>
  <si>
    <t>instaxminiLPyGDBOX</t>
    <phoneticPr fontId="4"/>
  </si>
  <si>
    <t>Pixtoss TCC-05WH</t>
    <phoneticPr fontId="4"/>
  </si>
  <si>
    <t>KC-TY01 BK</t>
    <phoneticPr fontId="4"/>
  </si>
  <si>
    <t>Pixtoss TCC-05BU</t>
    <phoneticPr fontId="4"/>
  </si>
  <si>
    <t>Pixtoss TCC-05PK</t>
    <phoneticPr fontId="4"/>
  </si>
  <si>
    <t>KC-TY01 CP</t>
    <phoneticPr fontId="4"/>
  </si>
  <si>
    <t>KC-TY01 SB</t>
    <phoneticPr fontId="4"/>
  </si>
  <si>
    <t>KC-TY01 BR</t>
    <phoneticPr fontId="4"/>
  </si>
  <si>
    <t>instax WIDE 300</t>
    <phoneticPr fontId="4"/>
  </si>
  <si>
    <t>instaxSQUARESQ6 AB</t>
    <phoneticPr fontId="4"/>
  </si>
  <si>
    <t>instaxSQUARESQ6 RR</t>
    <phoneticPr fontId="4"/>
  </si>
  <si>
    <t>FUJIFILM X100V SL</t>
    <phoneticPr fontId="4"/>
  </si>
  <si>
    <t>FUJIFILM X100V BK</t>
    <phoneticPr fontId="4"/>
  </si>
  <si>
    <t>VLOGCAM ZV-1 (B)</t>
    <phoneticPr fontId="4"/>
  </si>
  <si>
    <t>VLOGCAM ZV-1 (W)</t>
    <phoneticPr fontId="4"/>
  </si>
  <si>
    <t>COOLPIXP950</t>
    <phoneticPr fontId="4"/>
  </si>
  <si>
    <t>ZV-1G(W)</t>
    <phoneticPr fontId="4"/>
  </si>
  <si>
    <t>ZV-1G(B)</t>
    <phoneticPr fontId="4"/>
  </si>
  <si>
    <t>DC-FZ85</t>
    <phoneticPr fontId="4"/>
  </si>
  <si>
    <t>PowerShot SX720 HSBK</t>
    <phoneticPr fontId="4"/>
  </si>
  <si>
    <t>PowerShot SX720 HSRE</t>
    <phoneticPr fontId="4"/>
  </si>
  <si>
    <t>DSC-WX350 (B)</t>
    <phoneticPr fontId="4"/>
  </si>
  <si>
    <t>DSC-WX350 (W)</t>
    <phoneticPr fontId="4"/>
  </si>
  <si>
    <t>DSC-WX350 (P)</t>
    <phoneticPr fontId="4"/>
  </si>
  <si>
    <t>DC-TZ95-W</t>
    <phoneticPr fontId="4"/>
  </si>
  <si>
    <t>DC-TZ95-K</t>
    <phoneticPr fontId="4"/>
  </si>
  <si>
    <t>DSC-WX500 (B)</t>
    <phoneticPr fontId="4"/>
  </si>
  <si>
    <t>DSC-WX500 (W)</t>
    <phoneticPr fontId="4"/>
  </si>
  <si>
    <t>DSC-WX500 (R)</t>
    <phoneticPr fontId="4"/>
  </si>
  <si>
    <t>DSC-W830</t>
    <phoneticPr fontId="4"/>
  </si>
  <si>
    <t>DSC-WX800</t>
    <phoneticPr fontId="4"/>
  </si>
  <si>
    <t>DSC-HX99</t>
    <phoneticPr fontId="4"/>
  </si>
  <si>
    <t>PSG9XMK2SL</t>
    <phoneticPr fontId="4"/>
  </si>
  <si>
    <t>PSG9XMK2BK</t>
    <phoneticPr fontId="4"/>
  </si>
  <si>
    <t>DSC-RX10M4</t>
    <phoneticPr fontId="4"/>
  </si>
  <si>
    <t>DMC-FZ300</t>
    <phoneticPr fontId="4"/>
  </si>
  <si>
    <t>IXY650SL</t>
    <phoneticPr fontId="4"/>
  </si>
  <si>
    <t>IXY650BK</t>
    <phoneticPr fontId="4"/>
  </si>
  <si>
    <t>DC-LX100M2</t>
    <phoneticPr fontId="4"/>
  </si>
  <si>
    <t>PSG5XMK2</t>
    <phoneticPr fontId="4"/>
  </si>
  <si>
    <t>DC-FZ1000M2</t>
    <phoneticPr fontId="4"/>
  </si>
  <si>
    <t>DSC-HX400V</t>
    <phoneticPr fontId="4"/>
  </si>
  <si>
    <t>DC-TX2</t>
    <phoneticPr fontId="4"/>
  </si>
  <si>
    <t>PSG1XMK3</t>
    <phoneticPr fontId="4"/>
  </si>
  <si>
    <t>KC-TY02</t>
    <phoneticPr fontId="4"/>
  </si>
  <si>
    <t>THETA-SC2BUSINESS 2</t>
    <phoneticPr fontId="4"/>
  </si>
  <si>
    <t>PSSX430IS</t>
    <phoneticPr fontId="4"/>
  </si>
  <si>
    <t>MPC01</t>
    <phoneticPr fontId="4"/>
  </si>
  <si>
    <t>DJI-POCKET2-COMB</t>
    <phoneticPr fontId="4"/>
  </si>
  <si>
    <t>CINOSXX/A</t>
    <phoneticPr fontId="4"/>
  </si>
  <si>
    <t>GZ-F270-T</t>
    <phoneticPr fontId="4"/>
  </si>
  <si>
    <t>GZ-F270-W</t>
    <phoneticPr fontId="4"/>
  </si>
  <si>
    <t>GZ-R480-W</t>
    <phoneticPr fontId="4"/>
  </si>
  <si>
    <t>instax mini 40</t>
    <phoneticPr fontId="4"/>
  </si>
  <si>
    <t>Polaroid Now</t>
    <phoneticPr fontId="4"/>
  </si>
  <si>
    <t>Z FC BODY 2</t>
    <phoneticPr fontId="4"/>
  </si>
  <si>
    <t>ZFCLK1650SL</t>
    <phoneticPr fontId="4"/>
  </si>
  <si>
    <t>ZFCLK28SE</t>
    <phoneticPr fontId="4"/>
  </si>
  <si>
    <t>E-P7BODY-WHT</t>
    <phoneticPr fontId="4"/>
  </si>
  <si>
    <t>E-P7BODY-SLV</t>
    <phoneticPr fontId="4"/>
  </si>
  <si>
    <t>E-P714-42EZLKIT-SLV</t>
    <phoneticPr fontId="4"/>
  </si>
  <si>
    <t>E-P714-42EZLKIT-WHT</t>
    <phoneticPr fontId="4"/>
  </si>
  <si>
    <t>DC-GH5M2</t>
    <phoneticPr fontId="4"/>
  </si>
  <si>
    <t>DC-GH5M2M</t>
    <phoneticPr fontId="4"/>
  </si>
  <si>
    <t>ILCE7RM3A</t>
    <phoneticPr fontId="4"/>
  </si>
  <si>
    <t>ILCE-7RM4A</t>
    <phoneticPr fontId="4"/>
  </si>
  <si>
    <t>K3MARK3ﾎﾞﾃﾞｨBK</t>
    <phoneticPr fontId="4"/>
  </si>
  <si>
    <t>K3MARK3ﾎﾞﾃﾞｨSLV</t>
    <phoneticPr fontId="4"/>
  </si>
  <si>
    <t>FUJIFILM X-E4 ボディBK</t>
    <phoneticPr fontId="4"/>
  </si>
  <si>
    <t>FUJIFILM X-E4 ボディSLV</t>
    <phoneticPr fontId="4"/>
  </si>
  <si>
    <t>FXE4LK1545B</t>
    <phoneticPr fontId="4"/>
  </si>
  <si>
    <t>FXE4LK1545S</t>
    <phoneticPr fontId="4"/>
  </si>
  <si>
    <t>Z6IILK24-70</t>
    <phoneticPr fontId="4"/>
  </si>
  <si>
    <t>Z5LK2470</t>
    <phoneticPr fontId="4"/>
  </si>
  <si>
    <t>Z7 2 BODY</t>
    <phoneticPr fontId="4"/>
  </si>
  <si>
    <t>FPLEVF11KIT</t>
    <phoneticPr fontId="4"/>
  </si>
  <si>
    <t>EOS Kiss M2 ボディBK</t>
    <phoneticPr fontId="4"/>
  </si>
  <si>
    <t>EOS Kiss M2 ボディWH</t>
    <phoneticPr fontId="4"/>
  </si>
  <si>
    <t>KISSM2BK1545ISSTMLK</t>
    <phoneticPr fontId="4"/>
  </si>
  <si>
    <t>KISSM2WH1545ISSTMLK</t>
    <phoneticPr fontId="4"/>
  </si>
  <si>
    <t>OM-5bodyBK</t>
    <phoneticPr fontId="4"/>
  </si>
  <si>
    <t>OM-5bodySL</t>
    <phoneticPr fontId="4"/>
  </si>
  <si>
    <t>OM-5-14-150mm-IISL</t>
    <phoneticPr fontId="4"/>
  </si>
  <si>
    <t>OM-5-14-150mm-IIBK</t>
    <phoneticPr fontId="4"/>
  </si>
  <si>
    <t>OM51245mmF4.0PROBK</t>
    <phoneticPr fontId="4"/>
  </si>
  <si>
    <t>OM51245mmF4.0PROSL</t>
    <phoneticPr fontId="4"/>
  </si>
  <si>
    <t>XT5-BODY-B</t>
    <phoneticPr fontId="4"/>
  </si>
  <si>
    <t>XT5-BODY-S</t>
    <phoneticPr fontId="4"/>
  </si>
  <si>
    <t>FXT5LK1855S</t>
    <phoneticPr fontId="4"/>
  </si>
  <si>
    <t>FXT5LK1855B</t>
    <phoneticPr fontId="4"/>
  </si>
  <si>
    <t>X-H2-BODY</t>
    <phoneticPr fontId="4"/>
  </si>
  <si>
    <t>X-H2-XF16-80mm</t>
    <phoneticPr fontId="4"/>
  </si>
  <si>
    <t>α7R-V-ILCE-7RM5-BODY</t>
    <phoneticPr fontId="4"/>
  </si>
  <si>
    <t>EOS-R6-Mark-II-BODY</t>
    <phoneticPr fontId="4"/>
  </si>
  <si>
    <t>EOSR6MarkIIRF24105</t>
    <phoneticPr fontId="4"/>
  </si>
  <si>
    <t>EOSR6MarkIIRF24105L</t>
    <phoneticPr fontId="4"/>
  </si>
  <si>
    <t>Z-5-24-200</t>
    <phoneticPr fontId="4"/>
  </si>
  <si>
    <t>KFBODYBK</t>
    <phoneticPr fontId="4"/>
  </si>
  <si>
    <t>PENTAX-KF-18-55WR</t>
    <phoneticPr fontId="4"/>
  </si>
  <si>
    <t>EP7-WKIT-SLV</t>
    <phoneticPr fontId="4"/>
  </si>
  <si>
    <t>EP7-WKIT-WH</t>
    <phoneticPr fontId="4"/>
  </si>
  <si>
    <t>DCG99DK</t>
    <phoneticPr fontId="4"/>
  </si>
  <si>
    <t>DC-G99DH</t>
    <phoneticPr fontId="4"/>
  </si>
  <si>
    <t>Z30-BODY</t>
    <phoneticPr fontId="4"/>
  </si>
  <si>
    <t>Z30-WZKIT</t>
    <phoneticPr fontId="4"/>
  </si>
  <si>
    <t>Z-30-16-50-VR</t>
    <phoneticPr fontId="4"/>
  </si>
  <si>
    <t>FDR-AX45 (TI) [ブロンズブラウン] デジタル4Kビデオカメラレコーダー</t>
    <phoneticPr fontId="4"/>
  </si>
  <si>
    <t>HERO9 BLACK CHDHX-901-FW ウェアラブルカメラ</t>
    <phoneticPr fontId="4"/>
  </si>
  <si>
    <t>HDR-CX470 (W) [ホワイト] デジタルHDビデオカメラレコーダー</t>
    <phoneticPr fontId="4"/>
  </si>
  <si>
    <t>HDR-CX470 (B) [ブラック] デジタルHDビデオカメラレコーダー</t>
    <phoneticPr fontId="4"/>
  </si>
  <si>
    <t>HC-V480MS-W [ホワイト] デジタルハイビジョンビデオカメラ</t>
    <phoneticPr fontId="4"/>
  </si>
  <si>
    <t>HC-V480MS-K [ブラック] デジタルハイビジョンビデオカメラ</t>
    <phoneticPr fontId="4"/>
  </si>
  <si>
    <t>FDR-AX60 デジタル4Kビデオカメラレコーダー</t>
    <phoneticPr fontId="4"/>
  </si>
  <si>
    <t>FDR-AX700 デジタル4Kビデオカメラレコーダー</t>
    <phoneticPr fontId="4"/>
  </si>
  <si>
    <t>Blackmagic Pocket Cinema Camera 4K デジタルフィルムカメラ</t>
    <phoneticPr fontId="4"/>
  </si>
  <si>
    <t>HC-X1500 デジタル4Kビデオカメラ</t>
    <phoneticPr fontId="4"/>
  </si>
  <si>
    <t>Everio R GZ-RX690-D [オレンジ] SD対応 64GBメモリー内蔵 防水防</t>
    <phoneticPr fontId="4"/>
  </si>
  <si>
    <t>Everio R GZ-RX690-B [ブラック]SD対応 64GBメモリー内蔵 防水防塵</t>
    <phoneticPr fontId="4"/>
  </si>
  <si>
    <t>Blackmagic Pocket Cinema Camera 6K デジタルフィルムカメラ</t>
    <phoneticPr fontId="4"/>
  </si>
  <si>
    <t>EOS R6 ボディ ミラーレスカメラ</t>
    <phoneticPr fontId="4"/>
  </si>
  <si>
    <t>EOS R5 ボディ ミラーレスカメラ</t>
    <phoneticPr fontId="4"/>
  </si>
  <si>
    <t>EOS R6 RF24-105 IS STM レンズキット ミラーレスカメラ</t>
    <phoneticPr fontId="4"/>
  </si>
  <si>
    <t>LUMIX DC-S5K 標準ズームKレンズキット ミラーレス一眼カメラ</t>
    <phoneticPr fontId="4"/>
  </si>
  <si>
    <t>DC-S5 ボディ ミラーレス一眼カメラ</t>
    <phoneticPr fontId="4"/>
  </si>
  <si>
    <t>OM-D E-M10 Mark IV ボディ [ブラック] ミラーレス一眼カメラ</t>
    <phoneticPr fontId="4"/>
  </si>
  <si>
    <t>OM-D E-M10 Mark IV ボディ [シルバー] ミラーレス一眼カメラ</t>
    <phoneticPr fontId="4"/>
  </si>
  <si>
    <t>OM-D E-M10 Mark IV EZダブルズームキット [ブラック]ミラーレス一眼カメラ</t>
    <phoneticPr fontId="4"/>
  </si>
  <si>
    <t>OM-D E-M10 Mark IV EZダブルズームキット [シルバー]ミラーレス一眼カメラ</t>
    <phoneticPr fontId="4"/>
  </si>
  <si>
    <t>Z 5 ボディ ミラーレス一眼カメラ</t>
    <phoneticPr fontId="4"/>
  </si>
  <si>
    <t>Z 5 24-50 レンズキット ミラーレス一眼カメラ</t>
    <phoneticPr fontId="4"/>
  </si>
  <si>
    <t>M10-R Typ 6376 ボディ [ブラッククローム]レンジファインダーカメラ</t>
    <phoneticPr fontId="4"/>
  </si>
  <si>
    <t>M10-R Typ 6376 ボディ [シルバークローム]レンジファインダーカメラ</t>
    <phoneticPr fontId="4"/>
  </si>
  <si>
    <t>LUMIX DC-G100K 標準ズームレンズキット VLOGミラーレス一眼カメラ</t>
    <phoneticPr fontId="4"/>
  </si>
  <si>
    <t>DC-G100V 標準ズームレンズキット VLOGミラーレス一眼カメラ</t>
    <phoneticPr fontId="4"/>
  </si>
  <si>
    <t>S3 ボディ デジタル中判一眼レフカメラ</t>
    <phoneticPr fontId="4"/>
  </si>
  <si>
    <t>X-T4 ボディ [ブラック] ミラーレス一眼カメラ</t>
    <phoneticPr fontId="4"/>
  </si>
  <si>
    <t>X-T4 ボディ [シルバー]デジタルカメラ</t>
    <phoneticPr fontId="4"/>
  </si>
  <si>
    <t>X-T4 レンズキット [シルバー] ミラーレス一眼カメラ</t>
    <phoneticPr fontId="4"/>
  </si>
  <si>
    <t>X-T4 レンズキット [ブラック] ミラーレス一眼カメラ</t>
    <phoneticPr fontId="4"/>
  </si>
  <si>
    <t>EOS Kiss X10i ボディ デジタルカメラ</t>
    <phoneticPr fontId="4"/>
  </si>
  <si>
    <t>EOS Kiss X10i ダブルズームキット デジタル一眼レフカメラ</t>
    <phoneticPr fontId="4"/>
  </si>
  <si>
    <t>OM-D E-M1 Mark III ボディ ミラーレス一眼カメラ</t>
    <phoneticPr fontId="4"/>
  </si>
  <si>
    <t>OM-D E-M1 Mark III 12-40mm F2.8 PROキット ミラーレス</t>
    <phoneticPr fontId="4"/>
  </si>
  <si>
    <t>D6 ボディ デジタル一眼レフカメラ</t>
    <phoneticPr fontId="4"/>
  </si>
  <si>
    <t>D780 ボディ デジタル一眼レフカメラ</t>
    <phoneticPr fontId="4"/>
  </si>
  <si>
    <t>EOS-1D X Mark III ボディ デジタル一眼レフカメラ</t>
    <phoneticPr fontId="4"/>
  </si>
  <si>
    <t>RF100-500mm F4.5-7.1 L IS USM レンズ</t>
    <phoneticPr fontId="4"/>
  </si>
  <si>
    <t>RF24-105mm F4 L IS USM レンズ</t>
    <phoneticPr fontId="4"/>
  </si>
  <si>
    <t>NOKTONvintageline50mmF1.5Aspherical IIVM MC[シルバー]</t>
    <phoneticPr fontId="4"/>
  </si>
  <si>
    <t>NOKTONvintageline50mmF1.5Aspherical IIVM MC[ブラック]</t>
    <phoneticPr fontId="4"/>
  </si>
  <si>
    <t>NOKTONvintageline50mmF1.5Aspherical II VMSC[シルバー]</t>
    <phoneticPr fontId="4"/>
  </si>
  <si>
    <t>NOKTONvintageline50mmF1.5Aspherical II VM SC[ブラック]</t>
    <phoneticPr fontId="4"/>
  </si>
  <si>
    <t>vintageline50mmF1.5Aspherical IIVMMCニッケルブラックペイント</t>
    <phoneticPr fontId="4"/>
  </si>
  <si>
    <t>vintageline50mmF1.5Aspherical IIVMSC[ニッケルブラックペイント]</t>
    <phoneticPr fontId="4"/>
  </si>
  <si>
    <t>NIKKOR Z 50mm f/1.2 S レンズ</t>
    <phoneticPr fontId="4"/>
  </si>
  <si>
    <t>NIKKOR Z 14-24mm f/2.8 S レンズ</t>
    <phoneticPr fontId="4"/>
  </si>
  <si>
    <t>若明光学 毒鏡 DULENS APO 85mm F2 グレー [キヤノン用] レンズ</t>
    <phoneticPr fontId="4"/>
  </si>
  <si>
    <t>若明光学 毒鏡 DULENS APO 85mm F2 グレー [ニコン用] レンズ</t>
    <phoneticPr fontId="4"/>
  </si>
  <si>
    <t>85mm F1.4 DG DN [ソニーE用] レンズ</t>
    <phoneticPr fontId="4"/>
  </si>
  <si>
    <t>M.ZUIKO DIGITAL ED 100-400mm F5.0-6.3 IS レンズ</t>
    <phoneticPr fontId="4"/>
  </si>
  <si>
    <t>NIKKOR Z 24-200mm f/4-6.3 VR レンズ</t>
    <phoneticPr fontId="4"/>
  </si>
  <si>
    <t>LEICA12-60mm/F2.8-4.0 ASPH./POWER O.I.S. H-ES12060</t>
    <phoneticPr fontId="4"/>
  </si>
  <si>
    <t>NIKKOR Z 70-200mm f/2.8 VR S レンズ</t>
    <phoneticPr fontId="4"/>
  </si>
  <si>
    <t>RF85mm F2 マクロ IS STM レンズ</t>
    <phoneticPr fontId="4"/>
  </si>
  <si>
    <t>RF800mm F11 IS STM レンズ</t>
    <phoneticPr fontId="4"/>
  </si>
  <si>
    <t>105mm F2.8 DG DN MACRO [ライカL用] レンズ</t>
    <phoneticPr fontId="4"/>
  </si>
  <si>
    <t>中一光学 SPEEDMASTER 85mm F1.2 [キヤノンRF用] レンズ</t>
    <phoneticPr fontId="4"/>
  </si>
  <si>
    <t>中一光学 SPEEDMASTER 85mm F1.2 [ニコンZ用] レンズ</t>
    <phoneticPr fontId="4"/>
  </si>
  <si>
    <t>若明光学 毒鏡 DULENS APO 85mm F2 シルバー [キヤノン用] レンズ</t>
    <phoneticPr fontId="4"/>
  </si>
  <si>
    <t>若明光学 毒鏡 DULENS APO 85mm F2 シルバー [ニコン用] レンズ</t>
    <phoneticPr fontId="4"/>
  </si>
  <si>
    <t>若明光学 毒鏡 DULENS APO 85mm F2 ブラック [キヤノン用] レンズ</t>
    <phoneticPr fontId="4"/>
  </si>
  <si>
    <t>若明光学 毒鏡 DULENS APO 85mm F2 ブラック [ニコン用] レンズ</t>
    <phoneticPr fontId="4"/>
  </si>
  <si>
    <t>SAMYANG MF 85mm F1.4 MK2 [キヤノンM用] レンズ</t>
    <phoneticPr fontId="4"/>
  </si>
  <si>
    <t>SAMYANG MF 85mm F1.4 MK2 [キヤノン用] レンズ</t>
    <phoneticPr fontId="4"/>
  </si>
  <si>
    <t>SAMYANG MF 85mm F1.4 MK2 [ソニーE用] レンズ</t>
    <phoneticPr fontId="4"/>
  </si>
  <si>
    <t>SAMYANG MF 85mm F1.4 MK2 [フジフイルム用] レンズ</t>
    <phoneticPr fontId="4"/>
  </si>
  <si>
    <t>SAMYANG MF 85mm F1.4 MK2 [マイクロフォーサーズ用] レンズ</t>
    <phoneticPr fontId="4"/>
  </si>
  <si>
    <t>SAMYANG MF 85mm F1.4 MK2 [ニコン用] レンズ</t>
    <phoneticPr fontId="4"/>
  </si>
  <si>
    <t>SAMYANG MF 14mm F2.8 MK2 [キヤノンM用] レンズ</t>
    <phoneticPr fontId="4"/>
  </si>
  <si>
    <t>SAMYANG MF 14mm F2.8 MK2 [キヤノン用] レンズ</t>
    <phoneticPr fontId="4"/>
  </si>
  <si>
    <t>SAMYANG MF 14mm F2.8 MK2 [ソニーE用] レンズ</t>
    <phoneticPr fontId="4"/>
  </si>
  <si>
    <t>SAMYANG MF 14mm F2.8 MK2 [フジフイルム用] レンズ</t>
    <phoneticPr fontId="4"/>
  </si>
  <si>
    <t>SAMYANG MF 14mm F2.8 MK2 [マイクロフォーサーズ用] レンズ</t>
    <phoneticPr fontId="4"/>
  </si>
  <si>
    <t>SAMYANG MF 14mm F2.8 MK2 [ニコン用] レンズ</t>
    <phoneticPr fontId="4"/>
  </si>
  <si>
    <t>FE 16-35mm F2.8 GM SEL1635GM 交換用レンズ</t>
    <phoneticPr fontId="4"/>
  </si>
  <si>
    <t>M.ZUIKO DIGITAL ED 9-18mm F4.0-5.6 交換レンズ</t>
    <phoneticPr fontId="4"/>
  </si>
  <si>
    <t>105mm F2.8 DG DN MACRO [ソニーE用] 交換用レンズ</t>
    <phoneticPr fontId="4"/>
  </si>
  <si>
    <t>AF-S Micro NIKKOR 60mm f/2.8G ED 交換用レンズ</t>
    <phoneticPr fontId="4"/>
  </si>
  <si>
    <t>30mm F1.4 DC DN [キヤノンM用] EF-Mマウント用の単焦点レンズ</t>
    <phoneticPr fontId="4"/>
  </si>
  <si>
    <t>MA-89 マルチオーディープレーヤー</t>
    <phoneticPr fontId="4"/>
  </si>
  <si>
    <t>POCKET 2 [3軸手ブレ補正搭載カメラ 4K対応]</t>
    <phoneticPr fontId="4"/>
  </si>
  <si>
    <t>BG-E21 EOS 6D Mark II専用バッテリーグリップ</t>
    <phoneticPr fontId="4"/>
  </si>
  <si>
    <t>EOS Kiss M2 ダブルズームキット [ブラック] デジタル一眼カメラ</t>
    <phoneticPr fontId="4"/>
  </si>
  <si>
    <t>EOS M200 ダブルレンズキット [ブラック] デジタル一眼カメラ</t>
    <phoneticPr fontId="4"/>
  </si>
  <si>
    <t>EOS M200 ダブルレンズキット [ホワイト] デジタル一眼カメラ</t>
    <phoneticPr fontId="4"/>
  </si>
  <si>
    <t>EOS M200 EF-M15-45 IS STM レンズキット [ブラック]デジタル一眼カメラ</t>
    <phoneticPr fontId="4"/>
  </si>
  <si>
    <t>EOS M200 EF-M15-45 IS STM レンズキット [ホワイト] デジタル一眼カメラ</t>
    <phoneticPr fontId="4"/>
  </si>
  <si>
    <t>D5600 18-55 VR レンズキット デジタル一眼カメラ</t>
    <phoneticPr fontId="4"/>
  </si>
  <si>
    <t>PowerShot G7 X Mark III [ブラック] デジタルカメラ</t>
    <phoneticPr fontId="4"/>
  </si>
  <si>
    <t>PowerShot G7 X Mark III [シルバー] デジタルカメラ</t>
    <phoneticPr fontId="4"/>
  </si>
  <si>
    <t>LUMIX DMC-LX9 デジタルカメラ</t>
    <phoneticPr fontId="4"/>
  </si>
  <si>
    <t>IXY 210 [シルバー] デジタルカメラ</t>
    <phoneticPr fontId="4"/>
  </si>
  <si>
    <t>IXY 210 [ブラック] デジタルカメラ</t>
    <phoneticPr fontId="4"/>
  </si>
  <si>
    <t>PowerShot SX740 HS [シルバー] デジタルカメラ</t>
    <phoneticPr fontId="4"/>
  </si>
  <si>
    <t>PowerShot SX740 HS [ブラック] デジタルカメラ</t>
    <phoneticPr fontId="4"/>
  </si>
  <si>
    <t>IXY 200 [シルバー] デジタルカメラ</t>
    <phoneticPr fontId="4"/>
  </si>
  <si>
    <t>IXY 200 [レッド] デジタルカメラ</t>
    <phoneticPr fontId="4"/>
  </si>
  <si>
    <t>RS 2 カメラスタビライザー</t>
    <phoneticPr fontId="4"/>
  </si>
  <si>
    <t>instax mini 11 チェキ [ライラックパープル] チェキカメラ</t>
    <phoneticPr fontId="4"/>
  </si>
  <si>
    <t>instax mini 11 チェキ [スカイブルー] チェキカメラ</t>
    <phoneticPr fontId="4"/>
  </si>
  <si>
    <t>instax mini 11 チェキ [アイスホワイト] チェキカメラ</t>
    <phoneticPr fontId="4"/>
  </si>
  <si>
    <t>instax mini 11 チェキ [ブラッシュピンク] チェキカメラ</t>
    <phoneticPr fontId="4"/>
  </si>
  <si>
    <t>instax mini 11 チェキ [チャコールグレー] チェキカメラ</t>
    <phoneticPr fontId="4"/>
  </si>
  <si>
    <t>instax mini LiPlay チェキ [エレガントブラック] チェキカメラ</t>
    <phoneticPr fontId="4"/>
  </si>
  <si>
    <t>instax mini 90 チェキ ネオクラシック インスタントカメラ</t>
    <phoneticPr fontId="4"/>
  </si>
  <si>
    <t>instax mini LiPlay チェキ [ストーンホワイト] インスタントカメラ</t>
    <phoneticPr fontId="4"/>
  </si>
  <si>
    <t>instax SQUARE SQ1 チェキスクエア [グレイシャーブルー]インスタントカメラ</t>
    <phoneticPr fontId="4"/>
  </si>
  <si>
    <t>instax SQUARE SQ1 チェキスクエア [チョークホワイト]インスタントカメラ</t>
    <phoneticPr fontId="4"/>
  </si>
  <si>
    <t>instax mini LiPlay チェキ [ブラッシュゴールド] インスタントカメラ</t>
    <phoneticPr fontId="4"/>
  </si>
  <si>
    <t>instax SQUARE SQ1 チェキスクエア [テラコッタオレンジ]インスタントカメラ</t>
    <phoneticPr fontId="4"/>
  </si>
  <si>
    <t>instax mini LiPlay チェキ BEIGE GOLD ギフトBOX インスタントカメラ</t>
    <phoneticPr fontId="4"/>
  </si>
  <si>
    <t>Pixtoss [MILK WHITE] インスタントカメラ</t>
    <phoneticPr fontId="4"/>
  </si>
  <si>
    <t>ケンコー モノクロカメラ KC-TY01 BK [ブラック] インスタントカメラ</t>
    <phoneticPr fontId="4"/>
  </si>
  <si>
    <t>Pixtoss [SODA BLUE] インスタントカメラ</t>
    <phoneticPr fontId="4"/>
  </si>
  <si>
    <t>Pixtoss [PEACH PINK] インスタントカメラ</t>
    <phoneticPr fontId="4"/>
  </si>
  <si>
    <t>ケンコー モノクロカメラ KC-TY01 CP [コーラルピンク] インスタントカメラ</t>
    <phoneticPr fontId="4"/>
  </si>
  <si>
    <t>ケンコー モノクロカメラ KC-TY01 SB [スカイブルー] インスタントカメラ</t>
    <phoneticPr fontId="4"/>
  </si>
  <si>
    <t>ケンコー モノクロカメラ KC-TY01 BR [ブラウン] インスタントカメラ</t>
    <phoneticPr fontId="4"/>
  </si>
  <si>
    <t>チェキWIDE instax WIDE 300 インスタントカメラ</t>
    <phoneticPr fontId="4"/>
  </si>
  <si>
    <t>instax SQUARE SQ 6 チェキスクエア [アクアブルー] インスタントカメラ</t>
    <phoneticPr fontId="4"/>
  </si>
  <si>
    <t>instax SQUARE SQ 6 チェキスクエア [ルビーレッド] インスタントカメラ</t>
    <phoneticPr fontId="4"/>
  </si>
  <si>
    <t>X100V [シルバー] デジタルカメラ X100シリーズ</t>
    <phoneticPr fontId="4"/>
  </si>
  <si>
    <t>X100V [ブラック] デジタルカメラ X100シリーズ</t>
    <phoneticPr fontId="4"/>
  </si>
  <si>
    <t>THETA Z1 51GB カメラ</t>
    <phoneticPr fontId="4"/>
  </si>
  <si>
    <t>VLOGCAM ZV-1 (B) [ブラック] デジタルカメラ</t>
    <phoneticPr fontId="4"/>
  </si>
  <si>
    <t>VLOGCAM ZV-1 (W) [ホワイト] デジタルカメラ</t>
    <phoneticPr fontId="4"/>
  </si>
  <si>
    <t>COOLPIX P950 コンパクトデジタルカメラ</t>
    <phoneticPr fontId="4"/>
  </si>
  <si>
    <t>VLOGCAM ZV-1G シューティンググリップキット (W) [ホワイト] 三脚機能付</t>
    <phoneticPr fontId="4"/>
  </si>
  <si>
    <t>VLOGCAM ZV-1G シューティンググリップキット (B) [ブラック] 三脚機能付</t>
    <phoneticPr fontId="4"/>
  </si>
  <si>
    <t>DC-FZ85 デジタルカメラ ルミックス</t>
    <phoneticPr fontId="4"/>
  </si>
  <si>
    <t>PowerShot SX720 HS [ブラック] コンパクトデジタルカメラ</t>
    <phoneticPr fontId="4"/>
  </si>
  <si>
    <t>PowerShot SX720 HS [レッド] コンパクトデジタルカメラ</t>
    <phoneticPr fontId="4"/>
  </si>
  <si>
    <t>DSC-WX350 (B) [ブラック] コンパクトデジタルカメラ</t>
    <phoneticPr fontId="4"/>
  </si>
  <si>
    <t>サイバーショット DSC-WX350 (W) [ホワイト] コンパクトデジタルカメラ</t>
    <phoneticPr fontId="4"/>
  </si>
  <si>
    <t>DSC-WX350 (P) [ピンク] コンパクトデジタルカメラ</t>
    <phoneticPr fontId="4"/>
  </si>
  <si>
    <t>DC-TZ95-W [ホワイト] デジタルカメラ</t>
    <phoneticPr fontId="4"/>
  </si>
  <si>
    <t>DC-TZ95-K [ブラック] デジタルカメラ</t>
    <phoneticPr fontId="4"/>
  </si>
  <si>
    <t>DSC-WX500 (B) [ブラック] コンパクトデジタルカメラ</t>
    <phoneticPr fontId="4"/>
  </si>
  <si>
    <t>DSC-WX500 (W) [ホワイト] コンパクトデジタルカメラ</t>
    <phoneticPr fontId="4"/>
  </si>
  <si>
    <t>DSC-WX500 (R) [レッド] コンパクトデジタルカメラ</t>
    <phoneticPr fontId="4"/>
  </si>
  <si>
    <t>DSC-W830 コンパクトデジタルカメラ</t>
    <phoneticPr fontId="4"/>
  </si>
  <si>
    <t>DSC-WX800 コンパクトデジタルカメラ</t>
    <phoneticPr fontId="4"/>
  </si>
  <si>
    <t>サイバーショット DSC-HX99 コンパクトデジタルカメラ</t>
    <phoneticPr fontId="4"/>
  </si>
  <si>
    <t>PowerShot G9 X Mark II [シルバー] デジタルカメラ</t>
    <phoneticPr fontId="4"/>
  </si>
  <si>
    <t>PowerShot G9 X Mark II [ブラック] デジタルカメラ</t>
    <phoneticPr fontId="4"/>
  </si>
  <si>
    <t>DSC-RX10M4 コンパクトデジタルカメラ</t>
    <phoneticPr fontId="4"/>
  </si>
  <si>
    <t>LUMIX DMC-FZ300 レンズ一体型デジタルカメラ</t>
    <phoneticPr fontId="4"/>
  </si>
  <si>
    <t>IXY 650 [シルバー] デジタルカメラ</t>
    <phoneticPr fontId="4"/>
  </si>
  <si>
    <t>IXY 650 [ブラック] デジタルカメラ</t>
    <phoneticPr fontId="4"/>
  </si>
  <si>
    <t>DC-LX100M2 コンパクトデジタルカメラ</t>
    <phoneticPr fontId="4"/>
  </si>
  <si>
    <t>PowerShot ZOOM デジタルカメラ 望遠鏡型カメラ</t>
    <phoneticPr fontId="4"/>
  </si>
  <si>
    <t>PowerShot G5 X Mark II デジタルカメラ</t>
    <phoneticPr fontId="4"/>
  </si>
  <si>
    <t>DC-FZ1000M2 コンパクトデジタルカメラ</t>
    <phoneticPr fontId="4"/>
  </si>
  <si>
    <t>DSC-HX400V デジタルカメラ</t>
    <phoneticPr fontId="4"/>
  </si>
  <si>
    <t>DC-TX2 コンパクトデジタルカメラ</t>
    <phoneticPr fontId="4"/>
  </si>
  <si>
    <t>PowerShot G1 X Mark III コンパクトデジタルカメラ</t>
    <phoneticPr fontId="4"/>
  </si>
  <si>
    <t>ケンコー PIENIFLEX KC-TY02 ケンコー トイカメラ</t>
    <phoneticPr fontId="4"/>
  </si>
  <si>
    <t>THETA SC2 for Business 360度カメラ</t>
    <phoneticPr fontId="4"/>
  </si>
  <si>
    <t>PowerShot SX430 IS コンパクトデジタルカメラ</t>
    <phoneticPr fontId="4"/>
  </si>
  <si>
    <t>ILME-FX3 レンズ交換式カメラ</t>
    <phoneticPr fontId="4"/>
  </si>
  <si>
    <t>Gudsen Technology MOZA MOIN Camera 4K</t>
    <phoneticPr fontId="4"/>
  </si>
  <si>
    <t>POCKET 2 Creator 小型ジンバルカメラ</t>
    <phoneticPr fontId="4"/>
  </si>
  <si>
    <t>Insta360 Insta360 ONE X2 [ブラック] 360度カメラ</t>
    <phoneticPr fontId="4"/>
  </si>
  <si>
    <t>Everio GZ-F270-T [ブラウン] ビデオカメラ</t>
    <phoneticPr fontId="4"/>
  </si>
  <si>
    <t>Everio GZ-F270-W [ホワイト] ビデオカメラ</t>
    <phoneticPr fontId="4"/>
  </si>
  <si>
    <t>Everio R GZ-R480-W [シャインホワイト] ビデオカメラ</t>
    <phoneticPr fontId="4"/>
  </si>
  <si>
    <t>instax mini 40 チェキ インスタントカメラ</t>
    <phoneticPr fontId="4"/>
  </si>
  <si>
    <t>ポラロイド Polaroid Now [Mandalorian] インスタントカメラ</t>
    <phoneticPr fontId="4"/>
  </si>
  <si>
    <t>Z fc ボディ デジタル一眼カメラ</t>
    <phoneticPr fontId="4"/>
  </si>
  <si>
    <t>Z fc 16-50 VR SLレンズキット デジタル一眼カメラ</t>
    <phoneticPr fontId="4"/>
  </si>
  <si>
    <t>Z fc 28mm f/2.8 Special Edition キット デジタル一眼カメラ</t>
    <phoneticPr fontId="4"/>
  </si>
  <si>
    <t>PEN E-P7 ボディ [ホワイト] デジタル一眼カメラ</t>
    <phoneticPr fontId="4"/>
  </si>
  <si>
    <t>PEN E-P7 ボディ [シルバー] デジタル一眼カメラ</t>
    <phoneticPr fontId="4"/>
  </si>
  <si>
    <t>PEN E-P7 14-42mm EZレンズキット [シルバー] デジタル一眼カメラ</t>
    <phoneticPr fontId="4"/>
  </si>
  <si>
    <t>PEN E-P7 14-42mm EZレンズキット [ホワイト]デジタル一眼カメラ</t>
    <phoneticPr fontId="4"/>
  </si>
  <si>
    <t>LUMIX DC-GH5M2 ボディ デジタル一眼カメラ</t>
    <phoneticPr fontId="4"/>
  </si>
  <si>
    <t>DC-GH5M2M 標準ズームレンズキット デジタル一眼カメラ</t>
    <phoneticPr fontId="4"/>
  </si>
  <si>
    <t>α7R III ILCE-7RM3A ボディ デジタル一眼カメラ</t>
    <phoneticPr fontId="4"/>
  </si>
  <si>
    <t>α7R IV ILCE-7RM4A ボディ デジタル一眼カメラ</t>
    <phoneticPr fontId="4"/>
  </si>
  <si>
    <t>K-3 Mark III ボディ [ブラック]デジタル一眼レフカメラ</t>
    <phoneticPr fontId="4"/>
  </si>
  <si>
    <t>K-3 Mark III ボディ [シルバー] デジタル一眼レフカメラ</t>
    <phoneticPr fontId="4"/>
  </si>
  <si>
    <t>α1 ILCE-1 ボディ デジタル一眼レフカメラ</t>
    <phoneticPr fontId="4"/>
  </si>
  <si>
    <t>X-E4 ボディ [ブラック] デジタル一眼レフカメラ</t>
    <phoneticPr fontId="4"/>
  </si>
  <si>
    <t>X-E4 ボディ [シルバー] デジタル一眼レフカメラ</t>
    <phoneticPr fontId="4"/>
  </si>
  <si>
    <t>X-E4 レンズキット [ブラック] デジタル一眼レフカメラ</t>
    <phoneticPr fontId="4"/>
  </si>
  <si>
    <t>X-E4 レンズキット [シルバー] デジタル一眼レフカメラ</t>
    <phoneticPr fontId="4"/>
  </si>
  <si>
    <t>Z 6II 24-70 レンズキット デジタル一眼レフカメラ</t>
    <phoneticPr fontId="4"/>
  </si>
  <si>
    <t>Z 5 24-70 限定セット デジタル一眼カメラ</t>
    <phoneticPr fontId="4"/>
  </si>
  <si>
    <t>Z 7II ボディ デジタル一眼カメラ</t>
    <phoneticPr fontId="4"/>
  </si>
  <si>
    <t>SIGMA fp L ボディ デジタル一眼カメラ</t>
    <phoneticPr fontId="4"/>
  </si>
  <si>
    <t>fp L ELECTRONIC VIEWFINDER EVF-11 キット</t>
    <phoneticPr fontId="4"/>
  </si>
  <si>
    <t>EOS Kiss M2 ボディ [ブラック] デジタル一眼カメラ</t>
    <phoneticPr fontId="4"/>
  </si>
  <si>
    <t>EOS Kiss M2 ボディ [ホワイト] デジタル一眼カメラ</t>
    <phoneticPr fontId="4"/>
  </si>
  <si>
    <t>OM SYSTEM OM-5 ボディ [ブラック] ミラーレス一眼カメラ</t>
    <phoneticPr fontId="4"/>
  </si>
  <si>
    <t>OM SYSTEM OM-5 ボディ [シルバー] ミラーレス一眼カメラ</t>
    <phoneticPr fontId="4"/>
  </si>
  <si>
    <t>OM SYSTEM OM-5 14-150mm II レンズキット [シルバー] ミラーレスカメラ（レンズキット）</t>
    <phoneticPr fontId="4"/>
  </si>
  <si>
    <t>OM SYSTEM OM-5 14-150mm II レンズキット [ブラック] ミラーレスカメラ（レンズキット）</t>
    <phoneticPr fontId="4"/>
  </si>
  <si>
    <t>OM SYSTEM OM-5 12-45mm F4.0 PRO レンズキット [ブラック] ミラーレスカメラ（レンズキット）</t>
    <phoneticPr fontId="4"/>
  </si>
  <si>
    <t>OM SYSTEM OM-5 12-45mm F4.0 PRO レンズキット [シルバー] ミラーレスカメラ（レンズキット）</t>
    <phoneticPr fontId="4"/>
  </si>
  <si>
    <t>FUJIFILM X-T5 ボディ [ブラック] ミラーレスカメラ</t>
    <phoneticPr fontId="4"/>
  </si>
  <si>
    <t>FUJIFILM X-T5 ボディ [シルバー] ミラーレスカメラ</t>
    <phoneticPr fontId="4"/>
  </si>
  <si>
    <t>FUJIFILM X-T5 XF18-55mmレンズキット [シルバー] ミラーレスカメラ</t>
    <phoneticPr fontId="4"/>
  </si>
  <si>
    <t>FUJIFILM X-T5 XF18-55mmレンズキット [ブラック] ミラーレスカメラ</t>
    <phoneticPr fontId="4"/>
  </si>
  <si>
    <t>FUJIFILM X-H2 ボディ ミラーレスデジタルカメラ</t>
    <phoneticPr fontId="4"/>
  </si>
  <si>
    <t>FUJIFILM X-H2 XF16-80mmレンズキット ミラーレスデジタルカメラ</t>
    <phoneticPr fontId="4"/>
  </si>
  <si>
    <t>α7R V ILCE-7RM5 ボディ ミラーレスカメラ</t>
    <phoneticPr fontId="4"/>
  </si>
  <si>
    <t>EOS R6 Mark II ボディ フルサイズミラーレスカメラ</t>
    <phoneticPr fontId="4"/>
  </si>
  <si>
    <t>EOS R6 Mark II RF24-105 IS STM レンズキット フルサイズミラーレスカメラ</t>
    <phoneticPr fontId="4"/>
  </si>
  <si>
    <t>EOS R6 Mark II RF24-105L IS USM レンズキット フルサイズミラーレスカメラ</t>
    <phoneticPr fontId="4"/>
  </si>
  <si>
    <t>Z 5 24-200 レンズキット フルサイズミラーレスカメラ</t>
    <phoneticPr fontId="4"/>
  </si>
  <si>
    <t>PENTAX KF ボディ APS-Cデジタル一眼レフカメラ</t>
    <phoneticPr fontId="4"/>
  </si>
  <si>
    <t>PENTAX KF 18-55WRキット APS-Cデジタル一眼レフカメラ</t>
    <phoneticPr fontId="4"/>
  </si>
  <si>
    <t>OLYMPUS PEN E-P7 EZダブルズームキット [シルバー] ミラーレス一眼カメラ</t>
    <phoneticPr fontId="4"/>
  </si>
  <si>
    <t>OLYMPUS PEN E-P7 EZダブルズームキット [ホワイト] ミラーレス一眼カメラ</t>
    <phoneticPr fontId="4"/>
  </si>
  <si>
    <t>LUMIX DC-G99D ボディ デジタル一眼カメラ</t>
    <phoneticPr fontId="4"/>
  </si>
  <si>
    <t>LUMIX DC-G99DH 標準ズームレンズキット デジタル一眼カメラ</t>
    <phoneticPr fontId="4"/>
  </si>
  <si>
    <t>Z 30 ボディ APS-Cサイズミラーレスカメラ</t>
    <phoneticPr fontId="4"/>
  </si>
  <si>
    <t>Z 30 ダブルズームキット APS-Cサイズミラーレスカメラ</t>
    <phoneticPr fontId="4"/>
  </si>
  <si>
    <t>Z 30 16-50 VR レンズキット APS-Cサイズミラーレスカメラ</t>
    <phoneticPr fontId="4"/>
  </si>
  <si>
    <t>&lt;img src="https://img1.kakaku.k-img.com/images/productimage/fullscale/K0001486656.jpg"&gt;&lt;br&gt;&lt;br&gt;&lt;div align="left"&gt;&lt;b&gt;■商品特徴&lt;/b&gt;&lt;br&gt;&lt;div class="product-sammary__inner"&gt;                OMデジタルソリューションズ OM-5 14-150mm IIレンズキット ミラーレス一眼カメラ OM SYSTEM シルバー&lt;br&gt;発売日：2022年11月下旬&lt;br&gt;&lt;br&gt;●小型軽量ボディーに 5 軸手ぶれ補正を備え、カメラシステムとしての高い機動性を実現&lt;br&gt;「OM SYSTEM OM-5」は、幅 125.3mm×高さ 85.2mm×奥行 49.7mm、366ｇ（本体のみ）の小型軽量 ボディーに 5 軸手ぶれ補正を搭載し、最大 6.5 、さらに対応レンズ との組み合わせによる「5 軸シンクロ手 ぶれ補正」により、最大 7.5 段の補正効果が得られます。&lt;br&gt;同じく小型軽量の「M.ZUIKO DIGITAL」レンズとの組み合わせでコンパクトなカメラシステムとなり、強力な手ぶれ補正と相まって三脚が使えない場所でスローシャッターでの撮影を可能にし、旅行先で出会った大切なシャッターチャンスにもスムーズに対応します。&lt;br&gt;定評ある「有効画素数 2037 万画素Live MOS センサー」や高性能の画像処理エンジン「TruePic IX」（トゥルーピックナイン）の搭載により、自然な階調表現と高感度時であってもノイズの少ない高画質が得られます。&lt;br&gt;「OM SYSTEM OM-5」には、画面内のさまざまなポイントでフォーカシングが行える 121 点オールクロス像面位相差 AF センサーが搭載され、高いフレーミングの自由度とピント合わせの高精度化を両立させています。&lt;br&gt;さらに「星空 AF」を備えており、今までは難しいとされた天体撮影時のピント合わせの高精度オートフォーカスが可能になり、より手軽に撮影が行えます。&lt;br&gt;&lt;br&gt;●さまざまな撮影シーンで安心して使える防塵・防滴保護等級 IP53、-10℃耐低温性能&lt;br&gt;小型軽量ボディーながら、各部にシーリングを施し、フラッグシップモデルである「OM SYSTEM OM-1」と同等の防塵・防滴保護等級 IP53、-10℃の耐低温という高い耐候性能を備えています。&lt;br&gt;。そのため、風景撮影などでの突然の降雨、降雪や、滝などの水しぶきがかかるといった過酷な条件下においても、機材の心配をすることなくシャッターチャンスに集中できます。&lt;br&gt;。また、レンズ交換時のイメージセンサー部へのゴミ・ホコリの付着によるトラブルを大幅に軽減する SSWF（スーパーソニックウェーブフィルター）を搭載し、屋外でも安心してレンズ交換を行え、アクティブに撮影の幅が広げられます。&lt;br&gt;バッテリーにはコンパクトな「BLS-50」を採用し、付属の USB-AC アダプターを使うことで本体内充電が行えます。&lt;br&gt;&lt;br&gt;●創作意欲を刺激する多彩なコンピュテーショナル フォトグラフィ機能&lt;br&gt;コンピュテーショナル フォトグラフィは、従来特殊な機材やパソコンによる画像合成などで実現していた写真表現をカメラ内で行い、手軽に得られる機能です。&lt;br&gt;「OM SYSTEM OM-5」は、「ハイレゾショット」、「ライブ ND」など、撮影者の創作意欲を刺激する、便利で多彩なコンピュテーショナル フォトグラフィ機能を備えています。&lt;br&gt;・「ハイレゾショット」&lt;br&gt;複数枚の画像を合成して約 5000 万画素の高解像画像を生成する「手持ちハイレゾショット」に新たに対応しました。手持ち撮影ならではの自由なアングルで高解像画像をお楽しみいただけます。複数画像を合成することで、解像度の向上と共にノイズ低減も実現しています。さらに従来から定評ある「三脚ハイレゾショット」も引き続き搭載しています。&lt;br&gt;・「ライブ ND」&lt;br&gt;ND フィルターを使用したようなスローシャッター効果を使った表現が可能で、効果の段数は ND16（4 段分）まで対応可能。この機能により ND フィルターを取り付けられない超広角レンズでもスローシャッター効果が得られ、LV シミュレーション ON 時にはスローシャッター効果を撮影前にファインダーや液晶モニターで確認できます。&lt;br&gt;・「プロキャプチャー」&lt;br&gt;シャッターボタン半押しで記録を開始、シャッターボタン全押しの瞬間からさかのぼって記録することで、人の反応タイムラグ、カメラの動作タイムラグが原因で撮り逃がした瞬間もとらえるプロキャプチャーを搭載。最高 30 コマ/秒（AF/AE 固定）の高速連写で、さかのぼって撮影できるコマ数は最大 14 コマです。&lt;br&gt;・「深度合成」&lt;br&gt;ピント位置の異なる 8 枚の写真を撮影し、自動的に 1 枚に合成する深度合成モードの搭載により、過度に絞り込むことなく背景ボケを生かしながら、被写体に合わせて被写界深度をコントロールして撮影できます。主にマクロ撮影で威力を発揮します。&lt;br&gt;・「ライブコンポジット」&lt;br&gt;明るく変化した部分のみを追加合成し、長時間撮影で発生しがちな画像が全体的に明るくなってしまう現象を防ぎます。街と星空を一緒に撮影するといった露出制御の難しいシーンでも、ライブビュー画面で状況を確認しながら、メリハリのある美しい写真を簡単に撮影できます。&lt;br&gt;・「デジタルシフト」&lt;br&gt;シフトレンズを使用して撮影しているかのように、ライブビュー画面で効果を見ながら、縦横同時に「台形補正」 や「遠近感の誇張」 が可能です。&lt;br&gt;その他、「ライブバルブ」「インターバル撮影/タイムラプス動画」「フォーカスブラケット」「HDR」「カラークリエーター」「アートフィルター」「フィッシュアイ補正」などが搭載されています。&lt;br&gt;&lt;br&gt;●手持ち撮影で高画質が楽しめる 4K 動画、スマートフォンでのさいせいに便利な縦位置動画に対応&lt;br&gt;「OM SYSTEM OM-5」の強力なボディー内 5 軸手ぶれ補正は動画撮影にも対応、動画専用の電子手ぶれ補正を組み合わせることで、手持ちでも安定した 4K 動画が時間制限なく撮影できます。&lt;br&gt;像面位相差 AF センサーの情報を活用した動画用のフォーカシング制御も行っており、動画の特性に合ったスムーズなピント合わせを実現します。&lt;br&gt;暗部からハイライトまで白飛び、黒つぶれなく収録でき、カラーグレーディングにより自由度の高い編集作業が可能な「OM-Log」に対応しています。&lt;br&gt;新たに縦位置動画にも対応し、カメラを縦位置にして撮影した場合、縦位置の動画ファイルとして保存が可能となり、SNS ではおなじみとなった縦位置動画も編集ソフトを介さず手軽に作成できます。&lt;br&gt;また、ハイレゾ対応のリニア PCM レコーダー「LS-P5」を接続 することで、動画撮影時の音声を高音質で記録でき、スレートトーン発信機能によって動画編集時の音声データ同期も容易に行えます。&lt;br&gt;&lt;br&gt;●・その他の特長&lt;br&gt;・パソコンに USB 接続するだけで高画質の WEB カメラとして使用可能な規格、USB ビデオクラス/オーディオクラスに新たに対応&lt;br&gt;・被写体の動きや位置に応じて、AF エリアを縦 11 点、横 11 点から任意の奇数を選択して自由に配置できるカスタム AF ターゲットモード搭載。AF エリアの移動ステップは縦、横それぞれ 3 段階に選択可能&lt;br&gt;・インターバル撮影中のコマ間の急激な露出変化にも対応する、露出平準処理機能を搭載&lt;br&gt;&lt;b&gt;【仕様】&lt;/b&gt;&lt;br&gt;画素数：約2037万画素&lt;br&gt;記録媒体：SD、SDHC（UHS-I / II）、SDXC（UHS-I / II）&lt;br&gt;液晶モニター：3.0型2軸可動式液晶（静電容量方式タッチパネル）、約104万ドット（3:2）&lt;br&gt;バッテリー：BLS-50&lt;br&gt;撮影可能枚数：約310枚&lt;br&gt;防塵防滴：〇&lt;br&gt;同梱品(本体・レンズ以外）：USBケーブル、ショルダーストラップ、取扱説明書、保証書、リチウムイオン充電池BLS-50、ACアダプターF-5AC&lt;br&gt;            &lt;/div&gt;        &lt;/div&gt;    &lt;/section&gt;</t>
  </si>
  <si>
    <t>&lt;img src="https://img1.kakaku.k-img.com/images/productimage/fullscale/K0001486657.jpg"&gt;&lt;br&gt;&lt;br&gt;&lt;div align="left"&gt;&lt;b&gt;■商品特徴&lt;/b&gt;&lt;br&gt;&lt;div class="product-sammary__inner"&gt;                OMデジタルソリューションズ OM-5 14-150mm IIレンズキット ミラーレス一眼カメラ OM SYSTEM ブラック&lt;br&gt;発売日：2022年11月下旬&lt;br&gt;&lt;br&gt;●小型軽量ボディーに 5 軸手ぶれ補正を備え、カメラシステムとしての高い機動性を実現&lt;br&gt;「OM SYSTEM OM-5」は、幅 125.3mm×高さ 85.2mm×奥行 49.7mm、366ｇ（本体のみ）の小型軽量 ボディーに 5 軸手ぶれ補正を搭載し、最大 6.5 、さらに対応レンズ との組み合わせによる「5 軸シンクロ手 ぶれ補正」により、最大 7.5 段の補正効果が得られます。&lt;br&gt;同じく小型軽量の「M.ZUIKO DIGITAL」レンズとの組み合わせでコンパクトなカメラシステムとなり、強力な手ぶれ補正と相まって三脚が使えない場所でスローシャッターでの撮影を可能にし、旅行先で出会った大切なシャッターチャンスにもスムーズに対応します。&lt;br&gt;定評ある「有効画素数 2037 万画素Live MOS センサー」や高性能の画像処理エンジン「TruePic IX」（トゥルーピックナイン）の搭載により、自然な階調表現と高感度時であってもノイズの少ない高画質が得られます。&lt;br&gt;「OM SYSTEM OM-5」には、画面内のさまざまなポイントでフォーカシングが行える 121 点オールクロス像面位相差 AF センサーが搭載され、高いフレーミングの自由度とピント合わせの高精度化を両立させています。&lt;br&gt;さらに「星空 AF」を備えており、今までは難しいとされた天体撮影時のピント合わせの高精度オートフォーカスが可能になり、より手軽に撮影が行えます。&lt;br&gt;&lt;br&gt;●さまざまな撮影シーンで安心して使える防塵・防滴保護等級 IP53、-10℃耐低温性能&lt;br&gt;小型軽量ボディーながら、各部にシーリングを施し、フラッグシップモデルである「OM SYSTEM OM-1」と同等の防塵・防滴保護等級 IP53、-10℃の耐低温という高い耐候性能を備えています。&lt;br&gt;。そのため、風景撮影などでの突然の降雨、降雪や、滝などの水しぶきがかかるといった過酷な条件下においても、機材の心配をすることなくシャッターチャンスに集中できます。&lt;br&gt;。また、レンズ交換時のイメージセンサー部へのゴミ・ホコリの付着によるトラブルを大幅に軽減する SSWF（スーパーソニックウェーブフィルター）を搭載し、屋外でも安心してレンズ交換を行え、アクティブに撮影の幅が広げられます。&lt;br&gt;バッテリーにはコンパクトな「BLS-50」を採用し、付属の USB-AC アダプターを使うことで本体内充電が行えます。&lt;br&gt;&lt;br&gt;●創作意欲を刺激する多彩なコンピュテーショナル フォトグラフィ機能&lt;br&gt;コンピュテーショナル フォトグラフィは、従来特殊な機材やパソコンによる画像合成などで実現していた写真表現をカメラ内で行い、手軽に得られる機能です。&lt;br&gt;「OM SYSTEM OM-5」は、「ハイレゾショット」、「ライブ ND」など、撮影者の創作意欲を刺激する、便利で多彩なコンピュテーショナル フォトグラフィ機能を備えています。&lt;br&gt;・「ハイレゾショット」&lt;br&gt;複数枚の画像を合成して約 5000 万画素の高解像画像を生成する「手持ちハイレゾショット」に新たに対応しました。手持ち撮影ならではの自由なアングルで高解像画像をお楽しみいただけます。複数画像を合成することで、解像度の向上と共にノイズ低減も実現しています。さらに従来から定評ある「三脚ハイレゾショット」も引き続き搭載しています。&lt;br&gt;・「ライブ ND」&lt;br&gt;ND フィルターを使用したようなスローシャッター効果を使った表現が可能で、効果の段数は ND16（4 段分）まで対応可能。この機能により ND フィルターを取り付けられない超広角レンズでもスローシャッター効果が得られ、LV シミュレーション ON 時にはスローシャッター効果を撮影前にファインダーや液晶モニターで確認できます。&lt;br&gt;・「プロキャプチャー」&lt;br&gt;シャッターボタン半押しで記録を開始、シャッターボタン全押しの瞬間からさかのぼって記録することで、人の反応タイムラグ、カメラの動作タイムラグが原因で撮り逃がした瞬間もとらえるプロキャプチャーを搭載。最高 30 コマ/秒（AF/AE 固定）の高速連写で、さかのぼって撮影できるコマ数は最大 14 コマです。&lt;br&gt;・「深度合成」&lt;br&gt;ピント位置の異なる 8 枚の写真を撮影し、自動的に 1 枚に合成する深度合成モードの搭載により、過度に絞り込むことなく背景ボケを生かしながら、被写体に合わせて被写界深度をコントロールして撮影できます。主にマクロ撮影で威力を発揮します。&lt;br&gt;・「ライブコンポジット」&lt;br&gt;明るく変化した部分のみを追加合成し、長時間撮影で発生しがちな画像が全体的に明るくなってしまう現象を防ぎます。街と星空を一緒に撮影するといった露出制御の難しいシーンでも、ライブビュー画面で状況を確認しながら、メリハリのある美しい写真を簡単に撮影できます。&lt;br&gt;・「デジタルシフト」&lt;br&gt;シフトレンズを使用して撮影しているかのように、ライブビュー画面で効果を見ながら、縦横同時に「台形補正」 や「遠近感の誇張」 が可能です。&lt;br&gt;その他、「ライブバルブ」「インターバル撮影/タイムラプス動画」「フォーカスブラケット」「HDR」「カラークリエーター」「アートフィルター」「フィッシュアイ補正」などが搭載されています。&lt;br&gt;&lt;br&gt;●手持ち撮影で高画質が楽しめる 4K 動画、スマートフォンでのさいせいに便利な縦位置動画に対応&lt;br&gt;「OM SYSTEM OM-5」の強力なボディー内 5 軸手ぶれ補正は動画撮影にも対応、動画専用の電子手ぶれ補正を組み合わせることで、手持ちでも安定した 4K 動画が時間制限なく撮影できます。&lt;br&gt;像面位相差 AF センサーの情報を活用した動画用のフォーカシング制御も行っており、動画の特性に合ったスムーズなピント合わせを実現します。&lt;br&gt;暗部からハイライトまで白飛び、黒つぶれなく収録でき、カラーグレーディングにより自由度の高い編集作業が可能な「OM-Log」に対応しています。&lt;br&gt;新たに縦位置動画にも対応し、カメラを縦位置にして撮影した場合、縦位置の動画ファイルとして保存が可能となり、SNS ではおなじみとなった縦位置動画も編集ソフトを介さず手軽に作成できます。&lt;br&gt;また、ハイレゾ対応のリニア PCM レコーダー「LS-P5」を接続 することで、動画撮影時の音声を高音質で記録でき、スレートトーン発信機能によって動画編集時の音声データ同期も容易に行えます。&lt;br&gt;&lt;br&gt;●・その他の特長&lt;br&gt;・パソコンに USB 接続するだけで高画質の WEB カメラとして使用可能な規格、USB ビデオクラス/オーディオクラスに新たに対応&lt;br&gt;・被写体の動きや位置に応じて、AF エリアを縦 11 点、横 11 点から任意の奇数を選択して自由に配置できるカスタム AF ターゲットモード搭載。AF エリアの移動ステップは縦、横それぞれ 3 段階に選択可能&lt;br&gt;・インターバル撮影中のコマ間の急激な露出変化にも対応する、露出平準処理機能を搭載&lt;br&gt;&lt;b&gt;【仕様】&lt;/b&gt;&lt;br&gt;画素数：約2037万画素&lt;br&gt;記録媒体：SD、SDHC（UHS-I / II）、SDXC（UHS-I / II）&lt;br&gt;液晶モニター：3.0型2軸可動式液晶（静電容量方式タッチパネル）、約104万ドット（3:2）&lt;br&gt;バッテリー：BLS-50&lt;br&gt;撮影可能枚数：約310枚&lt;br&gt;防塵防滴：〇&lt;br&gt;同梱品(本体・レンズ以外）：USBケーブル、ショルダーストラップ、取扱説明書、保証書、リチウムイオン充電池BLS-50、ACアダプターF-5AC&lt;br&gt;            &lt;/div&gt;        &lt;/div&gt;    &lt;/section&gt;</t>
  </si>
  <si>
    <t>&lt;img src="https://img1.kakaku.k-img.com/images/productimage/fullscale/K0001486659.jpg"&gt;&lt;br&gt;&lt;br&gt;&lt;div align="left"&gt;&lt;b&gt;■商品特徴&lt;/b&gt;&lt;br&gt;					&lt;ul&gt;						&lt;li&gt;&lt;b&gt;1．小型軽量ボディーに 5 軸手ぶれ補正を備え、カメラシステムとしての高い機動性を実現&lt;/b&gt;&lt;br&gt;「OM SYSTEM OM-5」は、366g(本体のみ)の小型軽量 ボディーに 5 軸手ぶれ補正を搭載し、最大 6.5 段、さらに対応レンズとの組み合わせによる「5 軸シンクロ手 ぶれ補正」により、最大 7.5 段の補正効果が得られます。&lt;br&gt;同じく小型軽量の「M.ZUIKO DIGITAL」レンズと の組み合わせでコンパクトなカメラシステムとなり、強力な手ぶれ補正と相まって三脚が使えない場所でスローシャ ッターでの撮影を可能にし、大切なシャッターチャンスにもスムーズに対応します。&lt;br&gt;定評ある「有 効画素数 2037 万画素Live MOS センサー」や高性能の画像処理エンジン「TruePic IX」（トゥルーピック ナイン）の搭載により、自然な階調表現と高感度時であってもノイズの少ない高画質が得られます。&lt;br&gt;さらに 「星空 AF」を備えており、今までは難しいとされた天体撮影時のピント合わせの高精度オートフォーカスが可能になり、より手軽に撮影が行えます。&lt;/li&gt;						&lt;li&gt;&lt;b&gt;2. さまざまな撮影シーンで安心して使える防塵・防滴保護等級 IP53※1、-10℃耐低温性能&lt;/b&gt;&lt;br&gt; 小型軽量ボディーながら各部にシーリングを施し、フラッグシップモデルである「OM SYSTEM OM-1」と同等の防塵・防滴保護等級 IP53、-10℃の耐低温という高い耐候性能を備えています。&lt;br&gt;そのため、風景撮影などでの突然の降雨、降雪や滝などの水しぶきがかかるといった過酷な条件下においても機材の心配をすることなくシャッターチャンスに集中できます。&lt;br&gt;また、レンズ交換時のイメージセンサー部へのゴミ・ホコリの付着によるトラブルを大幅に軽減する SSWF（スーパーソニックウェーブフィルター）を搭載し、屋外でも安心してレンズ交換を行え、アクティブに撮影の幅が広げられます。&lt;br&gt;バッテリーにはコンパクトな「BLS-50」を採用し、付属のUSB-AC アダプターを使うことで本体内充電が行えます。&lt;/li&gt;						&lt;li&gt;&lt;b&gt;3. 創作意欲を刺激する多彩なコンピュテーショナル フォトグラフィ機能&lt;/b&gt;&lt;br&gt;コンピュテーショナルフォトグラフィは従来特殊な機材やパソコンによる画像合成などで実現していた写真表現をカメラ内で行い、手軽に得られる機能です。&lt;br&gt;「OM SYSTEM OM-5」は、「ハイレゾショット」「ライブ ND」など、 撮影者の創作意欲を刺激する便利で多彩なコンピュテーショナルフォトグラフィ機能を備えています。&lt;/li&gt;					&lt;/ul&gt;				&lt;br&gt;										&lt;table class="formdetail_ goods_01_"&gt;					&lt;tbody&gt;						&lt;tr&gt;	&lt;th&gt;型式 &lt;/th&gt;	&lt;td&gt;型式:マイクロフォーサーズ規格準拠レンズ交換式カメラ&lt;br&gt;記録媒体:SD、SDHC（UHS-I / II）、SDXC（UHS-I / II）&lt;br&gt;撮像画面サイズ:17.4 mm x 13.0 mm （マイクロフォーサーズ）&lt;br&gt;レンズマウント:マイクロフォーサーズマウント&lt;/td&gt;&lt;/tr&gt;&lt;tr&gt;	&lt;th&gt;撮像センサー &lt;/th&gt;	&lt;td&gt;形式:4/3型 Live MOS センサー&lt;br&gt;画素数:カメラ部有効画素数 約2037万画素 / 総画素数 約2177万画素&lt;br&gt;アスペクト比:4:3&lt;br&gt;防塵対応:スーパーソニックウェーブフィルター（SSWF：超音波防塵フィルター）&lt;/td&gt;&lt;/tr&gt;&lt;tr&gt;	&lt;th&gt;静止画記録方式 &lt;/th&gt;	&lt;td&gt;記録フォーマット:DCF2.0、Exif2.31&lt;br&gt;記録画像形式:JPEG、RAW（12bitロスレス圧縮）、JPEG+RAW&lt;br&gt;記録画像サイズ:RAW: 5184 x 3888&lt;br&gt;JPEG: 5184 x 3888  ～　1024×768&lt;/td&gt;&lt;/tr&gt;&lt;tr&gt;	&lt;th&gt;手ぶれ補正 &lt;/th&gt;	&lt;td&gt;形式:ボディー内手ぶれ補正（撮像センサーシフト式5軸手ぶれ補正）&lt;br&gt;手ぶれ補正モード:S-IS AUTO、S-IS1、S-IS2、S-IS3、OFF&lt;br&gt;手ぶれ補正効果&lt;br&gt;ボディー単体　補正段数: 6.5&lt;br&gt;*使用レンズ: M.ZUIKO DIGITAL ED  12-40mm F2.8 PRO&lt;br&gt; 焦点距離f ＝ 40mm (35mm判換算 f = 80mm）&lt;br&gt;シンクロ手ぶれ補正時　補正段数: 7.5&lt;br&gt;*使用レンズ: M.ZUIKO DIGITAL ED 12-100mm F4.0 IS PRO&lt;br&gt; 焦点距離f ＝ 100mm (35mm判換算 f = 200mm）、半押し中手ぶれ補正: Off&lt;br&gt;5軸シンクロ手ぶれ補正:可&lt;br&gt;*手ぶれ補正搭載 M.ZUIKO DIGITALレンズ使用時&lt;br&gt;焦点距離設定:11種（レンズ情報登録値は10種まで、登録なし時1種）&lt;br&gt;*通信機能を持たないレンズの登録が可能&lt;/td&gt;&lt;/tr&gt;&lt;tr&gt;	&lt;th&gt;ファインダー &lt;/th&gt;	&lt;td&gt;形式:アイレベル式OLEDビューファインダー、約236万ドット&lt;br&gt;視野率 / 倍率:約100% / 約1.23倍[1]～約1.37倍[2]（50mmレンズ・∞・-1m-1）&lt;br&gt;[1]ファインダースタイル1、2（4:3）時 &lt;br&gt;[2]ファインダースタイル3（4:3）時&lt;br&gt;アイポイント/視度調整範囲:レンズ最終面から約27mm（-1m-1時） / 約-4～+2m-1&lt;br&gt;罫線表示　:罫線なし/方眼/三分割/黄金分割/目盛/対角線/動画罫線&lt;br&gt;*罫線色の変更可能&lt;br&gt;水準器表示:2軸（水平方向・垂直方向）水準器&lt;br&gt;*レリーズ半押し1軸水準器可（ファインダースタイル1、2時）&lt;br&gt;ファインダースタイル:3種類&lt;br&gt;輝度調整/色温度調整:自動調光機能、手動（輝度 ±2ステップ / 色温度 ±3ステップ）&lt;br&gt;OVFシミュレーション:可&lt;br&gt;アイカップ:EP-15 (付属)、大型アイカップ EP-16（別売）&lt;/td&gt;&lt;/tr&gt;&lt;tr&gt;	&lt;th&gt;モニター &lt;/th&gt;	&lt;td&gt;モニター形式:3.0型2軸可動式液晶（静電容量方式タッチパネル）、約104万ドット（3:2）&lt;br&gt;タッチ機能:タッチシャッター、タッチAF（AFポイント選択、AFエリア拡大/縮小）、タッチ顔選択、AFターゲットパッド、コマ送り/戻し、拡大さいせい、タッチライブガイド、タッチスーパーコンパネ、Wi-Fi接続&lt;br&gt;角度調整:可能（スイバルタイプ）&lt;br&gt;*自分撮り位置でミラー表示&lt;br&gt;輝度調整/色温度調整:±7ステップ調整/ ±7ステップ調整&lt;br&gt;発色設定:Vivid / Natural&lt;/td&gt;&lt;/tr&gt;&lt;tr&gt;	&lt;th&gt;フォーカス &lt;/th&gt;	&lt;td&gt;AF方式:ハイスピードイメージャAF&lt;br&gt;*イメージャ位相差AF / イメージャコントラストAF併用&lt;br&gt;AF検出輝度範囲:低輝度側（-3.5 EV） / 高輝度側（20 EV）&lt;br&gt;*ISO100相当、F2.8レンズ使用&lt;br&gt;測距点　/　測距点モード:&lt;br&gt;クロスタイプ位相差AF（121点）、コントラストAF（121点）/ オールターゲット、シングルターゲット（標準）、シングルターゲット（スモール）、グループターゲット（5点）、グループターゲット（9点）、グループターゲット（25点）、カスタムターゲット*（点数、移動ステップ数設定）&lt;br&gt;*記憶可能数:4&lt;br&gt;フォーカスモード:&lt;br&gt;シングルAF (S-AF) 、シングルAF+MF (S-AF+MF) 、コンティニュアス AF (C-AF) 、コンティニュアスAF+MF (C-AF+MF) 、マニュアルフォーカス (MF) 、追尾AF (C-AF+TR）、追尾AF+MF (C-AF+TR+MF）、プリセットMF、星空AF (S-AF) 、星空AF+MF (S-AF+MF)&lt;br&gt;C-AF追従感度:5段階&lt;br&gt;C-AF中央優先:可&lt;br&gt;C-AF中央スタート:可&lt;br&gt;AFリミッター:可&lt;br&gt;AFターゲットパッド:可&lt;br&gt;拡大枠AF:3倍、5倍、7倍、10倍、14倍&lt;br&gt;顔優先ＡＦ / 瞳優先ＡＦ:可&lt;br&gt;MF拡大:可&lt;br&gt;ピーキング機能:可&lt;br&gt;フォーカス距離指標:可&lt;br&gt;AF微調整:可&lt;br&gt;AF補助光:可&lt;/td&gt;&lt;/tr&gt;&lt;tr&gt;	&lt;th&gt;露出制御 &lt;/th&gt;	&lt;td&gt;測光方式(TTL撮像センサー測光）&lt;br&gt;324分割デジタルESP測光、中央部重点平均測光、スポット測光*、スポット測光ハイライト/シャドウ*&lt;br&gt;*AFターゲット連動スポット測光可&lt;br&gt;測光範囲:低輝度側（-2 EV）/ 高輝度側（20 EV）&lt;br&gt;*ISO100相当、F2.8レンズ使用&lt;br&gt;撮影モード:&lt;br&gt;AUTO（ライブガイド撮影可）&lt;br&gt;プログラムAE (プログラムシフト可)&lt;br&gt;絞り優先AE&lt;br&gt;シャッター優先AE&lt;br&gt;マニュアル&lt;br&gt;バルブ（バルブ、タイム、コンポジット)&lt;br&gt;カスタム&lt;br&gt;シーンセレクトAE&lt;br&gt;アートフィルター&lt;br&gt;感度（標準出力感度）AUTO:LOW（約64相当） - 6400&lt;br&gt;感度（標準出力感度）マニュアル:LOW(約64相当、100相当）、200 - 25600&lt;br&gt;露出補正範囲:±5 EV （1/3, 1/2, 1 EV ステップ選択可）&lt;br&gt;＊ライブビュー反映、 動画、HDRは±3EVまで&lt;br&gt;AEロック:可&lt;br&gt;＊シャッターボタン半押し（他のボタン等に設定も可）&lt;br&gt;フリッカーレス撮影:可&lt;/td&gt;&lt;/tr&gt;&lt;tr&gt;	&lt;th&gt;シャッター &lt;/th&gt;	&lt;td&gt;電子制御フォーカルプレーンシャッター：1/8000～60秒、バルブ、ライブタイム、ライブコンポジット&lt;br&gt;電子先幕シャッター：1/320～60秒&lt;br&gt;＊1/320秒より高速なシャッター速度では自動的にフォーカルプレーンシャッターに切り替わります&lt;br&gt;電子シャッター:1/32000～60秒&lt;br&gt;＊電子音・AFイルミネーター・フラッシュを個別に禁止/許可、初期設定は禁止&lt;br&gt;フリッカースキャン:動画1/30.0～1/250.0　静止画1/50.0～1/6944&lt;br&gt;＊動画S、Mモード、静止画S、Mモードの静音撮影時のみ可&lt;/td&gt;&lt;/tr&gt;&lt;tr&gt;	&lt;th&gt;ドライブ &lt;/th&gt;	&lt;td&gt;連続撮影速度:&lt;br&gt;〔連写H〕: 約10コマ/秒（5 - 10コマ/秒に設定可）&lt;br&gt;〔連写L〕: 約6コマ/秒（1- 6コマ/秒に設定可）&lt;br&gt;〔低振動連写L〕: 約5.5コマ/秒（1 - 6コマ/秒に設定可）&lt;br&gt;〔静音連写H〕: 約30コマ/秒（15、20、30コマ/秒に設定可）&lt;br&gt;〔静音連写L〕: 約10コマ/秒（1 - 10コマ/秒に設定可）&lt;br&gt;〔プロキャプチャー連写H〕: 約30コマ/秒（15、20、30コマ/秒に設定可）&lt;br&gt;*シャッター速度が高速側に制限され、フラッシュが禁止されます｡&lt;br&gt;〔プロキャプチャー連写L〕: 約10コマ/秒&lt;br&gt;*シャッター速度が高速側に制限され、フラッシュが禁止されます｡&lt;br&gt;*使用可能なレンズが限定されます。&lt;br&gt;*絞り値が開放～F8.0までに制限されます｡&lt;br&gt;最大撮影コマ数:&lt;br&gt;連写H・10fps時　〔RAW〕: 約149　〔JPEG LF〕：カード容量一杯まで&lt;br&gt;連写L・6fps時　〔RAW〕: カード容量一杯まで　〔JPEG LF〕：カード容量一杯まで&lt;br&gt;静音連写H・30fps時　〔RAW〕: 約18　〔JPEG LF〕：約20&lt;br&gt;静音連写L・10fps時　〔RAW〕: 約138　〔JPEG LF〕：カード容量一杯まで&lt;/td&gt;&lt;/tr&gt;&lt;tr&gt;	&lt;th&gt;フラッシュ &lt;/th&gt;	&lt;td&gt;調光方式:TTL調光、マニュアル、オート、スーパーFP（FP TTLオート、FPマニュアル）&lt;br&gt;＊オート、スーパーFPは外部フラッシュの機能&lt;br&gt;フラッシュモード:赤目軽減発光、スローシンクロ（先幕シンクロ）、スローシンクロ（後幕シンクロ）、スローシンクロ（先幕シンクロ）＋赤目軽減発光、強制発光、マニュアル発光（1/1（FULL）～1/64）、発光禁止&lt;br&gt;赤目軽減発光&lt;br&gt;同調タイミング&lt;br&gt;フラッシュ同調速度:1/250秒* 以下&lt;br&gt; *スーパーFP時: 1/125－1/8000 秒&lt;br&gt; *電子シャッター使用時: 1/50秒（～ISO6400）､1/20秒（ISO8000～）、ISOブラケット時は1/20秒&lt;br&gt;調光補正:±3EV（1/3, 1/2, 1EVステップ選択可）&lt;br&gt;対応外部フラッシュ:FL-LM3, FL-600R, FL-900R, STF-8, FL-700WR&lt;/td&gt;&lt;/tr&gt;&lt;tr&gt;	&lt;th&gt;ライブND &lt;/th&gt;	&lt;td&gt;ライブND:可&lt;br&gt;＊S、Mモードで使用可、フラッシュ禁止、ISOは800まで、シャッタースピードの最高速は1/30（ND2設定時）で、ND設定段数が上がるとより低速になります&lt;/td&gt;&lt;/tr&gt;&lt;tr&gt;	&lt;th&gt;ハイレゾショット &lt;/th&gt;	&lt;td&gt;手持ち:&lt;br&gt;JPEG (50M) 8160 x 6120&lt;br&gt;JPEG (25M) 5760 x 4320&lt;br&gt;RAW           8160 x 6120&lt;br&gt;三脚:&lt;br&gt;JPEG（50M)　8160×6120&lt;br&gt;JPEG（25M)　5760×4320&lt;br&gt;RAW　         10368×7776&lt;/td&gt;&lt;/tr&gt;&lt;tr&gt;	&lt;th&gt;ライブコンポジット撮影 &lt;/th&gt;	&lt;td&gt;ライブコンポジット撮影：可&lt;/td&gt;&lt;/tr&gt;&lt;tr&gt;	&lt;th&gt;動画 &lt;/th&gt;	&lt;td&gt;動画記録方式：MOV(MPEG-4AVC/H.264) &lt;br&gt;4096 x 2160（C4K）:24p / IPB（約237Mbps）&lt;br&gt;3840 x 2160（4K）:30p、25p、24p / IPB（約102Mbps）&lt;br&gt;1920 x 1080 (FHD)&lt;br&gt;30p、25p、24p / ALL-I (約202Mbps)、IPB（約52Mbps、約30Mbps、約18Mbps）&lt;br&gt;60p、50p / IPB（約52Mbps、約30Mbps、約18Mbps）&lt;br&gt;1280×720（HD）&lt;br&gt;60p、50p、30p、25p、24p / ALL-I（約102Mbps）、IPB（約26Mbps、約14Mbps、約10Mbps）&lt;br&gt;記録時間制限:なし&lt;br&gt;タイムラプス動画（インターバル動画）&lt;br&gt;3840×2160（4K）/5fps, 10fps, 15fps, 30fps&lt;br&gt;1920×1080（FHD)/5fps、10fps、15fps, 30fps&lt;br&gt;1280×720（HD)/5fps、10fps、15fps、30fps&lt;br&gt;クイック動画/スロー動画:可&lt;br&gt;ハイスピード撮影:120fps（1920×1080 / MOV）&lt;br&gt;動画撮影時手ぶれ補正:&lt;br&gt;M-IS1（撮像センサーシフト式と電子式 手ぶれ補正によるマルチモーションIS）、&lt;br&gt;M-IS2（撮像センサーシフト式によるマルチモーションIS）、OFF&lt;br&gt;＊M-IS1は画角が変わります。手ぶれ補正レンズ使用優先可｡&lt;br&gt;グリッド表示:可&lt;br&gt;ピーキング表示:4色&lt;br&gt;タイムコード:レックラン / フリーラン選択可、ドロップフレーム / ノンドロップフレーム&lt;br&gt;HDMIモニタリングスルー:&lt;br&gt;モニターモード / 記録モード&lt;br&gt;＊モニターモード時、カメラで動画記録中に拡大表示はできません｡&lt;br&gt;＊記録モード時、4K / C4Kは設定できません。&lt;br&gt;＊記録モード時、非圧縮YCbCr 4:2:2（8bit）の設定が可能です｡&lt;br&gt;動画専用ピクチャーモード:Flat、OM-Log400&lt;br&gt;AEロック:可&lt;/td&gt;&lt;/tr&gt;&lt;tr&gt;	&lt;th&gt;WEBカメラ &lt;/th&gt;	&lt;td&gt;UVC(USB Video Class) / UAC(USB Audio Class)規格対応&lt;/td&gt;&lt;/tr&gt;&lt;tr&gt;	&lt;th&gt;入出力 &lt;/th&gt;	&lt;td&gt;USB:USB Micro-B (USB2.0 Hi-Speed)&lt;br&gt;リモコン端子:2.5ミニジャック（別売リモートケーブルRM-CB2、リモートコントローラーRM-WR1使用可能）&lt;br&gt;HDMI端子:HDMIマイクロコネクター （Type-D)&lt;br&gt;フラッシュ端子:ホットシュー&lt;br&gt;無線LAN:内蔵（IEEE 802.11b/g/n）&lt;br&gt;Bluetooth:内蔵（Bluetooth Ver.4.2 Bluetooth Low Energy）&lt;br&gt;外部マイク入力端子;3.5 ステレオミニジャック（プラグインパワーOn/Off　可）&lt;/td&gt;&lt;/tr&gt;&lt;tr&gt;	&lt;th&gt;電源 &lt;/th&gt;	&lt;td&gt;使用電池:リチウムイオン充電池　BLS-50&lt;br&gt;電池情報:残容量（4段階表示）&lt;br&gt;本体内充電:USBにより、本体内の電池を充電&lt;br&gt;＊カメラ電源Off時&lt;br&gt;USBデバイスの給電性能により動作が異なります&lt;br&gt;パワーセーブ:1分、3分、5分、Off&lt;br&gt;撮影可能コマ数:標準：310枚　／　低消費電力撮影モード：660枚&lt;br&gt;＊KIOXIA KSDXU-A064G使用時、 IS ON、フラッシュ非装着、CIPAの試験基準による&lt;br&gt;動画連続撮影可能時間:JEITA規格：60分　／　ズームなどその他の操作をしない場合：110分&lt;/td&gt;&lt;/tr&gt;&lt;tr&gt;	&lt;th&gt;大きさ / 重さ &lt;/th&gt;	&lt;td&gt;大きさ:約125.3ｍｍ（W）×85.2ｍｍ（H）×49.7ｍｍ（D）&lt;br&gt;＊CIPA準拠　幅×高さ×奥行き　突起部含まず&lt;br&gt;質量&lt;br&gt;CIPA準拠、付属充電池およびメモリーカード含む、アイカップなし：414g&lt;/td&gt;&lt;/tr&gt;&lt;tr&gt;	&lt;th&gt;動作環境 &lt;/th&gt;	&lt;td&gt;使用可能温度:-10℃ ～+40℃（動作時）、-20～+60℃（保存時）&lt;br&gt;使用可能湿度:30～90％（動作時）、10～90％（保存時）&lt;/td&gt;&lt;/tr&gt;&lt;tr&gt;	&lt;th&gt;主な同梱品 &lt;/th&gt;	&lt;td&gt;ボディー、USBケーブル、ショルダーストラップ、取扱説明書、保証書、リチウムイオン充電池BLS-50、ACアダプターF-5AC&lt;/td&gt;&lt;/tr&gt;</t>
  </si>
  <si>
    <t>&lt;img src="https://img1.kakaku.k-img.com/images/productimage/fullscale/K0001486658.jpg"&gt;&lt;br&gt;&lt;br&gt;&lt;div align="left"&gt;&lt;b&gt;■商品特徴&lt;/b&gt;&lt;br&gt;					&lt;ul&gt;						&lt;li&gt;&lt;b&gt;1．小型軽量ボディーに 5 軸手ぶれ補正を備え、カメラシステムとしての高い機動性を実現&lt;/b&gt;&lt;br&gt;「OM SYSTEM OM-5」は、366g(本体のみ)の小型軽量 ボディーに 5 軸手ぶれ補正を搭載し、最大 6.5 段、さらに対応レンズとの組み合わせによる「5 軸シンクロ手 ぶれ補正」により、最大 7.5 段の補正効果が得られます。&lt;br&gt;同じく小型軽量の「M.ZUIKO DIGITAL」レンズと の組み合わせでコンパクトなカメラシステムとなり、強力な手ぶれ補正と相まって三脚が使えない場所でスローシャ ッターでの撮影を可能にし、大切なシャッターチャンスにもスムーズに対応します。&lt;br&gt;定評ある「有 効画素数 2037 万画素Live MOS センサー」や高性能の画像処理エンジン「TruePic IX」（トゥルーピック ナイン）の搭載により、自然な階調表現と高感度時であってもノイズの少ない高画質が得られます。&lt;br&gt;さらに 「星空 AF」を備えており、今までは難しいとされた天体撮影時のピント合わせの高精度オートフォーカスが可能になり、より手軽に撮影が行えます。&lt;/li&gt;						&lt;li&gt;&lt;b&gt;2. さまざまな撮影シーンで安心して使える防塵・防滴保護等級 IP53※1、-10℃耐低温性能&lt;/b&gt;&lt;br&gt; 小型軽量ボディーながら各部にシーリングを施し、フラッグシップモデルである「OM SYSTEM OM-1」と同等の防塵・防滴保護等級 IP53、-10℃の耐低温という高い耐候性能を備えています。&lt;br&gt;そのため、風景撮影などでの突然の降雨、降雪や滝などの水しぶきがかかるといった過酷な条件下においても機材の心配をすることなくシャッターチャンスに集中できます。&lt;br&gt;また、レンズ交換時のイメージセンサー部へのゴミ・ホコリの付着によるトラブルを大幅に軽減する SSWF（スーパーソニックウェーブフィルター）を搭載し、屋外でも安心してレンズ交換を行え、アクティブに撮影の幅が広げられます。&lt;br&gt;バッテリーにはコンパクトな「BLS-50」を採用し、付属のUSB-AC アダプターを使うことで本体内充電が行えます。&lt;/li&gt;						&lt;li&gt;&lt;b&gt;3. 創作意欲を刺激する多彩なコンピュテーショナル フォトグラフィ機能&lt;/b&gt;&lt;br&gt;コンピュテーショナルフォトグラフィは従来特殊な機材やパソコンによる画像合成などで実現していた写真表現をカメラ内で行い、手軽に得られる機能です。&lt;br&gt;「OM SYSTEM OM-5」は、「ハイレゾショット」「ライブ ND」など、 撮影者の創作意欲を刺激する便利で多彩なコンピュテーショナルフォトグラフィ機能を備えています。&lt;/li&gt;					&lt;/ul&gt;				&lt;br&gt;										&lt;table class="formdetail_ goods_01_"&gt;					&lt;tbody&gt;						&lt;tr&gt;	&lt;th&gt;型式 &lt;/th&gt;	&lt;td&gt;型式:マイクロフォーサーズ規格準拠レンズ交換式カメラ&lt;br&gt;記録媒体:SD、SDHC（UHS-I / II）、SDXC（UHS-I / II）&lt;br&gt;撮像画面サイズ:17.4 mm x 13.0 mm （マイクロフォーサーズ）&lt;br&gt;レンズマウント:マイクロフォーサーズマウント&lt;/td&gt;&lt;/tr&gt;&lt;tr&gt;	&lt;th&gt;撮像センサー &lt;/th&gt;	&lt;td&gt;形式:4/3型 Live MOS センサー&lt;br&gt;画素数:カメラ部有効画素数 約2037万画素 / 総画素数 約2177万画素&lt;br&gt;アスペクト比:4:3&lt;br&gt;防塵対応:スーパーソニックウェーブフィルター（SSWF：超音波防塵フィルター）&lt;/td&gt;&lt;/tr&gt;&lt;tr&gt;	&lt;th&gt;静止画記録方式 &lt;/th&gt;	&lt;td&gt;記録フォーマット:DCF2.0、Exif2.31&lt;br&gt;記録画像形式:JPEG、RAW（12bitロスレス圧縮）、JPEG+RAW&lt;br&gt;記録画像サイズ:RAW: 5184 x 3888&lt;br&gt;JPEG: 5184 x 3888  ～　1024×768&lt;/td&gt;&lt;/tr&gt;&lt;tr&gt;	&lt;th&gt;手ぶれ補正 &lt;/th&gt;	&lt;td&gt;形式:ボディー内手ぶれ補正（撮像センサーシフト式5軸手ぶれ補正）&lt;br&gt;手ぶれ補正モード:S-IS AUTO、S-IS1、S-IS2、S-IS3、OFF&lt;br&gt;手ぶれ補正効果&lt;br&gt;ボディー単体　補正段数: 6.5&lt;br&gt;*使用レンズ: M.ZUIKO DIGITAL ED  12-40mm F2.8 PRO&lt;br&gt; 焦点距離f ＝ 40mm (35mm判換算 f = 80mm）&lt;br&gt;シンクロ手ぶれ補正時　補正段数: 7.5&lt;br&gt;*使用レンズ: M.ZUIKO DIGITAL ED 12-100mm F4.0 IS PRO&lt;br&gt; 焦点距離f ＝ 100mm (35mm判換算 f = 200mm）、半押し中手ぶれ補正: Off&lt;br&gt;5軸シンクロ手ぶれ補正:可&lt;br&gt;*手ぶれ補正搭載 M.ZUIKO DIGITALレンズ使用時&lt;br&gt;焦点距離設定:11種（レンズ情報登録値は10種まで、登録なし時1種）&lt;br&gt;*通信機能を持たないレンズの登録が可能&lt;/td&gt;&lt;/tr&gt;&lt;tr&gt;	&lt;th&gt;ファインダー &lt;/th&gt;	&lt;td&gt;形式:アイレベル式OLEDビューファインダー、約236万ドット&lt;br&gt;視野率 / 倍率:約100% / 約1.23倍[1]～約1.37倍[2]（50mmレンズ・∞・-1m-1）&lt;br&gt;[1]ファインダースタイル1、2（4:3）時 &lt;br&gt;[2]ファインダースタイル3（4:3）時&lt;br&gt;アイポイント/視度調整範囲:レンズ最終面から約27mm（-1m-1時） / 約-4～+2m-1&lt;br&gt;罫線表示　:罫線なし/方眼/三分割/黄金分割/目盛/対角線/動画罫線&lt;br&gt;*罫線色の変更可能&lt;br&gt;水準器表示:2軸（水平方向・垂直方向）水準器&lt;br&gt;*レリーズ半押し1軸水準器可（ファインダースタイル1、2時）&lt;br&gt;ファインダースタイル:3種類&lt;br&gt;輝度調整/色温度調整:自動調光機能、手動（輝度 ±2ステップ / 色温度 ±3ステップ）&lt;br&gt;OVFシミュレーション:可&lt;br&gt;アイカップ:EP-15 (付属)、大型アイカップ EP-16（別売）&lt;/td&gt;&lt;/tr&gt;&lt;tr&gt;	&lt;th&gt;モニター &lt;/th&gt;	&lt;td&gt;モニター形式:3.0型2軸可動式液晶（静電容量方式タッチパネル）、約104万ドット（3:2）&lt;br&gt;タッチ機能:タッチシャッター、タッチAF（AFポイント選択、AFエリア拡大/縮小）、タッチ顔選択、AFターゲットパッド、コマ送り/戻し、拡大さいせい、タッチライブガイド、タッチスーパーコンパネ、Wi-Fi接続&lt;br&gt;角度調整:可能（スイバルタイプ）&lt;br&gt;*自分撮り位置でミラー表示&lt;br&gt;輝度調整/色温度調整:±7ステップ調整/ ±7ステップ調整&lt;br&gt;発色設定:Vivid / Natural&lt;/td&gt;&lt;/tr&gt;&lt;tr&gt;	&lt;th&gt;フォーカス &lt;/th&gt;	&lt;td&gt;AF方式:ハイスピードイメージャAF&lt;br&gt;*イメージャ位相差AF / イメージャコントラストAF併用&lt;br&gt;AF検出輝度範囲:低輝度側（-3.5 EV） / 高輝度側（20 EV）&lt;br&gt;*ISO100相当、F2.8レンズ使用&lt;br&gt;測距点　/　測距点モード:&lt;br&gt;クロスタイプ位相差AF（121点）、コントラストAF（121点）/ オールターゲット、シングルターゲット（標準）、シングルターゲット（スモール）、グループターゲット（5点）、グループターゲット（9点）、グループターゲット（25点）、カスタムターゲット*（点数、移動ステップ数設定）&lt;br&gt;*記憶可能数:4&lt;br&gt;フォーカスモード:&lt;br&gt;シングルAF (S-AF) 、シングルAF+MF (S-AF+MF) 、コンティニュアス AF (C-AF) 、コンティニュアスAF+MF (C-AF+MF) 、マニュアルフォーカス (MF) 、追尾AF (C-AF+TR）、追尾AF+MF (C-AF+TR+MF）、プリセットMF、星空AF (S-AF) 、星空AF+MF (S-AF+MF)&lt;br&gt;C-AF追従感度:5段階&lt;br&gt;C-AF中央優先:可&lt;br&gt;C-AF中央スタート:可&lt;br&gt;AFリミッター:可&lt;br&gt;AFターゲットパッド:可&lt;br&gt;拡大枠AF:3倍、5倍、7倍、10倍、14倍&lt;br&gt;顔優先ＡＦ / 瞳優先ＡＦ:可&lt;br&gt;MF拡大:可&lt;br&gt;ピーキング機能:可&lt;br&gt;フォーカス距離指標:可&lt;br&gt;AF微調整:可&lt;br&gt;AF補助光:可&lt;/td&gt;&lt;/tr&gt;&lt;tr&gt;	&lt;th&gt;露出制御 &lt;/th&gt;	&lt;td&gt;測光方式(TTL撮像センサー測光）&lt;br&gt;324分割デジタルESP測光、中央部重点平均測光、スポット測光*、スポット測光ハイライト/シャドウ*&lt;br&gt;*AFターゲット連動スポット測光可&lt;br&gt;測光範囲:低輝度側（-2 EV）/ 高輝度側（20 EV）&lt;br&gt;*ISO100相当、F2.8レンズ使用&lt;br&gt;撮影モード:&lt;br&gt;AUTO（ライブガイド撮影可）&lt;br&gt;プログラムAE (プログラムシフト可)&lt;br&gt;絞り優先AE&lt;br&gt;シャッター優先AE&lt;br&gt;マニュアル&lt;br&gt;バルブ（バルブ、タイム、コンポジット)&lt;br&gt;カスタム&lt;br&gt;シーンセレクトAE&lt;br&gt;アートフィルター&lt;br&gt;感度（標準出力感度）AUTO:LOW（約64相当） - 6400&lt;br&gt;感度（標準出力感度）マニュアル:LOW(約64相当、100相当）、200 - 25600&lt;br&gt;露出補正範囲:±5 EV （1/3, 1/2, 1 EV ステップ選択可）&lt;br&gt;＊ライブビュー反映、 動画、HDRは±3EVまで&lt;br&gt;AEロック:可&lt;br&gt;＊シャッターボタン半押し（他のボタン等に設定も可）&lt;br&gt;フリッカーレス撮影:可&lt;/td&gt;&lt;/tr&gt;&lt;tr&gt;	&lt;th&gt;シャッター &lt;/th&gt;	&lt;td&gt;電子制御フォーカルプレーンシャッター：1/8000～60秒、バルブ、ライブタイム、ライブコンポジット&lt;br&gt;電子先幕シャッター：1/320～60秒&lt;br&gt;＊1/320秒より高速なシャッター速度では自動的にフォーカルプレーンシャッターに切り替わります&lt;br&gt;電子シャッター:1/32000～60秒&lt;br&gt;＊電子音・AFイルミネーター・フラッシュを個別に禁止/許可、初期設定は禁止&lt;br&gt;フリッカースキャン:動画1/30.0～1/250.0　静止画1/50.0～1/6944&lt;br&gt;＊動画S、Mモード、静止画S、Mモードの静音撮影時のみ可&lt;/td&gt;&lt;/tr&gt;&lt;tr&gt;	&lt;th&gt;ドライブ &lt;/th&gt;	&lt;td&gt;連続撮影速度:&lt;br&gt;〔連写H〕: 約10コマ/秒（5 - 10コマ/秒に設定可）&lt;br&gt;〔連写L〕: 約6コマ/秒（1- 6コマ/秒に設定可）&lt;br&gt;〔低振動連写L〕: 約5.5コマ/秒（1 - 6コマ/秒に設定可）&lt;br&gt;〔静音連写H〕: 約30コマ/秒（15、20、30コマ/秒に設定可）&lt;br&gt;〔静音連写L〕: 約10コマ/秒（1 - 10コマ/秒に設定可）&lt;br&gt;〔プロキャプチャー連写H〕: 約30コマ/秒（15、20、30コマ/秒に設定可）&lt;br&gt;*シャッター速度が高速側に制限され、フラッシュが禁止されます｡&lt;br&gt;〔プロキャプチャー連写L〕: 約10コマ/秒&lt;br&gt;*シャッター速度が高速側に制限され、フラッシュが禁止されます｡&lt;br&gt;*使用可能なレンズが限定されます。&lt;br&gt;*絞り値が開放～F8.0までに制限されます｡&lt;br&gt;最大撮影コマ数:&lt;br&gt;連写H・10fps時　〔RAW〕: 約149　〔JPEG LF〕：カード容量一杯まで&lt;br&gt;連写L・6fps時　〔RAW〕: カード容量一杯まで　〔JPEG LF〕：カード容量一杯まで&lt;br&gt;静音連写H・30fps時　〔RAW〕: 約18　〔JPEG LF〕：約20&lt;br&gt;静音連写L・10fps時　〔RAW〕: 約138　〔JPEG LF〕：カード容量一杯まで&lt;/td&gt;&lt;/tr&gt;&lt;tr&gt;	&lt;th&gt;フラッシュ &lt;/th&gt;	&lt;td&gt;調光方式:TTL調光、マニュアル、オート、スーパーFP（FP TTLオート、FPマニュアル）&lt;br&gt;＊オート、スーパーFPは外部フラッシュの機能&lt;br&gt;フラッシュモード:赤目軽減発光、スローシンクロ（先幕シンクロ）、スローシンクロ（後幕シンクロ）、スローシンクロ（先幕シンクロ）＋赤目軽減発光、強制発光、マニュアル発光（1/1（FULL）～1/64）、発光禁止&lt;br&gt;赤目軽減発光&lt;br&gt;同調タイミング&lt;br&gt;フラッシュ同調速度:1/250秒* 以下&lt;br&gt; *スーパーFP時: 1/125－1/8000 秒&lt;br&gt; *電子シャッター使用時: 1/50秒（～ISO6400）､1/20秒（ISO8000～）、ISOブラケット時は1/20秒&lt;br&gt;調光補正:±3EV（1/3, 1/2, 1EVステップ選択可）&lt;br&gt;対応外部フラッシュ:FL-LM3, FL-600R, FL-900R, STF-8, FL-700WR&lt;/td&gt;&lt;/tr&gt;&lt;tr&gt;	&lt;th&gt;ライブND &lt;/th&gt;	&lt;td&gt;ライブND:可&lt;br&gt;＊S、Mモードで使用可、フラッシュ禁止、ISOは800まで、シャッタースピードの最高速は1/30（ND2設定時）で、ND設定段数が上がるとより低速になります&lt;/td&gt;&lt;/tr&gt;&lt;tr&gt;	&lt;th&gt;ハイレゾショット &lt;/th&gt;	&lt;td&gt;手持ち:&lt;br&gt;JPEG (50M) 8160 x 6120&lt;br&gt;JPEG (25M) 5760 x 4320&lt;br&gt;RAW           8160 x 6120&lt;br&gt;三脚:&lt;br&gt;JPEG（50M)　8160×6120&lt;br&gt;JPEG（25M)　5760×4320&lt;br&gt;RAW　         10368×7776&lt;/td&gt;&lt;/tr&gt;&lt;tr&gt;	&lt;th&gt;ライブコンポジット撮影 &lt;/th&gt;	&lt;td&gt;ライブコンポジット撮影：可&lt;/td&gt;&lt;/tr&gt;&lt;tr&gt;	&lt;th&gt;動画 &lt;/th&gt;	&lt;td&gt;動画記録方式：MOV(MPEG-4AVC/H.264) &lt;br&gt;4096 x 2160（C4K）:24p / IPB（約237Mbps）&lt;br&gt;3840 x 2160（4K）:30p、25p、24p / IPB（約102Mbps）&lt;br&gt;1920 x 1080 (FHD)&lt;br&gt;30p、25p、24p / ALL-I (約202Mbps)、IPB（約52Mbps、約30Mbps、約18Mbps）&lt;br&gt;60p、50p / IPB（約52Mbps、約30Mbps、約18Mbps）&lt;br&gt;1280×720（HD）&lt;br&gt;60p、50p、30p、25p、24p / ALL-I（約102Mbps）、IPB（約26Mbps、約14Mbps、約10Mbps）&lt;br&gt;記録時間制限:なし&lt;br&gt;タイムラプス動画（インターバル動画）&lt;br&gt;3840×2160（4K）/5fps, 10fps, 15fps, 30fps&lt;br&gt;1920×1080（FHD)/5fps、10fps、15fps, 30fps&lt;br&gt;1280×720（HD)/5fps、10fps、15fps、30fps&lt;br&gt;クイック動画/スロー動画:可&lt;br&gt;ハイスピード撮影:120fps（1920×1080 / MOV）&lt;br&gt;動画撮影時手ぶれ補正:&lt;br&gt;M-IS1（撮像センサーシフト式と電子式 手ぶれ補正によるマルチモーションIS）、&lt;br&gt;M-IS2（撮像センサーシフト式によるマルチモーションIS）、OFF&lt;br&gt;＊M-IS1は画角が変わります。手ぶれ補正レンズ使用優先可｡&lt;br&gt;グリッド表示:可&lt;br&gt;ピーキング表示:4色&lt;br&gt;タイムコード:レックラン / フリーラン選択可、ドロップフレーム / ノンドロップフレーム&lt;br&gt;HDMIモニタリングスルー:&lt;br&gt;モニターモード / 記録モード&lt;br&gt;＊モニターモード時、カメラで動画記録中に拡大表示はできません｡&lt;br&gt;＊記録モード時、4K / C4Kは設定できません。&lt;br&gt;＊記録モード時、非圧縮YCbCr 4:2:2（8bit）の設定が可能です｡&lt;br&gt;動画専用ピクチャーモード:Flat、OM-Log400&lt;br&gt;AEロック:可&lt;/td&gt;&lt;/tr&gt;&lt;tr&gt;	&lt;th&gt;WEBカメラ &lt;/th&gt;	&lt;td&gt;UVC(USB Video Class) / UAC(USB Audio Class)規格対応&lt;/td&gt;&lt;/tr&gt;&lt;tr&gt;	&lt;th&gt;入出力 &lt;/th&gt;	&lt;td&gt;USB:USB Micro-B (USB2.0 Hi-Speed)&lt;br&gt;リモコン端子:2.5ミニジャック（別売リモートケーブルRM-CB2、リモートコントローラーRM-WR1使用可能）&lt;br&gt;HDMI端子:HDMIマイクロコネクター （Type-D)&lt;br&gt;フラッシュ端子:ホットシュー&lt;br&gt;無線LAN:内蔵（IEEE 802.11b/g/n）&lt;br&gt;Bluetooth:内蔵（Bluetooth Ver.4.2 Bluetooth Low Energy）&lt;br&gt;外部マイク入力端子;3.5 ステレオミニジャック（プラグインパワーOn/Off　可）&lt;/td&gt;&lt;/tr&gt;&lt;tr&gt;	&lt;th&gt;電源 &lt;/th&gt;	&lt;td&gt;使用電池:リチウムイオン充電池　BLS-50&lt;br&gt;電池情報:残容量（4段階表示）&lt;br&gt;本体内充電:USBにより、本体内の電池を充電&lt;br&gt;＊カメラ電源Off時&lt;br&gt;USBデバイスの給電性能により動作が異なります&lt;br&gt;パワーセーブ:1分、3分、5分、Off&lt;br&gt;撮影可能コマ数:標準：310枚　／　低消費電力撮影モード：660枚&lt;br&gt;＊KIOXIA KSDXU-A064G使用時、 IS ON、フラッシュ非装着、CIPAの試験基準による&lt;br&gt;動画連続撮影可能時間:JEITA規格：60分　／　ズームなどその他の操作をしない場合：110分&lt;/td&gt;&lt;/tr&gt;&lt;tr&gt;	&lt;th&gt;大きさ / 重さ &lt;/th&gt;	&lt;td&gt;大きさ:約125.3ｍｍ（W）×85.2ｍｍ（H）×49.7ｍｍ（D）&lt;br&gt;＊CIPA準拠　幅×高さ×奥行き　突起部含まず&lt;br&gt;質量&lt;br&gt;CIPA準拠、付属充電池およびメモリーカード含む、アイカップなし：414g&lt;/td&gt;&lt;/tr&gt;&lt;tr&gt;	&lt;th&gt;動作環境 &lt;/th&gt;	&lt;td&gt;使用可能温度:-10℃ ～+40℃（動作時）、-20～+60℃（保存時）&lt;br&gt;使用可能湿度:30～90％（動作時）、10～90％（保存時）&lt;/td&gt;&lt;/tr&gt;&lt;tr&gt;	&lt;th&gt;主な同梱品 &lt;/th&gt;	&lt;td&gt;ボディー、USBケーブル、ショルダーストラップ、取扱説明書、保証書、リチウムイオン充電池BLS-50、ACアダプターF-5AC&lt;/td&gt;&lt;/tr&gt;</t>
  </si>
  <si>
    <t>'36_カメラ、ミラーレス一眼、デジタル一眼、コンパクトデジタルカメラ.csv'!</t>
    <phoneticPr fontId="4"/>
  </si>
  <si>
    <t>http://gd.image-qoo10.jp/li/493/862/4702862493.jpg</t>
  </si>
  <si>
    <t>営業日</t>
  </si>
  <si>
    <t xml:space="preserve">2-マップカメラ
</t>
  </si>
  <si>
    <t xml:space="preserve">1-アライカメラ
</t>
  </si>
  <si>
    <t xml:space="preserve">2-ヨドバシ.com
</t>
  </si>
  <si>
    <t xml:space="preserve">1-Amazon.co.jp
</t>
  </si>
  <si>
    <t>―</t>
  </si>
  <si>
    <t xml:space="preserve"> -</t>
  </si>
  <si>
    <t>商品番号</t>
    <phoneticPr fontId="4"/>
  </si>
  <si>
    <t>增加列：kakaku标题</t>
    <phoneticPr fontId="4"/>
  </si>
  <si>
    <t>seller_unique_item_id</t>
    <phoneticPr fontId="4"/>
  </si>
  <si>
    <t>item_name</t>
    <phoneticPr fontId="4"/>
  </si>
  <si>
    <t>category_number</t>
    <phoneticPr fontId="4"/>
  </si>
  <si>
    <t>brand_number</t>
    <phoneticPr fontId="4"/>
  </si>
  <si>
    <t>external_product_id</t>
    <phoneticPr fontId="4"/>
  </si>
  <si>
    <t xml:space="preserve">手续料 </t>
    <phoneticPr fontId="4"/>
  </si>
  <si>
    <t>Shipping_number</t>
    <phoneticPr fontId="4"/>
  </si>
  <si>
    <t>option_number</t>
    <phoneticPr fontId="4"/>
  </si>
  <si>
    <t>商品加价</t>
    <phoneticPr fontId="4"/>
  </si>
  <si>
    <t>グローバル&lt;br/&gt;販売</t>
    <phoneticPr fontId="4"/>
  </si>
  <si>
    <t>販売プロパティ</t>
    <phoneticPr fontId="4"/>
  </si>
  <si>
    <t>大分類</t>
    <phoneticPr fontId="4"/>
  </si>
  <si>
    <t>中分類</t>
    <phoneticPr fontId="4"/>
  </si>
  <si>
    <t>小分類</t>
    <phoneticPr fontId="4"/>
  </si>
  <si>
    <t>重量</t>
    <phoneticPr fontId="4"/>
  </si>
  <si>
    <t>マーケット</t>
    <phoneticPr fontId="4"/>
  </si>
  <si>
    <t>在庫管理番号</t>
    <phoneticPr fontId="4"/>
  </si>
  <si>
    <t>Q-在庫コード</t>
    <phoneticPr fontId="4"/>
  </si>
  <si>
    <t>登録日</t>
    <phoneticPr fontId="4"/>
  </si>
  <si>
    <t>HC-VX992M-R [アーバンレッド] デジタルビデオカメラ [4K対応]</t>
    <phoneticPr fontId="4"/>
  </si>
  <si>
    <t>Item Code</t>
    <phoneticPr fontId="4"/>
  </si>
  <si>
    <t>Seller Code</t>
    <phoneticPr fontId="4"/>
  </si>
  <si>
    <t>Status</t>
    <phoneticPr fontId="4"/>
  </si>
  <si>
    <t>2nd Cat Code</t>
    <phoneticPr fontId="4"/>
  </si>
  <si>
    <t>Item Name</t>
    <phoneticPr fontId="4"/>
  </si>
  <si>
    <t>Item Description</t>
    <phoneticPr fontId="4"/>
  </si>
  <si>
    <t>Short Title</t>
    <phoneticPr fontId="4"/>
  </si>
  <si>
    <t>Item Detail Header</t>
    <phoneticPr fontId="4"/>
  </si>
  <si>
    <t>Item Detail Footer</t>
    <phoneticPr fontId="4"/>
  </si>
  <si>
    <t>Brief Description</t>
    <phoneticPr fontId="4"/>
  </si>
  <si>
    <t>Image URL</t>
    <phoneticPr fontId="4"/>
  </si>
  <si>
    <t>Sell Price</t>
    <phoneticPr fontId="4"/>
  </si>
  <si>
    <t>Sell Qty</t>
    <phoneticPr fontId="4"/>
  </si>
  <si>
    <t>Shipping Group No</t>
    <phoneticPr fontId="4"/>
  </si>
  <si>
    <t>Item Weight</t>
    <phoneticPr fontId="4"/>
  </si>
  <si>
    <t>Option Info</t>
    <phoneticPr fontId="4"/>
  </si>
  <si>
    <t>Inventory Info</t>
    <phoneticPr fontId="4"/>
  </si>
  <si>
    <t>Maker No</t>
    <phoneticPr fontId="4"/>
  </si>
  <si>
    <t>Brand No</t>
    <phoneticPr fontId="4"/>
  </si>
  <si>
    <t>Product Model Name</t>
    <phoneticPr fontId="4"/>
  </si>
  <si>
    <t>Retail Price</t>
    <phoneticPr fontId="4"/>
  </si>
  <si>
    <t>Origin Type</t>
    <phoneticPr fontId="4"/>
  </si>
  <si>
    <t>Place of Origin</t>
    <phoneticPr fontId="4"/>
  </si>
  <si>
    <t>Industrial Code</t>
    <phoneticPr fontId="4"/>
  </si>
  <si>
    <t>Item Condition</t>
    <phoneticPr fontId="4"/>
  </si>
  <si>
    <t>Manufacture Date</t>
    <phoneticPr fontId="4"/>
  </si>
  <si>
    <t>Adult Product Y/N</t>
    <phoneticPr fontId="4"/>
  </si>
  <si>
    <t>A/S Info</t>
    <phoneticPr fontId="4"/>
  </si>
  <si>
    <t>Available Date</t>
    <phoneticPr fontId="4"/>
  </si>
  <si>
    <t>Gift</t>
    <phoneticPr fontId="4"/>
  </si>
  <si>
    <t>Additional Item Image</t>
    <phoneticPr fontId="4"/>
  </si>
  <si>
    <t>Inventory Cover Image</t>
    <phoneticPr fontId="4"/>
  </si>
  <si>
    <t>Multi Shipping Rate</t>
    <phoneticPr fontId="4"/>
  </si>
  <si>
    <t>http://gd.image-qoo10.jp/li/612/692/4704692612.jpg</t>
  </si>
  <si>
    <t>http://gd.image-qoo10.jp/li/615/692/4704692615.jpg</t>
  </si>
  <si>
    <t>http://gd.image-qoo10.jp/li/568/692/4704692568.jpg</t>
  </si>
  <si>
    <t>http://gd.image-qoo10.jp/li/538/258/4708258538.jpg</t>
  </si>
  <si>
    <t>http://gd.image-qoo10.jp/li/571/258/4708258571.jpg</t>
  </si>
  <si>
    <t>http://gd.image-qoo10.jp/li/570/258/4708258570.jpg</t>
  </si>
  <si>
    <t>http://gd.image-qoo10.jp/li/569/258/4708258569.jpg</t>
  </si>
  <si>
    <t>HC-VX992M-R [アーバンレッド] デジタルビデオカメラ [4K対応]</t>
  </si>
  <si>
    <t>&lt;br&gt;&lt;br&gt;&lt;table width="600" bgcolor="#ff6600"&gt;&lt;tbody&gt;&lt;tr&gt;&lt;td&gt;&lt;span style="font-size: 14pt;"&gt;&lt;strong&gt;&lt;span style="color: #ffffff;"&gt;こちらの商品も一緒にいかがですか？&lt;/span&gt;&lt;/strong&gt;&lt;/span&gt;&lt;/td&gt;&lt;/tr&gt;&lt;/tbody&gt;&lt;/table&gt;&lt;img src="https://gdetail.image-qoo10.jp/839/604445351/2022/6/e7837312-5b3e-47c1-bb00-92a6173f7046.jpg" width="600" height="100" usemap="#top_bg" align="left"&gt; &lt;map name="top_bg"&gt; &lt;area coords="0,0,100,100" href="https://www.qoo10.jp/GMKT.INC/Goods/Goods.aspx?goodscode=833861958" target="blank"&gt; &lt;area coords="100,0,200,100" href="https://www.qoo10.jp/GMKT.INC/Goods/Goods.aspx?goodscode=823648414" target="blank"&gt; &lt;area coords="200,0,300,100" href="https://www.qoo10.jp/GMKT.INC/Goods/Goods.aspx?goodscode=662105611" target="blank"&gt; &lt;area coords="300,0,400,100" href="https://www.qoo10.jp/GMKT.INC/Goods/Goods.aspx?goodscode=833861965" target="blank"&gt; &lt;area coords="400,0,500,100" href="https://www.qoo10.jp/GMKT.INC/Goods/Goods.aspx?goodscode=833861973" target="blank"&gt; &lt;area coords="500,0,600,100" href="https://www.qoo10.jp/GMKT.INC/Goods/Goods.aspx?goodscode=833861967" target="blank"&gt; &lt;br&gt;&lt;/map&gt;</t>
  </si>
  <si>
    <t>&lt;img src="https://img1.kakaku.k-img.com/images/productimage/fullscale/K0001486655.jpg"&gt;&lt;br&gt;&lt;br&gt;&lt;div align="left"&gt;&lt;b&gt;■商品特徴&lt;/b&gt;&lt;br&gt;&lt;div class="product-sammary__inner"&gt;                &lt;b&gt;&lt;/b&gt;&lt;!-- 20221202 --&gt;&lt;br&gt;&lt;br&gt;OMデジタルソリューションズ OM-5 ボディー ミラーレス一眼カメラ OM SYSTEM ブラック&lt;br&gt;発売日：2022年11月下旬&lt;br&gt;&lt;br&gt;●小型軽量ボディーに 5 軸手ぶれ補正を備え、カメラシステムとしての高い機動性を実現&lt;br&gt;「OM SYSTEM OM-5」は、幅 125.3mm×高さ 85.2mm×奥行 49.7mm、366ｇ（本体のみ）の小型軽量 ボディーに 5 軸手ぶれ補正を搭載し、最大 6.5 、さらに対応レンズ との組み合わせによる「5 軸シンクロ手 ぶれ補正」により、最大 7.5 段の補正効果が得られます。&lt;br&gt;同じく小型軽量の「M.ZUIKO DIGITAL」レンズとの組み合わせでコンパクトなカメラシステムとなり、強力な手ぶれ補正と相まって三脚が使えない場所でスローシャッターでの撮影を可能にし、旅行先で出会った大切なシャッターチャンスにもスムーズに対応します。&lt;br&gt;定評ある「有効画素数 2037 万画素Live MOS センサー」や高性能の画像処理エンジン「TruePic IX」（トゥルーピックナイン）の搭載により、自然な階調表現と高感度時であってもノイズの少ない高画質が得られます。&lt;br&gt;「OM SYSTEM OM-5」には、画面内のさまざまなポイントでフォーカシングが行える 121 点オールクロス像面位相差 AF センサーが搭載され、高いフレーミングの自由度とピント合わせの高精度化を両立させています。&lt;br&gt;さらに「星空 AF」を備えており、今までは難しいとされた天体撮影時のピント合わせの高精度オートフォーカスが可能になり、より手軽に撮影が行えます。&lt;br&gt;&lt;br&gt;●さまざまな撮影シーンで安心して使える防塵・防滴保護等級 IP53、-10℃耐低温性能&lt;br&gt;小型軽量ボディーながら、各部にシーリングを施し、フラッグシップモデルである「OM SYSTEM OM-1」と同等の防塵・防滴保護等級 IP53、-10℃の耐低温という高い耐候性能を備えています。&lt;br&gt;。そのため、風景撮影などでの突然の降雨、降雪や、滝などの水しぶきがかかるといった過酷な条件下においても、機材の心配をすることなくシャッターチャンスに集中できます。&lt;br&gt;。また、レンズ交換時のイメージセンサー部へのゴミ・ホコリの付着によるトラブルを大幅に軽減する SSWF（スーパーソニックウェーブフィルター）を搭載し、屋外でも安心してレンズ交換を行え、アクティブに撮影の幅が広げられます。&lt;br&gt;バッテリーにはコンパクトな「BLS-50」を採用し、付属の USB-AC アダプターを使うことで本体内充電が行えます。&lt;br&gt;&lt;br&gt;●創作意欲を刺激する多彩なコンピュテーショナル フォトグラフィ機能&lt;br&gt;コンピュテーショナル フォトグラフィは、従来特殊な機材やパソコンによる画像合成などで実現していた写真表現をカメラ内で行い、手軽に得られる機能です。&lt;br&gt;「OM SYSTEM OM-5」は、「ハイレゾショット」、「ライブ ND」など、撮影者の創作意欲を刺激する、便利で多彩なコンピュテーショナル フォトグラフィ機能を備えています。&lt;br&gt;・「ハイレゾショット」&lt;br&gt;複数枚の画像を合成して約 5000 万画素の高解像画像を生成する「手持ちハイレゾショット」に新たに対応しました。手持ち撮影ならではの自由なアングルで高解像画像をお楽しみいただけます。複数画像を合成することで、解像度の向上と共にノイズ低減も実現しています。さらに従来から定評ある「三脚ハイレゾショット」も引き続き搭載しています。&lt;br&gt;・「ライブ ND」&lt;br&gt;ND フィルターを使用したようなスローシャッター効果を使った表現が可能で、効果の段数は ND16（4 段分）まで対応可能。この機能により ND フィルターを取り付けられない超広角レンズでもスローシャッター効果が得られ、LV シミュレーション ON 時にはスローシャッター効果を撮影前にファインダーや液晶モニターで確認できます。&lt;br&gt;・「プロキャプチャー」&lt;br&gt;シャッターボタン半押しで記録を開始、シャッターボタン全押しの瞬間からさかのぼって記録することで、人の反応タイムラグ、カメラの動作タイムラグが原因で撮り逃がした瞬間もとらえるプロキャプチャーを搭載。最高 30 コマ/秒（AF/AE 固定）の高速連写で、さかのぼって撮影できるコマ数は最大 14 コマです。&lt;br&gt;・「深度合成」&lt;br&gt;ピント位置の異なる 8 枚の写真を撮影し、自動的に 1 枚に合成する深度合成モードの搭載により、過度に絞り込むことなく背景ボケを生かしながら、被写体に合わせて被写界深度をコントロールして撮影できます。主にマクロ撮影で威力を発揮します。&lt;br&gt;・「ライブコンポジット」&lt;br&gt;明るく変化した部分のみを追加合成し、長時間撮影で発生しがちな画像が全体的に明るくなってしまう現象を防ぎます。街と星空を一緒に撮影するといった露出制御の難しいシーンでも、ライブビュー画面で状況を確認しながら、メリハリのある美しい写真を簡単に撮影できます。&lt;br&gt;・「デジタルシフト」&lt;br&gt;シフトレンズを使用して撮影しているかのように、ライブビュー画面で効果を見ながら、縦横同時に「台形補正」 や「遠近感の誇張」 が可能です。&lt;br&gt;その他、「ライブバルブ」「インターバル撮影/タイムラプス動画」「フォーカスブラケット」「HDR」「カラークリエーター」「アートフィルター」「フィッシュアイ補正」などが搭載されています。&lt;br&gt;&lt;br&gt;●手持ち撮影で高画質が楽しめる 4K 動画、スマートフォンでのさいせいに便利な縦位置動画に対応&lt;br&gt;「OM SYSTEM OM-5」の強力なボディー内 5 軸手ぶれ補正は動画撮影にも対応、動画専用の電子手ぶれ補正を組み合わせることで、手持ちでも安定した 4K 動画が時間制限なく撮影できます。&lt;br&gt;像面位相差 AF センサーの情報を活用した動画用のフォーカシング制御も行っており、動画の特性に合ったスムーズなピント合わせを実現します。&lt;br&gt;暗部からハイライトまで白飛び、黒つぶれなく収録でき、カラーグレーディングにより自由度の高い編集作業が可能な「OM-Log」に対応しています。&lt;br&gt;新たに縦位置動画にも対応し、カメラを縦位置にして撮影した場合、縦位置の動画ファイルとして保存が可能となり、SNS ではおなじみとなった縦位置動画も編集ソフトを介さず手軽に作成できます。&lt;br&gt;また、ハイレゾ対応のリニア PCM レコーダー「LS-P5」を接続 することで、動画撮影時の音声を高音質で記録でき、スレートトーン発信機能によって動画編集時の音声データ同期も容易に行えます。&lt;br&gt;&lt;br&gt;●・その他の特長&lt;br&gt;・パソコンに USB 接続するだけで高画質の WEB カメラとして使用可能な規格、USB ビデオクラス/オーディオクラスに新たに対応&lt;br&gt;・被写体の動きや位置に応じて、AF エリアを縦 11 点、横 11 点から任意の奇数を選択して自由に配置できるカスタム AF ターゲットモード搭載。AF エリアの移動ステップは縦、横それぞれ 3 段階に選択可能&lt;br&gt;・インターバル撮影中のコマ間の急激な露出変化にも対応する、露出平準処理機能を搭載&lt;br&gt;&lt;b&gt;【仕様】&lt;/b&gt;&lt;br&gt;画素数：約2037万画素&lt;br&gt;記録媒体：SD、SDHC（UHS-I / II）、SDXC（UHS-I / II）&lt;br&gt;液晶モニター：3.0型2軸可動式液晶（静電容量方式タッチパネル）、約104万ドット（3:2）&lt;br&gt;バッテリー：BLS-50&lt;br&gt;撮影可能枚数：約310枚&lt;br&gt;防塵防滴：〇&lt;br&gt;同梱品(本体・レンズ以外）：USBケーブル、ショルダーストラップ、取扱説明書、保証書、リチウムイオン充電池BLS-50、ACアダプターF-5AC&lt;br&gt;            &lt;/div&gt;        &lt;/div&gt;    &lt;/section&gt;</t>
  </si>
  <si>
    <t>&lt;img src="https://img1.kakaku.k-img.com/images/productimage/fullscale/K0001486654.jpg"&gt;&lt;br&gt;&lt;br&gt;&lt;div align="left"&gt;&lt;b&gt;■商品特徴&lt;/b&gt;&lt;br&gt;&lt;div class="product-sammary__inner"&gt;                &lt;b&gt;&lt;/b&gt;&lt;!-- 20221202 --&gt;&lt;br&gt;&lt;br&gt;OMデジタルソリューションズ OM-5 ボディー ミラーレス一眼カメラ OM SYSTEM シルバー&lt;br&gt;発売日：2022年11月下旬&lt;br&gt;&lt;br&gt;●小型軽量ボディーに 5 軸手ぶれ補正を備え、カメラシステムとしての高い機動性を実現&lt;br&gt;「OM SYSTEM OM-5」は、幅 125.3mm×高さ 85.2mm×奥行 49.7mm、366ｇ（本体のみ）の小型軽量 ボディーに 5 軸手ぶれ補正を搭載し、最大 6.5 、さらに対応レンズ との組み合わせによる「5 軸シンクロ手 ぶれ補正」により、最大 7.5 段の補正効果が得られます。&lt;br&gt;同じく小型軽量の「M.ZUIKO DIGITAL」レンズとの組み合わせでコンパクトなカメラシステムとなり、強力な手ぶれ補正と相まって三脚が使えない場所でスローシャッターでの撮影を可能にし、旅行先で出会った大切なシャッターチャンスにもスムーズに対応します。&lt;br&gt;定評ある「有効画素数 2037 万画素Live MOS センサー」や高性能の画像処理エンジン「TruePic IX」（トゥルーピックナイン）の搭載により、自然な階調表現と高感度時であってもノイズの少ない高画質が得られます。&lt;br&gt;「OM SYSTEM OM-5」には、画面内のさまざまなポイントでフォーカシングが行える 121 点オールクロス像面位相差 AF センサーが搭載され、高いフレーミングの自由度とピント合わせの高精度化を両立させています。&lt;br&gt;さらに「星空 AF」を備えており、今までは難しいとされた天体撮影時のピント合わせの高精度オートフォーカスが可能になり、より手軽に撮影が行えます。&lt;br&gt;&lt;br&gt;●さまざまな撮影シーンで安心して使える防塵・防滴保護等級 IP53、-10℃耐低温性能&lt;br&gt;小型軽量ボディーながら、各部にシーリングを施し、フラッグシップモデルである「OM SYSTEM OM-1」と同等の防塵・防滴保護等級 IP53、-10℃の耐低温という高い耐候性能を備えています。&lt;br&gt;。そのため、風景撮影などでの突然の降雨、降雪や、滝などの水しぶきがかかるといった過酷な条件下においても、機材の心配をすることなくシャッターチャンスに集中できます。&lt;br&gt;。また、レンズ交換時のイメージセンサー部へのゴミ・ホコリの付着によるトラブルを大幅に軽減する SSWF（スーパーソニックウェーブフィルター）を搭載し、屋外でも安心してレンズ交換を行え、アクティブに撮影の幅が広げられます。&lt;br&gt;バッテリーにはコンパクトな「BLS-50」を採用し、付属の USB-AC アダプターを使うことで本体内充電が行えます。&lt;br&gt;&lt;br&gt;●創作意欲を刺激する多彩なコンピュテーショナル フォトグラフィ機能&lt;br&gt;コンピュテーショナル フォトグラフィは、従来特殊な機材やパソコンによる画像合成などで実現していた写真表現をカメラ内で行い、手軽に得られる機能です。&lt;br&gt;「OM SYSTEM OM-5」は、「ハイレゾショット」、「ライブ ND」など、撮影者の創作意欲を刺激する、便利で多彩なコンピュテーショナル フォトグラフィ機能を備えています。&lt;br&gt;・「ハイレゾショット」&lt;br&gt;複数枚の画像を合成して約 5000 万画素の高解像画像を生成する「手持ちハイレゾショット」に新たに対応しました。手持ち撮影ならではの自由なアングルで高解像画像をお楽しみいただけます。複数画像を合成することで、解像度の向上と共にノイズ低減も実現しています。さらに従来から定評ある「三脚ハイレゾショット」も引き続き搭載しています。&lt;br&gt;・「ライブ ND」&lt;br&gt;ND フィルターを使用したようなスローシャッター効果を使った表現が可能で、効果の段数は ND16（4 段分）まで対応可能。この機能により ND フィルターを取り付けられない超広角レンズでもスローシャッター効果が得られ、LV シミュレーション ON 時にはスローシャッター効果を撮影前にファインダーや液晶モニターで確認できます。&lt;br&gt;・「プロキャプチャー」&lt;br&gt;シャッターボタン半押しで記録を開始、シャッターボタン全押しの瞬間からさかのぼって記録することで、人の反応タイムラグ、カメラの動作タイムラグが原因で撮り逃がした瞬間もとらえるプロキャプチャーを搭載。最高 30 コマ/秒（AF/AE 固定）の高速連写で、さかのぼって撮影できるコマ数は最大 14 コマです。&lt;br&gt;・「深度合成」&lt;br&gt;ピント位置の異なる 8 枚の写真を撮影し、自動的に 1 枚に合成する深度合成モードの搭載により、過度に絞り込むことなく背景ボケを生かしながら、被写体に合わせて被写界深度をコントロールして撮影できます。主にマクロ撮影で威力を発揮します。&lt;br&gt;・「ライブコンポジット」&lt;br&gt;明るく変化した部分のみを追加合成し、長時間撮影で発生しがちな画像が全体的に明るくなってしまう現象を防ぎます。街と星空を一緒に撮影するといった露出制御の難しいシーンでも、ライブビュー画面で状況を確認しながら、メリハリのある美しい写真を簡単に撮影できます。&lt;br&gt;・「デジタルシフト」&lt;br&gt;シフトレンズを使用して撮影しているかのように、ライブビュー画面で効果を見ながら、縦横同時に「台形補正」 や「遠近感の誇張」 が可能です。&lt;br&gt;その他、「ライブバルブ」「インターバル撮影/タイムラプス動画」「フォーカスブラケット」「HDR」「カラークリエーター」「アートフィルター」「フィッシュアイ補正」などが搭載されています。&lt;br&gt;&lt;br&gt;●手持ち撮影で高画質が楽しめる 4K 動画、スマートフォンでのさいせいに便利な縦位置動画に対応&lt;br&gt;「OM SYSTEM OM-5」の強力なボディー内 5 軸手ぶれ補正は動画撮影にも対応、動画専用の電子手ぶれ補正を組み合わせることで、手持ちでも安定した 4K 動画が時間制限なく撮影できます。&lt;br&gt;像面位相差 AF センサーの情報を活用した動画用のフォーカシング制御も行っており、動画の特性に合ったスムーズなピント合わせを実現します。&lt;br&gt;暗部からハイライトまで白飛び、黒つぶれなく収録でき、カラーグレーディングにより自由度の高い編集作業が可能な「OM-Log」に対応しています。&lt;br&gt;新たに縦位置動画にも対応し、カメラを縦位置にして撮影した場合、縦位置の動画ファイルとして保存が可能となり、SNS ではおなじみとなった縦位置動画も編集ソフトを介さず手軽に作成できます。&lt;br&gt;また、ハイレゾ対応のリニア PCM レコーダー「LS-P5」を接続 することで、動画撮影時の音声を高音質で記録でき、スレートトーン発信機能によって動画編集時の音声データ同期も容易に行えます。&lt;br&gt;&lt;br&gt;●・その他の特長&lt;br&gt;・パソコンに USB 接続するだけで高画質の WEB カメラとして使用可能な規格、USB ビデオクラス/オーディオクラスに新たに対応&lt;br&gt;・被写体の動きや位置に応じて、AF エリアを縦 11 点、横 11 点から任意の奇数を選択して自由に配置できるカスタム AF ターゲットモード搭載。AF エリアの移動ステップは縦、横それぞれ 3 段階に選択可能&lt;br&gt;・インターバル撮影中のコマ間の急激な露出変化にも対応する、露出平準処理機能を搭載&lt;br&gt;&lt;b&gt;【仕様】&lt;/b&gt;&lt;br&gt;画素数：約2037万画素&lt;br&gt;記録媒体：SD、SDHC（UHS-I / II）、SDXC（UHS-I / II）&lt;br&gt;液晶モニター：3.0型2軸可動式液晶（静電容量方式タッチパネル）、約104万ドット（3:2）&lt;br&gt;バッテリー：BLS-50&lt;br&gt;撮影可能枚数：約310枚&lt;br&gt;防塵防滴：〇&lt;br&gt;同梱品(本体・レンズ以外）：USBケーブル、ショルダーストラップ、取扱説明書、保証書、リチウムイオン充電池BLS-50、ACアダプターF-5AC&lt;br&gt;            &lt;/div&gt;        &lt;/div&gt;    &lt;/section&gt;</t>
  </si>
  <si>
    <t>1</t>
    <phoneticPr fontId="4"/>
  </si>
  <si>
    <t>http://gd.image-qoo10.jp/li/659/855/4715855659.jpg</t>
  </si>
  <si>
    <t>http://gd.image-qoo10.jp/li/660/855/4715855660.jpg</t>
  </si>
  <si>
    <t>http://gd.image-qoo10.jp/li/667/855/4715855667.jpg</t>
  </si>
  <si>
    <t>http://gd.image-qoo10.jp/li/494/275/4719275494.jpg</t>
  </si>
  <si>
    <t>http://gd.image-qoo10.jp/li/294/969/4720969294.jpg</t>
  </si>
  <si>
    <t>http://gd.image-qoo10.jp/li/633/512/4726512633.jpg</t>
  </si>
  <si>
    <t xml:space="preserve">1-カメラドーム
3-三星カメラ
4-カメラ会館_x000D_
5-Amazon.co.jp
7-コジマネット
8-ビックカメラ.com
</t>
  </si>
  <si>
    <t>http://gd.image-qoo10.jp/li/068/917/4727917068.jpg</t>
  </si>
  <si>
    <t xml:space="preserve">1-らいぶshop
</t>
  </si>
  <si>
    <t>http://gd.image-qoo10.jp/li/838/340/4729340838.jpg</t>
  </si>
  <si>
    <t>http://gd.image-qoo10.jp/li/502/625/4731625502.jpg</t>
  </si>
  <si>
    <t xml:space="preserve">3-三星カメラ
4-カメラ会館_x000D_
5-カメラドーム
</t>
  </si>
  <si>
    <t>α7C ILCE-7C ボディ [ブラック]</t>
  </si>
  <si>
    <t>α7C ILCE-7C ボディ [シルバー]</t>
  </si>
  <si>
    <t>α7C ILCE-7CL ズームレンズキット [ブラック]</t>
  </si>
  <si>
    <t>α7C ILCE-7CL ズームレンズキット [シルバー]</t>
  </si>
  <si>
    <t>α6400 ILCE-6400 ボディ [ブラック]</t>
  </si>
  <si>
    <t>α6400 ILCE-6400 ボディ [シルバー]</t>
  </si>
  <si>
    <t>ILCE-7C-BK</t>
  </si>
  <si>
    <t>α7C ILCE-7C ボディ [ブラック] ミラーレス一眼カメラ</t>
  </si>
  <si>
    <t>4548736121614</t>
  </si>
  <si>
    <t>https://kakaku.com/item/K0001289766</t>
  </si>
  <si>
    <t>ILCE-7C-SL</t>
  </si>
  <si>
    <t>α7C ILCE-7C ボディ [シルバー] ミラーレス一眼カメラ</t>
  </si>
  <si>
    <t>4548736121621</t>
  </si>
  <si>
    <t>https://kakaku.com/item/K0001289765</t>
  </si>
  <si>
    <t>ILCE-7CL-BK</t>
  </si>
  <si>
    <t>α7C ILCE-7CL ズームレンズキット [ブラック] ミラーレス一眼カメラ</t>
  </si>
  <si>
    <t>4548736121676</t>
  </si>
  <si>
    <t>https://kakaku.com/item/K0001289768</t>
  </si>
  <si>
    <t>ILCE-7CL-SL</t>
  </si>
  <si>
    <t>α7C ILCE-7CL ズームレンズキット [シルバー] ミラーレス一眼カメラ</t>
  </si>
  <si>
    <t>4548736121683</t>
  </si>
  <si>
    <t>https://kakaku.com/item/K0001289767</t>
  </si>
  <si>
    <t>ILCE6400B</t>
  </si>
  <si>
    <t>α6400 ILCE-6400 ボディ [ブラック] デジタル一眼カメラ</t>
  </si>
  <si>
    <t>4548736092044</t>
  </si>
  <si>
    <t>https://kakaku.com/item/K0001121308</t>
  </si>
  <si>
    <t>ILCE6400S</t>
  </si>
  <si>
    <t>α6400 ILCE-6400 ボディ [シルバー] デジタル一眼カメラ</t>
  </si>
  <si>
    <t>4548736092051</t>
  </si>
  <si>
    <t>https://kakaku.com/item/K0001121309</t>
  </si>
  <si>
    <t>&lt;img src="https://img1.kakaku.k-img.com/images/productimage/fullscale/K0001289766.jpg"&gt;&lt;br&gt;&lt;br&gt;&lt;br&gt;&lt;br&gt;&lt;br&gt;&lt;br&gt;&lt;div align="left"&gt;&lt;b&gt;■商品特徴&lt;/b&gt;&lt;br&gt;&lt;br&gt;もっと自由なフルサイズへ。世界最小・最軽量（＊１）フルサイズミラーレス一眼カメラ&lt;br&gt;&lt;br&gt;●世界最小・最軽量（＊１）フルサイズミラーレス一眼カメラシステム&lt;br&gt;α７Ｃは世界最小・最軽量（＊１）の約５０９ｇ（＊２）を実現。さらに、新しいキットレンズであるＦＥ　２８－６０ｍｍ　Ｆ４－５．６（ＳＥＬ２８６０）も世界最小・最軽量（＊３）の約１６７ｇを実現。どこへでも手軽にフルサイズの描写力を持ち運ぶことができるシステムでありながら、性能に一切妥協することなく、ソニーが培ってきた最先端技術を惜しみなく搭載。新しいコンセプト「Ｃｏｍｐａｃｔ」と高性能を両立し、これまでにない自由な撮影スタイルを実現します。&lt;br&gt;&lt;br&gt;＊１　光学式ボディ内手ブレ補正機構搭載のフルサイズセンサー搭載デジタル一眼カメラとして。２０２０年９月時点。ソニー調べ&lt;br&gt;＊２　バッテリーとメモリーカードを含む&lt;br&gt;＊３　３５ｍｍフルサイズセンサー搭載デジタル一眼カメラ用のズーム交換レンズとして。２０２０年９月時点。ソニー調べ&lt;br&gt;&lt;br&gt;●画質の美しさで選ぶなら、断然フルサイズ&lt;br&gt;デジタルカメラの心臓部である、イメージセンサー。このセンサーが大きいほど多くの光と画像情報を取り込めるため、より豊かな階調表現やリアルな色の再現が可能になります。α７Ｃでは、一般的なスマートフォンで採用されている１／２．３型センサーの約３０倍の大きさとなる、３５ｍｍフルサイズセンサーを搭載しました。&lt;br&gt;&lt;br&gt;●コンパクトボディに最先端ＡＦを搭載&lt;br&gt;これまでαが培ってきた高いフォーカス精度と追随性をもつ像面位相差ＡＦシステムを搭載。ＡＩ（＊）を活用したリアルタイム瞳ＡＦやリアルタイムトラッキングにも対応しているため、静止画、動画撮影時を問わず、一度捉えた被写体を見失うことなく、カメラまかせでピントを合わせ続けることが可能です。&lt;br&gt;&lt;br&gt;＊　機械学習を含むＡＩ（人工知能）の技術を活用しています&lt;br&gt;&lt;br&gt;●有効約２４２０万画素の３５ｍｍフルサイズ裏面照射型センサーとＢＩＯＮＺ　Ｘ（ビオンズ　エックス）を搭載&lt;br&gt;３５ｍｍフルサイズ裏面照射型「Ｅｘｍｏｒ　Ｒ（エクスモア　アール）」ＣＭＯＳセンサーと画像処理エンジンＢＩＯＮＺ　Ｘ（ビオンズ　エックス）により、高い解像性能や暗所性能、色再現の向上を実現しました。また、最高常用ＩＳＯ感度５１２００により、解像感とノイズ低減を両立。ダイナミックレンジも約１５ストップ（＊）を実現しています。有効約２４２０万画素のフルサイズセンサーにより、あらゆる被写体は撮影シーンにおいて高い表現力が手に入ります。＊　静止画撮影時。ソニー測定条件&lt;br&gt;&lt;br&gt;●α７Ｃに最適化された５．０段（＊）の補正効果を実現する光学式５軸ボディ内手ブレ補正&lt;br&gt;α７Ｃのコンパクトボディに最適化された高精度な手ブレ補正ユニットとジャイロセンサーを搭載し、手ブレ補正アルゴリズムを最適化することで、５．０段（＊）の補正効果を実現。焦点距離が長くなるほど起こりやすい角度ブレ（Ｐｉｔｃｈ／Ｙａｗ）に加え、マクロ撮影時などに顕著に現れるシフトブレ（Ｘ／Ｙ）、夜景撮影時や動画撮影時などに目立つ回転ブレ（Ｒｏｌｌ）の５軸でブレを検出し、高い補正効果を発揮します。静止画撮影中の手ブレ補正効果はライブビュー映像で確認できるため、望遠撮影時やマクロ撮影時でも快適にフレーミングやピントを合わせられます。さらに、手ブレ補正非搭載のＥマウントレンズはもちろん、マウントアダプターを介して装着可能なさまざまなレンズによる撮影にもボディ内手ブレ補正を使用可能。また、動画撮影時も５軸の手ブレ補正をします。&lt;br&gt;&lt;br&gt;＊　ＣＩＰＡ規格準拠、Ｐｉｔｃｈ／Ｙａｗ方向、Ｐｌａｎａｒ　Ｔ＊　ＦＥ　５０ｍｍ　Ｆ１．４　ＺＡ装着時、長秒時ノイズリダクションオフ時&lt;br&gt;&lt;br&gt;&lt;b&gt;■主な仕様&lt;/b&gt;&lt;br&gt;&lt;br&gt;●本体重量：約５０９ｇ（バッテリーとメモリカードを含む）&lt;br&gt;●撮像画面サイズ：３５ｍｍフルサイズ　（３５．６　ｘ　２３．８ｍｍ）、Ｅｘｍｏｒ　Ｒ　ＣＭＯＳセンサー&lt;br&gt;●総画素数：約２５３０万画素&lt;br&gt;●有効画素数：約２４２０万画素&lt;br&gt;●液晶モニターサイズ：７．５ｃｍ　（３．０型）　ＴＦＴ駆動&lt;br&gt;●ビューファインダー：１．０ｃｍ　（０．３９型）電子式ビューファインダー　（ＸＧＡ　ＯＬＥＤ）&lt;br&gt;●レンズ：ＳＥＬ２８６０&lt;br&gt;●ＩＳＯ感度：［静止画］ＩＳＯ１００－５１２００　（拡張：　下限ＩＳＯ５０、上限ＩＳＯ２０４８００）、ＡＵＴＯ　（ＩＳＯ１００－１２８００、上限／下限設定可能）&lt;br&gt;●シャッタースピード：&lt;br&gt;静止画撮影時　（メカシャッター）：　１／４０００－３０秒、バルブ&lt;br&gt;静止画撮影時　（電子シャッター）：　１／８０００－３０秒&lt;br&gt;※バルブは、メカシャッターのみ対応しています&lt;br&gt;●記録メディア：ＳＤメモリーカード、ＳＤＨＣメモリーカード　（ＵＨＳ－Ｉ／ＩＩ対応）、ＳＤＸＣメモリーカード　（ＵＨＳ－Ｉ／ＩＩ対応）&lt;br&gt;●撮影可能枚数：ファインダー使用時：　約６８０枚、液晶モニター使用時：　約７４０枚　（ＣＩＰＡ規格準拠）&lt;br&gt;●連続撮影速度：Ｈｉ＋時：　最高約１０コマ／秒、Ｈｉ時：　最高約８コマ／秒、Ｍｉｄ時：　最高約６コマ／秒　、Ｌｏ時：　最高約３コマ／秒&lt;br&gt;●電源：リチャージャブルバッテリーパック　ＮＰ－ＦＺ１００&lt;br&gt;●付属品：リチャージャブルバッテリーパック　ＮＰ－ＦＺ１００、ＡＣアダプター、ショルダーストラップ、ボディキャップ、アクセサリーシューキャップ、ＵＳＢ－Ａ　－　ＵＳＢ－Ｃケーブル（ＵＳＢ　３．２）&lt;br&gt;</t>
  </si>
  <si>
    <t>&lt;img src="https://img1.kakaku.k-img.com/images/productimage/fullscale/K0001289765.jpg"&gt;&lt;br&gt;&lt;br&gt;&lt;br&gt;&lt;br&gt;&lt;br&gt;&lt;br&gt;&lt;div align="left"&gt;&lt;b&gt;■商品特徴&lt;/b&gt;&lt;br&gt;&lt;br&gt;もっと自由なフルサイズへ。世界最小・最軽量（＊１）フルサイズミラーレス一眼カメラ&lt;br&gt;&lt;br&gt;●世界最小・最軽量（＊１）フルサイズミラーレス一眼カメラシステム&lt;br&gt;α７Ｃは世界最小・最軽量（＊１）の約５０９ｇ（＊２）を実現。さらに、新しいキットレンズであるＦＥ　２８－６０ｍｍ　Ｆ４－５．６（ＳＥＬ２８６０）も世界最小・最軽量（＊３）の約１６７ｇを実現。どこへでも手軽にフルサイズの描写力を持ち運ぶことができるシステムでありながら、性能に一切妥協することなく、ソニーが培ってきた最先端技術を惜しみなく搭載。新しいコンセプト「Ｃｏｍｐａｃｔ」と高性能を両立し、これまでにない自由な撮影スタイルを実現します。&lt;br&gt;&lt;br&gt;＊１　光学式ボディ内手ブレ補正機構搭載のフルサイズセンサー搭載デジタル一眼カメラとして。２０２０年９月時点。ソニー調べ&lt;br&gt;＊２　バッテリーとメモリーカードを含む&lt;br&gt;＊３　３５ｍｍフルサイズセンサー搭載デジタル一眼カメラ用のズーム交換レンズとして。２０２０年９月時点。ソニー調べ&lt;br&gt;&lt;br&gt;●画質の美しさで選ぶなら、断然フルサイズ&lt;br&gt;デジタルカメラの心臓部である、イメージセンサー。このセンサーが大きいほど多くの光と画像情報を取り込めるため、より豊かな階調表現やリアルな色の再現が可能になります。α７Ｃでは、一般的なスマートフォンで採用されている１／２．３型センサーの約３０倍の大きさとなる、３５ｍｍフルサイズセンサーを搭載しました。&lt;br&gt;&lt;br&gt;●コンパクトボディに最先端ＡＦを搭載&lt;br&gt;これまでαが培ってきた高いフォーカス精度と追随性をもつ像面位相差ＡＦシステムを搭載。ＡＩ（＊）を活用したリアルタイム瞳ＡＦやリアルタイムトラッキングにも対応しているため、静止画、動画撮影時を問わず、一度捉えた被写体を見失うことなく、カメラまかせでピントを合わせ続けることが可能です。&lt;br&gt;&lt;br&gt;＊　機械学習を含むＡＩ（人工知能）の技術を活用しています&lt;br&gt;&lt;br&gt;●有効約２４２０万画素の３５ｍｍフルサイズ裏面照射型センサーとＢＩＯＮＺ　Ｘ（ビオンズ　エックス）を搭載&lt;br&gt;３５ｍｍフルサイズ裏面照射型「Ｅｘｍｏｒ　Ｒ（エクスモア　アール）」ＣＭＯＳセンサーと画像処理エンジンＢＩＯＮＺ　Ｘ（ビオンズ　エックス）により、高い解像性能や暗所性能、色再現の向上を実現しました。また、最高常用ＩＳＯ感度５１２００により、解像感とノイズ低減を両立。ダイナミックレンジも約１５ストップ（＊）を実現しています。有効約２４２０万画素のフルサイズセンサーにより、あらゆる被写体は撮影シーンにおいて高い表現力が手に入ります。＊　静止画撮影時。ソニー測定条件&lt;br&gt;&lt;br&gt;●α７Ｃに最適化された５．０段（＊）の補正効果を実現する光学式５軸ボディ内手ブレ補正&lt;br&gt;α７Ｃのコンパクトボディに最適化された高精度な手ブレ補正ユニットとジャイロセンサーを搭載し、手ブレ補正アルゴリズムを最適化することで、５．０段（＊）の補正効果を実現。焦点距離が長くなるほど起こりやすい角度ブレ（Ｐｉｔｃｈ／Ｙａｗ）に加え、マクロ撮影時などに顕著に現れるシフトブレ（Ｘ／Ｙ）、夜景撮影時や動画撮影時などに目立つ回転ブレ（Ｒｏｌｌ）の５軸でブレを検出し、高い補正効果を発揮します。静止画撮影中の手ブレ補正効果はライブビュー映像で確認できるため、望遠撮影時やマクロ撮影時でも快適にフレーミングやピントを合わせられます。さらに、手ブレ補正非搭載のＥマウントレンズはもちろん、マウントアダプターを介して装着可能なさまざまなレンズによる撮影にもボディ内手ブレ補正を使用可能。また、動画撮影時も５軸の手ブレ補正をします。&lt;br&gt;&lt;br&gt;＊　ＣＩＰＡ規格準拠、Ｐｉｔｃｈ／Ｙａｗ方向、Ｐｌａｎａｒ　Ｔ＊　ＦＥ　５０ｍｍ　Ｆ１．４　ＺＡ装着時、長秒時ノイズリダクションオフ時&lt;br&gt;&lt;br&gt;&lt;b&gt;■主な仕様&lt;/b&gt;&lt;br&gt;&lt;br&gt;●本体重量：約５０９ｇ（バッテリーとメモリカードを含む）&lt;br&gt;●撮像画面サイズ：３５ｍｍフルサイズ　（３５．６　ｘ　２３．８ｍｍ）、Ｅｘｍｏｒ　Ｒ　ＣＭＯＳセンサー&lt;br&gt;●総画素数：約２５３０万画素&lt;br&gt;●有効画素数：約２４２０万画素&lt;br&gt;●液晶モニターサイズ：７．５ｃｍ　（３．０型）　ＴＦＴ駆動&lt;br&gt;●ビューファインダー：１．０ｃｍ　（０．３９型）電子式ビューファインダー　（ＸＧＡ　ＯＬＥＤ）&lt;br&gt;●レンズ：ＳＥＬ２８６０&lt;br&gt;●ＩＳＯ感度：［静止画］ＩＳＯ１００－５１２００　（拡張：　下限ＩＳＯ５０、上限ＩＳＯ２０４８００）、ＡＵＴＯ　（ＩＳＯ１００－１２８００、上限／下限設定可能）&lt;br&gt;●シャッタースピード：&lt;br&gt;静止画撮影時　（メカシャッター）：　１／４０００－３０秒、バルブ&lt;br&gt;静止画撮影時　（電子シャッター）：　１／８０００－３０秒&lt;br&gt;※バルブは、メカシャッターのみ対応しています&lt;br&gt;●記録メディア：ＳＤメモリーカード、ＳＤＨＣメモリーカード　（ＵＨＳ－Ｉ／ＩＩ対応）、ＳＤＸＣメモリーカード　（ＵＨＳ－Ｉ／ＩＩ対応）&lt;br&gt;●撮影可能枚数：ファインダー使用時：　約６８０枚、液晶モニター使用時：　約７４０枚　（ＣＩＰＡ規格準拠）&lt;br&gt;●連続撮影速度：Ｈｉ＋時：　最高約１０コマ／秒、Ｈｉ時：　最高約８コマ／秒、Ｍｉｄ時：　最高約６コマ／秒　、Ｌｏ時：　最高約３コマ／秒&lt;br&gt;●電源：リチャージャブルバッテリーパック　ＮＰ－ＦＺ１００&lt;br&gt;●付属品：リチャージャブルバッテリーパック　ＮＰ－ＦＺ１００、ＡＣアダプター、ショルダーストラップ、ボディキャップ、アクセサリーシューキャップ、ＵＳＢ－Ａ　－　ＵＳＢ－Ｃケーブル（ＵＳＢ　３．２）&lt;br&gt;</t>
  </si>
  <si>
    <t>&lt;img src="https://img1.kakaku.k-img.com/images/productimage/fullscale/K0001289768.jpg"&gt;&lt;br&gt;&lt;br&gt;&lt;br&gt;&lt;br&gt;&lt;br&gt;&lt;br&gt;&lt;div align="left"&gt;&lt;b&gt;■商品特徴&lt;/b&gt;&lt;br&gt;&lt;br&gt;もっと自由なフルサイズへ。世界最小・最軽量（＊１）フルサイズミラーレス一眼カメラ&lt;br&gt;&lt;br&gt;●世界最小・最軽量（＊１）フルサイズミラーレス一眼カメラシステム&lt;br&gt;α７Ｃは世界最小・最軽量（＊１）の約５０９ｇ（＊２）を実現。さらに、新しいキットレンズであるＦＥ　２８－６０ｍｍ　Ｆ４－５．６（ＳＥＬ２８６０）も世界最小・最軽量（＊３）の約１６７ｇを実現。どこへでも手軽にフルサイズの描写力を持ち運ぶことができるシステムでありながら、性能に一切妥協することなく、ソニーが培ってきた最先端技術を惜しみなく搭載。新しいコンセプト“Ｃｏｍｐａｃｔ”と高性能を両立し、これまでにない自由な撮影スタイルを実現します。&lt;br&gt;&lt;br&gt;＊１　光学式ボディ内手ブレ補正機構搭載のフルサイズセンサー搭載デジタル一眼カメラとして。２０２０年９月時点。ソニー調べ&lt;br&gt;＊２　バッテリーとメモリーカードを含む&lt;br&gt;＊３　３５ｍｍフルサイズセンサー搭載デジタル一眼カメラ用のズーム交換レンズとして。２０２０年９月時点。ソニー調べ&lt;br&gt;&lt;br&gt;●画質の美しさで選ぶなら、断然フルサイズ&lt;br&gt;デジタルカメラの心臓部である、イメージセンサー。このセンサーが大きいほど多くの光と画像情報を取り込めるため、より豊かな階調表現やリアルな色の再現が可能になります。α７Ｃでは、一般的なスマートフォンで採用されている１／２．３型センサーの約３０倍の大きさとなる、３５ｍｍフルサイズセンサーを搭載しました。&lt;br&gt;&lt;br&gt;●コンパクトボディに最先端ＡＦを搭載&lt;br&gt;これまでαが培ってきた高いフォーカス精度と追随性をもつ像面位相差ＡＦシステムを搭載。ＡＩ（＊）を活用したリアルタイム瞳ＡＦやリアルタイムトラッキングにも対応しているため、静止画、動画撮影時を問わず、一度捉えた被写体を見失うことなく、カメラまかせでピントを合わせ続けることが可能です。&lt;br&gt;&lt;br&gt;＊　機械学習を含むＡＩ（人工知能）の技術を活用しています&lt;br&gt;&lt;br&gt;●有効約２４２０万画素の３５ｍｍフルサイズ裏面照射型センサーとＢＩＯＮＺ　Ｘ（ビオンズ　エックス）を搭載&lt;br&gt;３５ｍｍフルサイズ裏面照射型「Ｅｘｍｏｒ　Ｒ（エクスモア　アール）」ＣＭＯＳセンサーと画像処理エンジンＢＩＯＮＺ　Ｘ（ビオンズ　エックス）により、高い解像性能や暗所性能、色再現の向上を実現しました。また、最高常用ＩＳＯ感度５１２００により、解像感とノイズ低減を両立。ダイナミックレンジも約１５ストップ（＊）を実現しています。有効約２４２０万画素のフルサイズセンサーにより、あらゆる被写体は撮影シーンにおいて高い表現力が手に入ります。＊　静止画撮影時。ソニー測定条件&lt;br&gt;&lt;br&gt;●α７Ｃに最適化された５．０段（＊）の補正効果を実現する光学式５軸ボディ内手ブレ補正&lt;br&gt;α７Ｃのコンパクトボディに最適化された高精度な手ブレ補正ユニットとジャイロセンサーを搭載し、手ブレ補正アルゴリズムを最適化することで、５．０段（＊）の補正効果を実現。焦点距離が長くなるほど起こりやすい角度ブレ（Ｐｉｔｃｈ／Ｙａｗ）に加え、マクロ撮影時などに顕著に現れるシフトブレ（Ｘ／Ｙ）、夜景撮影時や動画撮影時などに目立つ回転ブレ（Ｒｏｌｌ）の５軸でブレを検出し、高い補正効果を発揮します。静止画撮影中の手ブレ補正効果はライブビュー映像で確認できるため、望遠撮影時やマクロ撮影時でも快適にフレーミングやピントを合わせられます。さらに、手ブレ補正非搭載のＥマウントレンズはもちろん、マウントアダプターを介して装着可能なさまざまなレンズによる撮影にもボディ内手ブレ補正を使用可能。また、動画撮影時も５軸の手ブレ補正をします。&lt;br&gt;&lt;br&gt;＊　ＣＩＰＡ規格準拠、Ｐｉｔｃｈ／Ｙａｗ方向、Ｐｌａｎａｒ　Ｔ＊　ＦＥ　５０ｍｍ　Ｆ１．４　ＺＡ装着時、長秒時ノイズリダクションオフ時&lt;br&gt;&lt;br&gt;＜付属キットレンズ＞&lt;br&gt;ＦＥ　２８－６０ｍｍ　Ｆ４－５．６（ＳＥＬ２８６０）&lt;br&gt;&lt;b&gt;■主な仕様&lt;/b&gt;&lt;br&gt;&lt;br&gt;&lt;br&gt;●本体重量：約５０９ｇ（バッテリーとメモリカードを含む）&lt;br&gt;●撮像画面サイズ：３５ｍｍフルサイズ　（３５．６　ｘ　２３．８ｍｍ）、Ｅｘｍｏｒ　Ｒ　ＣＭＯＳセンサー&lt;br&gt;●総画素数：約２５３０万画素&lt;br&gt;●有効画素数：約２４２０万画素&lt;br&gt;●液晶モニターサイズ：７．５ｃｍ　（３．０型）　ＴＦＴ駆動&lt;br&gt;●ビューファインダー：１．０ｃｍ　（０．３９型）電子式ビューファインダー　（ＸＧＡ　ＯＬＥＤ）&lt;br&gt;●レンズ：ＳＥＬ２８６０&lt;br&gt;●ＩＳＯ感度：［静止画］ＩＳＯ１００－５１２００　（拡張：　下限ＩＳＯ５０、上限ＩＳＯ２０４８００）、ＡＵＴＯ　（ＩＳＯ１００－１２８００、上限／下限設定可能）&lt;br&gt;●シャッタースピード：&lt;br&gt;静止画撮影時　（メカシャッター）：　１／４０００－３０秒、バルブ&lt;br&gt;静止画撮影時　（電子シャッター）：　１／８０００－３０秒&lt;br&gt;※バルブは、メカシャッターのみ対応しています&lt;br&gt;●記録メディア：ＳＤメモリーカード、ＳＤＨＣメモリーカード　（ＵＨＳ－Ｉ／ＩＩ対応）、ＳＤＸＣメモリーカード　（ＵＨＳ－Ｉ／ＩＩ対応）&lt;br&gt;●撮影可能枚数：ファインダー使用時：　約６８０枚、液晶モニター使用時：　約７４０枚　（ＣＩＰＡ規格準拠）&lt;br&gt;●連続撮影速度：Ｈｉ＋時：　最高約１０コマ／秒、Ｈｉ時：　最高約８コマ／秒、Ｍｉｄ時：　最高約６コマ／秒　、Ｌｏ時：　最高約３コマ／秒&lt;br&gt;●電源：リチャージャブルバッテリーパック　ＮＰ－ＦＺ１００&lt;br&gt;●付属品：リチャージャブルバッテリーパック　ＮＰ－ＦＺ１００、ＡＣアダプター、ショルダーストラップ、ボディキャップ、アクセサリーシューキャップ、ＵＳＢ－Ａ　－　ＵＳＢ－Ｃケーブル（ＵＳＢ　３．２）、レンズキャップ、レンズリアキャップ&lt;br&gt;</t>
  </si>
  <si>
    <t>&lt;img src="https://img1.kakaku.k-img.com/images/productimage/fullscale/K0001289767.jpg"&gt;&lt;br&gt;&lt;br&gt;&lt;br&gt;&lt;br&gt;&lt;br&gt;&lt;br&gt;&lt;div align="left"&gt;&lt;b&gt;■商品特徴&lt;/b&gt;&lt;br&gt;&lt;br&gt;もっと自由なフルサイズへ。世界最小・最軽量（＊１）フルサイズミラーレス一眼カメラ&lt;br&gt;&lt;br&gt;●世界最小・最軽量（＊１）フルサイズミラーレス一眼カメラシステム&lt;br&gt;α７Ｃは世界最小・最軽量（＊１）の約５０９ｇ（＊２）を実現。さらに、新しいキットレンズであるＦＥ　２８－６０ｍｍ　Ｆ４－５．６（ＳＥＬ２８６０）も世界最小・最軽量（＊３）の約１６７ｇを実現。どこへでも手軽にフルサイズの描写力を持ち運ぶことができるシステムでありながら、性能に一切妥協することなく、ソニーが培ってきた最先端技術を惜しみなく搭載。新しいコンセプト“Ｃｏｍｐａｃｔ”と高性能を両立し、これまでにない自由な撮影スタイルを実現します。&lt;br&gt;&lt;br&gt;＊１　光学式ボディ内手ブレ補正機構搭載のフルサイズセンサー搭載デジタル一眼カメラとして。２０２０年９月時点。ソニー調べ&lt;br&gt;＊２　バッテリーとメモリーカードを含む&lt;br&gt;＊３　３５ｍｍフルサイズセンサー搭載デジタル一眼カメラ用のズーム交換レンズとして。２０２０年９月時点。ソニー調べ&lt;br&gt;&lt;br&gt;●画質の美しさで選ぶなら、断然フルサイズ&lt;br&gt;デジタルカメラの心臓部である、イメージセンサー。このセンサーが大きいほど多くの光と画像情報を取り込めるため、より豊かな階調表現やリアルな色の再現が可能になります。α７Ｃでは、一般的なスマートフォンで採用されている１／２．３型センサーの約３０倍の大きさとなる、３５ｍｍフルサイズセンサーを搭載しました。&lt;br&gt;&lt;br&gt;●コンパクトボディに最先端ＡＦを搭載&lt;br&gt;これまでαが培ってきた高いフォーカス精度と追随性をもつ像面位相差ＡＦシステムを搭載。ＡＩ（＊）を活用したリアルタイム瞳ＡＦやリアルタイムトラッキングにも対応しているため、静止画、動画撮影時を問わず、一度捉えた被写体を見失うことなく、カメラまかせでピントを合わせ続けることが可能です。&lt;br&gt;&lt;br&gt;＊　機械学習を含むＡＩ（人工知能）の技術を活用しています&lt;br&gt;&lt;br&gt;●有効約２４２０万画素の３５ｍｍフルサイズ裏面照射型センサーとＢＩＯＮＺ　Ｘ（ビオンズ　エックス）を搭載&lt;br&gt;３５ｍｍフルサイズ裏面照射型「Ｅｘｍｏｒ　Ｒ（エクスモア　アール）」ＣＭＯＳセンサーと画像処理エンジンＢＩＯＮＺ　Ｘ（ビオンズ　エックス）により、高い解像性能や暗所性能、色再現の向上を実現しました。また、最高常用ＩＳＯ感度５１２００により、解像感とノイズ低減を両立。ダイナミックレンジも約１５ストップ（＊）を実現しています。有効約２４２０万画素のフルサイズセンサーにより、あらゆる被写体は撮影シーンにおいて高い表現力が手に入ります。＊　静止画撮影時。ソニー測定条件&lt;br&gt;&lt;br&gt;●α７Ｃに最適化された５．０段（＊）の補正効果を実現する光学式５軸ボディ内手ブレ補正&lt;br&gt;α７Ｃのコンパクトボディに最適化された高精度な手ブレ補正ユニットとジャイロセンサーを搭載し、手ブレ補正アルゴリズムを最適化することで、５．０段（＊）の補正効果を実現。焦点距離が長くなるほど起こりやすい角度ブレ（Ｐｉｔｃｈ／Ｙａｗ）に加え、マクロ撮影時などに顕著に現れるシフトブレ（Ｘ／Ｙ）、夜景撮影時や動画撮影時などに目立つ回転ブレ（Ｒｏｌｌ）の５軸でブレを検出し、高い補正効果を発揮します。静止画撮影中の手ブレ補正効果はライブビュー映像で確認できるため、望遠撮影時やマクロ撮影時でも快適にフレーミングやピントを合わせられます。さらに、手ブレ補正非搭載のＥマウントレンズはもちろん、マウントアダプターを介して装着可能なさまざまなレンズによる撮影にもボディ内手ブレ補正を使用可能。また、動画撮影時も５軸の手ブレ補正をします。&lt;br&gt;&lt;br&gt;＊　ＣＩＰＡ規格準拠、Ｐｉｔｃｈ／Ｙａｗ方向、Ｐｌａｎａｒ　Ｔ＊　ＦＥ　５０ｍｍ　Ｆ１．４　ＺＡ装着時、長秒時ノイズリダクションオフ時&lt;br&gt;&lt;br&gt;＜付属キットレンズ＞&lt;br&gt;ＦＥ　２８－６０ｍｍ　Ｆ４－５．６（ＳＥＬ２８６０）&lt;br&gt;&lt;b&gt;■主な仕様&lt;/b&gt;&lt;br&gt;&lt;br&gt;&lt;br&gt;●本体重量：約５０９ｇ（バッテリーとメモリカードを含む）&lt;br&gt;●撮像画面サイズ：３５ｍｍフルサイズ　（３５．６　ｘ　２３．８ｍｍ）、Ｅｘｍｏｒ　Ｒ　ＣＭＯＳセンサー&lt;br&gt;●総画素数：約２５３０万画素&lt;br&gt;●有効画素数：約２４２０万画素&lt;br&gt;●液晶モニターサイズ：７．５ｃｍ　（３．０型）　ＴＦＴ駆動&lt;br&gt;●ビューファインダー：１．０ｃｍ　（０．３９型）電子式ビューファインダー　（ＸＧＡ　ＯＬＥＤ）&lt;br&gt;●レンズ：ＳＥＬ２８６０&lt;br&gt;●ＩＳＯ感度：［静止画］ＩＳＯ１００－５１２００　（拡張：　下限ＩＳＯ５０、上限ＩＳＯ２０４８００）、ＡＵＴＯ　（ＩＳＯ１００－１２８００、上限／下限設定可能）&lt;br&gt;●シャッタースピード：&lt;br&gt;静止画撮影時　（メカシャッター）：　１／４０００－３０秒、バルブ&lt;br&gt;静止画撮影時　（電子シャッター）：　１／８０００－３０秒&lt;br&gt;※バルブは、メカシャッターのみ対応しています&lt;br&gt;●記録メディア：ＳＤメモリーカード、ＳＤＨＣメモリーカード　（ＵＨＳ－Ｉ／ＩＩ対応）、ＳＤＸＣメモリーカード　（ＵＨＳ－Ｉ／ＩＩ対応）&lt;br&gt;●撮影可能枚数：ファインダー使用時：　約６８０枚、液晶モニター使用時：　約７４０枚　（ＣＩＰＡ規格準拠）&lt;br&gt;●連続撮影速度：Ｈｉ＋時：　最高約１０コマ／秒、Ｈｉ時：　最高約８コマ／秒、Ｍｉｄ時：　最高約６コマ／秒　、Ｌｏ時：　最高約３コマ／秒&lt;br&gt;●電源：リチャージャブルバッテリーパック　ＮＰ－ＦＺ１００&lt;br&gt;●付属品：リチャージャブルバッテリーパック　ＮＰ－ＦＺ１００、ＡＣアダプター、ショルダーストラップ、ボディキャップ、アクセサリーシューキャップ、ＵＳＢ－Ａ　－　ＵＳＢ－Ｃケーブル（ＵＳＢ　３．２）、レンズキャップ、レンズリアキャップ&lt;br&gt;</t>
  </si>
  <si>
    <t>&lt;img src="https://img1.kakaku.k-img.com/images/productimage/fullscale/K0001121308.jpg"&gt;&lt;br&gt;&lt;br&gt;&lt;div align="left"&gt;&lt;b&gt;■商品特徴&lt;/b&gt;&lt;BR&gt;&lt;/b&gt;&lt;!-- 20210114 --&gt;&lt;br&gt;&lt;br /&gt;ソニー ILCE-6400B デジタル一眼カメラ ボディ ブラック&lt;br /&gt;発売日：2019年2月22日&lt;br /&gt;&lt;br /&gt;&lt;strong&gt;●秒１１コマの高速連射&lt;/strong&gt;&lt;br /&gt;&lt;br /&gt;&lt;br /&gt;&lt;br /&gt;&lt;b&gt;【主な仕様】&lt;/b&gt;&lt;br /&gt;ISO感度：32000&lt;br /&gt;&lt;br /&gt;</t>
  </si>
  <si>
    <t>&lt;img src="https://img1.kakaku.k-img.com/images/productimage/fullscale/K0001121309.jpg"&gt;&lt;br&gt;&lt;br&gt;&lt;div align="left"&gt;&lt;b&gt;■商品特徴&lt;/b&gt;&lt;BR&gt;&lt;/b&gt;&lt;!-- 20210114 --&gt;&lt;br&gt;&lt;br /&gt;ソニー ILCE-6400S デジタル一眼カメラ ボディ シルバー&lt;br /&gt;発売日：2019年2月22日&lt;br /&gt;&lt;br /&gt;&lt;strong&gt;●秒１１コマの高速連射&lt;/strong&gt;&lt;br /&gt;&lt;br /&gt;&lt;br /&gt;&lt;br /&gt;&lt;b&gt;【主な仕様】&lt;/b&gt;&lt;br /&gt;ISO感度：32000&lt;br /&gt;&lt;br /&gt;</t>
  </si>
  <si>
    <t>ILCE-7C-BK</t>
    <phoneticPr fontId="4"/>
  </si>
  <si>
    <t>α7C ILCE-7C ボディ [ブラック] ミラーレス一眼カメラ</t>
    <phoneticPr fontId="4"/>
  </si>
  <si>
    <t>ILCE-7C-SL</t>
    <phoneticPr fontId="4"/>
  </si>
  <si>
    <t>α7C ILCE-7C ボディ [シルバー] ミラーレス一眼カメラ</t>
    <phoneticPr fontId="4"/>
  </si>
  <si>
    <t>ILCE-7CL-BK</t>
    <phoneticPr fontId="4"/>
  </si>
  <si>
    <t>α7C ILCE-7CL ズームレンズキット [ブラック] ミラーレス一眼カメラ</t>
    <phoneticPr fontId="4"/>
  </si>
  <si>
    <t>ILCE-7CL-SL</t>
    <phoneticPr fontId="4"/>
  </si>
  <si>
    <t>α7C ILCE-7CL ズームレンズキット [シルバー] ミラーレス一眼カメラ</t>
    <phoneticPr fontId="4"/>
  </si>
  <si>
    <t>ILCE6400B</t>
    <phoneticPr fontId="4"/>
  </si>
  <si>
    <t>α6400 ILCE-6400 ボディ [ブラック] デジタル一眼カメラ</t>
    <phoneticPr fontId="4"/>
  </si>
  <si>
    <t>ILCE6400S</t>
    <phoneticPr fontId="4"/>
  </si>
  <si>
    <t>α6400 ILCE-6400 ボディ [シルバー] デジタル一眼カメラ</t>
    <phoneticPr fontId="4"/>
  </si>
  <si>
    <t>http://gd.image-qoo10.jp/li/950/491/4735491950.jpg</t>
  </si>
  <si>
    <t xml:space="preserve">2-カメラドーム
3-三星カメラ
4-カメラ会館_x000D_
7-Amazon.co.jp
</t>
  </si>
  <si>
    <t>http://gd.image-qoo10.jp/li/205/829/4738829205.jpg</t>
  </si>
  <si>
    <t>http://gd.image-qoo10.jp/li/139/829/4738829139.jpg</t>
  </si>
  <si>
    <t xml:space="preserve">1-マップカメラ
2-ヨドバシ.com
</t>
  </si>
  <si>
    <t xml:space="preserve">1-ショックプライス
</t>
  </si>
  <si>
    <t xml:space="preserve">1-良品工房
</t>
  </si>
  <si>
    <t>http://gd.image-qoo10.jp/li/318/334/4741334318.jpg</t>
  </si>
  <si>
    <t xml:space="preserve">3-三星カメラ
4-カメラ会館_x000D_
5-カメラドーム
7-ヨドバシ.com
</t>
  </si>
  <si>
    <t xml:space="preserve">1-PCボンバー
2-イートレンド
4-三星カメラ
6-カメラ会館_x000D_
7-カメラドーム
10-ダイレクトハンズ_x000D_
</t>
  </si>
  <si>
    <t>http://gd.image-qoo10.jp/li/632/344/4743344632.jpg</t>
  </si>
  <si>
    <t>http://gd.image-qoo10.jp/li/697/344/4743344697.jpg</t>
  </si>
  <si>
    <t>http://gd.image-qoo10.jp/li/682/344/4743344682.jpg</t>
  </si>
  <si>
    <t xml:space="preserve">1-ディーライズ
2-Dshopone_x000D_
3-Dshopone-plus_x000D_
6-三星カメラ
7-カメラドーム
9-ECカレント
</t>
  </si>
  <si>
    <t xml:space="preserve">1-販売一丁目
2-エクセラー_x000D_
3-エクセラー
</t>
  </si>
  <si>
    <t>http://gd.image-qoo10.jp/li/175/192/4747192175.jpg</t>
  </si>
  <si>
    <t>http://gd.image-qoo10.jp/li/210/192/4747192210.jpg</t>
  </si>
  <si>
    <t>http://gd.image-qoo10.jp/li/250/192/4747192250.jpg</t>
  </si>
  <si>
    <t>http://gd.image-qoo10.jp/li/246/192/4747192246.jpg</t>
  </si>
  <si>
    <t xml:space="preserve">1-ＧＩＧＡ
2-ビデオ近畿
3-サウンドハウス
</t>
  </si>
  <si>
    <t xml:space="preserve">1-ディーライズ
2-アライカメラ
3-WiNK
4-WiNK PREMIUM
5-SUNNY
6-カメラドーム
</t>
  </si>
  <si>
    <t xml:space="preserve">2-アキバ倉庫_x000D_
3-Qoo10 EVENT
4-ヒットマーケット_x000D_
6-カメラのキタムラ
7-マップカメラ
8-ケーズデンキWEB
</t>
  </si>
  <si>
    <t>Z fc ボディ [シルバー]</t>
  </si>
  <si>
    <t>Z fc 16-50 VR レンズキット [シルバー]</t>
    <phoneticPr fontId="4"/>
  </si>
  <si>
    <t>Z fc 28mm f/2.8 Special Edition キット [シルバー]</t>
    <phoneticPr fontId="4"/>
  </si>
  <si>
    <t>http://gd.image-qoo10.jp/li/845/106/4750106845.jpg</t>
  </si>
  <si>
    <t>http://gd.image-qoo10.jp/li/861/106/4750106861.jpg</t>
  </si>
  <si>
    <t xml:space="preserve">1-Amazon.co.jp
3-ヨドバシ.com
9-ヒットマーケット_x000D_
</t>
  </si>
  <si>
    <t xml:space="preserve">1-ヨドバシ.com
7-ヒットマーケット_x000D_
</t>
  </si>
  <si>
    <t>http://gd.image-qoo10.jp/li/324/462/4754462324.jpg</t>
  </si>
  <si>
    <t>http://gd.image-qoo10.jp/li/337/462/4754462337.jpg</t>
  </si>
  <si>
    <t xml:space="preserve">1-ディーライズ
2-ＧＩＧＡ
3-アークマーケット_x000D_
4-JP-TRADE_x000D_
5-アークマーケットPLUS_x000D_
6-JP-TRADE plus_x000D_
</t>
  </si>
  <si>
    <t xml:space="preserve">4-ビックカメラ.com
5-ビックカメラ_x000D_
</t>
  </si>
  <si>
    <t xml:space="preserve">1-ディーライズ
2-いーでんネット
3-PC DEPOT
4-Qoo10 EVENT
5-ディーライズEX
6-Joshin
</t>
  </si>
  <si>
    <t xml:space="preserve">1-デジスタイル_x000D_
2-アウトレットプラザ
4-Premium Outlet Plaza
5-アウトレットプラザ_x000D_
6-セブンスター
7-OutletPlaza_x000D_
</t>
  </si>
  <si>
    <t>http://gd.image-qoo10.jp/ai/402/062/3377062402_00.g_0-w-st_g.jpg$$http://gd.image-qoo10.jp/ai/402/062/3377062402_01.g_0-w-st_g.jpg$$http://gd.image-qoo10.jp/ai/402/062/3377062402_02.g_0-w-st_g.jpg$$http://gd.image-qoo10.jp/ai/402/062/3377062402_03.g_0-w-st_g.jpg</t>
  </si>
  <si>
    <t>http://gd.image-qoo10.jp/ai/404/062/3377062404_00.g_0-w-st_g.jpg$$http://gd.image-qoo10.jp/ai/404/062/3377062404_01.g_0-w-st_g.jpg$$http://gd.image-qoo10.jp/ai/404/062/3377062404_02.g_0-w-st_g.jpg$$http://gd.image-qoo10.jp/ai/404/062/3377062404_03.g_0-w-st_g.jpg</t>
  </si>
  <si>
    <t>http://gd.image-qoo10.jp/ai/423/062/3377062423_00.g_0-w-st_g.jpg$$http://gd.image-qoo10.jp/ai/423/062/3377062423_01.g_0-w-st_g.jpg$$http://gd.image-qoo10.jp/ai/423/062/3377062423_02.g_0-w-st_g.jpg$$http://gd.image-qoo10.jp/ai/423/062/3377062423_03.g_0-w-st_g.jpg</t>
  </si>
  <si>
    <t>http://gd.image-qoo10.jp/ai/420/062/3377062420_00.g_0-w-st_g.jpg$$http://gd.image-qoo10.jp/ai/420/062/3377062420_01.g_0-w-st_g.jpg$$http://gd.image-qoo10.jp/ai/420/062/3377062420_02.g_0-w-st_g.jpg$$http://gd.image-qoo10.jp/ai/420/062/3377062420_03.g_0-w-st_g.jpg</t>
  </si>
  <si>
    <t>http://gd.image-qoo10.jp/ai/427/062/3377062427_00.g_0-w-st_g.jpg$$http://gd.image-qoo10.jp/ai/427/062/3377062427_01.g_0-w-st_g.jpg$$http://gd.image-qoo10.jp/ai/427/062/3377062427_02.g_0-w-st_g.jpg$$http://gd.image-qoo10.jp/ai/427/062/3377062427_03.g_0-w-st_g.jpg</t>
  </si>
  <si>
    <t>http://gd.image-qoo10.jp/ai/430/062/3377062430_00.g_0-w-st_g.jpg$$http://gd.image-qoo10.jp/ai/430/062/3377062430_01.g_0-w-st_g.jpg$$http://gd.image-qoo10.jp/ai/430/062/3377062430_02.g_0-w-st_g.jpg$$http://gd.image-qoo10.jp/ai/430/062/3377062430_03.g_0-w-st_g.jpg</t>
  </si>
  <si>
    <t>http://gd.image-qoo10.jp/ai/437/062/3377062437_00.g_0-w-st_g.jpg$$http://gd.image-qoo10.jp/ai/437/062/3377062437_01.g_0-w-st_g.jpg$$http://gd.image-qoo10.jp/ai/437/062/3377062437_02.g_0-w-st_g.jpg$$http://gd.image-qoo10.jp/ai/437/062/3377062437_03.g_0-w-st_g.jpg</t>
  </si>
  <si>
    <t>http://gd.image-qoo10.jp/ai/450/062/3377062450_00.g_0-w-st_g.jpg$$http://gd.image-qoo10.jp/ai/450/062/3377062450_01.g_0-w-st_g.jpg$$http://gd.image-qoo10.jp/ai/450/062/3377062450_02.g_0-w-st_g.jpg$$http://gd.image-qoo10.jp/ai/450/062/3377062450_03.g_0-w-st_g.jpg</t>
  </si>
  <si>
    <t>http://gd.image-qoo10.jp/ai/436/394/4689394436_00.g_0-w-st_g.jpg$$http://gd.image-qoo10.jp/ai/436/394/4689394436_01.g_0-w-st_g.jpg$$http://gd.image-qoo10.jp/ai/436/394/4689394436_02.g_0-w-st_g.jpg$$http://gd.image-qoo10.jp/ai/436/394/4689394436_03.g_0-w-st_g.jpg</t>
  </si>
  <si>
    <t>http://gd.image-qoo10.jp/ai/444/394/4689394444_00.g_0-w-st_g.jpg$$http://gd.image-qoo10.jp/ai/444/394/4689394444_01.g_0-w-st_g.jpg$$http://gd.image-qoo10.jp/ai/444/394/4689394444_02.g_0-w-st_g.jpg$$http://gd.image-qoo10.jp/ai/444/394/4689394444_03.g_0-w-st_g.jpg</t>
  </si>
  <si>
    <t>http://gd.image-qoo10.jp/ai/446/394/4689394446_00.g_0-w-st_g.jpg$$http://gd.image-qoo10.jp/ai/446/394/4689394446_01.g_0-w-st_g.jpg$$http://gd.image-qoo10.jp/ai/446/394/4689394446_02.g_0-w-st_g.jpg$$http://gd.image-qoo10.jp/ai/446/394/4689394446_03.g_0-w-st_g.jpg</t>
  </si>
  <si>
    <t>http://gd.image-qoo10.jp/li/963/412/4758412963.jpg</t>
  </si>
  <si>
    <t>http://gd.image-qoo10.jp/ai/450/394/4689394450_00.g_0-w-st_g.jpg$$http://gd.image-qoo10.jp/ai/450/394/4689394450_01.g_0-w-st_g.jpg$$http://gd.image-qoo10.jp/ai/450/394/4689394450_02.g_0-w-st_g.jpg$$http://gd.image-qoo10.jp/ai/450/394/4689394450_03.g_0-w-st_g.jpg</t>
  </si>
  <si>
    <t>http://gd.image-qoo10.jp/ai/458/394/4689394458_00.g_0-w-st_g.jpg$$http://gd.image-qoo10.jp/ai/458/394/4689394458_01.g_0-w-st_g.jpg$$http://gd.image-qoo10.jp/ai/458/394/4689394458_02.g_0-w-st_g.jpg$$http://gd.image-qoo10.jp/ai/458/394/4689394458_03.g_0-w-st_g.jpg</t>
  </si>
  <si>
    <t>http://gd.image-qoo10.jp/ai/463/394/4689394463_00.g_0-w-st_g.jpg$$http://gd.image-qoo10.jp/ai/463/394/4689394463_01.g_0-w-st_g.jpg$$http://gd.image-qoo10.jp/ai/463/394/4689394463_02.g_0-w-st_g.jpg$$http://gd.image-qoo10.jp/ai/463/394/4689394463_03.g_0-w-st_g.jpg</t>
  </si>
  <si>
    <t>http://gd.image-qoo10.jp/ai/480/394/4689394480_00.g_0-w-st_g.jpg$$http://gd.image-qoo10.jp/ai/480/394/4689394480_01.g_0-w-st_g.jpg$$http://gd.image-qoo10.jp/ai/480/394/4689394480_02.g_0-w-st_g.jpg$$http://gd.image-qoo10.jp/ai/480/394/4689394480_03.g_0-w-st_g.jpg</t>
  </si>
  <si>
    <t>http://gd.image-qoo10.jp/ai/496/394/4689394496_00.g_0-w-st_g.jpg$$http://gd.image-qoo10.jp/ai/496/394/4689394496_01.g_0-w-st_g.jpg$$http://gd.image-qoo10.jp/ai/496/394/4689394496_02.g_0-w-st_g.jpg$$http://gd.image-qoo10.jp/ai/496/394/4689394496_03.g_0-w-st_g.jpg</t>
  </si>
  <si>
    <t>http://gd.image-qoo10.jp/ai/497/394/4689394497_00.g_0-w-st_g.jpg$$http://gd.image-qoo10.jp/ai/497/394/4689394497_01.g_0-w-st_g.jpg$$http://gd.image-qoo10.jp/ai/497/394/4689394497_02.g_0-w-st_g.jpg$$http://gd.image-qoo10.jp/ai/497/394/4689394497_03.g_0-w-st_g.jpg</t>
  </si>
  <si>
    <t xml:space="preserve">1-Joshin
2-コジマネット
3-ビックカメラ.com
7-アサヒデンキ
8-ソフマップ.com
10-バリューショッピング_x000D_
</t>
  </si>
  <si>
    <t xml:space="preserve">3-ECカレント
4-eBEST
5-特価COM
7-三星カメラ
9-カメラドーム
10-特価COM_x000D_
</t>
  </si>
  <si>
    <t xml:space="preserve">4-マップカメラ
7-三星カメラ
8-カメラ会館_x000D_
9-カメラドーム
10-フォトライク_x000D_
12-カメラ売り買い屋
</t>
  </si>
  <si>
    <t>2023/12/31</t>
  </si>
  <si>
    <t>http://gd.image-qoo10.jp/li/504/888/4760888504.jpg</t>
  </si>
  <si>
    <t>http://gd.image-qoo10.jp/li/507/888/4760888507.jpg</t>
  </si>
  <si>
    <t>http://gd.image-qoo10.jp/li/522/888/4760888522.jpg</t>
  </si>
  <si>
    <t>http://gd.image-qoo10.jp/li/575/888/4760888575.jpg</t>
  </si>
  <si>
    <t xml:space="preserve">1-PCボンバー
2-デジスタイル_x000D_
3-APEX
4-ショップスルー
5-SUNNY
8-マップカメラ
</t>
  </si>
  <si>
    <t xml:space="preserve">1-ヒットマーケット_x000D_
2-ビックカメラ.com
3-ソフマップ.com
</t>
  </si>
  <si>
    <t xml:space="preserve">1-良品工房
7-WiNK
12-サイトウカメラ
14-トップカメラ
17-カメラのミツバ
21-WiNK PREMIUM
</t>
  </si>
  <si>
    <t xml:space="preserve">1-デジスタイル_x000D_
3-Gnetアキバ
5-Gnetアキバ_x000D_
</t>
  </si>
  <si>
    <t xml:space="preserve">1-Joshin
2-コジマネット
3-Qoo10 EVENT
7-三星カメラ
10-サイトウカメラ
11-カメラドーム
</t>
  </si>
  <si>
    <t xml:space="preserve">2-Amazon.co.jp
6-ビックカメラ.com
7-ビックカメラ_x000D_
</t>
  </si>
  <si>
    <t xml:space="preserve">5-カメラ会館_x000D_
6-ヨドバシ.com
8-ビックカメラ.com
9-ビックカメラ_x000D_
</t>
  </si>
  <si>
    <t xml:space="preserve">2-カメラドーム
3-Amazon.co.jp
4-三星カメラ
5-カメラ会館_x000D_
9-ビックカメラ.com
</t>
  </si>
  <si>
    <t xml:space="preserve">1-ECJOY!
7-三星カメラ
8-カメラ会館_x000D_
9-カメラドーム
10-フォトライク_x000D_
12-カメラ売り買い屋
</t>
  </si>
  <si>
    <t xml:space="preserve">2-モバイル一番
3-アキバ倉庫_x000D_
4-Qoo10 EVENT
5-ヒットマーケット_x000D_
7-カメラのキタムラ
8-マップカメラ
</t>
  </si>
  <si>
    <t xml:space="preserve">1-風見鶏_x000D_
</t>
  </si>
  <si>
    <t xml:space="preserve">1-Joshin
3-風見鶏_x000D_
</t>
  </si>
  <si>
    <t xml:space="preserve">1-Amazon.co.jp
3-ヨドバシ.com
4-コジマネット
10-ヒットマーケット_x000D_
</t>
  </si>
  <si>
    <t xml:space="preserve">1-AO TYO_x000D_
</t>
  </si>
  <si>
    <t xml:space="preserve">2-ヨドバシ.com
4-風見鶏_x000D_
</t>
  </si>
  <si>
    <t xml:space="preserve">1-ケーズデンキWEB
7-Joshin
8-ヨドバシ.com
9-ビックカメラ.com
</t>
  </si>
  <si>
    <t xml:space="preserve">1-ディーライズ
2-らいぶshop
3-XPRICE(A-price)
4-ディーライズEX
6-Qoo10 EVENT
8-XPRICE_x000D_
</t>
  </si>
  <si>
    <t xml:space="preserve">1-らいぶshop
4-ムラウチ
12-メルカドカメラ_x000D_
</t>
  </si>
  <si>
    <t xml:space="preserve">1-ディーライズ
2-タカヤマ
3-Qoo10 EVENT
4-ディーライズEX
7-三星カメラ
8-カメラドーム
</t>
  </si>
  <si>
    <t xml:space="preserve">1-タカヤマ
2-ディーライズ
3-APEX
4-ディーライズEX
5-Qoo10 EVENT
7-Joshin
</t>
  </si>
  <si>
    <t xml:space="preserve">1-ディーライズ
2-PCボンバー
3-Qoo10 EVENT
4-ディーライズEX
5-ＧＩＧＡ
6-あきばお～
</t>
  </si>
  <si>
    <t>http://gd.image-qoo10.jp/li/298/941/4765941298.jpg</t>
  </si>
  <si>
    <t>http://gd.image-qoo10.jp/li/195/941/4765941195.jpg</t>
  </si>
  <si>
    <t>http://gd.image-qoo10.jp/li/213/941/4765941213.jpg</t>
  </si>
  <si>
    <t>http://gd.image-qoo10.jp/li/229/941/4765941229.jpg</t>
  </si>
  <si>
    <t>http://gd.image-qoo10.jp/li/384/941/4765941384.jpg</t>
  </si>
  <si>
    <t>http://gd.image-qoo10.jp/li/234/941/4765941234.jpg</t>
  </si>
  <si>
    <t xml:space="preserve">1-ビックカメラ.com
2-ソフマップ.com
7-ビックカメラ_x000D_
</t>
  </si>
  <si>
    <t xml:space="preserve">1-ディーライズ
5-Qoo10 EVENT
6-ディーライズEX
</t>
  </si>
  <si>
    <t xml:space="preserve">1-カメラドーム
3-三星カメラ
4-カメラ会館_x000D_
5-Amazon.co.jp
7-ヨドバシ.com
8-コジマネット
</t>
  </si>
  <si>
    <t xml:space="preserve">4-Amazon.co.jp
6-コジマネット
7-ビックカメラ.com
8-ビックカメラ_x000D_
</t>
  </si>
  <si>
    <t xml:space="preserve">2-三星カメラ
3-カメラドーム
4-カメラ会館_x000D_
5-ヨドバシ.com
6-コジマネット
7-ビックカメラ.com
</t>
  </si>
  <si>
    <t xml:space="preserve">1-ディーライズ
3-マップカメラ
4-三星カメラ
5-カメラドーム
7-ECカレント
8-eBEST
</t>
  </si>
  <si>
    <t xml:space="preserve">1-測定の森_x000D_
2-ＧＩＧＡ
3-測定の森 Plus_x000D_
4-ヤマダウェブコム
5-ケーズデンキWEB
7-ECカレント
</t>
  </si>
  <si>
    <t xml:space="preserve">1-バリューショッピング_x000D_
2-ケレス.com
3-バリューショッピング+_x000D_
</t>
  </si>
  <si>
    <t xml:space="preserve">1-沙羅の木_x000D_
2-セブンスター
3-セブンスター_x000D_
4-コジマネット
</t>
  </si>
  <si>
    <t xml:space="preserve">1-アウトレットプラザ
2-セブンスター
4-Premium Outlet Plaza
5-アウトレットプラザ_x000D_
6-セブンスター_x000D_
7-OutletPlaza_x000D_
</t>
  </si>
  <si>
    <t xml:space="preserve">2-アキバ倉庫_x000D_
3-XPRICE(A-price)
4-ヒットマーケット_x000D_
6-カメラのキタムラ
7-マップカメラ
8-ケーズデンキWEB
</t>
  </si>
  <si>
    <t xml:space="preserve">3-ヒットマーケット_x000D_
</t>
  </si>
  <si>
    <t xml:space="preserve">1-Bサプライズ_x000D_
</t>
  </si>
  <si>
    <t xml:space="preserve">1-Gnetアキバ
</t>
  </si>
  <si>
    <t xml:space="preserve">1-ディーライズ
2-PCボンバー
3-アウトレットプラザ
4-KADEN SHOP
5-Qoo10 EVENT
6-ディーライズEX
</t>
  </si>
  <si>
    <t xml:space="preserve">1-セブンスター
2-セブンスター_x000D_
4-Joshin
11-三星カメラ
12-カメラ会館_x000D_
14-カメラドーム
</t>
  </si>
  <si>
    <t xml:space="preserve">1-バリューショッピング_x000D_
2-Gnetアキバ
3-バリューショッピング+_x000D_
4-Powershop_x000D_
5-Qoo10 EVENT
7-Gnetアキバ_x000D_
</t>
  </si>
  <si>
    <t xml:space="preserve">1-あるYAN_x000D_
2-あるYAN PLUS_x000D_
3-WiNK
8-三星カメラ
9-カメラドーム
10-カメラの大林
</t>
  </si>
  <si>
    <t xml:space="preserve">1-Gnetアキバ
2-WiNK
3-WiNK PREMIUM
7-マップカメラ
9-ECカレント
10-ムラウチ
</t>
  </si>
  <si>
    <t xml:space="preserve">1-ＧＩＧＡ
2-WiNK
3-デジスタイル_x000D_
4-アライカメラ
5-WiNK PREMIUM
10-三星カメラ
</t>
  </si>
  <si>
    <t xml:space="preserve">3-ムラウチ
4-三星カメラ
5-カメラ会館_x000D_
6-カメラドーム
7-チャンプカメラ
8-ダイレクトハンズ_x000D_
</t>
  </si>
  <si>
    <t xml:space="preserve">1-Joshin
2-コジマネット
3-ビックカメラ.com
8-ソフマップ.com
10-三星カメラ
11-カメラ会館_x000D_
</t>
  </si>
  <si>
    <t xml:space="preserve">1-ディーライズ
2-Dshopone_x000D_
3-アークマーケット_x000D_
4-アライカメラ
6-アークマーケットPLUS_x000D_
7-Qoo10 EVENT
</t>
  </si>
  <si>
    <t xml:space="preserve">1-ディーライズ
2-マークスターズ_x000D_
3-ＧＩＧＡ
4-Joshin
7-EDIONネットショップ
9-マップカメラ
</t>
  </si>
  <si>
    <t xml:space="preserve">1-Gnetアキバ
2-アサヒデンキ
3-あきばお～
4-Powershop_x000D_
6-KADEN SHOP
7-Pあきばお～
</t>
  </si>
  <si>
    <t xml:space="preserve">1-Powershop_x000D_
2-EC-TOPショップ_x000D_
3-あきばお～
4-アサヒデンキ
5-Pあきばお～
6-Dshopone_x000D_
</t>
  </si>
  <si>
    <t>http://gd.image-qoo10.jp/li/879/241/4770241879.jpg</t>
  </si>
  <si>
    <t>http://gd.image-qoo10.jp/li/741/241/4770241741.jpg</t>
  </si>
  <si>
    <t>http://gd.image-qoo10.jp/li/750/241/4770241750.jpg</t>
  </si>
  <si>
    <t>http://gd.image-qoo10.jp/li/878/241/4770241878.jpg</t>
  </si>
  <si>
    <t>http://gd.image-qoo10.jp/li/778/241/4770241778.jpg</t>
  </si>
  <si>
    <t>http://gd.image-qoo10.jp/li/881/241/4770241881.jpg</t>
  </si>
  <si>
    <t>http://gd.image-qoo10.jp/li/883/241/4770241883.jpg</t>
  </si>
  <si>
    <t>http://gd.image-qoo10.jp/li/769/241/4770241769.jpg</t>
  </si>
  <si>
    <t>http://gd.image-qoo10.jp/li/756/241/4770241756.jpg</t>
  </si>
  <si>
    <t>http://gd.image-qoo10.jp/li/760/241/4770241760.jpg</t>
  </si>
  <si>
    <t>http://gd.image-qoo10.jp/li/757/241/4770241757.jpg</t>
  </si>
  <si>
    <t>http://gd.image-qoo10.jp/li/888/241/4770241888.jpg</t>
  </si>
  <si>
    <t>http://gd.image-qoo10.jp/li/768/241/4770241768.jpg</t>
  </si>
  <si>
    <t>http://gd.image-qoo10.jp/li/885/241/4770241885.jpg</t>
  </si>
  <si>
    <t>http://gd.image-qoo10.jp/li/884/241/4770241884.jpg</t>
  </si>
  <si>
    <t>http://gd.image-qoo10.jp/li/770/241/4770241770.jpg</t>
  </si>
  <si>
    <t>http://gd.image-qoo10.jp/li/887/241/4770241887.jpg</t>
  </si>
  <si>
    <t>http://gd.image-qoo10.jp/li/891/241/4770241891.jpg</t>
  </si>
  <si>
    <t>http://gd.image-qoo10.jp/li/886/241/4770241886.jpg</t>
  </si>
  <si>
    <t>http://gd.image-qoo10.jp/li/766/241/4770241766.jpg</t>
  </si>
  <si>
    <t>http://gd.image-qoo10.jp/li/772/241/4770241772.jpg</t>
  </si>
  <si>
    <t>http://gd.image-qoo10.jp/li/771/241/4770241771.jpg</t>
  </si>
  <si>
    <t>http://gd.image-qoo10.jp/li/893/241/4770241893.jpg</t>
  </si>
  <si>
    <t>http://gd.image-qoo10.jp/li/779/241/4770241779.jpg</t>
  </si>
  <si>
    <t>http://gd.image-qoo10.jp/li/782/241/4770241782.jpg</t>
  </si>
  <si>
    <t>http://gd.image-qoo10.jp/li/780/241/4770241780.jpg</t>
  </si>
  <si>
    <t>http://gd.image-qoo10.jp/li/895/241/4770241895.jpg</t>
  </si>
  <si>
    <t>http://gd.image-qoo10.jp/li/898/241/4770241898.jpg</t>
  </si>
  <si>
    <t>http://gd.image-qoo10.jp/li/784/241/4770241784.jpg</t>
  </si>
  <si>
    <t>http://gd.image-qoo10.jp/li/783/241/4770241783.jpg</t>
  </si>
  <si>
    <t>http://gd.image-qoo10.jp/li/896/241/4770241896.jpg</t>
  </si>
  <si>
    <t>http://gd.image-qoo10.jp/li/897/241/4770241897.jpg</t>
  </si>
  <si>
    <t>http://gd.image-qoo10.jp/li/787/241/4770241787.jpg</t>
  </si>
  <si>
    <t>http://gd.image-qoo10.jp/li/900/241/4770241900.jpg</t>
  </si>
  <si>
    <t>http://gd.image-qoo10.jp/li/794/241/4770241794.jpg</t>
  </si>
  <si>
    <t>http://gd.image-qoo10.jp/li/899/241/4770241899.jpg</t>
  </si>
  <si>
    <t>http://gd.image-qoo10.jp/li/902/241/4770241902.jpg</t>
  </si>
  <si>
    <t>http://gd.image-qoo10.jp/li/793/241/4770241793.jpg</t>
  </si>
  <si>
    <t>http://gd.image-qoo10.jp/li/903/241/4770241903.jpg</t>
  </si>
  <si>
    <t>http://gd.image-qoo10.jp/li/901/241/4770241901.jpg</t>
  </si>
  <si>
    <t>http://gd.image-qoo10.jp/li/904/241/4770241904.jpg</t>
  </si>
  <si>
    <t>http://gd.image-qoo10.jp/li/905/241/4770241905.jpg</t>
  </si>
  <si>
    <t>http://gd.image-qoo10.jp/li/907/241/4770241907.jpg</t>
  </si>
  <si>
    <t>http://gd.image-qoo10.jp/li/917/241/4770241917.jpg</t>
  </si>
  <si>
    <t>http://gd.image-qoo10.jp/li/909/241/4770241909.jpg</t>
  </si>
  <si>
    <t>http://gd.image-qoo10.jp/li/910/241/4770241910.jpg</t>
  </si>
  <si>
    <t>http://gd.image-qoo10.jp/li/906/241/4770241906.jpg</t>
  </si>
  <si>
    <t>http://gd.image-qoo10.jp/li/908/241/4770241908.jpg</t>
  </si>
  <si>
    <t>http://gd.image-qoo10.jp/li/790/241/4770241790.jpg</t>
  </si>
  <si>
    <t>http://gd.image-qoo10.jp/li/914/241/4770241914.jpg</t>
  </si>
  <si>
    <t>http://gd.image-qoo10.jp/li/913/241/4770241913.jpg</t>
  </si>
  <si>
    <t>http://gd.image-qoo10.jp/li/912/241/4770241912.jpg</t>
  </si>
  <si>
    <t>http://gd.image-qoo10.jp/li/789/241/4770241789.jpg</t>
  </si>
  <si>
    <t>http://gd.image-qoo10.jp/li/911/241/4770241911.jpg</t>
  </si>
  <si>
    <t>http://gd.image-qoo10.jp/li/799/241/4770241799.jpg</t>
  </si>
  <si>
    <t>http://gd.image-qoo10.jp/li/802/241/4770241802.jpg</t>
  </si>
  <si>
    <t>http://gd.image-qoo10.jp/li/817/241/4770241817.jpg</t>
  </si>
  <si>
    <t>http://gd.image-qoo10.jp/li/819/241/4770241819.jpg</t>
  </si>
  <si>
    <t>http://gd.image-qoo10.jp/li/815/241/4770241815.jpg</t>
  </si>
  <si>
    <t>http://gd.image-qoo10.jp/li/812/241/4770241812.jpg</t>
  </si>
  <si>
    <t>http://gd.image-qoo10.jp/li/915/241/4770241915.jpg</t>
  </si>
  <si>
    <t>http://gd.image-qoo10.jp/li/916/241/4770241916.jpg</t>
  </si>
  <si>
    <t>http://gd.image-qoo10.jp/li/918/241/4770241918.jpg</t>
  </si>
  <si>
    <t>http://gd.image-qoo10.jp/li/920/241/4770241920.jpg</t>
  </si>
  <si>
    <t>http://gd.image-qoo10.jp/li/919/241/4770241919.jpg</t>
  </si>
  <si>
    <t>http://gd.image-qoo10.jp/li/820/241/4770241820.jpg</t>
  </si>
  <si>
    <t>http://gd.image-qoo10.jp/li/922/241/4770241922.jpg</t>
  </si>
  <si>
    <t>http://gd.image-qoo10.jp/li/921/241/4770241921.jpg</t>
  </si>
  <si>
    <t>http://gd.image-qoo10.jp/li/823/241/4770241823.jpg</t>
  </si>
  <si>
    <t>http://gd.image-qoo10.jp/li/833/241/4770241833.jpg</t>
  </si>
  <si>
    <t>http://gd.image-qoo10.jp/li/826/241/4770241826.jpg</t>
  </si>
  <si>
    <t>http://gd.image-qoo10.jp/li/828/241/4770241828.jpg</t>
  </si>
  <si>
    <t>http://gd.image-qoo10.jp/li/923/241/4770241923.jpg</t>
  </si>
  <si>
    <t>http://gd.image-qoo10.jp/li/829/241/4770241829.jpg</t>
  </si>
  <si>
    <t>http://gd.image-qoo10.jp/li/827/241/4770241827.jpg</t>
  </si>
  <si>
    <t>http://gd.image-qoo10.jp/li/830/241/4770241830.jpg</t>
  </si>
  <si>
    <t>http://gd.image-qoo10.jp/li/862/241/4770241862.jpg</t>
  </si>
  <si>
    <t>http://gd.image-qoo10.jp/li/831/241/4770241831.jpg</t>
  </si>
  <si>
    <t>http://gd.image-qoo10.jp/li/834/241/4770241834.jpg</t>
  </si>
  <si>
    <t>http://gd.image-qoo10.jp/li/832/241/4770241832.jpg</t>
  </si>
  <si>
    <t>http://gd.image-qoo10.jp/li/835/241/4770241835.jpg</t>
  </si>
  <si>
    <t>http://gd.image-qoo10.jp/li/836/241/4770241836.jpg</t>
  </si>
  <si>
    <t>http://gd.image-qoo10.jp/li/844/241/4770241844.jpg</t>
  </si>
  <si>
    <t>http://gd.image-qoo10.jp/li/925/241/4770241925.jpg</t>
  </si>
  <si>
    <t>http://gd.image-qoo10.jp/li/924/241/4770241924.jpg</t>
  </si>
  <si>
    <t>http://gd.image-qoo10.jp/li/856/241/4770241856.jpg</t>
  </si>
  <si>
    <t>http://gd.image-qoo10.jp/li/926/241/4770241926.jpg</t>
  </si>
  <si>
    <t>http://gd.image-qoo10.jp/li/927/241/4770241927.jpg</t>
  </si>
  <si>
    <t>http://gd.image-qoo10.jp/li/840/241/4770241840.jpg</t>
  </si>
  <si>
    <t>http://gd.image-qoo10.jp/li/841/241/4770241841.jpg</t>
  </si>
  <si>
    <t>http://gd.image-qoo10.jp/li/843/241/4770241843.jpg</t>
  </si>
  <si>
    <t>http://gd.image-qoo10.jp/li/928/241/4770241928.jpg</t>
  </si>
  <si>
    <t>http://gd.image-qoo10.jp/li/858/241/4770241858.jpg</t>
  </si>
  <si>
    <t>http://gd.image-qoo10.jp/li/868/241/4770241868.jpg</t>
  </si>
  <si>
    <t>http://gd.image-qoo10.jp/li/929/241/4770241929.jpg</t>
  </si>
  <si>
    <t>http://gd.image-qoo10.jp/li/932/241/4770241932.jpg</t>
  </si>
  <si>
    <t>http://gd.image-qoo10.jp/li/933/241/4770241933.jpg</t>
  </si>
  <si>
    <t>http://gd.image-qoo10.jp/li/935/241/4770241935.jpg</t>
  </si>
  <si>
    <t>http://gd.image-qoo10.jp/li/934/241/4770241934.jpg</t>
  </si>
  <si>
    <t>http://gd.image-qoo10.jp/li/860/241/4770241860.jpg</t>
  </si>
  <si>
    <t>http://gd.image-qoo10.jp/li/861/241/4770241861.jpg</t>
  </si>
  <si>
    <t>http://gd.image-qoo10.jp/li/863/241/4770241863.jpg</t>
  </si>
  <si>
    <t>http://gd.image-qoo10.jp/li/938/241/4770241938.jpg</t>
  </si>
  <si>
    <t>http://gd.image-qoo10.jp/li/936/241/4770241936.jpg</t>
  </si>
  <si>
    <t>http://gd.image-qoo10.jp/li/939/241/4770241939.jpg</t>
  </si>
  <si>
    <t>http://gd.image-qoo10.jp/li/941/241/4770241941.jpg</t>
  </si>
  <si>
    <t>http://gd.image-qoo10.jp/li/942/241/4770241942.jpg</t>
  </si>
  <si>
    <t>http://gd.image-qoo10.jp/li/735/241/4770241735.jpg</t>
  </si>
  <si>
    <t>http://gd.image-qoo10.jp/li/940/241/4770241940.jpg</t>
  </si>
  <si>
    <t>http://gd.image-qoo10.jp/li/866/241/4770241866.jpg</t>
  </si>
  <si>
    <t>http://gd.image-qoo10.jp/li/944/241/4770241944.jpg</t>
  </si>
  <si>
    <t>http://gd.image-qoo10.jp/li/880/241/4770241880.jpg</t>
  </si>
  <si>
    <t>http://gd.image-qoo10.jp/li/734/241/4770241734.jpg</t>
  </si>
  <si>
    <t>http://gd.image-qoo10.jp/li/736/241/4770241736.jpg</t>
  </si>
  <si>
    <t>http://gd.image-qoo10.jp/li/740/241/4770241740.jpg</t>
  </si>
  <si>
    <t>http://gd.image-qoo10.jp/li/943/241/4770241943.jpg</t>
  </si>
  <si>
    <t>http://gd.image-qoo10.jp/li/947/241/4770241947.jpg</t>
  </si>
  <si>
    <t>http://gd.image-qoo10.jp/li/945/241/4770241945.jpg</t>
  </si>
  <si>
    <t>http://gd.image-qoo10.jp/li/949/241/4770241949.jpg</t>
  </si>
  <si>
    <t>http://gd.image-qoo10.jp/li/950/241/4770241950.jpg</t>
  </si>
  <si>
    <t>http://gd.image-qoo10.jp/li/948/241/4770241948.jpg</t>
  </si>
  <si>
    <t>http://gd.image-qoo10.jp/li/951/241/4770241951.jpg</t>
  </si>
  <si>
    <t>http://gd.image-qoo10.jp/li/952/241/4770241952.jpg</t>
  </si>
  <si>
    <t>http://gd.image-qoo10.jp/li/877/241/4770241877.jpg</t>
  </si>
  <si>
    <t>http://gd.image-qoo10.jp/li/744/241/4770241744.jpg</t>
  </si>
  <si>
    <t>http://gd.image-qoo10.jp/li/737/241/4770241737.jpg</t>
  </si>
  <si>
    <t>http://gd.image-qoo10.jp/li/742/241/4770241742.jpg</t>
  </si>
  <si>
    <t>http://gd.image-qoo10.jp/li/739/241/4770241739.jpg</t>
  </si>
  <si>
    <t>http://gd.image-qoo10.jp/li/749/241/4770241749.jpg</t>
  </si>
  <si>
    <t>http://gd.image-qoo10.jp/li/738/241/4770241738.jpg</t>
  </si>
  <si>
    <t xml:space="preserve">1-ＧＩＧＡ
2-セブンスター
4-沙羅の木_x000D_
5-セブンスター_x000D_
6-デジスタイル_x000D_
7-沙羅の木 plus_x000D_
</t>
  </si>
  <si>
    <t xml:space="preserve">1-良品工房
2-アキバ問屋_x000D_
3-Gnetアキバ
4-SYデンキ
5-アキバ倉庫_x000D_
6-ケレス.com
</t>
  </si>
  <si>
    <t xml:space="preserve">1-測定の森_x000D_
5-ヤマダウェブコム
7-ケーズデンキWEB
11-測定の森 Plus_x000D_
15-オールワン電気
17-ＧＩＧＡ
</t>
  </si>
  <si>
    <t xml:space="preserve">7-ケーズデンキWEB
10-ＧＩＧＡ
13-Joshin
18-オールワン電気
21-AO TYO_x000D_
</t>
  </si>
  <si>
    <t xml:space="preserve">1-沙羅の木_x000D_
2-測定の森_x000D_
3-Powershop_x000D_
4-@Next_x000D_
6-測定の森 Plus_x000D_
7-＠Next SELECT_x000D_
</t>
  </si>
  <si>
    <t xml:space="preserve">15-ＧＩＧＡ
16-SYデンキ
17-マックス
20-SYデンキ_x000D_
24-SYデンキ_x000D_
</t>
  </si>
  <si>
    <t xml:space="preserve">1-サウンドハウス
2-e-Active
3-ビデオ近畿
4-フジヤカメラ
5-システムファイブ
6-ヨドバシ.com
</t>
  </si>
  <si>
    <t xml:space="preserve">1-Joshin
5-WiNK
6-三星カメラ
7-SAKURA MOMO_x000D_
8-家電のSAKURAchacha_x000D_
9-家電のSAKURA本店
</t>
  </si>
  <si>
    <t xml:space="preserve">1-GIGA_x000D_
</t>
  </si>
  <si>
    <t xml:space="preserve">1-ディーライズ
2-アーチ
3-EC-TOPショップ_x000D_
4-カメラの三和商会
5-アウトレットプラザ
6-セブンスター
</t>
  </si>
  <si>
    <t xml:space="preserve">1-OK商会
2-ノア商社
3-電子問屋
4-ＧＩＧＡ
5-ディーライズ
6-沙羅の木_x000D_
</t>
  </si>
  <si>
    <t xml:space="preserve">1-アウトレットプラザ
2-Gnetアキバ
3-あきばお～
5-Premium Outlet Plaza
6-Pあきばお～
8-アウトレットプラザ_x000D_
</t>
  </si>
  <si>
    <t xml:space="preserve">1-ディーライズ
2-アウトレットプラザ
3-モバイル一番
4-デジスタイル_x000D_
5-あきばお～
6-SYデンキ
</t>
  </si>
  <si>
    <t xml:space="preserve">1-ディーライズ
2-OK商会
3-Dshopone_x000D_
4-WiNK
5-ＧＩＧＡ
6-アサヒデンキ
</t>
  </si>
  <si>
    <t xml:space="preserve">1-セブンスター
2-ＧＩＧＡ
3-セブンスター_x000D_
4-アサヒデンキ
5-Joshin
10-ECカレント
</t>
  </si>
  <si>
    <t xml:space="preserve">1-eightloop
2-ＧＩＧＡ
3-Qoo10 EVENT
4-eightloop plus_x000D_
6-三星カメラ
7-コジマネット
</t>
  </si>
  <si>
    <t xml:space="preserve">1-OK商会
2-ＧＩＧＡ
3-オーケー商会_x000D_
5-オールワン電気
8-AO TYO_x000D_
9-三星カメラ
</t>
  </si>
  <si>
    <t xml:space="preserve">1-ディーライズ
2-アウトレットプラザ
3-デジスタイル_x000D_
4-ショップスルー
5-insert_x000D_
7-ディーライズEX
</t>
  </si>
  <si>
    <t xml:space="preserve">1-ＧＩＧＡ
2-アウトレットプラザ
3-Premium Outlet Plaza
4-アウトレットプラザ_x000D_
5-Joshin
6-コジマネット
</t>
  </si>
  <si>
    <t xml:space="preserve">1-PCボンバー
2-モバイル一番
3-S-SALE
4-ＧＩＧＡ
5-ショップスルー
7-エスセールプラス_x000D_
</t>
  </si>
  <si>
    <t xml:space="preserve">1-ディーライズ
2-アウトレットプラザ
3-ディーライズEX
5-アウトレットプラザ_x000D_
</t>
  </si>
  <si>
    <t xml:space="preserve">1-アウトレットプラザ
2-沙羅の木_x000D_
4-Premium Outlet Plaza
5-沙羅の木 plus_x000D_
6-アウトレットプラザ_x000D_
</t>
  </si>
  <si>
    <t xml:space="preserve">1-ＧＩＧＡ
2-Powershop_x000D_
3-沙羅の木_x000D_
4-沙羅の木 plus_x000D_
</t>
  </si>
  <si>
    <t xml:space="preserve">1-Qoo10 EVENT
4-三星カメラ
6-カメラの大林
7-チャンプカメラ
13-ヨドバシ.com
</t>
  </si>
  <si>
    <t xml:space="preserve">1-測定の森_x000D_
2-サンバイカル_x000D_
3-ディーライズ
4-高上屋_x000D_
5-測定の森 Plus_x000D_
6-XPRICE(A-price)
</t>
  </si>
  <si>
    <t xml:space="preserve">1-沙羅の木_x000D_
2-Gnetアキバ
3-アウトレットプラザ
4-あきばお～
6-Joshin
7-ノジマオンライン
</t>
  </si>
  <si>
    <t xml:space="preserve">1-SUNNY
3-Joshin
5-フォトライク_x000D_
6-カメラ売り買い屋
7-タクミカメラ
14-Amazon.co.jp
</t>
  </si>
  <si>
    <t xml:space="preserve">1-アールイーカメラ
2-マックス
4-アキバ流通_x000D_
6-アライカメラ
9-三星カメラ
10-カメラドーム
</t>
  </si>
  <si>
    <t xml:space="preserve">1-ノア商社
2-ＧＩＧＡ
3-アウトレットプラザ
4-チケット大黒屋
5-Premium Outlet Plaza
6-アサヒデンキ
</t>
  </si>
  <si>
    <t xml:space="preserve">1-あるYAN_x000D_
2-SUNNY
3-良品工房
4-Gnetアキバ
5-あきばお～
6-沙羅の木_x000D_
</t>
  </si>
  <si>
    <t xml:space="preserve">1-Qoo10 EVENT
2-SUNNY
3-良品工房
4-Joshin
8-マップカメラ
11-あきばお～
</t>
  </si>
  <si>
    <t xml:space="preserve">1-ディーライズ
2-アウトレットプラザ
3-APEX
4-SUNNY
5-Qoo10 EVENT
6-ディーライズEX
</t>
  </si>
  <si>
    <t xml:space="preserve">1-ディーライズ
2-PCボンバー
3-Powershop_x000D_
4-WiNK
5-アライカメラ
7-WiNK PREMIUM
</t>
  </si>
  <si>
    <t xml:space="preserve">1-販売一丁目
2-らいぶshop
5-三星カメラ
6-カメラドーム
7-Qoo10 EVENT
</t>
  </si>
  <si>
    <t xml:space="preserve">6-Amazon.co.jp
7-カメラの大林
10-マップカメラ
16-ムラウチ
17-三星カメラ
18-カメラ会館_x000D_
</t>
  </si>
  <si>
    <t xml:space="preserve">1-ディーライズ
2-ＧＩＧＡ
3-KADEN SHOP
7-マップカメラ
9-三星カメラ
10-カメラ会館_x000D_
</t>
  </si>
  <si>
    <t xml:space="preserve">1-ＧＩＧＡ
2-ECJOY!
3-@Next_x000D_
4-アキバ倉庫_x000D_
5-＠Next SELECT_x000D_
6-Qoo10 EVENT
</t>
  </si>
  <si>
    <t xml:space="preserve">1-SUNNY
2-ＧＩＧＡ
3-アウトレットプラザ
4-APEX
5-WiNK
6-WiNK PREMIUM
</t>
  </si>
  <si>
    <t xml:space="preserve">1-Joshin
4-マップカメラ
5-三星カメラ
6-サイトウカメラ
8-カメラの大林
9-トップカメラ
</t>
  </si>
  <si>
    <t xml:space="preserve">1-ディーライズ
3-アライカメラ
4-ECJOY!
5-アキバ倉庫_x000D_
7-Qoo10 EVENT
8-ディーライズEX
</t>
  </si>
  <si>
    <t xml:space="preserve">1-三星カメラ
2-カメラ会館_x000D_
3-カメラドーム
6-Amazon.co.jp
10-ヨドバシ.com
11-コジマネット
</t>
  </si>
  <si>
    <t xml:space="preserve">1-アウトレットプラザ
2-OK商会
3-リコメン堂_x000D_
4-ＧＩＧＡ
5-SYデンキ
6-SYデンキ_x000D_
</t>
  </si>
  <si>
    <t xml:space="preserve">1-SYデンキ
2-SUNNY
3-SYデンキ_x000D_
5-SYデンキ_x000D_
10-コジマネット
13-ECカレント
</t>
  </si>
  <si>
    <t xml:space="preserve">1-マップカメラ
2-ECカレント
3-Amazon.co.jp
5-コジマネット
10-ケーズデンキWEB
11-三星カメラ
</t>
  </si>
  <si>
    <t xml:space="preserve">1-ECカレント
</t>
  </si>
  <si>
    <t xml:space="preserve">1-沙羅の木_x000D_
2-SUNNY
3-ＧＩＧＡ
4-WorldFreeStore_x000D_
5-ディーライズ
6-Phaze-One_x000D_
</t>
  </si>
  <si>
    <t xml:space="preserve">1-WorldFreeStore_x000D_
2-ディーライズ
3-ヒットマーケット_x000D_
7-ケーズデンキWEB
8-ECカレント
9-三星カメラ
</t>
  </si>
  <si>
    <t xml:space="preserve">1-サンバイカル_x000D_
2-ショップスルー
3-PCトラスト
4-@Next_x000D_
5-Qoo10 EVENT
6-スタリオン_x000D_
</t>
  </si>
  <si>
    <t xml:space="preserve">1-サンバイカル_x000D_
2-APEX
3-@Next_x000D_
4-Powershop_x000D_
5-Qoo10 EVENT
6-スタリオン_x000D_
</t>
  </si>
  <si>
    <t xml:space="preserve">2-ECJOY!
3-ＧＩＧＡ
4-アキバ倉庫_x000D_
10-三星カメラ
11-カメラドーム
12-カメラの大林
</t>
  </si>
  <si>
    <t xml:space="preserve">1-アウトレットプラザ
3-Premium Outlet Plaza
4-アウトレットプラザ_x000D_
</t>
  </si>
  <si>
    <t xml:space="preserve">1-いーでんネット
2-スタリオン_x000D_
5-ショップスルー
7-カメラの大林
9-カメラのサイトウ
11-XPRICE(A-price)
</t>
  </si>
  <si>
    <t xml:space="preserve">8-ディーライズ
9-ショップスルー
10-MTTストア_x000D_
11-ケレス.com
12-沙羅の木_x000D_
16-EDIONネットショップ
</t>
  </si>
  <si>
    <t xml:space="preserve">1-マークスターズ_x000D_
2-オールワン電気
3-WiNK
4-WiNK PREMIUM
</t>
  </si>
  <si>
    <t xml:space="preserve">2-らいぶshop
3-アキバ倉庫_x000D_
5-ヒットマーケット_x000D_
8-カメラのキタムラ
9-マップカメラ
10-ケーズデンキWEB
</t>
  </si>
  <si>
    <t xml:space="preserve">2-Qoo10 EVENT
4-ヒットマーケット_x000D_
5-ノジマオンライン
7-マップカメラ
8-ケーズデンキWEB
9-三星カメラ
</t>
  </si>
  <si>
    <t xml:space="preserve">1-ノジマオンライン
3-Dshopone_x000D_
4-Dshopone-plus_x000D_
6-Amazon.co.jp
7-風見鶏_x000D_
9-D shopone_x000D_
</t>
  </si>
  <si>
    <t xml:space="preserve">12-ECカレント
13-モバイル一番
14-写真屋さん_x000D_
</t>
  </si>
  <si>
    <t xml:space="preserve">2-XPRICE(A-price)
4-Dshopone_x000D_
5-Dshopone-plus_x000D_
6-Amazon.co.jp
7-風見鶏_x000D_
9-D shopone_x000D_
</t>
  </si>
  <si>
    <t xml:space="preserve">4-Amazon.co.jp
8-カメラのキタムラ
13-Joshin
16-トキワカメラ_x000D_
20-ヨドバシ.com
</t>
  </si>
  <si>
    <t xml:space="preserve">4-Amazon.co.jp
7-ヒットマーケット_x000D_
10-カメラのキタムラ
15-Joshin
16-コジマネット
20-トキワカメラ_x000D_
</t>
  </si>
  <si>
    <t xml:space="preserve">1-Dshopone_x000D_
2-Dshopone-plus_x000D_
3-@Next_x000D_
5-XPRICE(A-price)
8-Amazon.co.jp
9-＠Next SELECT_x000D_
</t>
  </si>
  <si>
    <t xml:space="preserve">1-ECカレント
2-eBEST
3-特価COM
7-Amazon.co.jp
11-カメラのキタムラ
16-Joshin
</t>
  </si>
  <si>
    <t xml:space="preserve">14-トキワカメラ_x000D_
23-アスクル法人向け
</t>
  </si>
  <si>
    <t xml:space="preserve">1-ＧＩＧＡ
2-沙羅の木_x000D_
3-沙羅の木 plus_x000D_
</t>
  </si>
  <si>
    <t xml:space="preserve">1-EC-TOPショップ_x000D_
2-沙羅の木_x000D_
3-沙羅の木 plus_x000D_
</t>
  </si>
  <si>
    <t xml:space="preserve">1-サンバイカル_x000D_
2-阪通
3-Caravan YU
6-サンバイカル　プラス_x000D_
7-ECJOY!
8-ヨドバシ.com
</t>
  </si>
  <si>
    <t xml:space="preserve">1-ＧＩＧＡ
3-沙羅の木_x000D_
6-ノジマオンライン
7-コジマネット
14-エクセラー_x000D_
15-EDIONネットショップ
</t>
  </si>
  <si>
    <t xml:space="preserve">1-アキバ倉庫_x000D_
3-ＧＩＧＡ
4-沙羅の木_x000D_
5-ノジマオンライン
7-ECカレント
8-eBEST
</t>
  </si>
  <si>
    <t xml:space="preserve">1-測定の森_x000D_
2-ＧＩＧＡ
3-測定の森 Plus_x000D_
4-XPRICE(A-price)
5-TOP1.com 本店
6-TOP1.com DX
</t>
  </si>
  <si>
    <t xml:space="preserve">1-電子問屋
2-あるYAN_x000D_
3-Powershop_x000D_
4-あるYAN PLUS_x000D_
5-WiNK
6-WiNK PREMIUM
</t>
  </si>
  <si>
    <t xml:space="preserve">2-ＧＩＧＡ
3-阪通
6-ノジマオンライン
7-NTT-X Store
9-コジマネット
10-ヤマダウェブコム
</t>
  </si>
  <si>
    <t xml:space="preserve">1-バリューショッピング_x000D_
2-高上屋_x000D_
3-ＧＩＧＡ
4-バリューショッピング+_x000D_
</t>
  </si>
  <si>
    <t xml:space="preserve">1-高上屋_x000D_
</t>
  </si>
  <si>
    <t xml:space="preserve">1-ケレス.com
2-高上屋_x000D_
</t>
  </si>
  <si>
    <t xml:space="preserve">1-セブンスター
2-Amazon.co.jp
3-ＧＩＧＡ
4-高上屋_x000D_
5-オールワン電気
6-ケーズデンキWEB
</t>
  </si>
  <si>
    <t xml:space="preserve">5-ヤマダウェブコム
</t>
  </si>
  <si>
    <t xml:space="preserve">1-Amazon.co.jp
4-ヤマダウェブコム
6-Joshin
18-ヨドバシ.com
</t>
  </si>
  <si>
    <t xml:space="preserve">1-電子問屋
</t>
  </si>
  <si>
    <t xml:space="preserve">1-S-SALE
2-ヒットマーケット_x000D_
3-エスセール_x000D_
8-三星カメラ
9-サイトウカメラ
10-カメラドーム
</t>
  </si>
  <si>
    <t xml:space="preserve">1-ヒットマーケット_x000D_
7-サイトウカメラ
10-スタリオン_x000D_
13-spot-price_x000D_
14-シライカメラ
15-オールワン電気
</t>
  </si>
  <si>
    <t xml:space="preserve">1-ディーライズ
2-onHOME Kaago店_x000D_
3-@Next_x000D_
4-アライカメラ
5-onHOME(オンホーム)
6-＠Next SELECT_x000D_
</t>
  </si>
  <si>
    <t xml:space="preserve">1-ディーライズ
2-ＧＩＧＡ
3-WiNK
4-アークマーケット_x000D_
5-アールイーカメラ
6-良品工房
</t>
  </si>
  <si>
    <t xml:space="preserve">1-アウトレットプラザ
2-カメラの三和商会
3-マップカメラ
8-Premium Outlet Plaza
9-SUNNY
10-アウトレットプラザ_x000D_
</t>
  </si>
  <si>
    <t xml:space="preserve">1-ＧＩＧＡ
2-アキバ倉庫_x000D_
3-Gnetアキバ
5-Gnetアキバ_x000D_
</t>
  </si>
  <si>
    <t xml:space="preserve">1-アウトレットプラザ
3-アライカメラ
16-Qoo10 EVENT
17-Premium Outlet Plaza
18-アウトレットプラザ_x000D_
19-OutletPlaza_x000D_
</t>
  </si>
  <si>
    <t xml:space="preserve">1-沙羅の木_x000D_
2-ディーライズ
3-ハッピーパイン_x000D_
5-e-tokka
6-ディーライズEX
7-SUNNY
</t>
  </si>
  <si>
    <t xml:space="preserve">1-アキバ倉庫_x000D_
2-ヤマダウェブコム
3-ケーズデンキWEB
5-ECカレント
6-eBEST
7-特価COM
</t>
  </si>
  <si>
    <t xml:space="preserve">1-アキバ倉庫_x000D_
2-エクセラー_x000D_
3-エクセラー
4-JAPAN CAMERA
5-Joshin
6-コジマネット
</t>
  </si>
  <si>
    <t xml:space="preserve">1-Amazon.co.jp
2-ECカレント
3-eBEST
4-特価COM
6-Joshin
7-コジマネット
</t>
  </si>
  <si>
    <t xml:space="preserve">1-Gnetアキバ
2-ディーライズ
3-あきばお～
4-Pあきばお～
5-ディーライズEX
7-Joshin
</t>
  </si>
  <si>
    <t xml:space="preserve">1-ディーライズ
2-アサヒデンキ
3-WiNK
4-Gnetアキバ
5-@Next_x000D_
6-KADEN SHOP
</t>
  </si>
  <si>
    <t xml:space="preserve">1-マックス
2-ECJOY!
8-ECカレント
9-ムラウチ
10-三星カメラ
11-カメラ会館_x000D_
</t>
  </si>
  <si>
    <t xml:space="preserve">1-Qoo10 EVENT
2-ECJOY!
3-ぎおん
10-ムラウチ
11-三星カメラ
12-カメラ会館_x000D_
</t>
  </si>
  <si>
    <t xml:space="preserve">1-ECJOY!
4-ショップスルー
5-三星カメラ
6-カメラドーム
9-Amazon.co.jp
10-ムラウチ
</t>
  </si>
  <si>
    <t xml:space="preserve">1-アーチ
2-マックス
3-アーチ_x000D_
5-ECJOY!
8-三星カメラ
9-カメラドーム
</t>
  </si>
  <si>
    <t xml:space="preserve">1-ディーライズ
2-セブンスター
3-Qoo10 EVENT
4-ディーライズEX
5-Joshin
6-コジマネット
</t>
  </si>
  <si>
    <t xml:space="preserve">1-S-SALE
2-Gnetアキバ
3-アウトレットプラザ
4-エスセールプラス_x000D_
5-Premium Outlet Plaza
7-アライカメラ
</t>
  </si>
  <si>
    <t xml:space="preserve">1-らいぶshop
2-ディーライズ
3-あるYAN_x000D_
4-XPRICE(A-price)
5-あるYAN PLUS_x000D_
6-Qoo10 EVENT
</t>
  </si>
  <si>
    <t xml:space="preserve">1-パニカウ_x000D_
2-あきばお～
3-SYデンキ
4-Gnetアキバ
5-アウトレットプラザ
6-SYデンキ_x000D_
</t>
  </si>
  <si>
    <t xml:space="preserve">1-ディーライズ
2-SYデンキ
3-ＧＩＧＡ
4-オールワン電気
5-SYデンキ_x000D_
6-ディーライズEX
</t>
  </si>
  <si>
    <t xml:space="preserve">1-株式会社J・C・F
2-EC-TOPショップ_x000D_
3-ＧＩＧＡ
4-Gnetアキバ
</t>
  </si>
  <si>
    <t xml:space="preserve">1-アウトレットプラザ
3-Joshin
5-ヤマダウェブコム
6-EDIONネットショップ
8-マップカメラ
10-三星カメラ
</t>
  </si>
  <si>
    <t xml:space="preserve">1-ディーライズ
2-EC-TOPショップ_x000D_
3-アウトレットプラザ
4-パニカウ_x000D_
5-販売一丁目
6-MTデンキ_x000D_
</t>
  </si>
  <si>
    <t xml:space="preserve">4-マップカメラ
6-OK商会
8-三星カメラ
9-カメラドーム
18-オーケー商会_x000D_
25-ヨドバシ.com
</t>
  </si>
  <si>
    <t xml:space="preserve">1-デジスタイル_x000D_
3-アウトレットプラザ
4-コジマネット
5-Premium Outlet Plaza
7-アウトレットプラザ_x000D_
8-セブンスター
</t>
  </si>
  <si>
    <t xml:space="preserve">4-マップカメラ
5-三星カメラ
6-カメラ会館_x000D_
7-カメラドーム
8-カメラの大林
16-Joshin
</t>
  </si>
  <si>
    <t xml:space="preserve">1-ディーライズ
2-アウトレットプラザ
3-カメラの三和商会
5-ディーライズEX
7-ヤマダウェブコム
9-マップカメラ
</t>
  </si>
  <si>
    <t xml:space="preserve">1-らいぶshop
2-ディーライズ
6-マップカメラ
7-ムラウチ
15-メルカドカメラ_x000D_
23-Qoo10 EVENT
</t>
  </si>
  <si>
    <t xml:space="preserve">17-ムラウチ
19-Qoo10 EVENT
28-Powershop_x000D_
</t>
  </si>
  <si>
    <t xml:space="preserve">1-アウトレットプラザ
2-デジスタイル_x000D_
17-デジ楽
19-Premium Outlet Plaza
20-AO TYO_x000D_
22-アウトレットプラザ_x000D_
</t>
  </si>
  <si>
    <t xml:space="preserve">14-ショップスルー
23-シライカメラ
</t>
  </si>
  <si>
    <t xml:space="preserve">1-ディーライズ
2-TOPSHOP_x000D_
3-EC-TOPショップ_x000D_
4-ＧＩＧＡ
5-あきばお～
6-SYデンキ
</t>
  </si>
  <si>
    <t xml:space="preserve">1-SYデンキ
2-あきばお～
3-いーでんネット
4-Gnetアキバ
5-Qoo10 EVENT
6-カメラの三和商会
</t>
  </si>
  <si>
    <t xml:space="preserve">1-ディーライズ
2-EC-TOPショップ_x000D_
3-アウトレットプラザ
4-Gnetアキバ
5-SYデンキ
6-タカヤマ
</t>
  </si>
  <si>
    <t xml:space="preserve">1-ディーライズ
2-PCボンバー
3-アウトレットプラザ
4-デジスタイル_x000D_
5-ショップスルー
6-SUNNY
</t>
  </si>
  <si>
    <t xml:space="preserve">1-デジスタイル_x000D_
2-アウトレットプラザ
5-三星カメラ
6-カメラドーム
8-Premium Outlet Plaza
9-ECJOY!
</t>
  </si>
  <si>
    <t xml:space="preserve">3-三星カメラ
4-カメラドーム
5-ECJOY!
8-ケーズデンキWEB
9-ECカレント
10-ムラウチ
</t>
  </si>
  <si>
    <t xml:space="preserve">1-PCボンバー
2-ディーライズ
3-Qoo10 EVENT
4-Joshin
7-EDIONネットショップ
9-マップカメラ
</t>
  </si>
  <si>
    <t xml:space="preserve">1-ＧＩＧＡ
2-アウトレットプラザ
3-あきばお～
4-SYデンキ
5-SYデンキ_x000D_
6-Pあきばお～
</t>
  </si>
  <si>
    <t xml:space="preserve">1-タカヤマ
2-ディーライズ
3-あきばお～
4-SYデンキ
5-ディーライズEX
6-アライカメラ
</t>
  </si>
  <si>
    <t xml:space="preserve">2-あきばお～
4-Amazon.co.jp
10-Pあきばお～
13-カメラの大林
23-ヨドバシ.com
27-ヤマダウェブコム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</si>
</sst>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_ "/>
    <numFmt numFmtId="178" formatCode="&quot;加价%:&quot;@"/>
    <numFmt numFmtId="179" formatCode="&quot;最低发送日:&quot;@"/>
  </numFmts>
  <fonts count="28">
    <font>
      <sz val="11"/>
      <color theme="1"/>
      <name val="Yu Gothic"/>
      <family val="2"/>
      <scheme val="minor"/>
    </font>
    <font>
      <sz val="11"/>
      <color theme="1"/>
      <name val="Yu Gothic"/>
      <family val="2"/>
      <charset val="128"/>
      <scheme val="minor"/>
    </font>
    <font>
      <b/>
      <sz val="11"/>
      <color theme="3"/>
      <name val="Yu Gothic"/>
      <family val="2"/>
      <charset val="128"/>
      <scheme val="minor"/>
    </font>
    <font>
      <sz val="11"/>
      <color theme="0"/>
      <name val="Yu Gothic"/>
      <family val="2"/>
      <charset val="128"/>
      <scheme val="minor"/>
    </font>
    <font>
      <sz val="6"/>
      <name val="Yu Gothic"/>
      <family val="3"/>
      <charset val="128"/>
      <scheme val="minor"/>
    </font>
    <font>
      <sz val="6"/>
      <name val="Yu Gothic"/>
      <family val="2"/>
      <charset val="128"/>
      <scheme val="minor"/>
    </font>
    <font>
      <b/>
      <sz val="11"/>
      <color theme="0"/>
      <name val="Yu Gothic"/>
      <family val="3"/>
      <charset val="128"/>
      <scheme val="minor"/>
    </font>
    <font>
      <sz val="11"/>
      <color theme="1"/>
      <name val="Yu Gothic"/>
      <family val="2"/>
      <charset val="134"/>
      <scheme val="minor"/>
    </font>
    <font>
      <sz val="11"/>
      <color theme="1"/>
      <name val="Yu Gothic"/>
      <family val="3"/>
      <charset val="128"/>
      <scheme val="minor"/>
    </font>
    <font>
      <sz val="9"/>
      <color theme="1"/>
      <name val="Yu Gothic"/>
      <family val="2"/>
      <charset val="128"/>
      <scheme val="minor"/>
    </font>
    <font>
      <sz val="11"/>
      <color theme="1"/>
      <name val="Microsoft YaHei"/>
      <family val="2"/>
      <charset val="134"/>
    </font>
    <font>
      <sz val="11"/>
      <color theme="1"/>
      <name val="游ゴシック"/>
      <family val="2"/>
      <charset val="128"/>
    </font>
    <font>
      <sz val="11"/>
      <color theme="0"/>
      <name val="Microsoft YaHei"/>
      <family val="2"/>
      <charset val="134"/>
    </font>
    <font>
      <sz val="11"/>
      <color theme="0"/>
      <name val="Yu Gothic"/>
      <family val="2"/>
      <charset val="134"/>
      <scheme val="minor"/>
    </font>
    <font>
      <sz val="11"/>
      <color theme="0"/>
      <name val="Yu Gothic"/>
      <family val="3"/>
      <charset val="128"/>
      <scheme val="minor"/>
    </font>
    <font>
      <sz val="11"/>
      <color rgb="FFFF0000"/>
      <name val="Microsoft YaHei"/>
      <family val="2"/>
      <charset val="134"/>
    </font>
    <font>
      <u/>
      <sz val="11"/>
      <color theme="10"/>
      <name val="Yu Gothic"/>
      <family val="2"/>
      <scheme val="minor"/>
    </font>
    <font>
      <sz val="11"/>
      <color theme="1"/>
      <name val="Yu Gothic"/>
      <family val="3"/>
      <charset val="134"/>
      <scheme val="minor"/>
    </font>
    <font>
      <sz val="11"/>
      <color theme="1"/>
      <name val="Microsoft YaHei"/>
      <family val="2"/>
      <charset val="128"/>
    </font>
    <font>
      <sz val="11"/>
      <color rgb="FFFF0000"/>
      <name val="Microsoft YaHei"/>
      <family val="2"/>
    </font>
    <font>
      <sz val="11"/>
      <color theme="1"/>
      <name val="Microsoft YaHei"/>
      <family val="2"/>
    </font>
    <font>
      <sz val="11"/>
      <name val="Yu Gothic"/>
      <family val="3"/>
      <charset val="128"/>
      <scheme val="minor"/>
    </font>
    <font>
      <b/>
      <sz val="7"/>
      <color theme="1"/>
      <name val="Yu Gothic"/>
      <family val="3"/>
      <charset val="128"/>
      <scheme val="minor"/>
    </font>
    <font>
      <sz val="11"/>
      <color rgb="FF000000"/>
      <name val="Yu Gothic"/>
      <family val="3"/>
      <charset val="128"/>
      <scheme val="minor"/>
    </font>
    <font>
      <sz val="11"/>
      <name val="Yu Gothic"/>
      <family val="2"/>
      <scheme val="minor"/>
    </font>
    <font>
      <sz val="8"/>
      <color rgb="FF000000"/>
      <name val="Meiryo UI"/>
      <family val="3"/>
      <charset val="128"/>
    </font>
    <font>
      <sz val="11"/>
      <color theme="4"/>
      <name val="Yu Gothic"/>
      <family val="2"/>
      <scheme val="minor"/>
    </font>
    <font>
      <sz val="10"/>
      <color theme="1"/>
      <name val="Meiryo UI"/>
      <family val="2"/>
    </font>
  </fonts>
  <fills count="9">
    <fill>
      <patternFill patternType="none"/>
    </fill>
    <fill>
      <patternFill patternType="gray125"/>
    </fill>
    <fill>
      <patternFill patternType="solid">
        <fgColor theme="4"/>
      </patternFill>
    </fill>
    <fill>
      <patternFill patternType="solid">
        <fgColor theme="4" tint="0.59999389629810485"/>
        <bgColor indexed="65"/>
      </patternFill>
    </fill>
    <fill>
      <patternFill patternType="solid">
        <fgColor theme="5"/>
      </patternFill>
    </fill>
    <fill>
      <patternFill patternType="solid">
        <fgColor theme="8"/>
      </patternFill>
    </fill>
    <fill>
      <patternFill patternType="solid">
        <fgColor theme="9"/>
      </patternFill>
    </fill>
    <fill>
      <patternFill patternType="solid">
        <fgColor rgb="FF00B0F0"/>
        <bgColor indexed="64"/>
      </patternFill>
    </fill>
    <fill>
      <patternFill patternType="solid">
        <fgColor rgb="FFC6EFCE"/>
        <bgColor indexed="64"/>
      </patternFill>
    </fill>
  </fills>
  <borders count="3">
    <border>
      <left/>
      <right/>
      <top/>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s>
  <cellStyleXfs count="8">
    <xf numFmtId="0" fontId="0" fillId="0" borderId="0"/>
    <xf numFmtId="0" fontId="2" fillId="0" borderId="0" applyNumberFormat="0" applyFill="0" applyBorder="0" applyAlignment="0" applyProtection="0">
      <alignment vertical="center"/>
    </xf>
    <xf numFmtId="0" fontId="3" fillId="2" borderId="0" applyNumberFormat="0" applyBorder="0" applyAlignment="0" applyProtection="0">
      <alignment vertical="center"/>
    </xf>
    <xf numFmtId="0" fontId="1" fillId="3" borderId="0" applyNumberFormat="0" applyBorder="0" applyAlignment="0" applyProtection="0">
      <alignment vertical="center"/>
    </xf>
    <xf numFmtId="0" fontId="3" fillId="4" borderId="0" applyNumberFormat="0" applyBorder="0" applyAlignment="0" applyProtection="0">
      <alignment vertical="center"/>
    </xf>
    <xf numFmtId="0" fontId="3" fillId="5" borderId="0" applyNumberFormat="0" applyBorder="0" applyAlignment="0" applyProtection="0">
      <alignment vertical="center"/>
    </xf>
    <xf numFmtId="0" fontId="3" fillId="6" borderId="0" applyNumberFormat="0" applyBorder="0" applyAlignment="0" applyProtection="0">
      <alignment vertical="center"/>
    </xf>
    <xf numFmtId="0" fontId="16" fillId="0" borderId="0" applyNumberFormat="0" applyFill="0" applyBorder="0" applyAlignment="0" applyProtection="0"/>
  </cellStyleXfs>
  <cellXfs count="69">
    <xf numFmtId="0" fontId="0" fillId="0" borderId="0" xfId="0"/>
    <xf numFmtId="176" fontId="0" fillId="0" borderId="0" xfId="0" applyNumberFormat="1" applyAlignment="1">
      <alignment vertical="center"/>
    </xf>
    <xf numFmtId="0" fontId="2" fillId="0" borderId="0" xfId="1">
      <alignment vertical="center"/>
    </xf>
    <xf numFmtId="0" fontId="0" fillId="0" borderId="0" xfId="0" applyAlignment="1">
      <alignment vertical="center"/>
    </xf>
    <xf numFmtId="176" fontId="0" fillId="0" borderId="0" xfId="0" applyNumberFormat="1" applyAlignment="1">
      <alignment horizontal="center" vertical="center"/>
    </xf>
    <xf numFmtId="0" fontId="0" fillId="0" borderId="0" xfId="0" applyAlignment="1">
      <alignment horizontal="center" vertical="center"/>
    </xf>
    <xf numFmtId="0" fontId="9" fillId="0" borderId="0" xfId="0" applyFont="1" applyAlignment="1">
      <alignment horizontal="center" wrapText="1"/>
    </xf>
    <xf numFmtId="14" fontId="0" fillId="0" borderId="0" xfId="0" applyNumberFormat="1" applyAlignment="1">
      <alignment vertical="center"/>
    </xf>
    <xf numFmtId="176" fontId="0" fillId="0" borderId="0" xfId="0" applyNumberFormat="1"/>
    <xf numFmtId="14" fontId="3" fillId="5" borderId="0" xfId="5" applyNumberFormat="1">
      <alignment vertical="center"/>
    </xf>
    <xf numFmtId="14" fontId="3" fillId="6" borderId="0" xfId="6" applyNumberFormat="1">
      <alignment vertical="center"/>
    </xf>
    <xf numFmtId="0" fontId="3" fillId="6" borderId="0" xfId="6">
      <alignment vertical="center"/>
    </xf>
    <xf numFmtId="0" fontId="0" fillId="0" borderId="0" xfId="0" applyAlignment="1" applyProtection="1">
      <alignment vertical="center"/>
      <protection locked="0"/>
    </xf>
    <xf numFmtId="0" fontId="3" fillId="4" borderId="0" xfId="4" applyProtection="1">
      <alignment vertical="center"/>
      <protection locked="0"/>
    </xf>
    <xf numFmtId="14" fontId="0" fillId="0" borderId="0" xfId="0" applyNumberFormat="1" applyAlignment="1" applyProtection="1">
      <alignment vertical="center"/>
      <protection locked="0"/>
    </xf>
    <xf numFmtId="14" fontId="0" fillId="0" borderId="0" xfId="0" applyNumberFormat="1"/>
    <xf numFmtId="0" fontId="3" fillId="4" borderId="0" xfId="4">
      <alignment vertical="center"/>
    </xf>
    <xf numFmtId="176" fontId="3" fillId="4" borderId="0" xfId="4" applyNumberFormat="1">
      <alignment vertical="center"/>
    </xf>
    <xf numFmtId="14" fontId="3" fillId="2" borderId="0" xfId="2" applyNumberFormat="1">
      <alignment vertical="center"/>
    </xf>
    <xf numFmtId="14" fontId="3" fillId="4" borderId="0" xfId="4" applyNumberFormat="1">
      <alignment vertical="center"/>
    </xf>
    <xf numFmtId="14" fontId="12" fillId="5" borderId="0" xfId="5" applyNumberFormat="1" applyFont="1">
      <alignment vertical="center"/>
    </xf>
    <xf numFmtId="0" fontId="17" fillId="0" borderId="0" xfId="0" applyFont="1" applyAlignment="1">
      <alignment vertical="center"/>
    </xf>
    <xf numFmtId="0" fontId="0" fillId="3" borderId="0" xfId="3" applyFont="1">
      <alignment vertical="center"/>
    </xf>
    <xf numFmtId="0" fontId="12" fillId="6" borderId="0" xfId="6" applyFont="1">
      <alignment vertical="center"/>
    </xf>
    <xf numFmtId="20" fontId="3" fillId="4" borderId="0" xfId="4" applyNumberFormat="1">
      <alignment vertical="center"/>
    </xf>
    <xf numFmtId="0" fontId="10" fillId="0" borderId="0" xfId="0" applyFont="1" applyAlignment="1">
      <alignment vertical="center"/>
    </xf>
    <xf numFmtId="0" fontId="18" fillId="0" borderId="0" xfId="0" applyFont="1" applyAlignment="1">
      <alignment vertical="center"/>
    </xf>
    <xf numFmtId="176" fontId="1" fillId="3" borderId="0" xfId="3" applyNumberFormat="1" applyAlignment="1"/>
    <xf numFmtId="176" fontId="3" fillId="2" borderId="0" xfId="2" applyNumberFormat="1" applyAlignment="1"/>
    <xf numFmtId="176" fontId="3" fillId="4" borderId="0" xfId="4" applyNumberFormat="1" applyAlignment="1"/>
    <xf numFmtId="176" fontId="3" fillId="5" borderId="0" xfId="5" applyNumberFormat="1" applyAlignment="1"/>
    <xf numFmtId="176" fontId="21" fillId="0" borderId="0" xfId="0" applyNumberFormat="1" applyFont="1" applyAlignment="1">
      <alignment vertical="center"/>
    </xf>
    <xf numFmtId="176" fontId="3" fillId="6" borderId="0" xfId="6" applyNumberFormat="1" applyAlignment="1"/>
    <xf numFmtId="0" fontId="22" fillId="0" borderId="0" xfId="0" applyFont="1" applyAlignment="1">
      <alignment horizontal="left" vertical="top" wrapText="1"/>
    </xf>
    <xf numFmtId="0" fontId="3" fillId="4" borderId="0" xfId="4" applyAlignment="1">
      <alignment vertical="center"/>
    </xf>
    <xf numFmtId="0" fontId="0" fillId="8" borderId="0" xfId="0" applyFill="1"/>
    <xf numFmtId="0" fontId="0" fillId="8" borderId="0" xfId="0" applyFill="1" applyAlignment="1">
      <alignment vertical="center"/>
    </xf>
    <xf numFmtId="0" fontId="23" fillId="0" borderId="0" xfId="0" applyFont="1"/>
    <xf numFmtId="0" fontId="24" fillId="0" borderId="0" xfId="7" applyFont="1"/>
    <xf numFmtId="49" fontId="25" fillId="0" borderId="0" xfId="0" applyNumberFormat="1" applyFont="1" applyAlignment="1">
      <alignment horizontal="center" vertical="center" wrapText="1"/>
    </xf>
    <xf numFmtId="14" fontId="25" fillId="0" borderId="0" xfId="0" applyNumberFormat="1" applyFont="1" applyAlignment="1">
      <alignment horizontal="center" vertical="center" wrapText="1"/>
    </xf>
    <xf numFmtId="177" fontId="25" fillId="0" borderId="0" xfId="0" applyNumberFormat="1" applyFont="1" applyAlignment="1">
      <alignment horizontal="center" vertical="center" wrapText="1"/>
    </xf>
    <xf numFmtId="14" fontId="3" fillId="6" borderId="0" xfId="6" applyNumberFormat="1" applyAlignment="1">
      <alignment horizontal="center" vertical="center"/>
    </xf>
    <xf numFmtId="0" fontId="6" fillId="7" borderId="1" xfId="0" applyFont="1" applyFill="1" applyBorder="1" applyAlignment="1">
      <alignment vertical="center"/>
    </xf>
    <xf numFmtId="0" fontId="0" fillId="0" borderId="0" xfId="0" applyAlignment="1">
      <alignment wrapText="1"/>
    </xf>
    <xf numFmtId="0" fontId="3" fillId="5" borderId="0" xfId="5" applyAlignment="1">
      <alignment horizontal="center" vertical="center"/>
    </xf>
    <xf numFmtId="0" fontId="9" fillId="0" borderId="0" xfId="0" applyFont="1" applyAlignment="1">
      <alignment horizontal="center" vertical="center" wrapText="1"/>
    </xf>
    <xf numFmtId="176" fontId="3" fillId="2" borderId="0" xfId="2" applyNumberFormat="1" applyAlignment="1">
      <alignment vertical="center"/>
    </xf>
    <xf numFmtId="176" fontId="1" fillId="3" borderId="0" xfId="3" applyNumberFormat="1" applyAlignment="1">
      <alignment vertical="center"/>
    </xf>
    <xf numFmtId="176" fontId="3" fillId="4" borderId="0" xfId="4" applyNumberFormat="1" applyAlignment="1">
      <alignment vertical="center"/>
    </xf>
    <xf numFmtId="14" fontId="3" fillId="5" borderId="0" xfId="5" applyNumberFormat="1" applyAlignment="1">
      <alignment vertical="center"/>
    </xf>
    <xf numFmtId="14" fontId="3" fillId="6" borderId="0" xfId="6" applyNumberFormat="1" applyAlignment="1">
      <alignment vertical="center"/>
    </xf>
    <xf numFmtId="0" fontId="3" fillId="6" borderId="0" xfId="6" applyAlignment="1">
      <alignment vertical="center"/>
    </xf>
    <xf numFmtId="0" fontId="3" fillId="5" borderId="0" xfId="5" applyAlignment="1">
      <alignment vertical="center"/>
    </xf>
    <xf numFmtId="0" fontId="15" fillId="0" borderId="0" xfId="0" applyFont="1" applyAlignment="1">
      <alignment vertical="center"/>
    </xf>
    <xf numFmtId="0" fontId="26" fillId="0" borderId="0" xfId="0" applyFont="1" applyAlignment="1">
      <alignment horizontal="right" vertical="center"/>
    </xf>
    <xf numFmtId="20" fontId="0" fillId="0" borderId="0" xfId="0" applyNumberFormat="1"/>
    <xf numFmtId="0" fontId="12" fillId="2" borderId="2" xfId="2" applyFont="1" applyBorder="1" applyAlignment="1">
      <alignment horizontal="right" vertical="center"/>
    </xf>
    <xf numFmtId="0" fontId="3" fillId="2" borderId="2" xfId="2" applyBorder="1" applyAlignment="1">
      <alignment horizontal="right" vertical="center"/>
    </xf>
    <xf numFmtId="0" fontId="3" fillId="2" borderId="2" xfId="2" applyBorder="1">
      <alignment vertical="center"/>
    </xf>
    <xf numFmtId="49" fontId="0" fillId="0" borderId="0" xfId="0" applyNumberFormat="1"/>
    <xf numFmtId="49" fontId="0" fillId="0" borderId="0" xfId="0" applyNumberFormat="1" applyAlignment="1">
      <alignment wrapText="1"/>
    </xf>
    <xf numFmtId="178" fontId="12" fillId="2" borderId="0" xfId="2" applyNumberFormat="1" applyFont="1" applyAlignment="1">
      <alignment vertical="center"/>
    </xf>
    <xf numFmtId="179" fontId="10" fillId="0" borderId="0" xfId="0" applyNumberFormat="1" applyFont="1"/>
    <xf numFmtId="177" fontId="27" fillId="0" borderId="0" xfId="0" applyNumberFormat="1" applyFont="1" applyAlignment="1">
      <alignment horizontal="right" vertical="center"/>
    </xf>
    <xf numFmtId="0" fontId="12" fillId="5" borderId="0" xfId="5" applyFont="1">
      <alignment vertical="center"/>
    </xf>
    <xf numFmtId="0" fontId="8" fillId="0" borderId="0" xfId="0" applyFont="1" applyAlignment="1">
      <alignment vertical="center"/>
    </xf>
    <xf numFmtId="0" fontId="8" fillId="0" borderId="0" xfId="0" applyFont="1"/>
    <xf numFmtId="0" fontId="0" fillId="0" borderId="0" xfId="0" quotePrefix="1"/>
  </cellXfs>
  <cellStyles count="8">
    <cellStyle name="40% - アクセント 1" xfId="3" builtinId="31"/>
    <cellStyle name="アクセント 1" xfId="2" builtinId="29"/>
    <cellStyle name="アクセント 2" xfId="4" builtinId="33"/>
    <cellStyle name="アクセント 5" xfId="5" builtinId="45"/>
    <cellStyle name="アクセント 6" xfId="6" builtinId="49"/>
    <cellStyle name="ハイパーリンク" xfId="7" builtinId="8"/>
    <cellStyle name="見出し 4" xfId="1" builtinId="19"/>
    <cellStyle name="標準" xfId="0" builtinId="0"/>
  </cellStyles>
  <dxfs count="28">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theme="0"/>
      </font>
      <fill>
        <patternFill>
          <bgColor rgb="FF7030A0"/>
        </patternFill>
      </fill>
    </dxf>
    <dxf>
      <font>
        <color theme="0"/>
      </font>
      <fill>
        <patternFill>
          <bgColor rgb="FF7030A0"/>
        </patternFill>
      </fill>
    </dxf>
    <dxf>
      <font>
        <color theme="0"/>
      </font>
      <fill>
        <patternFill>
          <bgColor rgb="FFFF0000"/>
        </patternFill>
      </fill>
    </dxf>
    <dxf>
      <font>
        <b/>
        <i val="0"/>
        <color rgb="FFFF0000"/>
      </font>
    </dxf>
    <dxf>
      <font>
        <color indexed="9"/>
      </font>
      <fill>
        <patternFill>
          <fgColor indexed="64"/>
          <bgColor rgb="FF00B050"/>
        </patternFill>
      </fill>
    </dxf>
    <dxf>
      <fill>
        <patternFill patternType="gray0625"/>
      </fill>
    </dxf>
    <dxf>
      <font>
        <color indexed="9"/>
      </font>
      <fill>
        <patternFill>
          <fgColor indexed="64"/>
          <bgColor rgb="FF0070C0"/>
        </patternFill>
      </fill>
    </dxf>
    <dxf>
      <font>
        <color indexed="9"/>
      </font>
      <fill>
        <patternFill>
          <fgColor indexed="64"/>
          <bgColor rgb="FF00B050"/>
        </patternFill>
      </fill>
    </dxf>
    <dxf>
      <font>
        <color indexed="9"/>
      </font>
      <fill>
        <patternFill>
          <fgColor indexed="64"/>
          <bgColor rgb="FFED7D31"/>
        </patternFill>
      </fill>
    </dxf>
    <dxf>
      <font>
        <color theme="0"/>
      </font>
      <fill>
        <patternFill>
          <bgColor rgb="FF00B050"/>
        </patternFill>
      </fill>
    </dxf>
    <dxf>
      <font>
        <color indexed="9"/>
      </font>
      <fill>
        <patternFill>
          <fgColor indexed="64"/>
          <bgColor rgb="FF757171"/>
        </patternFill>
      </fill>
    </dxf>
    <dxf>
      <font>
        <color indexed="9"/>
      </font>
      <fill>
        <patternFill>
          <fgColor indexed="64"/>
          <bgColor rgb="FF00B050"/>
        </patternFill>
      </fill>
    </dxf>
    <dxf>
      <font>
        <color indexed="9"/>
      </font>
      <fill>
        <patternFill>
          <fgColor indexed="64"/>
          <bgColor indexed="45"/>
        </patternFill>
      </fill>
    </dxf>
    <dxf>
      <font>
        <color indexed="9"/>
      </font>
      <fill>
        <patternFill>
          <fgColor indexed="64"/>
          <bgColor indexed="10"/>
        </patternFill>
      </fill>
    </dxf>
    <dxf>
      <font>
        <color indexed="9"/>
      </font>
      <fill>
        <patternFill>
          <fgColor indexed="64"/>
          <bgColor rgb="FFED7D31"/>
        </patternFill>
      </fill>
    </dxf>
    <dxf>
      <font>
        <color indexed="9"/>
      </font>
      <fill>
        <patternFill>
          <fgColor indexed="64"/>
          <bgColor rgb="FF00B050"/>
        </patternFill>
      </fill>
    </dxf>
    <dxf>
      <font>
        <color indexed="9"/>
      </font>
      <fill>
        <patternFill>
          <fgColor indexed="64"/>
          <bgColor rgb="FFFF0000"/>
        </patternFill>
      </fill>
    </dxf>
    <dxf>
      <font>
        <color theme="0"/>
      </font>
      <fill>
        <patternFill>
          <fgColor indexed="64"/>
          <bgColor rgb="FF00B0F0"/>
        </patternFill>
      </fill>
    </dxf>
    <dxf>
      <font>
        <color indexed="9"/>
      </font>
      <fill>
        <patternFill>
          <fgColor indexed="64"/>
          <bgColor rgb="FF00B050"/>
        </patternFill>
      </fill>
    </dxf>
    <dxf>
      <font>
        <color indexed="9"/>
      </font>
      <fill>
        <patternFill>
          <fgColor indexed="64"/>
          <bgColor rgb="FFED7D31"/>
        </patternFill>
      </fill>
    </dxf>
    <dxf>
      <font>
        <color indexed="9"/>
      </font>
      <fill>
        <patternFill>
          <fgColor indexed="64"/>
          <bgColor rgb="FF70303C"/>
        </patternFill>
      </fill>
    </dxf>
    <dxf>
      <font>
        <color rgb="FF9C0006"/>
      </font>
      <fill>
        <patternFill>
          <fgColor indexed="64"/>
          <bgColor rgb="FFFFC7CE"/>
        </patternFill>
      </fill>
    </dxf>
    <dxf>
      <font>
        <color indexed="9"/>
      </font>
      <fill>
        <patternFill>
          <bgColor rgb="FFED7D31"/>
        </patternFill>
      </fill>
    </dxf>
    <dxf>
      <fill>
        <patternFill>
          <bgColor rgb="FFFF0000"/>
        </patternFill>
      </fill>
    </dxf>
  </dxfs>
  <tableStyles count="0" defaultTableStyle="TableStyleMedium2" defaultPivotStyle="PivotStyleLight16"/>
  <colors>
    <mruColors>
      <color rgb="FFC6EFCE"/>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17" Type="http://schemas.openxmlformats.org/officeDocument/2006/relationships/image" Target="../media/image117.jpeg"/><Relationship Id="rId21" Type="http://schemas.openxmlformats.org/officeDocument/2006/relationships/image" Target="../media/image21.jpeg"/><Relationship Id="rId42" Type="http://schemas.openxmlformats.org/officeDocument/2006/relationships/image" Target="../media/image42.jpeg"/><Relationship Id="rId63" Type="http://schemas.openxmlformats.org/officeDocument/2006/relationships/image" Target="../media/image63.jpeg"/><Relationship Id="rId84" Type="http://schemas.openxmlformats.org/officeDocument/2006/relationships/image" Target="../media/image84.jpeg"/><Relationship Id="rId138" Type="http://schemas.openxmlformats.org/officeDocument/2006/relationships/image" Target="../media/image138.jpeg"/><Relationship Id="rId159" Type="http://schemas.openxmlformats.org/officeDocument/2006/relationships/image" Target="../media/image159.jpeg"/><Relationship Id="rId170" Type="http://schemas.openxmlformats.org/officeDocument/2006/relationships/image" Target="../media/image170.jpeg"/><Relationship Id="rId191" Type="http://schemas.openxmlformats.org/officeDocument/2006/relationships/image" Target="../media/image191.jpeg"/><Relationship Id="rId205" Type="http://schemas.openxmlformats.org/officeDocument/2006/relationships/image" Target="../media/image205.jpeg"/><Relationship Id="rId107" Type="http://schemas.openxmlformats.org/officeDocument/2006/relationships/image" Target="../media/image107.jpeg"/><Relationship Id="rId11" Type="http://schemas.openxmlformats.org/officeDocument/2006/relationships/image" Target="../media/image11.jpeg"/><Relationship Id="rId32" Type="http://schemas.openxmlformats.org/officeDocument/2006/relationships/image" Target="../media/image32.jpeg"/><Relationship Id="rId53" Type="http://schemas.openxmlformats.org/officeDocument/2006/relationships/image" Target="../media/image53.jpeg"/><Relationship Id="rId74" Type="http://schemas.openxmlformats.org/officeDocument/2006/relationships/image" Target="../media/image74.jpeg"/><Relationship Id="rId128" Type="http://schemas.openxmlformats.org/officeDocument/2006/relationships/image" Target="../media/image128.jpeg"/><Relationship Id="rId149" Type="http://schemas.openxmlformats.org/officeDocument/2006/relationships/image" Target="../media/image149.jpeg"/><Relationship Id="rId5" Type="http://schemas.openxmlformats.org/officeDocument/2006/relationships/image" Target="../media/image5.jpeg"/><Relationship Id="rId95" Type="http://schemas.openxmlformats.org/officeDocument/2006/relationships/image" Target="../media/image95.jpeg"/><Relationship Id="rId160" Type="http://schemas.openxmlformats.org/officeDocument/2006/relationships/image" Target="../media/image160.jpeg"/><Relationship Id="rId181" Type="http://schemas.openxmlformats.org/officeDocument/2006/relationships/image" Target="../media/image181.jpeg"/><Relationship Id="rId216" Type="http://schemas.openxmlformats.org/officeDocument/2006/relationships/image" Target="../media/image216.jpeg"/><Relationship Id="rId22" Type="http://schemas.openxmlformats.org/officeDocument/2006/relationships/image" Target="../media/image22.jpeg"/><Relationship Id="rId43" Type="http://schemas.openxmlformats.org/officeDocument/2006/relationships/image" Target="../media/image43.jpeg"/><Relationship Id="rId64" Type="http://schemas.openxmlformats.org/officeDocument/2006/relationships/image" Target="../media/image64.jpeg"/><Relationship Id="rId118" Type="http://schemas.openxmlformats.org/officeDocument/2006/relationships/image" Target="../media/image118.jpeg"/><Relationship Id="rId139" Type="http://schemas.openxmlformats.org/officeDocument/2006/relationships/image" Target="../media/image139.jpeg"/><Relationship Id="rId85" Type="http://schemas.openxmlformats.org/officeDocument/2006/relationships/image" Target="../media/image85.jpeg"/><Relationship Id="rId150" Type="http://schemas.openxmlformats.org/officeDocument/2006/relationships/image" Target="../media/image150.jpeg"/><Relationship Id="rId171" Type="http://schemas.openxmlformats.org/officeDocument/2006/relationships/image" Target="../media/image171.jpeg"/><Relationship Id="rId192" Type="http://schemas.openxmlformats.org/officeDocument/2006/relationships/image" Target="../media/image192.jpeg"/><Relationship Id="rId206" Type="http://schemas.openxmlformats.org/officeDocument/2006/relationships/image" Target="../media/image206.jpeg"/><Relationship Id="rId12" Type="http://schemas.openxmlformats.org/officeDocument/2006/relationships/image" Target="../media/image12.jpeg"/><Relationship Id="rId33" Type="http://schemas.openxmlformats.org/officeDocument/2006/relationships/image" Target="../media/image33.jpeg"/><Relationship Id="rId108" Type="http://schemas.openxmlformats.org/officeDocument/2006/relationships/image" Target="../media/image108.jpeg"/><Relationship Id="rId129" Type="http://schemas.openxmlformats.org/officeDocument/2006/relationships/image" Target="../media/image129.jpeg"/><Relationship Id="rId54" Type="http://schemas.openxmlformats.org/officeDocument/2006/relationships/image" Target="../media/image54.jpeg"/><Relationship Id="rId75" Type="http://schemas.openxmlformats.org/officeDocument/2006/relationships/image" Target="../media/image75.jpeg"/><Relationship Id="rId96" Type="http://schemas.openxmlformats.org/officeDocument/2006/relationships/image" Target="../media/image96.jpeg"/><Relationship Id="rId140" Type="http://schemas.openxmlformats.org/officeDocument/2006/relationships/image" Target="../media/image140.jpeg"/><Relationship Id="rId161" Type="http://schemas.openxmlformats.org/officeDocument/2006/relationships/image" Target="../media/image161.jpeg"/><Relationship Id="rId182" Type="http://schemas.openxmlformats.org/officeDocument/2006/relationships/image" Target="../media/image182.jpeg"/><Relationship Id="rId217" Type="http://schemas.openxmlformats.org/officeDocument/2006/relationships/image" Target="../media/image217.jpeg"/><Relationship Id="rId6" Type="http://schemas.openxmlformats.org/officeDocument/2006/relationships/image" Target="../media/image6.jpeg"/><Relationship Id="rId23" Type="http://schemas.openxmlformats.org/officeDocument/2006/relationships/image" Target="../media/image23.jpeg"/><Relationship Id="rId119" Type="http://schemas.openxmlformats.org/officeDocument/2006/relationships/image" Target="../media/image119.jpeg"/><Relationship Id="rId44" Type="http://schemas.openxmlformats.org/officeDocument/2006/relationships/image" Target="../media/image44.jpeg"/><Relationship Id="rId65" Type="http://schemas.openxmlformats.org/officeDocument/2006/relationships/image" Target="../media/image65.jpeg"/><Relationship Id="rId86" Type="http://schemas.openxmlformats.org/officeDocument/2006/relationships/image" Target="../media/image86.jpeg"/><Relationship Id="rId130" Type="http://schemas.openxmlformats.org/officeDocument/2006/relationships/image" Target="../media/image130.jpeg"/><Relationship Id="rId151" Type="http://schemas.openxmlformats.org/officeDocument/2006/relationships/image" Target="../media/image151.jpeg"/><Relationship Id="rId172" Type="http://schemas.openxmlformats.org/officeDocument/2006/relationships/image" Target="../media/image172.jpeg"/><Relationship Id="rId193" Type="http://schemas.openxmlformats.org/officeDocument/2006/relationships/image" Target="../media/image193.jpeg"/><Relationship Id="rId207" Type="http://schemas.openxmlformats.org/officeDocument/2006/relationships/image" Target="../media/image207.jpeg"/><Relationship Id="rId13" Type="http://schemas.openxmlformats.org/officeDocument/2006/relationships/image" Target="../media/image13.jpeg"/><Relationship Id="rId109" Type="http://schemas.openxmlformats.org/officeDocument/2006/relationships/image" Target="../media/image109.jpeg"/><Relationship Id="rId34" Type="http://schemas.openxmlformats.org/officeDocument/2006/relationships/image" Target="../media/image34.jpeg"/><Relationship Id="rId55" Type="http://schemas.openxmlformats.org/officeDocument/2006/relationships/image" Target="../media/image55.jpeg"/><Relationship Id="rId76" Type="http://schemas.openxmlformats.org/officeDocument/2006/relationships/image" Target="../media/image76.jpeg"/><Relationship Id="rId97" Type="http://schemas.openxmlformats.org/officeDocument/2006/relationships/image" Target="../media/image97.jpeg"/><Relationship Id="rId120" Type="http://schemas.openxmlformats.org/officeDocument/2006/relationships/image" Target="../media/image120.jpeg"/><Relationship Id="rId141" Type="http://schemas.openxmlformats.org/officeDocument/2006/relationships/image" Target="../media/image141.jpeg"/><Relationship Id="rId7" Type="http://schemas.openxmlformats.org/officeDocument/2006/relationships/image" Target="../media/image7.jpeg"/><Relationship Id="rId162" Type="http://schemas.openxmlformats.org/officeDocument/2006/relationships/image" Target="../media/image162.jpeg"/><Relationship Id="rId183" Type="http://schemas.openxmlformats.org/officeDocument/2006/relationships/image" Target="../media/image183.jpeg"/><Relationship Id="rId218" Type="http://schemas.openxmlformats.org/officeDocument/2006/relationships/image" Target="../media/image218.jpeg"/><Relationship Id="rId24" Type="http://schemas.openxmlformats.org/officeDocument/2006/relationships/image" Target="../media/image24.jpeg"/><Relationship Id="rId45" Type="http://schemas.openxmlformats.org/officeDocument/2006/relationships/image" Target="../media/image45.jpeg"/><Relationship Id="rId66" Type="http://schemas.openxmlformats.org/officeDocument/2006/relationships/image" Target="../media/image66.jpeg"/><Relationship Id="rId87" Type="http://schemas.openxmlformats.org/officeDocument/2006/relationships/image" Target="../media/image87.jpeg"/><Relationship Id="rId110" Type="http://schemas.openxmlformats.org/officeDocument/2006/relationships/image" Target="../media/image110.jpeg"/><Relationship Id="rId131" Type="http://schemas.openxmlformats.org/officeDocument/2006/relationships/image" Target="../media/image131.jpeg"/><Relationship Id="rId152" Type="http://schemas.openxmlformats.org/officeDocument/2006/relationships/image" Target="../media/image152.jpeg"/><Relationship Id="rId173" Type="http://schemas.openxmlformats.org/officeDocument/2006/relationships/image" Target="../media/image173.jpeg"/><Relationship Id="rId194" Type="http://schemas.openxmlformats.org/officeDocument/2006/relationships/image" Target="../media/image194.jpeg"/><Relationship Id="rId208" Type="http://schemas.openxmlformats.org/officeDocument/2006/relationships/image" Target="../media/image208.jpeg"/><Relationship Id="rId14" Type="http://schemas.openxmlformats.org/officeDocument/2006/relationships/image" Target="../media/image14.jpeg"/><Relationship Id="rId30" Type="http://schemas.openxmlformats.org/officeDocument/2006/relationships/image" Target="../media/image30.jpeg"/><Relationship Id="rId35" Type="http://schemas.openxmlformats.org/officeDocument/2006/relationships/image" Target="../media/image35.jpeg"/><Relationship Id="rId56" Type="http://schemas.openxmlformats.org/officeDocument/2006/relationships/image" Target="../media/image56.jpeg"/><Relationship Id="rId77" Type="http://schemas.openxmlformats.org/officeDocument/2006/relationships/image" Target="../media/image77.jpeg"/><Relationship Id="rId100" Type="http://schemas.openxmlformats.org/officeDocument/2006/relationships/image" Target="../media/image100.jpeg"/><Relationship Id="rId105" Type="http://schemas.openxmlformats.org/officeDocument/2006/relationships/image" Target="../media/image105.jpeg"/><Relationship Id="rId126" Type="http://schemas.openxmlformats.org/officeDocument/2006/relationships/image" Target="../media/image126.jpeg"/><Relationship Id="rId147" Type="http://schemas.openxmlformats.org/officeDocument/2006/relationships/image" Target="../media/image147.jpeg"/><Relationship Id="rId168" Type="http://schemas.openxmlformats.org/officeDocument/2006/relationships/image" Target="../media/image168.jpeg"/><Relationship Id="rId8" Type="http://schemas.openxmlformats.org/officeDocument/2006/relationships/image" Target="../media/image8.jpeg"/><Relationship Id="rId51" Type="http://schemas.openxmlformats.org/officeDocument/2006/relationships/image" Target="../media/image51.jpeg"/><Relationship Id="rId72" Type="http://schemas.openxmlformats.org/officeDocument/2006/relationships/image" Target="../media/image72.jpeg"/><Relationship Id="rId93" Type="http://schemas.openxmlformats.org/officeDocument/2006/relationships/image" Target="../media/image93.jpeg"/><Relationship Id="rId98" Type="http://schemas.openxmlformats.org/officeDocument/2006/relationships/image" Target="../media/image98.jpeg"/><Relationship Id="rId121" Type="http://schemas.openxmlformats.org/officeDocument/2006/relationships/image" Target="../media/image121.jpeg"/><Relationship Id="rId142" Type="http://schemas.openxmlformats.org/officeDocument/2006/relationships/image" Target="../media/image142.jpeg"/><Relationship Id="rId163" Type="http://schemas.openxmlformats.org/officeDocument/2006/relationships/image" Target="../media/image163.jpeg"/><Relationship Id="rId184" Type="http://schemas.openxmlformats.org/officeDocument/2006/relationships/image" Target="../media/image184.jpeg"/><Relationship Id="rId189" Type="http://schemas.openxmlformats.org/officeDocument/2006/relationships/image" Target="../media/image189.jpeg"/><Relationship Id="rId219" Type="http://schemas.openxmlformats.org/officeDocument/2006/relationships/image" Target="../media/image219.jpeg"/><Relationship Id="rId3" Type="http://schemas.openxmlformats.org/officeDocument/2006/relationships/image" Target="../media/image3.jpeg"/><Relationship Id="rId214" Type="http://schemas.openxmlformats.org/officeDocument/2006/relationships/image" Target="../media/image214.jpeg"/><Relationship Id="rId25" Type="http://schemas.openxmlformats.org/officeDocument/2006/relationships/image" Target="../media/image25.jpeg"/><Relationship Id="rId46" Type="http://schemas.openxmlformats.org/officeDocument/2006/relationships/image" Target="../media/image46.jpeg"/><Relationship Id="rId67" Type="http://schemas.openxmlformats.org/officeDocument/2006/relationships/image" Target="../media/image67.jpeg"/><Relationship Id="rId116" Type="http://schemas.openxmlformats.org/officeDocument/2006/relationships/image" Target="../media/image116.jpeg"/><Relationship Id="rId137" Type="http://schemas.openxmlformats.org/officeDocument/2006/relationships/image" Target="../media/image137.jpeg"/><Relationship Id="rId158" Type="http://schemas.openxmlformats.org/officeDocument/2006/relationships/image" Target="../media/image158.jpeg"/><Relationship Id="rId20" Type="http://schemas.openxmlformats.org/officeDocument/2006/relationships/image" Target="../media/image20.jpeg"/><Relationship Id="rId41" Type="http://schemas.openxmlformats.org/officeDocument/2006/relationships/image" Target="../media/image41.jpeg"/><Relationship Id="rId62" Type="http://schemas.openxmlformats.org/officeDocument/2006/relationships/image" Target="../media/image62.jpeg"/><Relationship Id="rId83" Type="http://schemas.openxmlformats.org/officeDocument/2006/relationships/image" Target="../media/image83.jpeg"/><Relationship Id="rId88" Type="http://schemas.openxmlformats.org/officeDocument/2006/relationships/image" Target="../media/image88.jpeg"/><Relationship Id="rId111" Type="http://schemas.openxmlformats.org/officeDocument/2006/relationships/image" Target="../media/image111.jpeg"/><Relationship Id="rId132" Type="http://schemas.openxmlformats.org/officeDocument/2006/relationships/image" Target="../media/image132.jpeg"/><Relationship Id="rId153" Type="http://schemas.openxmlformats.org/officeDocument/2006/relationships/image" Target="../media/image153.jpeg"/><Relationship Id="rId174" Type="http://schemas.openxmlformats.org/officeDocument/2006/relationships/image" Target="../media/image174.jpeg"/><Relationship Id="rId179" Type="http://schemas.openxmlformats.org/officeDocument/2006/relationships/image" Target="../media/image179.jpeg"/><Relationship Id="rId195" Type="http://schemas.openxmlformats.org/officeDocument/2006/relationships/image" Target="../media/image195.jpeg"/><Relationship Id="rId209" Type="http://schemas.openxmlformats.org/officeDocument/2006/relationships/image" Target="../media/image209.jpeg"/><Relationship Id="rId190" Type="http://schemas.openxmlformats.org/officeDocument/2006/relationships/image" Target="../media/image190.jpeg"/><Relationship Id="rId204" Type="http://schemas.openxmlformats.org/officeDocument/2006/relationships/image" Target="../media/image204.jpeg"/><Relationship Id="rId220" Type="http://schemas.openxmlformats.org/officeDocument/2006/relationships/image" Target="../media/image220.jpeg"/><Relationship Id="rId15" Type="http://schemas.openxmlformats.org/officeDocument/2006/relationships/image" Target="../media/image15.jpeg"/><Relationship Id="rId36" Type="http://schemas.openxmlformats.org/officeDocument/2006/relationships/image" Target="../media/image36.jpeg"/><Relationship Id="rId57" Type="http://schemas.openxmlformats.org/officeDocument/2006/relationships/image" Target="../media/image57.jpeg"/><Relationship Id="rId106" Type="http://schemas.openxmlformats.org/officeDocument/2006/relationships/image" Target="../media/image106.jpeg"/><Relationship Id="rId127" Type="http://schemas.openxmlformats.org/officeDocument/2006/relationships/image" Target="../media/image127.jpeg"/><Relationship Id="rId10" Type="http://schemas.openxmlformats.org/officeDocument/2006/relationships/image" Target="../media/image10.jpeg"/><Relationship Id="rId31" Type="http://schemas.openxmlformats.org/officeDocument/2006/relationships/image" Target="../media/image31.jpeg"/><Relationship Id="rId52" Type="http://schemas.openxmlformats.org/officeDocument/2006/relationships/image" Target="../media/image52.jpeg"/><Relationship Id="rId73" Type="http://schemas.openxmlformats.org/officeDocument/2006/relationships/image" Target="../media/image73.jpeg"/><Relationship Id="rId78" Type="http://schemas.openxmlformats.org/officeDocument/2006/relationships/image" Target="../media/image78.jpeg"/><Relationship Id="rId94" Type="http://schemas.openxmlformats.org/officeDocument/2006/relationships/image" Target="../media/image94.jpeg"/><Relationship Id="rId99" Type="http://schemas.openxmlformats.org/officeDocument/2006/relationships/image" Target="../media/image99.jpeg"/><Relationship Id="rId101" Type="http://schemas.openxmlformats.org/officeDocument/2006/relationships/image" Target="../media/image101.jpeg"/><Relationship Id="rId122" Type="http://schemas.openxmlformats.org/officeDocument/2006/relationships/image" Target="../media/image122.jpeg"/><Relationship Id="rId143" Type="http://schemas.openxmlformats.org/officeDocument/2006/relationships/image" Target="../media/image143.jpeg"/><Relationship Id="rId148" Type="http://schemas.openxmlformats.org/officeDocument/2006/relationships/image" Target="../media/image148.jpeg"/><Relationship Id="rId164" Type="http://schemas.openxmlformats.org/officeDocument/2006/relationships/image" Target="../media/image164.jpeg"/><Relationship Id="rId169" Type="http://schemas.openxmlformats.org/officeDocument/2006/relationships/image" Target="../media/image169.jpeg"/><Relationship Id="rId185" Type="http://schemas.openxmlformats.org/officeDocument/2006/relationships/image" Target="../media/image185.jpeg"/><Relationship Id="rId4" Type="http://schemas.openxmlformats.org/officeDocument/2006/relationships/image" Target="../media/image4.jpeg"/><Relationship Id="rId9" Type="http://schemas.openxmlformats.org/officeDocument/2006/relationships/image" Target="../media/image9.jpeg"/><Relationship Id="rId180" Type="http://schemas.openxmlformats.org/officeDocument/2006/relationships/image" Target="../media/image180.jpeg"/><Relationship Id="rId210" Type="http://schemas.openxmlformats.org/officeDocument/2006/relationships/image" Target="../media/image210.jpeg"/><Relationship Id="rId215" Type="http://schemas.openxmlformats.org/officeDocument/2006/relationships/image" Target="../media/image215.jpeg"/><Relationship Id="rId26" Type="http://schemas.openxmlformats.org/officeDocument/2006/relationships/image" Target="../media/image26.jpeg"/><Relationship Id="rId47" Type="http://schemas.openxmlformats.org/officeDocument/2006/relationships/image" Target="../media/image47.jpeg"/><Relationship Id="rId68" Type="http://schemas.openxmlformats.org/officeDocument/2006/relationships/image" Target="../media/image68.jpeg"/><Relationship Id="rId89" Type="http://schemas.openxmlformats.org/officeDocument/2006/relationships/image" Target="../media/image89.jpeg"/><Relationship Id="rId112" Type="http://schemas.openxmlformats.org/officeDocument/2006/relationships/image" Target="../media/image112.jpeg"/><Relationship Id="rId133" Type="http://schemas.openxmlformats.org/officeDocument/2006/relationships/image" Target="../media/image133.jpeg"/><Relationship Id="rId154" Type="http://schemas.openxmlformats.org/officeDocument/2006/relationships/image" Target="../media/image154.jpeg"/><Relationship Id="rId175" Type="http://schemas.openxmlformats.org/officeDocument/2006/relationships/image" Target="../media/image175.jpeg"/><Relationship Id="rId196" Type="http://schemas.openxmlformats.org/officeDocument/2006/relationships/image" Target="../media/image196.jpeg"/><Relationship Id="rId200" Type="http://schemas.openxmlformats.org/officeDocument/2006/relationships/image" Target="../media/image200.jpeg"/><Relationship Id="rId16" Type="http://schemas.openxmlformats.org/officeDocument/2006/relationships/image" Target="../media/image16.jpeg"/><Relationship Id="rId37" Type="http://schemas.openxmlformats.org/officeDocument/2006/relationships/image" Target="../media/image37.jpeg"/><Relationship Id="rId58" Type="http://schemas.openxmlformats.org/officeDocument/2006/relationships/image" Target="../media/image58.jpeg"/><Relationship Id="rId79" Type="http://schemas.openxmlformats.org/officeDocument/2006/relationships/image" Target="../media/image79.jpeg"/><Relationship Id="rId102" Type="http://schemas.openxmlformats.org/officeDocument/2006/relationships/image" Target="../media/image102.jpeg"/><Relationship Id="rId123" Type="http://schemas.openxmlformats.org/officeDocument/2006/relationships/image" Target="../media/image123.jpeg"/><Relationship Id="rId144" Type="http://schemas.openxmlformats.org/officeDocument/2006/relationships/image" Target="../media/image144.jpeg"/><Relationship Id="rId90" Type="http://schemas.openxmlformats.org/officeDocument/2006/relationships/image" Target="../media/image90.jpeg"/><Relationship Id="rId165" Type="http://schemas.openxmlformats.org/officeDocument/2006/relationships/image" Target="../media/image165.jpeg"/><Relationship Id="rId186" Type="http://schemas.openxmlformats.org/officeDocument/2006/relationships/image" Target="../media/image186.jpeg"/><Relationship Id="rId211" Type="http://schemas.openxmlformats.org/officeDocument/2006/relationships/image" Target="../media/image211.jpeg"/><Relationship Id="rId27" Type="http://schemas.openxmlformats.org/officeDocument/2006/relationships/image" Target="../media/image27.jpeg"/><Relationship Id="rId48" Type="http://schemas.openxmlformats.org/officeDocument/2006/relationships/image" Target="../media/image48.jpeg"/><Relationship Id="rId69" Type="http://schemas.openxmlformats.org/officeDocument/2006/relationships/image" Target="../media/image69.jpeg"/><Relationship Id="rId113" Type="http://schemas.openxmlformats.org/officeDocument/2006/relationships/image" Target="../media/image113.jpeg"/><Relationship Id="rId134" Type="http://schemas.openxmlformats.org/officeDocument/2006/relationships/image" Target="../media/image134.jpeg"/><Relationship Id="rId80" Type="http://schemas.openxmlformats.org/officeDocument/2006/relationships/image" Target="../media/image80.jpeg"/><Relationship Id="rId155" Type="http://schemas.openxmlformats.org/officeDocument/2006/relationships/image" Target="../media/image155.jpeg"/><Relationship Id="rId176" Type="http://schemas.openxmlformats.org/officeDocument/2006/relationships/image" Target="../media/image176.jpeg"/><Relationship Id="rId197" Type="http://schemas.openxmlformats.org/officeDocument/2006/relationships/image" Target="../media/image197.jpeg"/><Relationship Id="rId201" Type="http://schemas.openxmlformats.org/officeDocument/2006/relationships/image" Target="../media/image201.jpeg"/><Relationship Id="rId17" Type="http://schemas.openxmlformats.org/officeDocument/2006/relationships/image" Target="../media/image17.jpeg"/><Relationship Id="rId38" Type="http://schemas.openxmlformats.org/officeDocument/2006/relationships/image" Target="../media/image38.jpeg"/><Relationship Id="rId59" Type="http://schemas.openxmlformats.org/officeDocument/2006/relationships/image" Target="../media/image59.jpeg"/><Relationship Id="rId103" Type="http://schemas.openxmlformats.org/officeDocument/2006/relationships/image" Target="../media/image103.jpeg"/><Relationship Id="rId124" Type="http://schemas.openxmlformats.org/officeDocument/2006/relationships/image" Target="../media/image124.jpeg"/><Relationship Id="rId70" Type="http://schemas.openxmlformats.org/officeDocument/2006/relationships/image" Target="../media/image70.jpeg"/><Relationship Id="rId91" Type="http://schemas.openxmlformats.org/officeDocument/2006/relationships/image" Target="../media/image91.jpeg"/><Relationship Id="rId145" Type="http://schemas.openxmlformats.org/officeDocument/2006/relationships/image" Target="../media/image145.jpeg"/><Relationship Id="rId166" Type="http://schemas.openxmlformats.org/officeDocument/2006/relationships/image" Target="../media/image166.jpeg"/><Relationship Id="rId187" Type="http://schemas.openxmlformats.org/officeDocument/2006/relationships/image" Target="../media/image187.jpeg"/><Relationship Id="rId1" Type="http://schemas.openxmlformats.org/officeDocument/2006/relationships/image" Target="../media/image1.jpeg"/><Relationship Id="rId212" Type="http://schemas.openxmlformats.org/officeDocument/2006/relationships/image" Target="../media/image212.jpeg"/><Relationship Id="rId28" Type="http://schemas.openxmlformats.org/officeDocument/2006/relationships/image" Target="../media/image28.jpeg"/><Relationship Id="rId49" Type="http://schemas.openxmlformats.org/officeDocument/2006/relationships/image" Target="../media/image49.jpeg"/><Relationship Id="rId114" Type="http://schemas.openxmlformats.org/officeDocument/2006/relationships/image" Target="../media/image114.jpeg"/><Relationship Id="rId60" Type="http://schemas.openxmlformats.org/officeDocument/2006/relationships/image" Target="../media/image60.jpeg"/><Relationship Id="rId81" Type="http://schemas.openxmlformats.org/officeDocument/2006/relationships/image" Target="../media/image81.jpeg"/><Relationship Id="rId135" Type="http://schemas.openxmlformats.org/officeDocument/2006/relationships/image" Target="../media/image135.jpeg"/><Relationship Id="rId156" Type="http://schemas.openxmlformats.org/officeDocument/2006/relationships/image" Target="../media/image156.jpeg"/><Relationship Id="rId177" Type="http://schemas.openxmlformats.org/officeDocument/2006/relationships/image" Target="../media/image177.jpeg"/><Relationship Id="rId198" Type="http://schemas.openxmlformats.org/officeDocument/2006/relationships/image" Target="../media/image198.jpeg"/><Relationship Id="rId202" Type="http://schemas.openxmlformats.org/officeDocument/2006/relationships/image" Target="../media/image202.jpeg"/><Relationship Id="rId18" Type="http://schemas.openxmlformats.org/officeDocument/2006/relationships/image" Target="../media/image18.jpeg"/><Relationship Id="rId39" Type="http://schemas.openxmlformats.org/officeDocument/2006/relationships/image" Target="../media/image39.jpeg"/><Relationship Id="rId50" Type="http://schemas.openxmlformats.org/officeDocument/2006/relationships/image" Target="../media/image50.jpeg"/><Relationship Id="rId104" Type="http://schemas.openxmlformats.org/officeDocument/2006/relationships/image" Target="../media/image104.jpeg"/><Relationship Id="rId125" Type="http://schemas.openxmlformats.org/officeDocument/2006/relationships/image" Target="../media/image125.jpeg"/><Relationship Id="rId146" Type="http://schemas.openxmlformats.org/officeDocument/2006/relationships/image" Target="../media/image146.jpeg"/><Relationship Id="rId167" Type="http://schemas.openxmlformats.org/officeDocument/2006/relationships/image" Target="../media/image167.jpeg"/><Relationship Id="rId188" Type="http://schemas.openxmlformats.org/officeDocument/2006/relationships/image" Target="../media/image188.jpeg"/><Relationship Id="rId71" Type="http://schemas.openxmlformats.org/officeDocument/2006/relationships/image" Target="../media/image71.jpeg"/><Relationship Id="rId92" Type="http://schemas.openxmlformats.org/officeDocument/2006/relationships/image" Target="../media/image92.jpeg"/><Relationship Id="rId213" Type="http://schemas.openxmlformats.org/officeDocument/2006/relationships/image" Target="../media/image213.jpeg"/><Relationship Id="rId2" Type="http://schemas.openxmlformats.org/officeDocument/2006/relationships/image" Target="../media/image2.jpeg"/><Relationship Id="rId29" Type="http://schemas.openxmlformats.org/officeDocument/2006/relationships/image" Target="../media/image29.jpeg"/><Relationship Id="rId40" Type="http://schemas.openxmlformats.org/officeDocument/2006/relationships/image" Target="../media/image40.jpeg"/><Relationship Id="rId115" Type="http://schemas.openxmlformats.org/officeDocument/2006/relationships/image" Target="../media/image115.jpeg"/><Relationship Id="rId136" Type="http://schemas.openxmlformats.org/officeDocument/2006/relationships/image" Target="../media/image136.jpeg"/><Relationship Id="rId157" Type="http://schemas.openxmlformats.org/officeDocument/2006/relationships/image" Target="../media/image157.jpeg"/><Relationship Id="rId178" Type="http://schemas.openxmlformats.org/officeDocument/2006/relationships/image" Target="../media/image178.jpeg"/><Relationship Id="rId61" Type="http://schemas.openxmlformats.org/officeDocument/2006/relationships/image" Target="../media/image61.jpeg"/><Relationship Id="rId82" Type="http://schemas.openxmlformats.org/officeDocument/2006/relationships/image" Target="../media/image82.jpeg"/><Relationship Id="rId199" Type="http://schemas.openxmlformats.org/officeDocument/2006/relationships/image" Target="../media/image199.jpeg"/><Relationship Id="rId203" Type="http://schemas.openxmlformats.org/officeDocument/2006/relationships/image" Target="../media/image203.jpeg"/><Relationship Id="rId19" Type="http://schemas.openxmlformats.org/officeDocument/2006/relationships/image" Target="../media/image19.jpeg"/></Relationships>
</file>

<file path=xl/drawings/drawing1.xml><?xml version="1.0" encoding="utf-8"?>
<xdr:wsDr xmlns:xdr="http://schemas.openxmlformats.org/drawingml/2006/spreadsheetDrawing" xmlns:a="http://schemas.openxmlformats.org/drawingml/2006/main">
  <xdr:twoCellAnchor editAs="oneCell">
    <xdr:from>
      <xdr:col>3</xdr:col>
      <xdr:colOff>61913</xdr:colOff>
      <xdr:row>1</xdr:row>
      <xdr:rowOff>9525</xdr:rowOff>
    </xdr:from>
    <xdr:to>
      <xdr:col>3</xdr:col>
      <xdr:colOff>490538</xdr:colOff>
      <xdr:row>1</xdr:row>
      <xdr:rowOff>323850</xdr:rowOff>
    </xdr:to>
    <xdr:pic>
      <xdr:nvPicPr>
        <xdr:cNvPr id="734" name="図 733">
          <a:extLst>
            <a:ext uri="{FF2B5EF4-FFF2-40B4-BE49-F238E27FC236}">
              <a16:creationId xmlns:a16="http://schemas.microsoft.com/office/drawing/2014/main" id="{7B0615F6-BA47-47E8-9B52-68489E5EED4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66938" y="3429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xdr:row>
      <xdr:rowOff>9525</xdr:rowOff>
    </xdr:from>
    <xdr:to>
      <xdr:col>3</xdr:col>
      <xdr:colOff>490538</xdr:colOff>
      <xdr:row>2</xdr:row>
      <xdr:rowOff>323850</xdr:rowOff>
    </xdr:to>
    <xdr:pic>
      <xdr:nvPicPr>
        <xdr:cNvPr id="735" name="図 734">
          <a:extLst>
            <a:ext uri="{FF2B5EF4-FFF2-40B4-BE49-F238E27FC236}">
              <a16:creationId xmlns:a16="http://schemas.microsoft.com/office/drawing/2014/main" id="{F74206C3-E8AB-46F8-A871-A0BFEDD4570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166938" y="7810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3</xdr:row>
      <xdr:rowOff>9525</xdr:rowOff>
    </xdr:from>
    <xdr:to>
      <xdr:col>3</xdr:col>
      <xdr:colOff>490538</xdr:colOff>
      <xdr:row>3</xdr:row>
      <xdr:rowOff>323850</xdr:rowOff>
    </xdr:to>
    <xdr:pic>
      <xdr:nvPicPr>
        <xdr:cNvPr id="736" name="図 735">
          <a:extLst>
            <a:ext uri="{FF2B5EF4-FFF2-40B4-BE49-F238E27FC236}">
              <a16:creationId xmlns:a16="http://schemas.microsoft.com/office/drawing/2014/main" id="{39E81A56-D59A-4FBB-88E2-911BCEB82EDB}"/>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166938" y="12192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4</xdr:row>
      <xdr:rowOff>9525</xdr:rowOff>
    </xdr:from>
    <xdr:to>
      <xdr:col>3</xdr:col>
      <xdr:colOff>490538</xdr:colOff>
      <xdr:row>4</xdr:row>
      <xdr:rowOff>323850</xdr:rowOff>
    </xdr:to>
    <xdr:pic>
      <xdr:nvPicPr>
        <xdr:cNvPr id="737" name="図 736">
          <a:extLst>
            <a:ext uri="{FF2B5EF4-FFF2-40B4-BE49-F238E27FC236}">
              <a16:creationId xmlns:a16="http://schemas.microsoft.com/office/drawing/2014/main" id="{DE05E60A-E17E-4E9D-B76E-47EA71315986}"/>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166938" y="16573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5</xdr:row>
      <xdr:rowOff>9525</xdr:rowOff>
    </xdr:from>
    <xdr:to>
      <xdr:col>3</xdr:col>
      <xdr:colOff>490538</xdr:colOff>
      <xdr:row>5</xdr:row>
      <xdr:rowOff>323850</xdr:rowOff>
    </xdr:to>
    <xdr:pic>
      <xdr:nvPicPr>
        <xdr:cNvPr id="738" name="図 737">
          <a:extLst>
            <a:ext uri="{FF2B5EF4-FFF2-40B4-BE49-F238E27FC236}">
              <a16:creationId xmlns:a16="http://schemas.microsoft.com/office/drawing/2014/main" id="{3CB1FF53-3341-4672-94D6-108FF6054DFF}"/>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166938" y="20955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6</xdr:row>
      <xdr:rowOff>9525</xdr:rowOff>
    </xdr:from>
    <xdr:to>
      <xdr:col>3</xdr:col>
      <xdr:colOff>490538</xdr:colOff>
      <xdr:row>6</xdr:row>
      <xdr:rowOff>323850</xdr:rowOff>
    </xdr:to>
    <xdr:pic>
      <xdr:nvPicPr>
        <xdr:cNvPr id="739" name="図 738">
          <a:extLst>
            <a:ext uri="{FF2B5EF4-FFF2-40B4-BE49-F238E27FC236}">
              <a16:creationId xmlns:a16="http://schemas.microsoft.com/office/drawing/2014/main" id="{018B4F4D-4F10-436B-BA34-E8D407193206}"/>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166938" y="25336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7</xdr:row>
      <xdr:rowOff>9525</xdr:rowOff>
    </xdr:from>
    <xdr:to>
      <xdr:col>3</xdr:col>
      <xdr:colOff>490538</xdr:colOff>
      <xdr:row>7</xdr:row>
      <xdr:rowOff>323850</xdr:rowOff>
    </xdr:to>
    <xdr:pic>
      <xdr:nvPicPr>
        <xdr:cNvPr id="740" name="図 739">
          <a:extLst>
            <a:ext uri="{FF2B5EF4-FFF2-40B4-BE49-F238E27FC236}">
              <a16:creationId xmlns:a16="http://schemas.microsoft.com/office/drawing/2014/main" id="{8CB23B18-5CB4-4F69-AE0C-BB514A51A55D}"/>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166938" y="29718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8</xdr:row>
      <xdr:rowOff>9525</xdr:rowOff>
    </xdr:from>
    <xdr:to>
      <xdr:col>3</xdr:col>
      <xdr:colOff>490538</xdr:colOff>
      <xdr:row>8</xdr:row>
      <xdr:rowOff>323850</xdr:rowOff>
    </xdr:to>
    <xdr:pic>
      <xdr:nvPicPr>
        <xdr:cNvPr id="741" name="図 740">
          <a:extLst>
            <a:ext uri="{FF2B5EF4-FFF2-40B4-BE49-F238E27FC236}">
              <a16:creationId xmlns:a16="http://schemas.microsoft.com/office/drawing/2014/main" id="{381F9471-158D-4CB8-8A91-CC45CB5E53D4}"/>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166938" y="34099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9</xdr:row>
      <xdr:rowOff>9525</xdr:rowOff>
    </xdr:from>
    <xdr:to>
      <xdr:col>3</xdr:col>
      <xdr:colOff>490538</xdr:colOff>
      <xdr:row>9</xdr:row>
      <xdr:rowOff>323850</xdr:rowOff>
    </xdr:to>
    <xdr:pic>
      <xdr:nvPicPr>
        <xdr:cNvPr id="742" name="図 741">
          <a:extLst>
            <a:ext uri="{FF2B5EF4-FFF2-40B4-BE49-F238E27FC236}">
              <a16:creationId xmlns:a16="http://schemas.microsoft.com/office/drawing/2014/main" id="{6CF8FF6A-A150-4C73-8761-7C2376FAAA51}"/>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166938" y="38481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10</xdr:row>
      <xdr:rowOff>9525</xdr:rowOff>
    </xdr:from>
    <xdr:to>
      <xdr:col>3</xdr:col>
      <xdr:colOff>490538</xdr:colOff>
      <xdr:row>10</xdr:row>
      <xdr:rowOff>323850</xdr:rowOff>
    </xdr:to>
    <xdr:pic>
      <xdr:nvPicPr>
        <xdr:cNvPr id="743" name="図 742">
          <a:extLst>
            <a:ext uri="{FF2B5EF4-FFF2-40B4-BE49-F238E27FC236}">
              <a16:creationId xmlns:a16="http://schemas.microsoft.com/office/drawing/2014/main" id="{75DC29EF-BB3E-41C7-98EE-B88C6185C11F}"/>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166938" y="42862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11</xdr:row>
      <xdr:rowOff>9525</xdr:rowOff>
    </xdr:from>
    <xdr:to>
      <xdr:col>3</xdr:col>
      <xdr:colOff>490538</xdr:colOff>
      <xdr:row>11</xdr:row>
      <xdr:rowOff>323850</xdr:rowOff>
    </xdr:to>
    <xdr:pic>
      <xdr:nvPicPr>
        <xdr:cNvPr id="744" name="図 743">
          <a:extLst>
            <a:ext uri="{FF2B5EF4-FFF2-40B4-BE49-F238E27FC236}">
              <a16:creationId xmlns:a16="http://schemas.microsoft.com/office/drawing/2014/main" id="{59131F46-4210-4570-8796-EB1555ACFD63}"/>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166938" y="47244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12</xdr:row>
      <xdr:rowOff>9525</xdr:rowOff>
    </xdr:from>
    <xdr:to>
      <xdr:col>3</xdr:col>
      <xdr:colOff>490538</xdr:colOff>
      <xdr:row>12</xdr:row>
      <xdr:rowOff>323850</xdr:rowOff>
    </xdr:to>
    <xdr:pic>
      <xdr:nvPicPr>
        <xdr:cNvPr id="745" name="図 744">
          <a:extLst>
            <a:ext uri="{FF2B5EF4-FFF2-40B4-BE49-F238E27FC236}">
              <a16:creationId xmlns:a16="http://schemas.microsoft.com/office/drawing/2014/main" id="{47DC0BA4-E0DB-481A-856E-6A58C8C21994}"/>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2166938" y="51625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13</xdr:row>
      <xdr:rowOff>9525</xdr:rowOff>
    </xdr:from>
    <xdr:to>
      <xdr:col>3</xdr:col>
      <xdr:colOff>490538</xdr:colOff>
      <xdr:row>13</xdr:row>
      <xdr:rowOff>323850</xdr:rowOff>
    </xdr:to>
    <xdr:pic>
      <xdr:nvPicPr>
        <xdr:cNvPr id="746" name="図 745">
          <a:extLst>
            <a:ext uri="{FF2B5EF4-FFF2-40B4-BE49-F238E27FC236}">
              <a16:creationId xmlns:a16="http://schemas.microsoft.com/office/drawing/2014/main" id="{551CBFB8-065C-4A66-81E7-A0826295D56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166938" y="56007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14</xdr:row>
      <xdr:rowOff>9525</xdr:rowOff>
    </xdr:from>
    <xdr:to>
      <xdr:col>3</xdr:col>
      <xdr:colOff>490538</xdr:colOff>
      <xdr:row>14</xdr:row>
      <xdr:rowOff>323850</xdr:rowOff>
    </xdr:to>
    <xdr:pic>
      <xdr:nvPicPr>
        <xdr:cNvPr id="747" name="図 746">
          <a:extLst>
            <a:ext uri="{FF2B5EF4-FFF2-40B4-BE49-F238E27FC236}">
              <a16:creationId xmlns:a16="http://schemas.microsoft.com/office/drawing/2014/main" id="{973D3D74-48F1-422F-8FCB-A6DB630A41A3}"/>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166938" y="60388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15</xdr:row>
      <xdr:rowOff>9525</xdr:rowOff>
    </xdr:from>
    <xdr:to>
      <xdr:col>3</xdr:col>
      <xdr:colOff>490538</xdr:colOff>
      <xdr:row>15</xdr:row>
      <xdr:rowOff>323850</xdr:rowOff>
    </xdr:to>
    <xdr:pic>
      <xdr:nvPicPr>
        <xdr:cNvPr id="748" name="図 747">
          <a:extLst>
            <a:ext uri="{FF2B5EF4-FFF2-40B4-BE49-F238E27FC236}">
              <a16:creationId xmlns:a16="http://schemas.microsoft.com/office/drawing/2014/main" id="{B74D7896-BEBC-45D6-B1B8-052C6F5601C9}"/>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2166938" y="64770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16</xdr:row>
      <xdr:rowOff>9525</xdr:rowOff>
    </xdr:from>
    <xdr:to>
      <xdr:col>3</xdr:col>
      <xdr:colOff>490538</xdr:colOff>
      <xdr:row>16</xdr:row>
      <xdr:rowOff>323850</xdr:rowOff>
    </xdr:to>
    <xdr:pic>
      <xdr:nvPicPr>
        <xdr:cNvPr id="749" name="図 748">
          <a:extLst>
            <a:ext uri="{FF2B5EF4-FFF2-40B4-BE49-F238E27FC236}">
              <a16:creationId xmlns:a16="http://schemas.microsoft.com/office/drawing/2014/main" id="{83472961-05D7-47CA-B2C7-98A00AFDEB25}"/>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2166938" y="69151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17</xdr:row>
      <xdr:rowOff>9525</xdr:rowOff>
    </xdr:from>
    <xdr:to>
      <xdr:col>3</xdr:col>
      <xdr:colOff>490538</xdr:colOff>
      <xdr:row>17</xdr:row>
      <xdr:rowOff>323850</xdr:rowOff>
    </xdr:to>
    <xdr:pic>
      <xdr:nvPicPr>
        <xdr:cNvPr id="750" name="図 749">
          <a:extLst>
            <a:ext uri="{FF2B5EF4-FFF2-40B4-BE49-F238E27FC236}">
              <a16:creationId xmlns:a16="http://schemas.microsoft.com/office/drawing/2014/main" id="{D7FC8AAF-37C4-4E4A-ABC0-3EFEE4C2F94A}"/>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2166938" y="73533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18</xdr:row>
      <xdr:rowOff>9525</xdr:rowOff>
    </xdr:from>
    <xdr:to>
      <xdr:col>3</xdr:col>
      <xdr:colOff>490538</xdr:colOff>
      <xdr:row>18</xdr:row>
      <xdr:rowOff>323850</xdr:rowOff>
    </xdr:to>
    <xdr:pic>
      <xdr:nvPicPr>
        <xdr:cNvPr id="751" name="図 750">
          <a:extLst>
            <a:ext uri="{FF2B5EF4-FFF2-40B4-BE49-F238E27FC236}">
              <a16:creationId xmlns:a16="http://schemas.microsoft.com/office/drawing/2014/main" id="{24C1CA17-0CDA-40E9-8B68-701A8EFAC6EC}"/>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2166938" y="77914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19</xdr:row>
      <xdr:rowOff>9525</xdr:rowOff>
    </xdr:from>
    <xdr:to>
      <xdr:col>3</xdr:col>
      <xdr:colOff>490538</xdr:colOff>
      <xdr:row>19</xdr:row>
      <xdr:rowOff>323850</xdr:rowOff>
    </xdr:to>
    <xdr:pic>
      <xdr:nvPicPr>
        <xdr:cNvPr id="752" name="図 751">
          <a:extLst>
            <a:ext uri="{FF2B5EF4-FFF2-40B4-BE49-F238E27FC236}">
              <a16:creationId xmlns:a16="http://schemas.microsoft.com/office/drawing/2014/main" id="{52D67F19-771D-4DEB-A3E3-20A52878635B}"/>
            </a:ext>
          </a:extLst>
        </xdr:cNvPr>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2166938" y="82296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20</xdr:row>
      <xdr:rowOff>9525</xdr:rowOff>
    </xdr:from>
    <xdr:to>
      <xdr:col>3</xdr:col>
      <xdr:colOff>490538</xdr:colOff>
      <xdr:row>20</xdr:row>
      <xdr:rowOff>323850</xdr:rowOff>
    </xdr:to>
    <xdr:pic>
      <xdr:nvPicPr>
        <xdr:cNvPr id="753" name="図 752">
          <a:extLst>
            <a:ext uri="{FF2B5EF4-FFF2-40B4-BE49-F238E27FC236}">
              <a16:creationId xmlns:a16="http://schemas.microsoft.com/office/drawing/2014/main" id="{34EC0B6C-AD04-4886-B9EE-34C1B4296E2B}"/>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2166938" y="86677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21</xdr:row>
      <xdr:rowOff>9525</xdr:rowOff>
    </xdr:from>
    <xdr:to>
      <xdr:col>3</xdr:col>
      <xdr:colOff>490538</xdr:colOff>
      <xdr:row>21</xdr:row>
      <xdr:rowOff>323850</xdr:rowOff>
    </xdr:to>
    <xdr:pic>
      <xdr:nvPicPr>
        <xdr:cNvPr id="754" name="図 753">
          <a:extLst>
            <a:ext uri="{FF2B5EF4-FFF2-40B4-BE49-F238E27FC236}">
              <a16:creationId xmlns:a16="http://schemas.microsoft.com/office/drawing/2014/main" id="{700713FD-1510-476F-BEE2-1455E2049090}"/>
            </a:ext>
          </a:extLst>
        </xdr:cNvPr>
        <xdr:cNvPicPr>
          <a:picLocks noChangeAspect="1" noChangeArrowheads="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2166938" y="91059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22</xdr:row>
      <xdr:rowOff>9525</xdr:rowOff>
    </xdr:from>
    <xdr:to>
      <xdr:col>3</xdr:col>
      <xdr:colOff>490538</xdr:colOff>
      <xdr:row>22</xdr:row>
      <xdr:rowOff>323850</xdr:rowOff>
    </xdr:to>
    <xdr:pic>
      <xdr:nvPicPr>
        <xdr:cNvPr id="755" name="図 754">
          <a:extLst>
            <a:ext uri="{FF2B5EF4-FFF2-40B4-BE49-F238E27FC236}">
              <a16:creationId xmlns:a16="http://schemas.microsoft.com/office/drawing/2014/main" id="{B9EA4A34-B0CE-4F78-9665-35512F3FE76E}"/>
            </a:ext>
          </a:extLst>
        </xdr:cNvPr>
        <xdr:cNvPicPr>
          <a:picLocks noChangeAspect="1"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2166938" y="95440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23</xdr:row>
      <xdr:rowOff>9525</xdr:rowOff>
    </xdr:from>
    <xdr:to>
      <xdr:col>3</xdr:col>
      <xdr:colOff>490538</xdr:colOff>
      <xdr:row>23</xdr:row>
      <xdr:rowOff>323850</xdr:rowOff>
    </xdr:to>
    <xdr:pic>
      <xdr:nvPicPr>
        <xdr:cNvPr id="756" name="図 755">
          <a:extLst>
            <a:ext uri="{FF2B5EF4-FFF2-40B4-BE49-F238E27FC236}">
              <a16:creationId xmlns:a16="http://schemas.microsoft.com/office/drawing/2014/main" id="{9706469E-7986-480E-99A6-3F42A0E9E299}"/>
            </a:ext>
          </a:extLst>
        </xdr:cNvPr>
        <xdr:cNvPicPr>
          <a:picLocks noChangeAspect="1" noChangeArrowheads="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a:off x="2166938" y="99822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24</xdr:row>
      <xdr:rowOff>9525</xdr:rowOff>
    </xdr:from>
    <xdr:to>
      <xdr:col>3</xdr:col>
      <xdr:colOff>490538</xdr:colOff>
      <xdr:row>24</xdr:row>
      <xdr:rowOff>323850</xdr:rowOff>
    </xdr:to>
    <xdr:pic>
      <xdr:nvPicPr>
        <xdr:cNvPr id="757" name="図 756">
          <a:extLst>
            <a:ext uri="{FF2B5EF4-FFF2-40B4-BE49-F238E27FC236}">
              <a16:creationId xmlns:a16="http://schemas.microsoft.com/office/drawing/2014/main" id="{F1BDCF62-4B70-4067-A7F0-B8719980AFCC}"/>
            </a:ext>
          </a:extLst>
        </xdr:cNvPr>
        <xdr:cNvPicPr>
          <a:picLocks noChangeAspect="1" noChangeArrowheads="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2166938" y="104203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25</xdr:row>
      <xdr:rowOff>9525</xdr:rowOff>
    </xdr:from>
    <xdr:to>
      <xdr:col>3</xdr:col>
      <xdr:colOff>490538</xdr:colOff>
      <xdr:row>25</xdr:row>
      <xdr:rowOff>323850</xdr:rowOff>
    </xdr:to>
    <xdr:pic>
      <xdr:nvPicPr>
        <xdr:cNvPr id="758" name="図 757">
          <a:extLst>
            <a:ext uri="{FF2B5EF4-FFF2-40B4-BE49-F238E27FC236}">
              <a16:creationId xmlns:a16="http://schemas.microsoft.com/office/drawing/2014/main" id="{8C07AEC1-BE03-4BAB-B525-3B3661119D9C}"/>
            </a:ext>
          </a:extLst>
        </xdr:cNvPr>
        <xdr:cNvPicPr>
          <a:picLocks noChangeAspect="1" noChangeArrowheads="1"/>
        </xdr:cNvPicPr>
      </xdr:nvPicPr>
      <xdr:blipFill>
        <a:blip xmlns:r="http://schemas.openxmlformats.org/officeDocument/2006/relationships" r:embed="rId25" cstate="print">
          <a:extLst>
            <a:ext uri="{28A0092B-C50C-407E-A947-70E740481C1C}">
              <a14:useLocalDpi xmlns:a14="http://schemas.microsoft.com/office/drawing/2010/main" val="0"/>
            </a:ext>
          </a:extLst>
        </a:blip>
        <a:srcRect/>
        <a:stretch>
          <a:fillRect/>
        </a:stretch>
      </xdr:blipFill>
      <xdr:spPr bwMode="auto">
        <a:xfrm>
          <a:off x="2166938" y="108585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26</xdr:row>
      <xdr:rowOff>9525</xdr:rowOff>
    </xdr:from>
    <xdr:to>
      <xdr:col>3</xdr:col>
      <xdr:colOff>490538</xdr:colOff>
      <xdr:row>26</xdr:row>
      <xdr:rowOff>323850</xdr:rowOff>
    </xdr:to>
    <xdr:pic>
      <xdr:nvPicPr>
        <xdr:cNvPr id="759" name="図 758">
          <a:extLst>
            <a:ext uri="{FF2B5EF4-FFF2-40B4-BE49-F238E27FC236}">
              <a16:creationId xmlns:a16="http://schemas.microsoft.com/office/drawing/2014/main" id="{0E7438FE-4B7C-4AD1-94F7-0DACA62C369B}"/>
            </a:ext>
          </a:extLst>
        </xdr:cNvPr>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2166938" y="112966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27</xdr:row>
      <xdr:rowOff>9525</xdr:rowOff>
    </xdr:from>
    <xdr:to>
      <xdr:col>3</xdr:col>
      <xdr:colOff>490538</xdr:colOff>
      <xdr:row>28</xdr:row>
      <xdr:rowOff>0</xdr:rowOff>
    </xdr:to>
    <xdr:pic>
      <xdr:nvPicPr>
        <xdr:cNvPr id="760" name="図 759">
          <a:extLst>
            <a:ext uri="{FF2B5EF4-FFF2-40B4-BE49-F238E27FC236}">
              <a16:creationId xmlns:a16="http://schemas.microsoft.com/office/drawing/2014/main" id="{F6DE9593-8CF8-4A33-BFB6-3E35D731F435}"/>
            </a:ext>
          </a:extLst>
        </xdr:cNvPr>
        <xdr:cNvPicPr>
          <a:picLocks noChangeAspect="1" noChangeArrowheads="1"/>
        </xdr:cNvPicPr>
      </xdr:nvPicPr>
      <xdr:blipFill>
        <a:blip xmlns:r="http://schemas.openxmlformats.org/officeDocument/2006/relationships" r:embed="rId27" cstate="print">
          <a:extLst>
            <a:ext uri="{28A0092B-C50C-407E-A947-70E740481C1C}">
              <a14:useLocalDpi xmlns:a14="http://schemas.microsoft.com/office/drawing/2010/main" val="0"/>
            </a:ext>
          </a:extLst>
        </a:blip>
        <a:srcRect/>
        <a:stretch>
          <a:fillRect/>
        </a:stretch>
      </xdr:blipFill>
      <xdr:spPr bwMode="auto">
        <a:xfrm>
          <a:off x="2166938" y="117348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28</xdr:row>
      <xdr:rowOff>9525</xdr:rowOff>
    </xdr:from>
    <xdr:to>
      <xdr:col>3</xdr:col>
      <xdr:colOff>490538</xdr:colOff>
      <xdr:row>29</xdr:row>
      <xdr:rowOff>0</xdr:rowOff>
    </xdr:to>
    <xdr:pic>
      <xdr:nvPicPr>
        <xdr:cNvPr id="761" name="図 760">
          <a:extLst>
            <a:ext uri="{FF2B5EF4-FFF2-40B4-BE49-F238E27FC236}">
              <a16:creationId xmlns:a16="http://schemas.microsoft.com/office/drawing/2014/main" id="{A68235C7-EAD7-4859-913C-B955E5A718DE}"/>
            </a:ext>
          </a:extLst>
        </xdr:cNvPr>
        <xdr:cNvPicPr>
          <a:picLocks noChangeAspect="1" noChangeArrowheads="1"/>
        </xdr:cNvPicPr>
      </xdr:nvPicPr>
      <xdr:blipFill>
        <a:blip xmlns:r="http://schemas.openxmlformats.org/officeDocument/2006/relationships" r:embed="rId28" cstate="print">
          <a:extLst>
            <a:ext uri="{28A0092B-C50C-407E-A947-70E740481C1C}">
              <a14:useLocalDpi xmlns:a14="http://schemas.microsoft.com/office/drawing/2010/main" val="0"/>
            </a:ext>
          </a:extLst>
        </a:blip>
        <a:srcRect/>
        <a:stretch>
          <a:fillRect/>
        </a:stretch>
      </xdr:blipFill>
      <xdr:spPr bwMode="auto">
        <a:xfrm>
          <a:off x="2166938" y="1217295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29</xdr:row>
      <xdr:rowOff>9525</xdr:rowOff>
    </xdr:from>
    <xdr:to>
      <xdr:col>3</xdr:col>
      <xdr:colOff>490538</xdr:colOff>
      <xdr:row>29</xdr:row>
      <xdr:rowOff>323850</xdr:rowOff>
    </xdr:to>
    <xdr:pic>
      <xdr:nvPicPr>
        <xdr:cNvPr id="762" name="図 761">
          <a:extLst>
            <a:ext uri="{FF2B5EF4-FFF2-40B4-BE49-F238E27FC236}">
              <a16:creationId xmlns:a16="http://schemas.microsoft.com/office/drawing/2014/main" id="{0A1CB1D5-75AD-4AF9-8008-DA562CFAA06E}"/>
            </a:ext>
          </a:extLst>
        </xdr:cNvPr>
        <xdr:cNvPicPr>
          <a:picLocks noChangeAspect="1" noChangeArrowheads="1"/>
        </xdr:cNvPicPr>
      </xdr:nvPicPr>
      <xdr:blipFill>
        <a:blip xmlns:r="http://schemas.openxmlformats.org/officeDocument/2006/relationships" r:embed="rId29" cstate="print">
          <a:extLst>
            <a:ext uri="{28A0092B-C50C-407E-A947-70E740481C1C}">
              <a14:useLocalDpi xmlns:a14="http://schemas.microsoft.com/office/drawing/2010/main" val="0"/>
            </a:ext>
          </a:extLst>
        </a:blip>
        <a:srcRect/>
        <a:stretch>
          <a:fillRect/>
        </a:stretch>
      </xdr:blipFill>
      <xdr:spPr bwMode="auto">
        <a:xfrm>
          <a:off x="2166938" y="126111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30</xdr:row>
      <xdr:rowOff>9525</xdr:rowOff>
    </xdr:from>
    <xdr:to>
      <xdr:col>3</xdr:col>
      <xdr:colOff>490538</xdr:colOff>
      <xdr:row>30</xdr:row>
      <xdr:rowOff>323850</xdr:rowOff>
    </xdr:to>
    <xdr:pic>
      <xdr:nvPicPr>
        <xdr:cNvPr id="763" name="図 762">
          <a:extLst>
            <a:ext uri="{FF2B5EF4-FFF2-40B4-BE49-F238E27FC236}">
              <a16:creationId xmlns:a16="http://schemas.microsoft.com/office/drawing/2014/main" id="{FBF9C011-D1A9-447C-AA3A-3054F0432153}"/>
            </a:ext>
          </a:extLst>
        </xdr:cNvPr>
        <xdr:cNvPicPr>
          <a:picLocks noChangeAspect="1" noChangeArrowheads="1"/>
        </xdr:cNvPicPr>
      </xdr:nvPicPr>
      <xdr:blipFill>
        <a:blip xmlns:r="http://schemas.openxmlformats.org/officeDocument/2006/relationships" r:embed="rId30" cstate="print">
          <a:extLst>
            <a:ext uri="{28A0092B-C50C-407E-A947-70E740481C1C}">
              <a14:useLocalDpi xmlns:a14="http://schemas.microsoft.com/office/drawing/2010/main" val="0"/>
            </a:ext>
          </a:extLst>
        </a:blip>
        <a:srcRect/>
        <a:stretch>
          <a:fillRect/>
        </a:stretch>
      </xdr:blipFill>
      <xdr:spPr bwMode="auto">
        <a:xfrm>
          <a:off x="2166938" y="130492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31</xdr:row>
      <xdr:rowOff>9525</xdr:rowOff>
    </xdr:from>
    <xdr:to>
      <xdr:col>3</xdr:col>
      <xdr:colOff>490538</xdr:colOff>
      <xdr:row>32</xdr:row>
      <xdr:rowOff>0</xdr:rowOff>
    </xdr:to>
    <xdr:pic>
      <xdr:nvPicPr>
        <xdr:cNvPr id="764" name="図 763">
          <a:extLst>
            <a:ext uri="{FF2B5EF4-FFF2-40B4-BE49-F238E27FC236}">
              <a16:creationId xmlns:a16="http://schemas.microsoft.com/office/drawing/2014/main" id="{E7205258-CF43-45D9-9B5F-D4744EE92223}"/>
            </a:ext>
          </a:extLst>
        </xdr:cNvPr>
        <xdr:cNvPicPr>
          <a:picLocks noChangeAspect="1" noChangeArrowheads="1"/>
        </xdr:cNvPicPr>
      </xdr:nvPicPr>
      <xdr:blipFill>
        <a:blip xmlns:r="http://schemas.openxmlformats.org/officeDocument/2006/relationships" r:embed="rId31" cstate="print">
          <a:extLst>
            <a:ext uri="{28A0092B-C50C-407E-A947-70E740481C1C}">
              <a14:useLocalDpi xmlns:a14="http://schemas.microsoft.com/office/drawing/2010/main" val="0"/>
            </a:ext>
          </a:extLst>
        </a:blip>
        <a:srcRect/>
        <a:stretch>
          <a:fillRect/>
        </a:stretch>
      </xdr:blipFill>
      <xdr:spPr bwMode="auto">
        <a:xfrm>
          <a:off x="2166938" y="134874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32</xdr:row>
      <xdr:rowOff>9525</xdr:rowOff>
    </xdr:from>
    <xdr:to>
      <xdr:col>3</xdr:col>
      <xdr:colOff>490538</xdr:colOff>
      <xdr:row>32</xdr:row>
      <xdr:rowOff>323850</xdr:rowOff>
    </xdr:to>
    <xdr:pic>
      <xdr:nvPicPr>
        <xdr:cNvPr id="765" name="図 764">
          <a:extLst>
            <a:ext uri="{FF2B5EF4-FFF2-40B4-BE49-F238E27FC236}">
              <a16:creationId xmlns:a16="http://schemas.microsoft.com/office/drawing/2014/main" id="{165396F4-5E33-4AC0-9159-E62DA3799505}"/>
            </a:ext>
          </a:extLst>
        </xdr:cNvPr>
        <xdr:cNvPicPr>
          <a:picLocks noChangeAspect="1" noChangeArrowheads="1"/>
        </xdr:cNvPicPr>
      </xdr:nvPicPr>
      <xdr:blipFill>
        <a:blip xmlns:r="http://schemas.openxmlformats.org/officeDocument/2006/relationships" r:embed="rId32" cstate="print">
          <a:extLst>
            <a:ext uri="{28A0092B-C50C-407E-A947-70E740481C1C}">
              <a14:useLocalDpi xmlns:a14="http://schemas.microsoft.com/office/drawing/2010/main" val="0"/>
            </a:ext>
          </a:extLst>
        </a:blip>
        <a:srcRect/>
        <a:stretch>
          <a:fillRect/>
        </a:stretch>
      </xdr:blipFill>
      <xdr:spPr bwMode="auto">
        <a:xfrm>
          <a:off x="2166938" y="139255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33</xdr:row>
      <xdr:rowOff>9525</xdr:rowOff>
    </xdr:from>
    <xdr:to>
      <xdr:col>3</xdr:col>
      <xdr:colOff>490538</xdr:colOff>
      <xdr:row>34</xdr:row>
      <xdr:rowOff>0</xdr:rowOff>
    </xdr:to>
    <xdr:pic>
      <xdr:nvPicPr>
        <xdr:cNvPr id="766" name="図 765">
          <a:extLst>
            <a:ext uri="{FF2B5EF4-FFF2-40B4-BE49-F238E27FC236}">
              <a16:creationId xmlns:a16="http://schemas.microsoft.com/office/drawing/2014/main" id="{FC5D1E2A-067D-4854-A951-713B5653E908}"/>
            </a:ext>
          </a:extLst>
        </xdr:cNvPr>
        <xdr:cNvPicPr>
          <a:picLocks noChangeAspect="1" noChangeArrowheads="1"/>
        </xdr:cNvPicPr>
      </xdr:nvPicPr>
      <xdr:blipFill>
        <a:blip xmlns:r="http://schemas.openxmlformats.org/officeDocument/2006/relationships" r:embed="rId33" cstate="print">
          <a:extLst>
            <a:ext uri="{28A0092B-C50C-407E-A947-70E740481C1C}">
              <a14:useLocalDpi xmlns:a14="http://schemas.microsoft.com/office/drawing/2010/main" val="0"/>
            </a:ext>
          </a:extLst>
        </a:blip>
        <a:srcRect/>
        <a:stretch>
          <a:fillRect/>
        </a:stretch>
      </xdr:blipFill>
      <xdr:spPr bwMode="auto">
        <a:xfrm>
          <a:off x="2166938" y="143637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34</xdr:row>
      <xdr:rowOff>9525</xdr:rowOff>
    </xdr:from>
    <xdr:to>
      <xdr:col>3</xdr:col>
      <xdr:colOff>490538</xdr:colOff>
      <xdr:row>35</xdr:row>
      <xdr:rowOff>0</xdr:rowOff>
    </xdr:to>
    <xdr:pic>
      <xdr:nvPicPr>
        <xdr:cNvPr id="767" name="図 766">
          <a:extLst>
            <a:ext uri="{FF2B5EF4-FFF2-40B4-BE49-F238E27FC236}">
              <a16:creationId xmlns:a16="http://schemas.microsoft.com/office/drawing/2014/main" id="{D4EF321C-0ABC-4F3A-AF2C-960346550922}"/>
            </a:ext>
          </a:extLst>
        </xdr:cNvPr>
        <xdr:cNvPicPr>
          <a:picLocks noChangeAspect="1" noChangeArrowheads="1"/>
        </xdr:cNvPicPr>
      </xdr:nvPicPr>
      <xdr:blipFill>
        <a:blip xmlns:r="http://schemas.openxmlformats.org/officeDocument/2006/relationships" r:embed="rId34" cstate="print">
          <a:extLst>
            <a:ext uri="{28A0092B-C50C-407E-A947-70E740481C1C}">
              <a14:useLocalDpi xmlns:a14="http://schemas.microsoft.com/office/drawing/2010/main" val="0"/>
            </a:ext>
          </a:extLst>
        </a:blip>
        <a:srcRect/>
        <a:stretch>
          <a:fillRect/>
        </a:stretch>
      </xdr:blipFill>
      <xdr:spPr bwMode="auto">
        <a:xfrm>
          <a:off x="2166938" y="1480185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35</xdr:row>
      <xdr:rowOff>9525</xdr:rowOff>
    </xdr:from>
    <xdr:to>
      <xdr:col>3</xdr:col>
      <xdr:colOff>490538</xdr:colOff>
      <xdr:row>36</xdr:row>
      <xdr:rowOff>0</xdr:rowOff>
    </xdr:to>
    <xdr:pic>
      <xdr:nvPicPr>
        <xdr:cNvPr id="768" name="図 767">
          <a:extLst>
            <a:ext uri="{FF2B5EF4-FFF2-40B4-BE49-F238E27FC236}">
              <a16:creationId xmlns:a16="http://schemas.microsoft.com/office/drawing/2014/main" id="{3A16083D-64D4-40EE-97F4-B25C27CA0A8D}"/>
            </a:ext>
          </a:extLst>
        </xdr:cNvPr>
        <xdr:cNvPicPr>
          <a:picLocks noChangeAspect="1" noChangeArrowheads="1"/>
        </xdr:cNvPicPr>
      </xdr:nvPicPr>
      <xdr:blipFill>
        <a:blip xmlns:r="http://schemas.openxmlformats.org/officeDocument/2006/relationships" r:embed="rId35" cstate="print">
          <a:extLst>
            <a:ext uri="{28A0092B-C50C-407E-A947-70E740481C1C}">
              <a14:useLocalDpi xmlns:a14="http://schemas.microsoft.com/office/drawing/2010/main" val="0"/>
            </a:ext>
          </a:extLst>
        </a:blip>
        <a:srcRect/>
        <a:stretch>
          <a:fillRect/>
        </a:stretch>
      </xdr:blipFill>
      <xdr:spPr bwMode="auto">
        <a:xfrm>
          <a:off x="2166938" y="152400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36</xdr:row>
      <xdr:rowOff>9525</xdr:rowOff>
    </xdr:from>
    <xdr:to>
      <xdr:col>3</xdr:col>
      <xdr:colOff>490538</xdr:colOff>
      <xdr:row>36</xdr:row>
      <xdr:rowOff>323850</xdr:rowOff>
    </xdr:to>
    <xdr:pic>
      <xdr:nvPicPr>
        <xdr:cNvPr id="769" name="図 768">
          <a:extLst>
            <a:ext uri="{FF2B5EF4-FFF2-40B4-BE49-F238E27FC236}">
              <a16:creationId xmlns:a16="http://schemas.microsoft.com/office/drawing/2014/main" id="{8B3FE162-560D-4C85-9BDF-AD202BBC6A76}"/>
            </a:ext>
          </a:extLst>
        </xdr:cNvPr>
        <xdr:cNvPicPr>
          <a:picLocks noChangeAspect="1" noChangeArrowheads="1"/>
        </xdr:cNvPicPr>
      </xdr:nvPicPr>
      <xdr:blipFill>
        <a:blip xmlns:r="http://schemas.openxmlformats.org/officeDocument/2006/relationships" r:embed="rId36" cstate="print">
          <a:extLst>
            <a:ext uri="{28A0092B-C50C-407E-A947-70E740481C1C}">
              <a14:useLocalDpi xmlns:a14="http://schemas.microsoft.com/office/drawing/2010/main" val="0"/>
            </a:ext>
          </a:extLst>
        </a:blip>
        <a:srcRect/>
        <a:stretch>
          <a:fillRect/>
        </a:stretch>
      </xdr:blipFill>
      <xdr:spPr bwMode="auto">
        <a:xfrm>
          <a:off x="2166938" y="156781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37</xdr:row>
      <xdr:rowOff>9525</xdr:rowOff>
    </xdr:from>
    <xdr:to>
      <xdr:col>3</xdr:col>
      <xdr:colOff>490538</xdr:colOff>
      <xdr:row>37</xdr:row>
      <xdr:rowOff>323850</xdr:rowOff>
    </xdr:to>
    <xdr:pic>
      <xdr:nvPicPr>
        <xdr:cNvPr id="770" name="図 769">
          <a:extLst>
            <a:ext uri="{FF2B5EF4-FFF2-40B4-BE49-F238E27FC236}">
              <a16:creationId xmlns:a16="http://schemas.microsoft.com/office/drawing/2014/main" id="{40C0D50F-2AB8-42BD-B338-373C3A8A79F3}"/>
            </a:ext>
          </a:extLst>
        </xdr:cNvPr>
        <xdr:cNvPicPr>
          <a:picLocks noChangeAspect="1" noChangeArrowheads="1"/>
        </xdr:cNvPicPr>
      </xdr:nvPicPr>
      <xdr:blipFill>
        <a:blip xmlns:r="http://schemas.openxmlformats.org/officeDocument/2006/relationships" r:embed="rId37" cstate="print">
          <a:extLst>
            <a:ext uri="{28A0092B-C50C-407E-A947-70E740481C1C}">
              <a14:useLocalDpi xmlns:a14="http://schemas.microsoft.com/office/drawing/2010/main" val="0"/>
            </a:ext>
          </a:extLst>
        </a:blip>
        <a:srcRect/>
        <a:stretch>
          <a:fillRect/>
        </a:stretch>
      </xdr:blipFill>
      <xdr:spPr bwMode="auto">
        <a:xfrm>
          <a:off x="2166938" y="161163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38</xdr:row>
      <xdr:rowOff>9525</xdr:rowOff>
    </xdr:from>
    <xdr:to>
      <xdr:col>3</xdr:col>
      <xdr:colOff>490538</xdr:colOff>
      <xdr:row>38</xdr:row>
      <xdr:rowOff>323850</xdr:rowOff>
    </xdr:to>
    <xdr:pic>
      <xdr:nvPicPr>
        <xdr:cNvPr id="771" name="図 770">
          <a:extLst>
            <a:ext uri="{FF2B5EF4-FFF2-40B4-BE49-F238E27FC236}">
              <a16:creationId xmlns:a16="http://schemas.microsoft.com/office/drawing/2014/main" id="{A1D2075A-4DBF-4E68-8C25-B43D57C48818}"/>
            </a:ext>
          </a:extLst>
        </xdr:cNvPr>
        <xdr:cNvPicPr>
          <a:picLocks noChangeAspect="1" noChangeArrowheads="1"/>
        </xdr:cNvPicPr>
      </xdr:nvPicPr>
      <xdr:blipFill>
        <a:blip xmlns:r="http://schemas.openxmlformats.org/officeDocument/2006/relationships" r:embed="rId38" cstate="print">
          <a:extLst>
            <a:ext uri="{28A0092B-C50C-407E-A947-70E740481C1C}">
              <a14:useLocalDpi xmlns:a14="http://schemas.microsoft.com/office/drawing/2010/main" val="0"/>
            </a:ext>
          </a:extLst>
        </a:blip>
        <a:srcRect/>
        <a:stretch>
          <a:fillRect/>
        </a:stretch>
      </xdr:blipFill>
      <xdr:spPr bwMode="auto">
        <a:xfrm>
          <a:off x="2166938" y="165544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39</xdr:row>
      <xdr:rowOff>9525</xdr:rowOff>
    </xdr:from>
    <xdr:to>
      <xdr:col>3</xdr:col>
      <xdr:colOff>490538</xdr:colOff>
      <xdr:row>39</xdr:row>
      <xdr:rowOff>323850</xdr:rowOff>
    </xdr:to>
    <xdr:pic>
      <xdr:nvPicPr>
        <xdr:cNvPr id="772" name="図 771">
          <a:extLst>
            <a:ext uri="{FF2B5EF4-FFF2-40B4-BE49-F238E27FC236}">
              <a16:creationId xmlns:a16="http://schemas.microsoft.com/office/drawing/2014/main" id="{A2C57490-05CA-4079-A608-555329459A94}"/>
            </a:ext>
          </a:extLst>
        </xdr:cNvPr>
        <xdr:cNvPicPr>
          <a:picLocks noChangeAspect="1" noChangeArrowheads="1"/>
        </xdr:cNvPicPr>
      </xdr:nvPicPr>
      <xdr:blipFill>
        <a:blip xmlns:r="http://schemas.openxmlformats.org/officeDocument/2006/relationships" r:embed="rId39" cstate="print">
          <a:extLst>
            <a:ext uri="{28A0092B-C50C-407E-A947-70E740481C1C}">
              <a14:useLocalDpi xmlns:a14="http://schemas.microsoft.com/office/drawing/2010/main" val="0"/>
            </a:ext>
          </a:extLst>
        </a:blip>
        <a:srcRect/>
        <a:stretch>
          <a:fillRect/>
        </a:stretch>
      </xdr:blipFill>
      <xdr:spPr bwMode="auto">
        <a:xfrm>
          <a:off x="2166938" y="169926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40</xdr:row>
      <xdr:rowOff>9525</xdr:rowOff>
    </xdr:from>
    <xdr:to>
      <xdr:col>3</xdr:col>
      <xdr:colOff>490538</xdr:colOff>
      <xdr:row>40</xdr:row>
      <xdr:rowOff>323850</xdr:rowOff>
    </xdr:to>
    <xdr:pic>
      <xdr:nvPicPr>
        <xdr:cNvPr id="773" name="図 772">
          <a:extLst>
            <a:ext uri="{FF2B5EF4-FFF2-40B4-BE49-F238E27FC236}">
              <a16:creationId xmlns:a16="http://schemas.microsoft.com/office/drawing/2014/main" id="{FA0D2BC7-2267-4202-A3F1-03D682405E6F}"/>
            </a:ext>
          </a:extLst>
        </xdr:cNvPr>
        <xdr:cNvPicPr>
          <a:picLocks noChangeAspect="1" noChangeArrowheads="1"/>
        </xdr:cNvPicPr>
      </xdr:nvPicPr>
      <xdr:blipFill>
        <a:blip xmlns:r="http://schemas.openxmlformats.org/officeDocument/2006/relationships" r:embed="rId40" cstate="print">
          <a:extLst>
            <a:ext uri="{28A0092B-C50C-407E-A947-70E740481C1C}">
              <a14:useLocalDpi xmlns:a14="http://schemas.microsoft.com/office/drawing/2010/main" val="0"/>
            </a:ext>
          </a:extLst>
        </a:blip>
        <a:srcRect/>
        <a:stretch>
          <a:fillRect/>
        </a:stretch>
      </xdr:blipFill>
      <xdr:spPr bwMode="auto">
        <a:xfrm>
          <a:off x="2166938" y="174307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41</xdr:row>
      <xdr:rowOff>9525</xdr:rowOff>
    </xdr:from>
    <xdr:to>
      <xdr:col>3</xdr:col>
      <xdr:colOff>490538</xdr:colOff>
      <xdr:row>41</xdr:row>
      <xdr:rowOff>323850</xdr:rowOff>
    </xdr:to>
    <xdr:pic>
      <xdr:nvPicPr>
        <xdr:cNvPr id="774" name="図 773">
          <a:extLst>
            <a:ext uri="{FF2B5EF4-FFF2-40B4-BE49-F238E27FC236}">
              <a16:creationId xmlns:a16="http://schemas.microsoft.com/office/drawing/2014/main" id="{DD46E06B-1C52-4729-B03D-7935457B54FE}"/>
            </a:ext>
          </a:extLst>
        </xdr:cNvPr>
        <xdr:cNvPicPr>
          <a:picLocks noChangeAspect="1" noChangeArrowheads="1"/>
        </xdr:cNvPicPr>
      </xdr:nvPicPr>
      <xdr:blipFill>
        <a:blip xmlns:r="http://schemas.openxmlformats.org/officeDocument/2006/relationships" r:embed="rId41" cstate="print">
          <a:extLst>
            <a:ext uri="{28A0092B-C50C-407E-A947-70E740481C1C}">
              <a14:useLocalDpi xmlns:a14="http://schemas.microsoft.com/office/drawing/2010/main" val="0"/>
            </a:ext>
          </a:extLst>
        </a:blip>
        <a:srcRect/>
        <a:stretch>
          <a:fillRect/>
        </a:stretch>
      </xdr:blipFill>
      <xdr:spPr bwMode="auto">
        <a:xfrm>
          <a:off x="2166938" y="178689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42</xdr:row>
      <xdr:rowOff>9525</xdr:rowOff>
    </xdr:from>
    <xdr:to>
      <xdr:col>3</xdr:col>
      <xdr:colOff>490538</xdr:colOff>
      <xdr:row>42</xdr:row>
      <xdr:rowOff>323850</xdr:rowOff>
    </xdr:to>
    <xdr:pic>
      <xdr:nvPicPr>
        <xdr:cNvPr id="775" name="図 774">
          <a:extLst>
            <a:ext uri="{FF2B5EF4-FFF2-40B4-BE49-F238E27FC236}">
              <a16:creationId xmlns:a16="http://schemas.microsoft.com/office/drawing/2014/main" id="{D001BA62-74FB-4694-B3B6-F8BB8EAC3AD0}"/>
            </a:ext>
          </a:extLst>
        </xdr:cNvPr>
        <xdr:cNvPicPr>
          <a:picLocks noChangeAspect="1" noChangeArrowheads="1"/>
        </xdr:cNvPicPr>
      </xdr:nvPicPr>
      <xdr:blipFill>
        <a:blip xmlns:r="http://schemas.openxmlformats.org/officeDocument/2006/relationships" r:embed="rId42" cstate="print">
          <a:extLst>
            <a:ext uri="{28A0092B-C50C-407E-A947-70E740481C1C}">
              <a14:useLocalDpi xmlns:a14="http://schemas.microsoft.com/office/drawing/2010/main" val="0"/>
            </a:ext>
          </a:extLst>
        </a:blip>
        <a:srcRect/>
        <a:stretch>
          <a:fillRect/>
        </a:stretch>
      </xdr:blipFill>
      <xdr:spPr bwMode="auto">
        <a:xfrm>
          <a:off x="2166938" y="183070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43</xdr:row>
      <xdr:rowOff>9525</xdr:rowOff>
    </xdr:from>
    <xdr:to>
      <xdr:col>3</xdr:col>
      <xdr:colOff>490538</xdr:colOff>
      <xdr:row>43</xdr:row>
      <xdr:rowOff>323850</xdr:rowOff>
    </xdr:to>
    <xdr:pic>
      <xdr:nvPicPr>
        <xdr:cNvPr id="776" name="図 775">
          <a:extLst>
            <a:ext uri="{FF2B5EF4-FFF2-40B4-BE49-F238E27FC236}">
              <a16:creationId xmlns:a16="http://schemas.microsoft.com/office/drawing/2014/main" id="{DF5C3B8E-B256-465C-A563-EDC858778B4F}"/>
            </a:ext>
          </a:extLst>
        </xdr:cNvPr>
        <xdr:cNvPicPr>
          <a:picLocks noChangeAspect="1" noChangeArrowheads="1"/>
        </xdr:cNvPicPr>
      </xdr:nvPicPr>
      <xdr:blipFill>
        <a:blip xmlns:r="http://schemas.openxmlformats.org/officeDocument/2006/relationships" r:embed="rId43" cstate="print">
          <a:extLst>
            <a:ext uri="{28A0092B-C50C-407E-A947-70E740481C1C}">
              <a14:useLocalDpi xmlns:a14="http://schemas.microsoft.com/office/drawing/2010/main" val="0"/>
            </a:ext>
          </a:extLst>
        </a:blip>
        <a:srcRect/>
        <a:stretch>
          <a:fillRect/>
        </a:stretch>
      </xdr:blipFill>
      <xdr:spPr bwMode="auto">
        <a:xfrm>
          <a:off x="2166938" y="187452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44</xdr:row>
      <xdr:rowOff>9525</xdr:rowOff>
    </xdr:from>
    <xdr:to>
      <xdr:col>3</xdr:col>
      <xdr:colOff>490538</xdr:colOff>
      <xdr:row>44</xdr:row>
      <xdr:rowOff>323850</xdr:rowOff>
    </xdr:to>
    <xdr:pic>
      <xdr:nvPicPr>
        <xdr:cNvPr id="777" name="図 776">
          <a:extLst>
            <a:ext uri="{FF2B5EF4-FFF2-40B4-BE49-F238E27FC236}">
              <a16:creationId xmlns:a16="http://schemas.microsoft.com/office/drawing/2014/main" id="{83D43C47-4DB8-4921-B7D5-4E7B4A2D3F58}"/>
            </a:ext>
          </a:extLst>
        </xdr:cNvPr>
        <xdr:cNvPicPr>
          <a:picLocks noChangeAspect="1" noChangeArrowheads="1"/>
        </xdr:cNvPicPr>
      </xdr:nvPicPr>
      <xdr:blipFill>
        <a:blip xmlns:r="http://schemas.openxmlformats.org/officeDocument/2006/relationships" r:embed="rId44" cstate="print">
          <a:extLst>
            <a:ext uri="{28A0092B-C50C-407E-A947-70E740481C1C}">
              <a14:useLocalDpi xmlns:a14="http://schemas.microsoft.com/office/drawing/2010/main" val="0"/>
            </a:ext>
          </a:extLst>
        </a:blip>
        <a:srcRect/>
        <a:stretch>
          <a:fillRect/>
        </a:stretch>
      </xdr:blipFill>
      <xdr:spPr bwMode="auto">
        <a:xfrm>
          <a:off x="2166938" y="191833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45</xdr:row>
      <xdr:rowOff>9525</xdr:rowOff>
    </xdr:from>
    <xdr:to>
      <xdr:col>3</xdr:col>
      <xdr:colOff>490538</xdr:colOff>
      <xdr:row>45</xdr:row>
      <xdr:rowOff>323850</xdr:rowOff>
    </xdr:to>
    <xdr:pic>
      <xdr:nvPicPr>
        <xdr:cNvPr id="778" name="図 777">
          <a:extLst>
            <a:ext uri="{FF2B5EF4-FFF2-40B4-BE49-F238E27FC236}">
              <a16:creationId xmlns:a16="http://schemas.microsoft.com/office/drawing/2014/main" id="{90EFB13D-674E-4C19-8B08-9412B5ABB4A3}"/>
            </a:ext>
          </a:extLst>
        </xdr:cNvPr>
        <xdr:cNvPicPr>
          <a:picLocks noChangeAspect="1" noChangeArrowheads="1"/>
        </xdr:cNvPicPr>
      </xdr:nvPicPr>
      <xdr:blipFill>
        <a:blip xmlns:r="http://schemas.openxmlformats.org/officeDocument/2006/relationships" r:embed="rId45" cstate="print">
          <a:extLst>
            <a:ext uri="{28A0092B-C50C-407E-A947-70E740481C1C}">
              <a14:useLocalDpi xmlns:a14="http://schemas.microsoft.com/office/drawing/2010/main" val="0"/>
            </a:ext>
          </a:extLst>
        </a:blip>
        <a:srcRect/>
        <a:stretch>
          <a:fillRect/>
        </a:stretch>
      </xdr:blipFill>
      <xdr:spPr bwMode="auto">
        <a:xfrm>
          <a:off x="2166938" y="196215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46</xdr:row>
      <xdr:rowOff>9525</xdr:rowOff>
    </xdr:from>
    <xdr:to>
      <xdr:col>3</xdr:col>
      <xdr:colOff>490538</xdr:colOff>
      <xdr:row>46</xdr:row>
      <xdr:rowOff>323850</xdr:rowOff>
    </xdr:to>
    <xdr:pic>
      <xdr:nvPicPr>
        <xdr:cNvPr id="779" name="図 778">
          <a:extLst>
            <a:ext uri="{FF2B5EF4-FFF2-40B4-BE49-F238E27FC236}">
              <a16:creationId xmlns:a16="http://schemas.microsoft.com/office/drawing/2014/main" id="{070F5803-EA95-4E5C-9266-FA16B1012FD0}"/>
            </a:ext>
          </a:extLst>
        </xdr:cNvPr>
        <xdr:cNvPicPr>
          <a:picLocks noChangeAspect="1" noChangeArrowheads="1"/>
        </xdr:cNvPicPr>
      </xdr:nvPicPr>
      <xdr:blipFill>
        <a:blip xmlns:r="http://schemas.openxmlformats.org/officeDocument/2006/relationships" r:embed="rId46" cstate="print">
          <a:extLst>
            <a:ext uri="{28A0092B-C50C-407E-A947-70E740481C1C}">
              <a14:useLocalDpi xmlns:a14="http://schemas.microsoft.com/office/drawing/2010/main" val="0"/>
            </a:ext>
          </a:extLst>
        </a:blip>
        <a:srcRect/>
        <a:stretch>
          <a:fillRect/>
        </a:stretch>
      </xdr:blipFill>
      <xdr:spPr bwMode="auto">
        <a:xfrm>
          <a:off x="2166938" y="200596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47</xdr:row>
      <xdr:rowOff>9525</xdr:rowOff>
    </xdr:from>
    <xdr:to>
      <xdr:col>3</xdr:col>
      <xdr:colOff>490538</xdr:colOff>
      <xdr:row>47</xdr:row>
      <xdr:rowOff>323850</xdr:rowOff>
    </xdr:to>
    <xdr:pic>
      <xdr:nvPicPr>
        <xdr:cNvPr id="780" name="図 779">
          <a:extLst>
            <a:ext uri="{FF2B5EF4-FFF2-40B4-BE49-F238E27FC236}">
              <a16:creationId xmlns:a16="http://schemas.microsoft.com/office/drawing/2014/main" id="{6B23E23B-C79F-4F3E-9B44-27198A2E5F13}"/>
            </a:ext>
          </a:extLst>
        </xdr:cNvPr>
        <xdr:cNvPicPr>
          <a:picLocks noChangeAspect="1" noChangeArrowheads="1"/>
        </xdr:cNvPicPr>
      </xdr:nvPicPr>
      <xdr:blipFill>
        <a:blip xmlns:r="http://schemas.openxmlformats.org/officeDocument/2006/relationships" r:embed="rId47" cstate="print">
          <a:extLst>
            <a:ext uri="{28A0092B-C50C-407E-A947-70E740481C1C}">
              <a14:useLocalDpi xmlns:a14="http://schemas.microsoft.com/office/drawing/2010/main" val="0"/>
            </a:ext>
          </a:extLst>
        </a:blip>
        <a:srcRect/>
        <a:stretch>
          <a:fillRect/>
        </a:stretch>
      </xdr:blipFill>
      <xdr:spPr bwMode="auto">
        <a:xfrm>
          <a:off x="2166938" y="204978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48</xdr:row>
      <xdr:rowOff>9525</xdr:rowOff>
    </xdr:from>
    <xdr:to>
      <xdr:col>3</xdr:col>
      <xdr:colOff>490538</xdr:colOff>
      <xdr:row>48</xdr:row>
      <xdr:rowOff>323850</xdr:rowOff>
    </xdr:to>
    <xdr:pic>
      <xdr:nvPicPr>
        <xdr:cNvPr id="781" name="図 780">
          <a:extLst>
            <a:ext uri="{FF2B5EF4-FFF2-40B4-BE49-F238E27FC236}">
              <a16:creationId xmlns:a16="http://schemas.microsoft.com/office/drawing/2014/main" id="{081D581A-0BB7-44F0-9BC6-490BA304192D}"/>
            </a:ext>
          </a:extLst>
        </xdr:cNvPr>
        <xdr:cNvPicPr>
          <a:picLocks noChangeAspect="1" noChangeArrowheads="1"/>
        </xdr:cNvPicPr>
      </xdr:nvPicPr>
      <xdr:blipFill>
        <a:blip xmlns:r="http://schemas.openxmlformats.org/officeDocument/2006/relationships" r:embed="rId48" cstate="print">
          <a:extLst>
            <a:ext uri="{28A0092B-C50C-407E-A947-70E740481C1C}">
              <a14:useLocalDpi xmlns:a14="http://schemas.microsoft.com/office/drawing/2010/main" val="0"/>
            </a:ext>
          </a:extLst>
        </a:blip>
        <a:srcRect/>
        <a:stretch>
          <a:fillRect/>
        </a:stretch>
      </xdr:blipFill>
      <xdr:spPr bwMode="auto">
        <a:xfrm>
          <a:off x="2166938" y="209359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49</xdr:row>
      <xdr:rowOff>9525</xdr:rowOff>
    </xdr:from>
    <xdr:to>
      <xdr:col>3</xdr:col>
      <xdr:colOff>490538</xdr:colOff>
      <xdr:row>50</xdr:row>
      <xdr:rowOff>0</xdr:rowOff>
    </xdr:to>
    <xdr:pic>
      <xdr:nvPicPr>
        <xdr:cNvPr id="782" name="図 781">
          <a:extLst>
            <a:ext uri="{FF2B5EF4-FFF2-40B4-BE49-F238E27FC236}">
              <a16:creationId xmlns:a16="http://schemas.microsoft.com/office/drawing/2014/main" id="{80A9C713-E97D-4BED-9DEC-EB2F06768FEF}"/>
            </a:ext>
          </a:extLst>
        </xdr:cNvPr>
        <xdr:cNvPicPr>
          <a:picLocks noChangeAspect="1" noChangeArrowheads="1"/>
        </xdr:cNvPicPr>
      </xdr:nvPicPr>
      <xdr:blipFill>
        <a:blip xmlns:r="http://schemas.openxmlformats.org/officeDocument/2006/relationships" r:embed="rId49" cstate="print">
          <a:extLst>
            <a:ext uri="{28A0092B-C50C-407E-A947-70E740481C1C}">
              <a14:useLocalDpi xmlns:a14="http://schemas.microsoft.com/office/drawing/2010/main" val="0"/>
            </a:ext>
          </a:extLst>
        </a:blip>
        <a:srcRect/>
        <a:stretch>
          <a:fillRect/>
        </a:stretch>
      </xdr:blipFill>
      <xdr:spPr bwMode="auto">
        <a:xfrm>
          <a:off x="2166938" y="213741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50</xdr:row>
      <xdr:rowOff>9525</xdr:rowOff>
    </xdr:from>
    <xdr:to>
      <xdr:col>3</xdr:col>
      <xdr:colOff>490538</xdr:colOff>
      <xdr:row>51</xdr:row>
      <xdr:rowOff>0</xdr:rowOff>
    </xdr:to>
    <xdr:pic>
      <xdr:nvPicPr>
        <xdr:cNvPr id="783" name="図 782">
          <a:extLst>
            <a:ext uri="{FF2B5EF4-FFF2-40B4-BE49-F238E27FC236}">
              <a16:creationId xmlns:a16="http://schemas.microsoft.com/office/drawing/2014/main" id="{5EFC39AB-F68D-4286-90C5-019B168D0D05}"/>
            </a:ext>
          </a:extLst>
        </xdr:cNvPr>
        <xdr:cNvPicPr>
          <a:picLocks noChangeAspect="1" noChangeArrowheads="1"/>
        </xdr:cNvPicPr>
      </xdr:nvPicPr>
      <xdr:blipFill>
        <a:blip xmlns:r="http://schemas.openxmlformats.org/officeDocument/2006/relationships" r:embed="rId50" cstate="print">
          <a:extLst>
            <a:ext uri="{28A0092B-C50C-407E-A947-70E740481C1C}">
              <a14:useLocalDpi xmlns:a14="http://schemas.microsoft.com/office/drawing/2010/main" val="0"/>
            </a:ext>
          </a:extLst>
        </a:blip>
        <a:srcRect/>
        <a:stretch>
          <a:fillRect/>
        </a:stretch>
      </xdr:blipFill>
      <xdr:spPr bwMode="auto">
        <a:xfrm>
          <a:off x="2166938" y="2181225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51</xdr:row>
      <xdr:rowOff>9525</xdr:rowOff>
    </xdr:from>
    <xdr:to>
      <xdr:col>3</xdr:col>
      <xdr:colOff>490538</xdr:colOff>
      <xdr:row>52</xdr:row>
      <xdr:rowOff>0</xdr:rowOff>
    </xdr:to>
    <xdr:pic>
      <xdr:nvPicPr>
        <xdr:cNvPr id="784" name="図 783">
          <a:extLst>
            <a:ext uri="{FF2B5EF4-FFF2-40B4-BE49-F238E27FC236}">
              <a16:creationId xmlns:a16="http://schemas.microsoft.com/office/drawing/2014/main" id="{1916EC04-0536-478F-AC52-FD255AFC738C}"/>
            </a:ext>
          </a:extLst>
        </xdr:cNvPr>
        <xdr:cNvPicPr>
          <a:picLocks noChangeAspect="1" noChangeArrowheads="1"/>
        </xdr:cNvPicPr>
      </xdr:nvPicPr>
      <xdr:blipFill>
        <a:blip xmlns:r="http://schemas.openxmlformats.org/officeDocument/2006/relationships" r:embed="rId49" cstate="print">
          <a:extLst>
            <a:ext uri="{28A0092B-C50C-407E-A947-70E740481C1C}">
              <a14:useLocalDpi xmlns:a14="http://schemas.microsoft.com/office/drawing/2010/main" val="0"/>
            </a:ext>
          </a:extLst>
        </a:blip>
        <a:srcRect/>
        <a:stretch>
          <a:fillRect/>
        </a:stretch>
      </xdr:blipFill>
      <xdr:spPr bwMode="auto">
        <a:xfrm>
          <a:off x="2166938" y="222504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52</xdr:row>
      <xdr:rowOff>9525</xdr:rowOff>
    </xdr:from>
    <xdr:to>
      <xdr:col>3</xdr:col>
      <xdr:colOff>490538</xdr:colOff>
      <xdr:row>53</xdr:row>
      <xdr:rowOff>0</xdr:rowOff>
    </xdr:to>
    <xdr:pic>
      <xdr:nvPicPr>
        <xdr:cNvPr id="785" name="図 784">
          <a:extLst>
            <a:ext uri="{FF2B5EF4-FFF2-40B4-BE49-F238E27FC236}">
              <a16:creationId xmlns:a16="http://schemas.microsoft.com/office/drawing/2014/main" id="{FB8F3E10-1C6B-4B58-92E5-46C2C9DEC805}"/>
            </a:ext>
          </a:extLst>
        </xdr:cNvPr>
        <xdr:cNvPicPr>
          <a:picLocks noChangeAspect="1" noChangeArrowheads="1"/>
        </xdr:cNvPicPr>
      </xdr:nvPicPr>
      <xdr:blipFill>
        <a:blip xmlns:r="http://schemas.openxmlformats.org/officeDocument/2006/relationships" r:embed="rId50" cstate="print">
          <a:extLst>
            <a:ext uri="{28A0092B-C50C-407E-A947-70E740481C1C}">
              <a14:useLocalDpi xmlns:a14="http://schemas.microsoft.com/office/drawing/2010/main" val="0"/>
            </a:ext>
          </a:extLst>
        </a:blip>
        <a:srcRect/>
        <a:stretch>
          <a:fillRect/>
        </a:stretch>
      </xdr:blipFill>
      <xdr:spPr bwMode="auto">
        <a:xfrm>
          <a:off x="2166938" y="2268855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53</xdr:row>
      <xdr:rowOff>9525</xdr:rowOff>
    </xdr:from>
    <xdr:to>
      <xdr:col>3</xdr:col>
      <xdr:colOff>490538</xdr:colOff>
      <xdr:row>54</xdr:row>
      <xdr:rowOff>0</xdr:rowOff>
    </xdr:to>
    <xdr:pic>
      <xdr:nvPicPr>
        <xdr:cNvPr id="786" name="図 785">
          <a:extLst>
            <a:ext uri="{FF2B5EF4-FFF2-40B4-BE49-F238E27FC236}">
              <a16:creationId xmlns:a16="http://schemas.microsoft.com/office/drawing/2014/main" id="{9D807998-3E74-42DF-9418-0D4558DBBC92}"/>
            </a:ext>
          </a:extLst>
        </xdr:cNvPr>
        <xdr:cNvPicPr>
          <a:picLocks noChangeAspect="1" noChangeArrowheads="1"/>
        </xdr:cNvPicPr>
      </xdr:nvPicPr>
      <xdr:blipFill>
        <a:blip xmlns:r="http://schemas.openxmlformats.org/officeDocument/2006/relationships" r:embed="rId51" cstate="print">
          <a:extLst>
            <a:ext uri="{28A0092B-C50C-407E-A947-70E740481C1C}">
              <a14:useLocalDpi xmlns:a14="http://schemas.microsoft.com/office/drawing/2010/main" val="0"/>
            </a:ext>
          </a:extLst>
        </a:blip>
        <a:srcRect/>
        <a:stretch>
          <a:fillRect/>
        </a:stretch>
      </xdr:blipFill>
      <xdr:spPr bwMode="auto">
        <a:xfrm>
          <a:off x="2166938" y="231267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54</xdr:row>
      <xdr:rowOff>9525</xdr:rowOff>
    </xdr:from>
    <xdr:to>
      <xdr:col>3</xdr:col>
      <xdr:colOff>490538</xdr:colOff>
      <xdr:row>55</xdr:row>
      <xdr:rowOff>0</xdr:rowOff>
    </xdr:to>
    <xdr:pic>
      <xdr:nvPicPr>
        <xdr:cNvPr id="787" name="図 786">
          <a:extLst>
            <a:ext uri="{FF2B5EF4-FFF2-40B4-BE49-F238E27FC236}">
              <a16:creationId xmlns:a16="http://schemas.microsoft.com/office/drawing/2014/main" id="{FE108417-2A4B-4B43-BC77-F941011E9C27}"/>
            </a:ext>
          </a:extLst>
        </xdr:cNvPr>
        <xdr:cNvPicPr>
          <a:picLocks noChangeAspect="1" noChangeArrowheads="1"/>
        </xdr:cNvPicPr>
      </xdr:nvPicPr>
      <xdr:blipFill>
        <a:blip xmlns:r="http://schemas.openxmlformats.org/officeDocument/2006/relationships" r:embed="rId51" cstate="print">
          <a:extLst>
            <a:ext uri="{28A0092B-C50C-407E-A947-70E740481C1C}">
              <a14:useLocalDpi xmlns:a14="http://schemas.microsoft.com/office/drawing/2010/main" val="0"/>
            </a:ext>
          </a:extLst>
        </a:blip>
        <a:srcRect/>
        <a:stretch>
          <a:fillRect/>
        </a:stretch>
      </xdr:blipFill>
      <xdr:spPr bwMode="auto">
        <a:xfrm>
          <a:off x="2166938" y="2356485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55</xdr:row>
      <xdr:rowOff>9525</xdr:rowOff>
    </xdr:from>
    <xdr:to>
      <xdr:col>3</xdr:col>
      <xdr:colOff>490538</xdr:colOff>
      <xdr:row>55</xdr:row>
      <xdr:rowOff>323850</xdr:rowOff>
    </xdr:to>
    <xdr:pic>
      <xdr:nvPicPr>
        <xdr:cNvPr id="788" name="図 787">
          <a:extLst>
            <a:ext uri="{FF2B5EF4-FFF2-40B4-BE49-F238E27FC236}">
              <a16:creationId xmlns:a16="http://schemas.microsoft.com/office/drawing/2014/main" id="{49D2337A-CF29-476A-9331-01E4C8E87453}"/>
            </a:ext>
          </a:extLst>
        </xdr:cNvPr>
        <xdr:cNvPicPr>
          <a:picLocks noChangeAspect="1" noChangeArrowheads="1"/>
        </xdr:cNvPicPr>
      </xdr:nvPicPr>
      <xdr:blipFill>
        <a:blip xmlns:r="http://schemas.openxmlformats.org/officeDocument/2006/relationships" r:embed="rId52" cstate="print">
          <a:extLst>
            <a:ext uri="{28A0092B-C50C-407E-A947-70E740481C1C}">
              <a14:useLocalDpi xmlns:a14="http://schemas.microsoft.com/office/drawing/2010/main" val="0"/>
            </a:ext>
          </a:extLst>
        </a:blip>
        <a:srcRect/>
        <a:stretch>
          <a:fillRect/>
        </a:stretch>
      </xdr:blipFill>
      <xdr:spPr bwMode="auto">
        <a:xfrm>
          <a:off x="2166938" y="240030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56</xdr:row>
      <xdr:rowOff>9525</xdr:rowOff>
    </xdr:from>
    <xdr:to>
      <xdr:col>3</xdr:col>
      <xdr:colOff>490538</xdr:colOff>
      <xdr:row>56</xdr:row>
      <xdr:rowOff>323850</xdr:rowOff>
    </xdr:to>
    <xdr:pic>
      <xdr:nvPicPr>
        <xdr:cNvPr id="789" name="図 788">
          <a:extLst>
            <a:ext uri="{FF2B5EF4-FFF2-40B4-BE49-F238E27FC236}">
              <a16:creationId xmlns:a16="http://schemas.microsoft.com/office/drawing/2014/main" id="{EDBBB67E-64C2-4633-AAE1-F8A8E6A3D3F6}"/>
            </a:ext>
          </a:extLst>
        </xdr:cNvPr>
        <xdr:cNvPicPr>
          <a:picLocks noChangeAspect="1" noChangeArrowheads="1"/>
        </xdr:cNvPicPr>
      </xdr:nvPicPr>
      <xdr:blipFill>
        <a:blip xmlns:r="http://schemas.openxmlformats.org/officeDocument/2006/relationships" r:embed="rId53" cstate="print">
          <a:extLst>
            <a:ext uri="{28A0092B-C50C-407E-A947-70E740481C1C}">
              <a14:useLocalDpi xmlns:a14="http://schemas.microsoft.com/office/drawing/2010/main" val="0"/>
            </a:ext>
          </a:extLst>
        </a:blip>
        <a:srcRect/>
        <a:stretch>
          <a:fillRect/>
        </a:stretch>
      </xdr:blipFill>
      <xdr:spPr bwMode="auto">
        <a:xfrm>
          <a:off x="2166938" y="244411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57</xdr:row>
      <xdr:rowOff>9525</xdr:rowOff>
    </xdr:from>
    <xdr:to>
      <xdr:col>3</xdr:col>
      <xdr:colOff>490538</xdr:colOff>
      <xdr:row>58</xdr:row>
      <xdr:rowOff>0</xdr:rowOff>
    </xdr:to>
    <xdr:pic>
      <xdr:nvPicPr>
        <xdr:cNvPr id="790" name="図 789">
          <a:extLst>
            <a:ext uri="{FF2B5EF4-FFF2-40B4-BE49-F238E27FC236}">
              <a16:creationId xmlns:a16="http://schemas.microsoft.com/office/drawing/2014/main" id="{C3B4768C-9484-4CFE-B0B5-71032EAFFFCF}"/>
            </a:ext>
          </a:extLst>
        </xdr:cNvPr>
        <xdr:cNvPicPr>
          <a:picLocks noChangeAspect="1" noChangeArrowheads="1"/>
        </xdr:cNvPicPr>
      </xdr:nvPicPr>
      <xdr:blipFill>
        <a:blip xmlns:r="http://schemas.openxmlformats.org/officeDocument/2006/relationships" r:embed="rId54" cstate="print">
          <a:extLst>
            <a:ext uri="{28A0092B-C50C-407E-A947-70E740481C1C}">
              <a14:useLocalDpi xmlns:a14="http://schemas.microsoft.com/office/drawing/2010/main" val="0"/>
            </a:ext>
          </a:extLst>
        </a:blip>
        <a:srcRect/>
        <a:stretch>
          <a:fillRect/>
        </a:stretch>
      </xdr:blipFill>
      <xdr:spPr bwMode="auto">
        <a:xfrm>
          <a:off x="2166938" y="248793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58</xdr:row>
      <xdr:rowOff>9525</xdr:rowOff>
    </xdr:from>
    <xdr:to>
      <xdr:col>3</xdr:col>
      <xdr:colOff>490538</xdr:colOff>
      <xdr:row>59</xdr:row>
      <xdr:rowOff>0</xdr:rowOff>
    </xdr:to>
    <xdr:pic>
      <xdr:nvPicPr>
        <xdr:cNvPr id="791" name="図 790">
          <a:extLst>
            <a:ext uri="{FF2B5EF4-FFF2-40B4-BE49-F238E27FC236}">
              <a16:creationId xmlns:a16="http://schemas.microsoft.com/office/drawing/2014/main" id="{0D5F3512-5ADE-40C6-AE61-5B9D3982BD44}"/>
            </a:ext>
          </a:extLst>
        </xdr:cNvPr>
        <xdr:cNvPicPr>
          <a:picLocks noChangeAspect="1" noChangeArrowheads="1"/>
        </xdr:cNvPicPr>
      </xdr:nvPicPr>
      <xdr:blipFill>
        <a:blip xmlns:r="http://schemas.openxmlformats.org/officeDocument/2006/relationships" r:embed="rId54" cstate="print">
          <a:extLst>
            <a:ext uri="{28A0092B-C50C-407E-A947-70E740481C1C}">
              <a14:useLocalDpi xmlns:a14="http://schemas.microsoft.com/office/drawing/2010/main" val="0"/>
            </a:ext>
          </a:extLst>
        </a:blip>
        <a:srcRect/>
        <a:stretch>
          <a:fillRect/>
        </a:stretch>
      </xdr:blipFill>
      <xdr:spPr bwMode="auto">
        <a:xfrm>
          <a:off x="2166938" y="2531745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59</xdr:row>
      <xdr:rowOff>9525</xdr:rowOff>
    </xdr:from>
    <xdr:to>
      <xdr:col>3</xdr:col>
      <xdr:colOff>490538</xdr:colOff>
      <xdr:row>59</xdr:row>
      <xdr:rowOff>323850</xdr:rowOff>
    </xdr:to>
    <xdr:pic>
      <xdr:nvPicPr>
        <xdr:cNvPr id="792" name="図 791">
          <a:extLst>
            <a:ext uri="{FF2B5EF4-FFF2-40B4-BE49-F238E27FC236}">
              <a16:creationId xmlns:a16="http://schemas.microsoft.com/office/drawing/2014/main" id="{D0BE77B3-F4A5-446D-BF45-856822B7E2DC}"/>
            </a:ext>
          </a:extLst>
        </xdr:cNvPr>
        <xdr:cNvPicPr>
          <a:picLocks noChangeAspect="1" noChangeArrowheads="1"/>
        </xdr:cNvPicPr>
      </xdr:nvPicPr>
      <xdr:blipFill>
        <a:blip xmlns:r="http://schemas.openxmlformats.org/officeDocument/2006/relationships" r:embed="rId55" cstate="print">
          <a:extLst>
            <a:ext uri="{28A0092B-C50C-407E-A947-70E740481C1C}">
              <a14:useLocalDpi xmlns:a14="http://schemas.microsoft.com/office/drawing/2010/main" val="0"/>
            </a:ext>
          </a:extLst>
        </a:blip>
        <a:srcRect/>
        <a:stretch>
          <a:fillRect/>
        </a:stretch>
      </xdr:blipFill>
      <xdr:spPr bwMode="auto">
        <a:xfrm>
          <a:off x="2166938" y="257556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60</xdr:row>
      <xdr:rowOff>9525</xdr:rowOff>
    </xdr:from>
    <xdr:to>
      <xdr:col>3</xdr:col>
      <xdr:colOff>490538</xdr:colOff>
      <xdr:row>60</xdr:row>
      <xdr:rowOff>323850</xdr:rowOff>
    </xdr:to>
    <xdr:pic>
      <xdr:nvPicPr>
        <xdr:cNvPr id="793" name="図 792">
          <a:extLst>
            <a:ext uri="{FF2B5EF4-FFF2-40B4-BE49-F238E27FC236}">
              <a16:creationId xmlns:a16="http://schemas.microsoft.com/office/drawing/2014/main" id="{B7748C02-46DB-4148-81F1-383D6419506E}"/>
            </a:ext>
          </a:extLst>
        </xdr:cNvPr>
        <xdr:cNvPicPr>
          <a:picLocks noChangeAspect="1" noChangeArrowheads="1"/>
        </xdr:cNvPicPr>
      </xdr:nvPicPr>
      <xdr:blipFill>
        <a:blip xmlns:r="http://schemas.openxmlformats.org/officeDocument/2006/relationships" r:embed="rId56" cstate="print">
          <a:extLst>
            <a:ext uri="{28A0092B-C50C-407E-A947-70E740481C1C}">
              <a14:useLocalDpi xmlns:a14="http://schemas.microsoft.com/office/drawing/2010/main" val="0"/>
            </a:ext>
          </a:extLst>
        </a:blip>
        <a:srcRect/>
        <a:stretch>
          <a:fillRect/>
        </a:stretch>
      </xdr:blipFill>
      <xdr:spPr bwMode="auto">
        <a:xfrm>
          <a:off x="2166938" y="261937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61</xdr:row>
      <xdr:rowOff>9525</xdr:rowOff>
    </xdr:from>
    <xdr:to>
      <xdr:col>3</xdr:col>
      <xdr:colOff>490538</xdr:colOff>
      <xdr:row>61</xdr:row>
      <xdr:rowOff>323850</xdr:rowOff>
    </xdr:to>
    <xdr:pic>
      <xdr:nvPicPr>
        <xdr:cNvPr id="794" name="図 793">
          <a:extLst>
            <a:ext uri="{FF2B5EF4-FFF2-40B4-BE49-F238E27FC236}">
              <a16:creationId xmlns:a16="http://schemas.microsoft.com/office/drawing/2014/main" id="{2A7CC11C-7F50-42D1-9A4C-B1CE145DD520}"/>
            </a:ext>
          </a:extLst>
        </xdr:cNvPr>
        <xdr:cNvPicPr>
          <a:picLocks noChangeAspect="1" noChangeArrowheads="1"/>
        </xdr:cNvPicPr>
      </xdr:nvPicPr>
      <xdr:blipFill>
        <a:blip xmlns:r="http://schemas.openxmlformats.org/officeDocument/2006/relationships" r:embed="rId57" cstate="print">
          <a:extLst>
            <a:ext uri="{28A0092B-C50C-407E-A947-70E740481C1C}">
              <a14:useLocalDpi xmlns:a14="http://schemas.microsoft.com/office/drawing/2010/main" val="0"/>
            </a:ext>
          </a:extLst>
        </a:blip>
        <a:srcRect/>
        <a:stretch>
          <a:fillRect/>
        </a:stretch>
      </xdr:blipFill>
      <xdr:spPr bwMode="auto">
        <a:xfrm>
          <a:off x="2166938" y="266319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62</xdr:row>
      <xdr:rowOff>9525</xdr:rowOff>
    </xdr:from>
    <xdr:to>
      <xdr:col>3</xdr:col>
      <xdr:colOff>490538</xdr:colOff>
      <xdr:row>62</xdr:row>
      <xdr:rowOff>323850</xdr:rowOff>
    </xdr:to>
    <xdr:pic>
      <xdr:nvPicPr>
        <xdr:cNvPr id="795" name="図 794">
          <a:extLst>
            <a:ext uri="{FF2B5EF4-FFF2-40B4-BE49-F238E27FC236}">
              <a16:creationId xmlns:a16="http://schemas.microsoft.com/office/drawing/2014/main" id="{6867CF0C-D509-4947-B02F-99C12A4C3085}"/>
            </a:ext>
          </a:extLst>
        </xdr:cNvPr>
        <xdr:cNvPicPr>
          <a:picLocks noChangeAspect="1" noChangeArrowheads="1"/>
        </xdr:cNvPicPr>
      </xdr:nvPicPr>
      <xdr:blipFill>
        <a:blip xmlns:r="http://schemas.openxmlformats.org/officeDocument/2006/relationships" r:embed="rId58" cstate="print">
          <a:extLst>
            <a:ext uri="{28A0092B-C50C-407E-A947-70E740481C1C}">
              <a14:useLocalDpi xmlns:a14="http://schemas.microsoft.com/office/drawing/2010/main" val="0"/>
            </a:ext>
          </a:extLst>
        </a:blip>
        <a:srcRect/>
        <a:stretch>
          <a:fillRect/>
        </a:stretch>
      </xdr:blipFill>
      <xdr:spPr bwMode="auto">
        <a:xfrm>
          <a:off x="2166938" y="270700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63</xdr:row>
      <xdr:rowOff>9525</xdr:rowOff>
    </xdr:from>
    <xdr:to>
      <xdr:col>3</xdr:col>
      <xdr:colOff>490538</xdr:colOff>
      <xdr:row>63</xdr:row>
      <xdr:rowOff>323850</xdr:rowOff>
    </xdr:to>
    <xdr:pic>
      <xdr:nvPicPr>
        <xdr:cNvPr id="796" name="図 795">
          <a:extLst>
            <a:ext uri="{FF2B5EF4-FFF2-40B4-BE49-F238E27FC236}">
              <a16:creationId xmlns:a16="http://schemas.microsoft.com/office/drawing/2014/main" id="{6C236D01-6EB7-438B-AE99-E161EE8CF443}"/>
            </a:ext>
          </a:extLst>
        </xdr:cNvPr>
        <xdr:cNvPicPr>
          <a:picLocks noChangeAspect="1" noChangeArrowheads="1"/>
        </xdr:cNvPicPr>
      </xdr:nvPicPr>
      <xdr:blipFill>
        <a:blip xmlns:r="http://schemas.openxmlformats.org/officeDocument/2006/relationships" r:embed="rId59" cstate="print">
          <a:extLst>
            <a:ext uri="{28A0092B-C50C-407E-A947-70E740481C1C}">
              <a14:useLocalDpi xmlns:a14="http://schemas.microsoft.com/office/drawing/2010/main" val="0"/>
            </a:ext>
          </a:extLst>
        </a:blip>
        <a:srcRect/>
        <a:stretch>
          <a:fillRect/>
        </a:stretch>
      </xdr:blipFill>
      <xdr:spPr bwMode="auto">
        <a:xfrm>
          <a:off x="2166938" y="275082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64</xdr:row>
      <xdr:rowOff>9525</xdr:rowOff>
    </xdr:from>
    <xdr:to>
      <xdr:col>3</xdr:col>
      <xdr:colOff>490538</xdr:colOff>
      <xdr:row>64</xdr:row>
      <xdr:rowOff>323850</xdr:rowOff>
    </xdr:to>
    <xdr:pic>
      <xdr:nvPicPr>
        <xdr:cNvPr id="797" name="図 796">
          <a:extLst>
            <a:ext uri="{FF2B5EF4-FFF2-40B4-BE49-F238E27FC236}">
              <a16:creationId xmlns:a16="http://schemas.microsoft.com/office/drawing/2014/main" id="{3A9E679B-C8BB-4679-8216-EC3D31AA7A68}"/>
            </a:ext>
          </a:extLst>
        </xdr:cNvPr>
        <xdr:cNvPicPr>
          <a:picLocks noChangeAspect="1" noChangeArrowheads="1"/>
        </xdr:cNvPicPr>
      </xdr:nvPicPr>
      <xdr:blipFill>
        <a:blip xmlns:r="http://schemas.openxmlformats.org/officeDocument/2006/relationships" r:embed="rId60" cstate="print">
          <a:extLst>
            <a:ext uri="{28A0092B-C50C-407E-A947-70E740481C1C}">
              <a14:useLocalDpi xmlns:a14="http://schemas.microsoft.com/office/drawing/2010/main" val="0"/>
            </a:ext>
          </a:extLst>
        </a:blip>
        <a:srcRect/>
        <a:stretch>
          <a:fillRect/>
        </a:stretch>
      </xdr:blipFill>
      <xdr:spPr bwMode="auto">
        <a:xfrm>
          <a:off x="2166938" y="279463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65</xdr:row>
      <xdr:rowOff>9525</xdr:rowOff>
    </xdr:from>
    <xdr:to>
      <xdr:col>3</xdr:col>
      <xdr:colOff>490538</xdr:colOff>
      <xdr:row>65</xdr:row>
      <xdr:rowOff>323850</xdr:rowOff>
    </xdr:to>
    <xdr:pic>
      <xdr:nvPicPr>
        <xdr:cNvPr id="798" name="図 797">
          <a:extLst>
            <a:ext uri="{FF2B5EF4-FFF2-40B4-BE49-F238E27FC236}">
              <a16:creationId xmlns:a16="http://schemas.microsoft.com/office/drawing/2014/main" id="{D91D3425-3A71-427F-8FC2-714FDDA3B7E1}"/>
            </a:ext>
          </a:extLst>
        </xdr:cNvPr>
        <xdr:cNvPicPr>
          <a:picLocks noChangeAspect="1" noChangeArrowheads="1"/>
        </xdr:cNvPicPr>
      </xdr:nvPicPr>
      <xdr:blipFill>
        <a:blip xmlns:r="http://schemas.openxmlformats.org/officeDocument/2006/relationships" r:embed="rId61" cstate="print">
          <a:extLst>
            <a:ext uri="{28A0092B-C50C-407E-A947-70E740481C1C}">
              <a14:useLocalDpi xmlns:a14="http://schemas.microsoft.com/office/drawing/2010/main" val="0"/>
            </a:ext>
          </a:extLst>
        </a:blip>
        <a:srcRect/>
        <a:stretch>
          <a:fillRect/>
        </a:stretch>
      </xdr:blipFill>
      <xdr:spPr bwMode="auto">
        <a:xfrm>
          <a:off x="2166938" y="283845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66</xdr:row>
      <xdr:rowOff>9525</xdr:rowOff>
    </xdr:from>
    <xdr:to>
      <xdr:col>3</xdr:col>
      <xdr:colOff>490538</xdr:colOff>
      <xdr:row>66</xdr:row>
      <xdr:rowOff>323850</xdr:rowOff>
    </xdr:to>
    <xdr:pic>
      <xdr:nvPicPr>
        <xdr:cNvPr id="799" name="図 798">
          <a:extLst>
            <a:ext uri="{FF2B5EF4-FFF2-40B4-BE49-F238E27FC236}">
              <a16:creationId xmlns:a16="http://schemas.microsoft.com/office/drawing/2014/main" id="{96DB8B75-4700-437E-9961-F9AE75F8A8F1}"/>
            </a:ext>
          </a:extLst>
        </xdr:cNvPr>
        <xdr:cNvPicPr>
          <a:picLocks noChangeAspect="1" noChangeArrowheads="1"/>
        </xdr:cNvPicPr>
      </xdr:nvPicPr>
      <xdr:blipFill>
        <a:blip xmlns:r="http://schemas.openxmlformats.org/officeDocument/2006/relationships" r:embed="rId62" cstate="print">
          <a:extLst>
            <a:ext uri="{28A0092B-C50C-407E-A947-70E740481C1C}">
              <a14:useLocalDpi xmlns:a14="http://schemas.microsoft.com/office/drawing/2010/main" val="0"/>
            </a:ext>
          </a:extLst>
        </a:blip>
        <a:srcRect/>
        <a:stretch>
          <a:fillRect/>
        </a:stretch>
      </xdr:blipFill>
      <xdr:spPr bwMode="auto">
        <a:xfrm>
          <a:off x="2166938" y="288226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67</xdr:row>
      <xdr:rowOff>9525</xdr:rowOff>
    </xdr:from>
    <xdr:to>
      <xdr:col>3</xdr:col>
      <xdr:colOff>490538</xdr:colOff>
      <xdr:row>67</xdr:row>
      <xdr:rowOff>323850</xdr:rowOff>
    </xdr:to>
    <xdr:pic>
      <xdr:nvPicPr>
        <xdr:cNvPr id="800" name="図 799">
          <a:extLst>
            <a:ext uri="{FF2B5EF4-FFF2-40B4-BE49-F238E27FC236}">
              <a16:creationId xmlns:a16="http://schemas.microsoft.com/office/drawing/2014/main" id="{575BDFBF-A60B-465A-BC91-EFD09F9E601E}"/>
            </a:ext>
          </a:extLst>
        </xdr:cNvPr>
        <xdr:cNvPicPr>
          <a:picLocks noChangeAspect="1" noChangeArrowheads="1"/>
        </xdr:cNvPicPr>
      </xdr:nvPicPr>
      <xdr:blipFill>
        <a:blip xmlns:r="http://schemas.openxmlformats.org/officeDocument/2006/relationships" r:embed="rId63" cstate="print">
          <a:extLst>
            <a:ext uri="{28A0092B-C50C-407E-A947-70E740481C1C}">
              <a14:useLocalDpi xmlns:a14="http://schemas.microsoft.com/office/drawing/2010/main" val="0"/>
            </a:ext>
          </a:extLst>
        </a:blip>
        <a:srcRect/>
        <a:stretch>
          <a:fillRect/>
        </a:stretch>
      </xdr:blipFill>
      <xdr:spPr bwMode="auto">
        <a:xfrm>
          <a:off x="2166938" y="292608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68</xdr:row>
      <xdr:rowOff>9525</xdr:rowOff>
    </xdr:from>
    <xdr:to>
      <xdr:col>3</xdr:col>
      <xdr:colOff>490538</xdr:colOff>
      <xdr:row>69</xdr:row>
      <xdr:rowOff>0</xdr:rowOff>
    </xdr:to>
    <xdr:pic>
      <xdr:nvPicPr>
        <xdr:cNvPr id="801" name="図 800">
          <a:extLst>
            <a:ext uri="{FF2B5EF4-FFF2-40B4-BE49-F238E27FC236}">
              <a16:creationId xmlns:a16="http://schemas.microsoft.com/office/drawing/2014/main" id="{8BF27D8B-B824-4480-AEEB-096DD444EEE5}"/>
            </a:ext>
          </a:extLst>
        </xdr:cNvPr>
        <xdr:cNvPicPr>
          <a:picLocks noChangeAspect="1" noChangeArrowheads="1"/>
        </xdr:cNvPicPr>
      </xdr:nvPicPr>
      <xdr:blipFill>
        <a:blip xmlns:r="http://schemas.openxmlformats.org/officeDocument/2006/relationships" r:embed="rId64" cstate="print">
          <a:extLst>
            <a:ext uri="{28A0092B-C50C-407E-A947-70E740481C1C}">
              <a14:useLocalDpi xmlns:a14="http://schemas.microsoft.com/office/drawing/2010/main" val="0"/>
            </a:ext>
          </a:extLst>
        </a:blip>
        <a:srcRect/>
        <a:stretch>
          <a:fillRect/>
        </a:stretch>
      </xdr:blipFill>
      <xdr:spPr bwMode="auto">
        <a:xfrm>
          <a:off x="2166938" y="2969895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69</xdr:row>
      <xdr:rowOff>9525</xdr:rowOff>
    </xdr:from>
    <xdr:to>
      <xdr:col>3</xdr:col>
      <xdr:colOff>490538</xdr:colOff>
      <xdr:row>70</xdr:row>
      <xdr:rowOff>0</xdr:rowOff>
    </xdr:to>
    <xdr:pic>
      <xdr:nvPicPr>
        <xdr:cNvPr id="802" name="図 801">
          <a:extLst>
            <a:ext uri="{FF2B5EF4-FFF2-40B4-BE49-F238E27FC236}">
              <a16:creationId xmlns:a16="http://schemas.microsoft.com/office/drawing/2014/main" id="{DAA82259-ED29-41C4-AD33-2D908179D344}"/>
            </a:ext>
          </a:extLst>
        </xdr:cNvPr>
        <xdr:cNvPicPr>
          <a:picLocks noChangeAspect="1" noChangeArrowheads="1"/>
        </xdr:cNvPicPr>
      </xdr:nvPicPr>
      <xdr:blipFill>
        <a:blip xmlns:r="http://schemas.openxmlformats.org/officeDocument/2006/relationships" r:embed="rId64" cstate="print">
          <a:extLst>
            <a:ext uri="{28A0092B-C50C-407E-A947-70E740481C1C}">
              <a14:useLocalDpi xmlns:a14="http://schemas.microsoft.com/office/drawing/2010/main" val="0"/>
            </a:ext>
          </a:extLst>
        </a:blip>
        <a:srcRect/>
        <a:stretch>
          <a:fillRect/>
        </a:stretch>
      </xdr:blipFill>
      <xdr:spPr bwMode="auto">
        <a:xfrm>
          <a:off x="2166938" y="301371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70</xdr:row>
      <xdr:rowOff>9525</xdr:rowOff>
    </xdr:from>
    <xdr:to>
      <xdr:col>3</xdr:col>
      <xdr:colOff>490538</xdr:colOff>
      <xdr:row>71</xdr:row>
      <xdr:rowOff>0</xdr:rowOff>
    </xdr:to>
    <xdr:pic>
      <xdr:nvPicPr>
        <xdr:cNvPr id="803" name="図 802">
          <a:extLst>
            <a:ext uri="{FF2B5EF4-FFF2-40B4-BE49-F238E27FC236}">
              <a16:creationId xmlns:a16="http://schemas.microsoft.com/office/drawing/2014/main" id="{58647777-DB21-401B-9583-DF5D632FFE56}"/>
            </a:ext>
          </a:extLst>
        </xdr:cNvPr>
        <xdr:cNvPicPr>
          <a:picLocks noChangeAspect="1" noChangeArrowheads="1"/>
        </xdr:cNvPicPr>
      </xdr:nvPicPr>
      <xdr:blipFill>
        <a:blip xmlns:r="http://schemas.openxmlformats.org/officeDocument/2006/relationships" r:embed="rId65" cstate="print">
          <a:extLst>
            <a:ext uri="{28A0092B-C50C-407E-A947-70E740481C1C}">
              <a14:useLocalDpi xmlns:a14="http://schemas.microsoft.com/office/drawing/2010/main" val="0"/>
            </a:ext>
          </a:extLst>
        </a:blip>
        <a:srcRect/>
        <a:stretch>
          <a:fillRect/>
        </a:stretch>
      </xdr:blipFill>
      <xdr:spPr bwMode="auto">
        <a:xfrm>
          <a:off x="2166938" y="3057525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71</xdr:row>
      <xdr:rowOff>9525</xdr:rowOff>
    </xdr:from>
    <xdr:to>
      <xdr:col>3</xdr:col>
      <xdr:colOff>490538</xdr:colOff>
      <xdr:row>72</xdr:row>
      <xdr:rowOff>0</xdr:rowOff>
    </xdr:to>
    <xdr:pic>
      <xdr:nvPicPr>
        <xdr:cNvPr id="804" name="図 803">
          <a:extLst>
            <a:ext uri="{FF2B5EF4-FFF2-40B4-BE49-F238E27FC236}">
              <a16:creationId xmlns:a16="http://schemas.microsoft.com/office/drawing/2014/main" id="{8C415674-1353-4C86-9F0F-44D1BB03A4FC}"/>
            </a:ext>
          </a:extLst>
        </xdr:cNvPr>
        <xdr:cNvPicPr>
          <a:picLocks noChangeAspect="1" noChangeArrowheads="1"/>
        </xdr:cNvPicPr>
      </xdr:nvPicPr>
      <xdr:blipFill>
        <a:blip xmlns:r="http://schemas.openxmlformats.org/officeDocument/2006/relationships" r:embed="rId65" cstate="print">
          <a:extLst>
            <a:ext uri="{28A0092B-C50C-407E-A947-70E740481C1C}">
              <a14:useLocalDpi xmlns:a14="http://schemas.microsoft.com/office/drawing/2010/main" val="0"/>
            </a:ext>
          </a:extLst>
        </a:blip>
        <a:srcRect/>
        <a:stretch>
          <a:fillRect/>
        </a:stretch>
      </xdr:blipFill>
      <xdr:spPr bwMode="auto">
        <a:xfrm>
          <a:off x="2166938" y="310134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72</xdr:row>
      <xdr:rowOff>9525</xdr:rowOff>
    </xdr:from>
    <xdr:to>
      <xdr:col>3</xdr:col>
      <xdr:colOff>490538</xdr:colOff>
      <xdr:row>73</xdr:row>
      <xdr:rowOff>0</xdr:rowOff>
    </xdr:to>
    <xdr:pic>
      <xdr:nvPicPr>
        <xdr:cNvPr id="805" name="図 804">
          <a:extLst>
            <a:ext uri="{FF2B5EF4-FFF2-40B4-BE49-F238E27FC236}">
              <a16:creationId xmlns:a16="http://schemas.microsoft.com/office/drawing/2014/main" id="{51649EA5-79DB-43BD-AD2F-D2C79B911751}"/>
            </a:ext>
          </a:extLst>
        </xdr:cNvPr>
        <xdr:cNvPicPr>
          <a:picLocks noChangeAspect="1" noChangeArrowheads="1"/>
        </xdr:cNvPicPr>
      </xdr:nvPicPr>
      <xdr:blipFill>
        <a:blip xmlns:r="http://schemas.openxmlformats.org/officeDocument/2006/relationships" r:embed="rId66" cstate="print">
          <a:extLst>
            <a:ext uri="{28A0092B-C50C-407E-A947-70E740481C1C}">
              <a14:useLocalDpi xmlns:a14="http://schemas.microsoft.com/office/drawing/2010/main" val="0"/>
            </a:ext>
          </a:extLst>
        </a:blip>
        <a:srcRect/>
        <a:stretch>
          <a:fillRect/>
        </a:stretch>
      </xdr:blipFill>
      <xdr:spPr bwMode="auto">
        <a:xfrm>
          <a:off x="2166938" y="3145155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73</xdr:row>
      <xdr:rowOff>9525</xdr:rowOff>
    </xdr:from>
    <xdr:to>
      <xdr:col>3</xdr:col>
      <xdr:colOff>490538</xdr:colOff>
      <xdr:row>74</xdr:row>
      <xdr:rowOff>0</xdr:rowOff>
    </xdr:to>
    <xdr:pic>
      <xdr:nvPicPr>
        <xdr:cNvPr id="806" name="図 805">
          <a:extLst>
            <a:ext uri="{FF2B5EF4-FFF2-40B4-BE49-F238E27FC236}">
              <a16:creationId xmlns:a16="http://schemas.microsoft.com/office/drawing/2014/main" id="{349D934F-D02A-4005-862F-F496D90BD9B1}"/>
            </a:ext>
          </a:extLst>
        </xdr:cNvPr>
        <xdr:cNvPicPr>
          <a:picLocks noChangeAspect="1" noChangeArrowheads="1"/>
        </xdr:cNvPicPr>
      </xdr:nvPicPr>
      <xdr:blipFill>
        <a:blip xmlns:r="http://schemas.openxmlformats.org/officeDocument/2006/relationships" r:embed="rId66" cstate="print">
          <a:extLst>
            <a:ext uri="{28A0092B-C50C-407E-A947-70E740481C1C}">
              <a14:useLocalDpi xmlns:a14="http://schemas.microsoft.com/office/drawing/2010/main" val="0"/>
            </a:ext>
          </a:extLst>
        </a:blip>
        <a:srcRect/>
        <a:stretch>
          <a:fillRect/>
        </a:stretch>
      </xdr:blipFill>
      <xdr:spPr bwMode="auto">
        <a:xfrm>
          <a:off x="2166938" y="318897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74</xdr:row>
      <xdr:rowOff>9525</xdr:rowOff>
    </xdr:from>
    <xdr:to>
      <xdr:col>3</xdr:col>
      <xdr:colOff>490538</xdr:colOff>
      <xdr:row>74</xdr:row>
      <xdr:rowOff>323850</xdr:rowOff>
    </xdr:to>
    <xdr:pic>
      <xdr:nvPicPr>
        <xdr:cNvPr id="807" name="図 806">
          <a:extLst>
            <a:ext uri="{FF2B5EF4-FFF2-40B4-BE49-F238E27FC236}">
              <a16:creationId xmlns:a16="http://schemas.microsoft.com/office/drawing/2014/main" id="{22486681-2B36-4EB4-AEF1-EC4D72A744F3}"/>
            </a:ext>
          </a:extLst>
        </xdr:cNvPr>
        <xdr:cNvPicPr>
          <a:picLocks noChangeAspect="1" noChangeArrowheads="1"/>
        </xdr:cNvPicPr>
      </xdr:nvPicPr>
      <xdr:blipFill>
        <a:blip xmlns:r="http://schemas.openxmlformats.org/officeDocument/2006/relationships" r:embed="rId67" cstate="print">
          <a:extLst>
            <a:ext uri="{28A0092B-C50C-407E-A947-70E740481C1C}">
              <a14:useLocalDpi xmlns:a14="http://schemas.microsoft.com/office/drawing/2010/main" val="0"/>
            </a:ext>
          </a:extLst>
        </a:blip>
        <a:srcRect/>
        <a:stretch>
          <a:fillRect/>
        </a:stretch>
      </xdr:blipFill>
      <xdr:spPr bwMode="auto">
        <a:xfrm>
          <a:off x="2166938" y="323278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75</xdr:row>
      <xdr:rowOff>9525</xdr:rowOff>
    </xdr:from>
    <xdr:to>
      <xdr:col>3</xdr:col>
      <xdr:colOff>490538</xdr:colOff>
      <xdr:row>75</xdr:row>
      <xdr:rowOff>323850</xdr:rowOff>
    </xdr:to>
    <xdr:pic>
      <xdr:nvPicPr>
        <xdr:cNvPr id="808" name="図 807">
          <a:extLst>
            <a:ext uri="{FF2B5EF4-FFF2-40B4-BE49-F238E27FC236}">
              <a16:creationId xmlns:a16="http://schemas.microsoft.com/office/drawing/2014/main" id="{7C43F84A-F846-4DD8-98BA-F4D08B488394}"/>
            </a:ext>
          </a:extLst>
        </xdr:cNvPr>
        <xdr:cNvPicPr>
          <a:picLocks noChangeAspect="1" noChangeArrowheads="1"/>
        </xdr:cNvPicPr>
      </xdr:nvPicPr>
      <xdr:blipFill>
        <a:blip xmlns:r="http://schemas.openxmlformats.org/officeDocument/2006/relationships" r:embed="rId67" cstate="print">
          <a:extLst>
            <a:ext uri="{28A0092B-C50C-407E-A947-70E740481C1C}">
              <a14:useLocalDpi xmlns:a14="http://schemas.microsoft.com/office/drawing/2010/main" val="0"/>
            </a:ext>
          </a:extLst>
        </a:blip>
        <a:srcRect/>
        <a:stretch>
          <a:fillRect/>
        </a:stretch>
      </xdr:blipFill>
      <xdr:spPr bwMode="auto">
        <a:xfrm>
          <a:off x="2166938" y="327660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76</xdr:row>
      <xdr:rowOff>9525</xdr:rowOff>
    </xdr:from>
    <xdr:to>
      <xdr:col>3</xdr:col>
      <xdr:colOff>490538</xdr:colOff>
      <xdr:row>76</xdr:row>
      <xdr:rowOff>323850</xdr:rowOff>
    </xdr:to>
    <xdr:pic>
      <xdr:nvPicPr>
        <xdr:cNvPr id="809" name="図 808">
          <a:extLst>
            <a:ext uri="{FF2B5EF4-FFF2-40B4-BE49-F238E27FC236}">
              <a16:creationId xmlns:a16="http://schemas.microsoft.com/office/drawing/2014/main" id="{3FC5066B-EA74-422E-902F-2AC33673EEA4}"/>
            </a:ext>
          </a:extLst>
        </xdr:cNvPr>
        <xdr:cNvPicPr>
          <a:picLocks noChangeAspect="1" noChangeArrowheads="1"/>
        </xdr:cNvPicPr>
      </xdr:nvPicPr>
      <xdr:blipFill>
        <a:blip xmlns:r="http://schemas.openxmlformats.org/officeDocument/2006/relationships" r:embed="rId67" cstate="print">
          <a:extLst>
            <a:ext uri="{28A0092B-C50C-407E-A947-70E740481C1C}">
              <a14:useLocalDpi xmlns:a14="http://schemas.microsoft.com/office/drawing/2010/main" val="0"/>
            </a:ext>
          </a:extLst>
        </a:blip>
        <a:srcRect/>
        <a:stretch>
          <a:fillRect/>
        </a:stretch>
      </xdr:blipFill>
      <xdr:spPr bwMode="auto">
        <a:xfrm>
          <a:off x="2166938" y="332041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77</xdr:row>
      <xdr:rowOff>9525</xdr:rowOff>
    </xdr:from>
    <xdr:to>
      <xdr:col>3</xdr:col>
      <xdr:colOff>490538</xdr:colOff>
      <xdr:row>77</xdr:row>
      <xdr:rowOff>323850</xdr:rowOff>
    </xdr:to>
    <xdr:pic>
      <xdr:nvPicPr>
        <xdr:cNvPr id="810" name="図 809">
          <a:extLst>
            <a:ext uri="{FF2B5EF4-FFF2-40B4-BE49-F238E27FC236}">
              <a16:creationId xmlns:a16="http://schemas.microsoft.com/office/drawing/2014/main" id="{89EC931D-806A-41AC-A4BB-8B73371793A5}"/>
            </a:ext>
          </a:extLst>
        </xdr:cNvPr>
        <xdr:cNvPicPr>
          <a:picLocks noChangeAspect="1" noChangeArrowheads="1"/>
        </xdr:cNvPicPr>
      </xdr:nvPicPr>
      <xdr:blipFill>
        <a:blip xmlns:r="http://schemas.openxmlformats.org/officeDocument/2006/relationships" r:embed="rId67" cstate="print">
          <a:extLst>
            <a:ext uri="{28A0092B-C50C-407E-A947-70E740481C1C}">
              <a14:useLocalDpi xmlns:a14="http://schemas.microsoft.com/office/drawing/2010/main" val="0"/>
            </a:ext>
          </a:extLst>
        </a:blip>
        <a:srcRect/>
        <a:stretch>
          <a:fillRect/>
        </a:stretch>
      </xdr:blipFill>
      <xdr:spPr bwMode="auto">
        <a:xfrm>
          <a:off x="2166938" y="336423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78</xdr:row>
      <xdr:rowOff>9525</xdr:rowOff>
    </xdr:from>
    <xdr:to>
      <xdr:col>3</xdr:col>
      <xdr:colOff>490538</xdr:colOff>
      <xdr:row>78</xdr:row>
      <xdr:rowOff>323850</xdr:rowOff>
    </xdr:to>
    <xdr:pic>
      <xdr:nvPicPr>
        <xdr:cNvPr id="811" name="図 810">
          <a:extLst>
            <a:ext uri="{FF2B5EF4-FFF2-40B4-BE49-F238E27FC236}">
              <a16:creationId xmlns:a16="http://schemas.microsoft.com/office/drawing/2014/main" id="{26460949-DCB1-41E1-B70D-826B2952EBC7}"/>
            </a:ext>
          </a:extLst>
        </xdr:cNvPr>
        <xdr:cNvPicPr>
          <a:picLocks noChangeAspect="1" noChangeArrowheads="1"/>
        </xdr:cNvPicPr>
      </xdr:nvPicPr>
      <xdr:blipFill>
        <a:blip xmlns:r="http://schemas.openxmlformats.org/officeDocument/2006/relationships" r:embed="rId67" cstate="print">
          <a:extLst>
            <a:ext uri="{28A0092B-C50C-407E-A947-70E740481C1C}">
              <a14:useLocalDpi xmlns:a14="http://schemas.microsoft.com/office/drawing/2010/main" val="0"/>
            </a:ext>
          </a:extLst>
        </a:blip>
        <a:srcRect/>
        <a:stretch>
          <a:fillRect/>
        </a:stretch>
      </xdr:blipFill>
      <xdr:spPr bwMode="auto">
        <a:xfrm>
          <a:off x="2166938" y="340804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79</xdr:row>
      <xdr:rowOff>9525</xdr:rowOff>
    </xdr:from>
    <xdr:to>
      <xdr:col>3</xdr:col>
      <xdr:colOff>490538</xdr:colOff>
      <xdr:row>79</xdr:row>
      <xdr:rowOff>323850</xdr:rowOff>
    </xdr:to>
    <xdr:pic>
      <xdr:nvPicPr>
        <xdr:cNvPr id="812" name="図 811">
          <a:extLst>
            <a:ext uri="{FF2B5EF4-FFF2-40B4-BE49-F238E27FC236}">
              <a16:creationId xmlns:a16="http://schemas.microsoft.com/office/drawing/2014/main" id="{433D6542-D58A-4D0B-AF53-BF8D40AB34C7}"/>
            </a:ext>
          </a:extLst>
        </xdr:cNvPr>
        <xdr:cNvPicPr>
          <a:picLocks noChangeAspect="1" noChangeArrowheads="1"/>
        </xdr:cNvPicPr>
      </xdr:nvPicPr>
      <xdr:blipFill>
        <a:blip xmlns:r="http://schemas.openxmlformats.org/officeDocument/2006/relationships" r:embed="rId67" cstate="print">
          <a:extLst>
            <a:ext uri="{28A0092B-C50C-407E-A947-70E740481C1C}">
              <a14:useLocalDpi xmlns:a14="http://schemas.microsoft.com/office/drawing/2010/main" val="0"/>
            </a:ext>
          </a:extLst>
        </a:blip>
        <a:srcRect/>
        <a:stretch>
          <a:fillRect/>
        </a:stretch>
      </xdr:blipFill>
      <xdr:spPr bwMode="auto">
        <a:xfrm>
          <a:off x="2166938" y="345186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80</xdr:row>
      <xdr:rowOff>9525</xdr:rowOff>
    </xdr:from>
    <xdr:to>
      <xdr:col>3</xdr:col>
      <xdr:colOff>490538</xdr:colOff>
      <xdr:row>80</xdr:row>
      <xdr:rowOff>323850</xdr:rowOff>
    </xdr:to>
    <xdr:pic>
      <xdr:nvPicPr>
        <xdr:cNvPr id="813" name="図 812">
          <a:extLst>
            <a:ext uri="{FF2B5EF4-FFF2-40B4-BE49-F238E27FC236}">
              <a16:creationId xmlns:a16="http://schemas.microsoft.com/office/drawing/2014/main" id="{5A92DAE3-BF04-4EB0-B5C8-E7C3FA147A32}"/>
            </a:ext>
          </a:extLst>
        </xdr:cNvPr>
        <xdr:cNvPicPr>
          <a:picLocks noChangeAspect="1" noChangeArrowheads="1"/>
        </xdr:cNvPicPr>
      </xdr:nvPicPr>
      <xdr:blipFill>
        <a:blip xmlns:r="http://schemas.openxmlformats.org/officeDocument/2006/relationships" r:embed="rId68" cstate="print">
          <a:extLst>
            <a:ext uri="{28A0092B-C50C-407E-A947-70E740481C1C}">
              <a14:useLocalDpi xmlns:a14="http://schemas.microsoft.com/office/drawing/2010/main" val="0"/>
            </a:ext>
          </a:extLst>
        </a:blip>
        <a:srcRect/>
        <a:stretch>
          <a:fillRect/>
        </a:stretch>
      </xdr:blipFill>
      <xdr:spPr bwMode="auto">
        <a:xfrm>
          <a:off x="2166938" y="349567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81</xdr:row>
      <xdr:rowOff>9525</xdr:rowOff>
    </xdr:from>
    <xdr:to>
      <xdr:col>3</xdr:col>
      <xdr:colOff>490538</xdr:colOff>
      <xdr:row>81</xdr:row>
      <xdr:rowOff>323850</xdr:rowOff>
    </xdr:to>
    <xdr:pic>
      <xdr:nvPicPr>
        <xdr:cNvPr id="814" name="図 813">
          <a:extLst>
            <a:ext uri="{FF2B5EF4-FFF2-40B4-BE49-F238E27FC236}">
              <a16:creationId xmlns:a16="http://schemas.microsoft.com/office/drawing/2014/main" id="{2CED1B10-D1FD-48AB-BFEE-15961BDDC360}"/>
            </a:ext>
          </a:extLst>
        </xdr:cNvPr>
        <xdr:cNvPicPr>
          <a:picLocks noChangeAspect="1" noChangeArrowheads="1"/>
        </xdr:cNvPicPr>
      </xdr:nvPicPr>
      <xdr:blipFill>
        <a:blip xmlns:r="http://schemas.openxmlformats.org/officeDocument/2006/relationships" r:embed="rId68" cstate="print">
          <a:extLst>
            <a:ext uri="{28A0092B-C50C-407E-A947-70E740481C1C}">
              <a14:useLocalDpi xmlns:a14="http://schemas.microsoft.com/office/drawing/2010/main" val="0"/>
            </a:ext>
          </a:extLst>
        </a:blip>
        <a:srcRect/>
        <a:stretch>
          <a:fillRect/>
        </a:stretch>
      </xdr:blipFill>
      <xdr:spPr bwMode="auto">
        <a:xfrm>
          <a:off x="2166938" y="353949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82</xdr:row>
      <xdr:rowOff>9525</xdr:rowOff>
    </xdr:from>
    <xdr:to>
      <xdr:col>3</xdr:col>
      <xdr:colOff>490538</xdr:colOff>
      <xdr:row>82</xdr:row>
      <xdr:rowOff>323850</xdr:rowOff>
    </xdr:to>
    <xdr:pic>
      <xdr:nvPicPr>
        <xdr:cNvPr id="815" name="図 814">
          <a:extLst>
            <a:ext uri="{FF2B5EF4-FFF2-40B4-BE49-F238E27FC236}">
              <a16:creationId xmlns:a16="http://schemas.microsoft.com/office/drawing/2014/main" id="{4B408D40-D341-43E6-B97F-FAC8E50AFDA0}"/>
            </a:ext>
          </a:extLst>
        </xdr:cNvPr>
        <xdr:cNvPicPr>
          <a:picLocks noChangeAspect="1" noChangeArrowheads="1"/>
        </xdr:cNvPicPr>
      </xdr:nvPicPr>
      <xdr:blipFill>
        <a:blip xmlns:r="http://schemas.openxmlformats.org/officeDocument/2006/relationships" r:embed="rId68" cstate="print">
          <a:extLst>
            <a:ext uri="{28A0092B-C50C-407E-A947-70E740481C1C}">
              <a14:useLocalDpi xmlns:a14="http://schemas.microsoft.com/office/drawing/2010/main" val="0"/>
            </a:ext>
          </a:extLst>
        </a:blip>
        <a:srcRect/>
        <a:stretch>
          <a:fillRect/>
        </a:stretch>
      </xdr:blipFill>
      <xdr:spPr bwMode="auto">
        <a:xfrm>
          <a:off x="2166938" y="358330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83</xdr:row>
      <xdr:rowOff>9525</xdr:rowOff>
    </xdr:from>
    <xdr:to>
      <xdr:col>3</xdr:col>
      <xdr:colOff>490538</xdr:colOff>
      <xdr:row>83</xdr:row>
      <xdr:rowOff>323850</xdr:rowOff>
    </xdr:to>
    <xdr:pic>
      <xdr:nvPicPr>
        <xdr:cNvPr id="816" name="図 815">
          <a:extLst>
            <a:ext uri="{FF2B5EF4-FFF2-40B4-BE49-F238E27FC236}">
              <a16:creationId xmlns:a16="http://schemas.microsoft.com/office/drawing/2014/main" id="{2C49B487-EA2E-4F4C-B469-7CC07FAA3141}"/>
            </a:ext>
          </a:extLst>
        </xdr:cNvPr>
        <xdr:cNvPicPr>
          <a:picLocks noChangeAspect="1" noChangeArrowheads="1"/>
        </xdr:cNvPicPr>
      </xdr:nvPicPr>
      <xdr:blipFill>
        <a:blip xmlns:r="http://schemas.openxmlformats.org/officeDocument/2006/relationships" r:embed="rId68" cstate="print">
          <a:extLst>
            <a:ext uri="{28A0092B-C50C-407E-A947-70E740481C1C}">
              <a14:useLocalDpi xmlns:a14="http://schemas.microsoft.com/office/drawing/2010/main" val="0"/>
            </a:ext>
          </a:extLst>
        </a:blip>
        <a:srcRect/>
        <a:stretch>
          <a:fillRect/>
        </a:stretch>
      </xdr:blipFill>
      <xdr:spPr bwMode="auto">
        <a:xfrm>
          <a:off x="2166938" y="362712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84</xdr:row>
      <xdr:rowOff>9525</xdr:rowOff>
    </xdr:from>
    <xdr:to>
      <xdr:col>3</xdr:col>
      <xdr:colOff>490538</xdr:colOff>
      <xdr:row>84</xdr:row>
      <xdr:rowOff>323850</xdr:rowOff>
    </xdr:to>
    <xdr:pic>
      <xdr:nvPicPr>
        <xdr:cNvPr id="817" name="図 816">
          <a:extLst>
            <a:ext uri="{FF2B5EF4-FFF2-40B4-BE49-F238E27FC236}">
              <a16:creationId xmlns:a16="http://schemas.microsoft.com/office/drawing/2014/main" id="{ADF90568-DEB2-4513-9741-587423C6A4D8}"/>
            </a:ext>
          </a:extLst>
        </xdr:cNvPr>
        <xdr:cNvPicPr>
          <a:picLocks noChangeAspect="1" noChangeArrowheads="1"/>
        </xdr:cNvPicPr>
      </xdr:nvPicPr>
      <xdr:blipFill>
        <a:blip xmlns:r="http://schemas.openxmlformats.org/officeDocument/2006/relationships" r:embed="rId68" cstate="print">
          <a:extLst>
            <a:ext uri="{28A0092B-C50C-407E-A947-70E740481C1C}">
              <a14:useLocalDpi xmlns:a14="http://schemas.microsoft.com/office/drawing/2010/main" val="0"/>
            </a:ext>
          </a:extLst>
        </a:blip>
        <a:srcRect/>
        <a:stretch>
          <a:fillRect/>
        </a:stretch>
      </xdr:blipFill>
      <xdr:spPr bwMode="auto">
        <a:xfrm>
          <a:off x="2166938" y="367093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85</xdr:row>
      <xdr:rowOff>9525</xdr:rowOff>
    </xdr:from>
    <xdr:to>
      <xdr:col>3</xdr:col>
      <xdr:colOff>490538</xdr:colOff>
      <xdr:row>85</xdr:row>
      <xdr:rowOff>323850</xdr:rowOff>
    </xdr:to>
    <xdr:pic>
      <xdr:nvPicPr>
        <xdr:cNvPr id="818" name="図 817">
          <a:extLst>
            <a:ext uri="{FF2B5EF4-FFF2-40B4-BE49-F238E27FC236}">
              <a16:creationId xmlns:a16="http://schemas.microsoft.com/office/drawing/2014/main" id="{656D382B-0CD9-41E7-A12E-047340DD75D3}"/>
            </a:ext>
          </a:extLst>
        </xdr:cNvPr>
        <xdr:cNvPicPr>
          <a:picLocks noChangeAspect="1" noChangeArrowheads="1"/>
        </xdr:cNvPicPr>
      </xdr:nvPicPr>
      <xdr:blipFill>
        <a:blip xmlns:r="http://schemas.openxmlformats.org/officeDocument/2006/relationships" r:embed="rId68" cstate="print">
          <a:extLst>
            <a:ext uri="{28A0092B-C50C-407E-A947-70E740481C1C}">
              <a14:useLocalDpi xmlns:a14="http://schemas.microsoft.com/office/drawing/2010/main" val="0"/>
            </a:ext>
          </a:extLst>
        </a:blip>
        <a:srcRect/>
        <a:stretch>
          <a:fillRect/>
        </a:stretch>
      </xdr:blipFill>
      <xdr:spPr bwMode="auto">
        <a:xfrm>
          <a:off x="2166938" y="371475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86</xdr:row>
      <xdr:rowOff>9525</xdr:rowOff>
    </xdr:from>
    <xdr:to>
      <xdr:col>3</xdr:col>
      <xdr:colOff>490538</xdr:colOff>
      <xdr:row>86</xdr:row>
      <xdr:rowOff>323850</xdr:rowOff>
    </xdr:to>
    <xdr:pic>
      <xdr:nvPicPr>
        <xdr:cNvPr id="819" name="図 818">
          <a:extLst>
            <a:ext uri="{FF2B5EF4-FFF2-40B4-BE49-F238E27FC236}">
              <a16:creationId xmlns:a16="http://schemas.microsoft.com/office/drawing/2014/main" id="{0F13309C-52E3-4EAD-ACB3-3D6A25B185BA}"/>
            </a:ext>
          </a:extLst>
        </xdr:cNvPr>
        <xdr:cNvPicPr>
          <a:picLocks noChangeAspect="1" noChangeArrowheads="1"/>
        </xdr:cNvPicPr>
      </xdr:nvPicPr>
      <xdr:blipFill>
        <a:blip xmlns:r="http://schemas.openxmlformats.org/officeDocument/2006/relationships" r:embed="rId69" cstate="print">
          <a:extLst>
            <a:ext uri="{28A0092B-C50C-407E-A947-70E740481C1C}">
              <a14:useLocalDpi xmlns:a14="http://schemas.microsoft.com/office/drawing/2010/main" val="0"/>
            </a:ext>
          </a:extLst>
        </a:blip>
        <a:srcRect/>
        <a:stretch>
          <a:fillRect/>
        </a:stretch>
      </xdr:blipFill>
      <xdr:spPr bwMode="auto">
        <a:xfrm>
          <a:off x="2166938" y="375856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87</xdr:row>
      <xdr:rowOff>9525</xdr:rowOff>
    </xdr:from>
    <xdr:to>
      <xdr:col>3</xdr:col>
      <xdr:colOff>490538</xdr:colOff>
      <xdr:row>87</xdr:row>
      <xdr:rowOff>323850</xdr:rowOff>
    </xdr:to>
    <xdr:pic>
      <xdr:nvPicPr>
        <xdr:cNvPr id="820" name="図 819">
          <a:extLst>
            <a:ext uri="{FF2B5EF4-FFF2-40B4-BE49-F238E27FC236}">
              <a16:creationId xmlns:a16="http://schemas.microsoft.com/office/drawing/2014/main" id="{46B1518F-EB43-4B5E-8686-7316B2A17C7C}"/>
            </a:ext>
          </a:extLst>
        </xdr:cNvPr>
        <xdr:cNvPicPr>
          <a:picLocks noChangeAspect="1" noChangeArrowheads="1"/>
        </xdr:cNvPicPr>
      </xdr:nvPicPr>
      <xdr:blipFill>
        <a:blip xmlns:r="http://schemas.openxmlformats.org/officeDocument/2006/relationships" r:embed="rId70" cstate="print">
          <a:extLst>
            <a:ext uri="{28A0092B-C50C-407E-A947-70E740481C1C}">
              <a14:useLocalDpi xmlns:a14="http://schemas.microsoft.com/office/drawing/2010/main" val="0"/>
            </a:ext>
          </a:extLst>
        </a:blip>
        <a:srcRect/>
        <a:stretch>
          <a:fillRect/>
        </a:stretch>
      </xdr:blipFill>
      <xdr:spPr bwMode="auto">
        <a:xfrm>
          <a:off x="2166938" y="380238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88</xdr:row>
      <xdr:rowOff>9525</xdr:rowOff>
    </xdr:from>
    <xdr:to>
      <xdr:col>3</xdr:col>
      <xdr:colOff>490538</xdr:colOff>
      <xdr:row>88</xdr:row>
      <xdr:rowOff>323850</xdr:rowOff>
    </xdr:to>
    <xdr:pic>
      <xdr:nvPicPr>
        <xdr:cNvPr id="821" name="図 820">
          <a:extLst>
            <a:ext uri="{FF2B5EF4-FFF2-40B4-BE49-F238E27FC236}">
              <a16:creationId xmlns:a16="http://schemas.microsoft.com/office/drawing/2014/main" id="{B19592A6-B1F4-4F97-BB33-B3FD90003790}"/>
            </a:ext>
          </a:extLst>
        </xdr:cNvPr>
        <xdr:cNvPicPr>
          <a:picLocks noChangeAspect="1" noChangeArrowheads="1"/>
        </xdr:cNvPicPr>
      </xdr:nvPicPr>
      <xdr:blipFill>
        <a:blip xmlns:r="http://schemas.openxmlformats.org/officeDocument/2006/relationships" r:embed="rId71" cstate="print">
          <a:extLst>
            <a:ext uri="{28A0092B-C50C-407E-A947-70E740481C1C}">
              <a14:useLocalDpi xmlns:a14="http://schemas.microsoft.com/office/drawing/2010/main" val="0"/>
            </a:ext>
          </a:extLst>
        </a:blip>
        <a:srcRect/>
        <a:stretch>
          <a:fillRect/>
        </a:stretch>
      </xdr:blipFill>
      <xdr:spPr bwMode="auto">
        <a:xfrm>
          <a:off x="2166938" y="384619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89</xdr:row>
      <xdr:rowOff>9525</xdr:rowOff>
    </xdr:from>
    <xdr:to>
      <xdr:col>3</xdr:col>
      <xdr:colOff>490538</xdr:colOff>
      <xdr:row>89</xdr:row>
      <xdr:rowOff>323850</xdr:rowOff>
    </xdr:to>
    <xdr:pic>
      <xdr:nvPicPr>
        <xdr:cNvPr id="822" name="図 821">
          <a:extLst>
            <a:ext uri="{FF2B5EF4-FFF2-40B4-BE49-F238E27FC236}">
              <a16:creationId xmlns:a16="http://schemas.microsoft.com/office/drawing/2014/main" id="{1A8CB1BF-F5A7-4A43-BE46-7E8791C0673C}"/>
            </a:ext>
          </a:extLst>
        </xdr:cNvPr>
        <xdr:cNvPicPr>
          <a:picLocks noChangeAspect="1" noChangeArrowheads="1"/>
        </xdr:cNvPicPr>
      </xdr:nvPicPr>
      <xdr:blipFill>
        <a:blip xmlns:r="http://schemas.openxmlformats.org/officeDocument/2006/relationships" r:embed="rId72" cstate="print">
          <a:extLst>
            <a:ext uri="{28A0092B-C50C-407E-A947-70E740481C1C}">
              <a14:useLocalDpi xmlns:a14="http://schemas.microsoft.com/office/drawing/2010/main" val="0"/>
            </a:ext>
          </a:extLst>
        </a:blip>
        <a:srcRect/>
        <a:stretch>
          <a:fillRect/>
        </a:stretch>
      </xdr:blipFill>
      <xdr:spPr bwMode="auto">
        <a:xfrm>
          <a:off x="2166938" y="389001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90</xdr:row>
      <xdr:rowOff>9525</xdr:rowOff>
    </xdr:from>
    <xdr:to>
      <xdr:col>3</xdr:col>
      <xdr:colOff>490538</xdr:colOff>
      <xdr:row>90</xdr:row>
      <xdr:rowOff>323850</xdr:rowOff>
    </xdr:to>
    <xdr:pic>
      <xdr:nvPicPr>
        <xdr:cNvPr id="823" name="図 822">
          <a:extLst>
            <a:ext uri="{FF2B5EF4-FFF2-40B4-BE49-F238E27FC236}">
              <a16:creationId xmlns:a16="http://schemas.microsoft.com/office/drawing/2014/main" id="{CC466C31-E64E-4614-807B-DB8C93DA80F8}"/>
            </a:ext>
          </a:extLst>
        </xdr:cNvPr>
        <xdr:cNvPicPr>
          <a:picLocks noChangeAspect="1" noChangeArrowheads="1"/>
        </xdr:cNvPicPr>
      </xdr:nvPicPr>
      <xdr:blipFill>
        <a:blip xmlns:r="http://schemas.openxmlformats.org/officeDocument/2006/relationships" r:embed="rId73" cstate="print">
          <a:extLst>
            <a:ext uri="{28A0092B-C50C-407E-A947-70E740481C1C}">
              <a14:useLocalDpi xmlns:a14="http://schemas.microsoft.com/office/drawing/2010/main" val="0"/>
            </a:ext>
          </a:extLst>
        </a:blip>
        <a:srcRect/>
        <a:stretch>
          <a:fillRect/>
        </a:stretch>
      </xdr:blipFill>
      <xdr:spPr bwMode="auto">
        <a:xfrm>
          <a:off x="2166938" y="393382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91</xdr:row>
      <xdr:rowOff>9525</xdr:rowOff>
    </xdr:from>
    <xdr:to>
      <xdr:col>3</xdr:col>
      <xdr:colOff>490538</xdr:colOff>
      <xdr:row>91</xdr:row>
      <xdr:rowOff>323850</xdr:rowOff>
    </xdr:to>
    <xdr:pic>
      <xdr:nvPicPr>
        <xdr:cNvPr id="824" name="図 823">
          <a:extLst>
            <a:ext uri="{FF2B5EF4-FFF2-40B4-BE49-F238E27FC236}">
              <a16:creationId xmlns:a16="http://schemas.microsoft.com/office/drawing/2014/main" id="{7630F7EA-48D2-413F-89C6-0A42E3D2ED80}"/>
            </a:ext>
          </a:extLst>
        </xdr:cNvPr>
        <xdr:cNvPicPr>
          <a:picLocks noChangeAspect="1" noChangeArrowheads="1"/>
        </xdr:cNvPicPr>
      </xdr:nvPicPr>
      <xdr:blipFill>
        <a:blip xmlns:r="http://schemas.openxmlformats.org/officeDocument/2006/relationships" r:embed="rId74" cstate="print">
          <a:extLst>
            <a:ext uri="{28A0092B-C50C-407E-A947-70E740481C1C}">
              <a14:useLocalDpi xmlns:a14="http://schemas.microsoft.com/office/drawing/2010/main" val="0"/>
            </a:ext>
          </a:extLst>
        </a:blip>
        <a:srcRect/>
        <a:stretch>
          <a:fillRect/>
        </a:stretch>
      </xdr:blipFill>
      <xdr:spPr bwMode="auto">
        <a:xfrm>
          <a:off x="2166938" y="397764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92</xdr:row>
      <xdr:rowOff>9525</xdr:rowOff>
    </xdr:from>
    <xdr:to>
      <xdr:col>3</xdr:col>
      <xdr:colOff>490538</xdr:colOff>
      <xdr:row>92</xdr:row>
      <xdr:rowOff>323850</xdr:rowOff>
    </xdr:to>
    <xdr:pic>
      <xdr:nvPicPr>
        <xdr:cNvPr id="825" name="図 824">
          <a:extLst>
            <a:ext uri="{FF2B5EF4-FFF2-40B4-BE49-F238E27FC236}">
              <a16:creationId xmlns:a16="http://schemas.microsoft.com/office/drawing/2014/main" id="{748BD059-EF60-4482-9DE6-799AD988007B}"/>
            </a:ext>
          </a:extLst>
        </xdr:cNvPr>
        <xdr:cNvPicPr>
          <a:picLocks noChangeAspect="1" noChangeArrowheads="1"/>
        </xdr:cNvPicPr>
      </xdr:nvPicPr>
      <xdr:blipFill>
        <a:blip xmlns:r="http://schemas.openxmlformats.org/officeDocument/2006/relationships" r:embed="rId75" cstate="print">
          <a:extLst>
            <a:ext uri="{28A0092B-C50C-407E-A947-70E740481C1C}">
              <a14:useLocalDpi xmlns:a14="http://schemas.microsoft.com/office/drawing/2010/main" val="0"/>
            </a:ext>
          </a:extLst>
        </a:blip>
        <a:srcRect/>
        <a:stretch>
          <a:fillRect/>
        </a:stretch>
      </xdr:blipFill>
      <xdr:spPr bwMode="auto">
        <a:xfrm>
          <a:off x="2166938" y="402145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93</xdr:row>
      <xdr:rowOff>9525</xdr:rowOff>
    </xdr:from>
    <xdr:to>
      <xdr:col>3</xdr:col>
      <xdr:colOff>490538</xdr:colOff>
      <xdr:row>93</xdr:row>
      <xdr:rowOff>323850</xdr:rowOff>
    </xdr:to>
    <xdr:pic>
      <xdr:nvPicPr>
        <xdr:cNvPr id="826" name="図 825">
          <a:extLst>
            <a:ext uri="{FF2B5EF4-FFF2-40B4-BE49-F238E27FC236}">
              <a16:creationId xmlns:a16="http://schemas.microsoft.com/office/drawing/2014/main" id="{F9955B0A-4435-4EAE-BAA7-1BB7D2C764C8}"/>
            </a:ext>
          </a:extLst>
        </xdr:cNvPr>
        <xdr:cNvPicPr>
          <a:picLocks noChangeAspect="1" noChangeArrowheads="1"/>
        </xdr:cNvPicPr>
      </xdr:nvPicPr>
      <xdr:blipFill>
        <a:blip xmlns:r="http://schemas.openxmlformats.org/officeDocument/2006/relationships" r:embed="rId76" cstate="print">
          <a:extLst>
            <a:ext uri="{28A0092B-C50C-407E-A947-70E740481C1C}">
              <a14:useLocalDpi xmlns:a14="http://schemas.microsoft.com/office/drawing/2010/main" val="0"/>
            </a:ext>
          </a:extLst>
        </a:blip>
        <a:srcRect/>
        <a:stretch>
          <a:fillRect/>
        </a:stretch>
      </xdr:blipFill>
      <xdr:spPr bwMode="auto">
        <a:xfrm>
          <a:off x="2166938" y="406527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94</xdr:row>
      <xdr:rowOff>9525</xdr:rowOff>
    </xdr:from>
    <xdr:to>
      <xdr:col>3</xdr:col>
      <xdr:colOff>490538</xdr:colOff>
      <xdr:row>94</xdr:row>
      <xdr:rowOff>323850</xdr:rowOff>
    </xdr:to>
    <xdr:pic>
      <xdr:nvPicPr>
        <xdr:cNvPr id="827" name="図 826">
          <a:extLst>
            <a:ext uri="{FF2B5EF4-FFF2-40B4-BE49-F238E27FC236}">
              <a16:creationId xmlns:a16="http://schemas.microsoft.com/office/drawing/2014/main" id="{3DBBC5BF-B598-4B57-A20F-68A7463EFC12}"/>
            </a:ext>
          </a:extLst>
        </xdr:cNvPr>
        <xdr:cNvPicPr>
          <a:picLocks noChangeAspect="1" noChangeArrowheads="1"/>
        </xdr:cNvPicPr>
      </xdr:nvPicPr>
      <xdr:blipFill>
        <a:blip xmlns:r="http://schemas.openxmlformats.org/officeDocument/2006/relationships" r:embed="rId77" cstate="print">
          <a:extLst>
            <a:ext uri="{28A0092B-C50C-407E-A947-70E740481C1C}">
              <a14:useLocalDpi xmlns:a14="http://schemas.microsoft.com/office/drawing/2010/main" val="0"/>
            </a:ext>
          </a:extLst>
        </a:blip>
        <a:srcRect/>
        <a:stretch>
          <a:fillRect/>
        </a:stretch>
      </xdr:blipFill>
      <xdr:spPr bwMode="auto">
        <a:xfrm>
          <a:off x="2166938" y="410908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95</xdr:row>
      <xdr:rowOff>9525</xdr:rowOff>
    </xdr:from>
    <xdr:to>
      <xdr:col>3</xdr:col>
      <xdr:colOff>490538</xdr:colOff>
      <xdr:row>95</xdr:row>
      <xdr:rowOff>323850</xdr:rowOff>
    </xdr:to>
    <xdr:pic>
      <xdr:nvPicPr>
        <xdr:cNvPr id="828" name="図 827">
          <a:extLst>
            <a:ext uri="{FF2B5EF4-FFF2-40B4-BE49-F238E27FC236}">
              <a16:creationId xmlns:a16="http://schemas.microsoft.com/office/drawing/2014/main" id="{060CBC56-5D8B-4B6B-AB52-2BCAE2E3712B}"/>
            </a:ext>
          </a:extLst>
        </xdr:cNvPr>
        <xdr:cNvPicPr>
          <a:picLocks noChangeAspect="1" noChangeArrowheads="1"/>
        </xdr:cNvPicPr>
      </xdr:nvPicPr>
      <xdr:blipFill>
        <a:blip xmlns:r="http://schemas.openxmlformats.org/officeDocument/2006/relationships" r:embed="rId78" cstate="print">
          <a:extLst>
            <a:ext uri="{28A0092B-C50C-407E-A947-70E740481C1C}">
              <a14:useLocalDpi xmlns:a14="http://schemas.microsoft.com/office/drawing/2010/main" val="0"/>
            </a:ext>
          </a:extLst>
        </a:blip>
        <a:srcRect/>
        <a:stretch>
          <a:fillRect/>
        </a:stretch>
      </xdr:blipFill>
      <xdr:spPr bwMode="auto">
        <a:xfrm>
          <a:off x="2166938" y="415290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96</xdr:row>
      <xdr:rowOff>9525</xdr:rowOff>
    </xdr:from>
    <xdr:to>
      <xdr:col>3</xdr:col>
      <xdr:colOff>490538</xdr:colOff>
      <xdr:row>96</xdr:row>
      <xdr:rowOff>323850</xdr:rowOff>
    </xdr:to>
    <xdr:pic>
      <xdr:nvPicPr>
        <xdr:cNvPr id="829" name="図 828">
          <a:extLst>
            <a:ext uri="{FF2B5EF4-FFF2-40B4-BE49-F238E27FC236}">
              <a16:creationId xmlns:a16="http://schemas.microsoft.com/office/drawing/2014/main" id="{C16B2745-CC8C-4E23-8C12-2254509B5987}"/>
            </a:ext>
          </a:extLst>
        </xdr:cNvPr>
        <xdr:cNvPicPr>
          <a:picLocks noChangeAspect="1" noChangeArrowheads="1"/>
        </xdr:cNvPicPr>
      </xdr:nvPicPr>
      <xdr:blipFill>
        <a:blip xmlns:r="http://schemas.openxmlformats.org/officeDocument/2006/relationships" r:embed="rId79" cstate="print">
          <a:extLst>
            <a:ext uri="{28A0092B-C50C-407E-A947-70E740481C1C}">
              <a14:useLocalDpi xmlns:a14="http://schemas.microsoft.com/office/drawing/2010/main" val="0"/>
            </a:ext>
          </a:extLst>
        </a:blip>
        <a:srcRect/>
        <a:stretch>
          <a:fillRect/>
        </a:stretch>
      </xdr:blipFill>
      <xdr:spPr bwMode="auto">
        <a:xfrm>
          <a:off x="2166938" y="419671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97</xdr:row>
      <xdr:rowOff>9525</xdr:rowOff>
    </xdr:from>
    <xdr:to>
      <xdr:col>3</xdr:col>
      <xdr:colOff>490538</xdr:colOff>
      <xdr:row>97</xdr:row>
      <xdr:rowOff>323850</xdr:rowOff>
    </xdr:to>
    <xdr:pic>
      <xdr:nvPicPr>
        <xdr:cNvPr id="830" name="図 829">
          <a:extLst>
            <a:ext uri="{FF2B5EF4-FFF2-40B4-BE49-F238E27FC236}">
              <a16:creationId xmlns:a16="http://schemas.microsoft.com/office/drawing/2014/main" id="{E775CD07-E008-4897-AD49-E41D2F1346A4}"/>
            </a:ext>
          </a:extLst>
        </xdr:cNvPr>
        <xdr:cNvPicPr>
          <a:picLocks noChangeAspect="1" noChangeArrowheads="1"/>
        </xdr:cNvPicPr>
      </xdr:nvPicPr>
      <xdr:blipFill>
        <a:blip xmlns:r="http://schemas.openxmlformats.org/officeDocument/2006/relationships" r:embed="rId80" cstate="print">
          <a:extLst>
            <a:ext uri="{28A0092B-C50C-407E-A947-70E740481C1C}">
              <a14:useLocalDpi xmlns:a14="http://schemas.microsoft.com/office/drawing/2010/main" val="0"/>
            </a:ext>
          </a:extLst>
        </a:blip>
        <a:srcRect/>
        <a:stretch>
          <a:fillRect/>
        </a:stretch>
      </xdr:blipFill>
      <xdr:spPr bwMode="auto">
        <a:xfrm>
          <a:off x="2166938" y="424053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98</xdr:row>
      <xdr:rowOff>9525</xdr:rowOff>
    </xdr:from>
    <xdr:to>
      <xdr:col>3</xdr:col>
      <xdr:colOff>490538</xdr:colOff>
      <xdr:row>98</xdr:row>
      <xdr:rowOff>323850</xdr:rowOff>
    </xdr:to>
    <xdr:pic>
      <xdr:nvPicPr>
        <xdr:cNvPr id="831" name="図 830">
          <a:extLst>
            <a:ext uri="{FF2B5EF4-FFF2-40B4-BE49-F238E27FC236}">
              <a16:creationId xmlns:a16="http://schemas.microsoft.com/office/drawing/2014/main" id="{72226072-ED3B-4A85-8EDB-FB1A60D1D63D}"/>
            </a:ext>
          </a:extLst>
        </xdr:cNvPr>
        <xdr:cNvPicPr>
          <a:picLocks noChangeAspect="1" noChangeArrowheads="1"/>
        </xdr:cNvPicPr>
      </xdr:nvPicPr>
      <xdr:blipFill>
        <a:blip xmlns:r="http://schemas.openxmlformats.org/officeDocument/2006/relationships" r:embed="rId81" cstate="print">
          <a:extLst>
            <a:ext uri="{28A0092B-C50C-407E-A947-70E740481C1C}">
              <a14:useLocalDpi xmlns:a14="http://schemas.microsoft.com/office/drawing/2010/main" val="0"/>
            </a:ext>
          </a:extLst>
        </a:blip>
        <a:srcRect/>
        <a:stretch>
          <a:fillRect/>
        </a:stretch>
      </xdr:blipFill>
      <xdr:spPr bwMode="auto">
        <a:xfrm>
          <a:off x="2166938" y="428434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99</xdr:row>
      <xdr:rowOff>9525</xdr:rowOff>
    </xdr:from>
    <xdr:to>
      <xdr:col>3</xdr:col>
      <xdr:colOff>490538</xdr:colOff>
      <xdr:row>99</xdr:row>
      <xdr:rowOff>323850</xdr:rowOff>
    </xdr:to>
    <xdr:pic>
      <xdr:nvPicPr>
        <xdr:cNvPr id="832" name="図 831">
          <a:extLst>
            <a:ext uri="{FF2B5EF4-FFF2-40B4-BE49-F238E27FC236}">
              <a16:creationId xmlns:a16="http://schemas.microsoft.com/office/drawing/2014/main" id="{D4DCBA20-EBBB-4303-9807-BD38C10E5435}"/>
            </a:ext>
          </a:extLst>
        </xdr:cNvPr>
        <xdr:cNvPicPr>
          <a:picLocks noChangeAspect="1" noChangeArrowheads="1"/>
        </xdr:cNvPicPr>
      </xdr:nvPicPr>
      <xdr:blipFill>
        <a:blip xmlns:r="http://schemas.openxmlformats.org/officeDocument/2006/relationships" r:embed="rId82" cstate="print">
          <a:extLst>
            <a:ext uri="{28A0092B-C50C-407E-A947-70E740481C1C}">
              <a14:useLocalDpi xmlns:a14="http://schemas.microsoft.com/office/drawing/2010/main" val="0"/>
            </a:ext>
          </a:extLst>
        </a:blip>
        <a:srcRect/>
        <a:stretch>
          <a:fillRect/>
        </a:stretch>
      </xdr:blipFill>
      <xdr:spPr bwMode="auto">
        <a:xfrm>
          <a:off x="2166938" y="432816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100</xdr:row>
      <xdr:rowOff>9525</xdr:rowOff>
    </xdr:from>
    <xdr:to>
      <xdr:col>3</xdr:col>
      <xdr:colOff>490538</xdr:colOff>
      <xdr:row>100</xdr:row>
      <xdr:rowOff>323850</xdr:rowOff>
    </xdr:to>
    <xdr:pic>
      <xdr:nvPicPr>
        <xdr:cNvPr id="833" name="図 832">
          <a:extLst>
            <a:ext uri="{FF2B5EF4-FFF2-40B4-BE49-F238E27FC236}">
              <a16:creationId xmlns:a16="http://schemas.microsoft.com/office/drawing/2014/main" id="{19D372E9-605A-41FF-9320-6727F25EFDE4}"/>
            </a:ext>
          </a:extLst>
        </xdr:cNvPr>
        <xdr:cNvPicPr>
          <a:picLocks noChangeAspect="1" noChangeArrowheads="1"/>
        </xdr:cNvPicPr>
      </xdr:nvPicPr>
      <xdr:blipFill>
        <a:blip xmlns:r="http://schemas.openxmlformats.org/officeDocument/2006/relationships" r:embed="rId83" cstate="print">
          <a:extLst>
            <a:ext uri="{28A0092B-C50C-407E-A947-70E740481C1C}">
              <a14:useLocalDpi xmlns:a14="http://schemas.microsoft.com/office/drawing/2010/main" val="0"/>
            </a:ext>
          </a:extLst>
        </a:blip>
        <a:srcRect/>
        <a:stretch>
          <a:fillRect/>
        </a:stretch>
      </xdr:blipFill>
      <xdr:spPr bwMode="auto">
        <a:xfrm>
          <a:off x="2166938" y="437197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101</xdr:row>
      <xdr:rowOff>9525</xdr:rowOff>
    </xdr:from>
    <xdr:to>
      <xdr:col>3</xdr:col>
      <xdr:colOff>490538</xdr:colOff>
      <xdr:row>101</xdr:row>
      <xdr:rowOff>323850</xdr:rowOff>
    </xdr:to>
    <xdr:pic>
      <xdr:nvPicPr>
        <xdr:cNvPr id="834" name="図 833">
          <a:extLst>
            <a:ext uri="{FF2B5EF4-FFF2-40B4-BE49-F238E27FC236}">
              <a16:creationId xmlns:a16="http://schemas.microsoft.com/office/drawing/2014/main" id="{502EA38F-FB13-432D-9192-0942A29FC908}"/>
            </a:ext>
          </a:extLst>
        </xdr:cNvPr>
        <xdr:cNvPicPr>
          <a:picLocks noChangeAspect="1" noChangeArrowheads="1"/>
        </xdr:cNvPicPr>
      </xdr:nvPicPr>
      <xdr:blipFill>
        <a:blip xmlns:r="http://schemas.openxmlformats.org/officeDocument/2006/relationships" r:embed="rId84" cstate="print">
          <a:extLst>
            <a:ext uri="{28A0092B-C50C-407E-A947-70E740481C1C}">
              <a14:useLocalDpi xmlns:a14="http://schemas.microsoft.com/office/drawing/2010/main" val="0"/>
            </a:ext>
          </a:extLst>
        </a:blip>
        <a:srcRect/>
        <a:stretch>
          <a:fillRect/>
        </a:stretch>
      </xdr:blipFill>
      <xdr:spPr bwMode="auto">
        <a:xfrm>
          <a:off x="2166938" y="441579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102</xdr:row>
      <xdr:rowOff>9525</xdr:rowOff>
    </xdr:from>
    <xdr:to>
      <xdr:col>3</xdr:col>
      <xdr:colOff>490538</xdr:colOff>
      <xdr:row>102</xdr:row>
      <xdr:rowOff>323850</xdr:rowOff>
    </xdr:to>
    <xdr:pic>
      <xdr:nvPicPr>
        <xdr:cNvPr id="835" name="図 834">
          <a:extLst>
            <a:ext uri="{FF2B5EF4-FFF2-40B4-BE49-F238E27FC236}">
              <a16:creationId xmlns:a16="http://schemas.microsoft.com/office/drawing/2014/main" id="{8E3C58AB-025A-4447-97B5-627F41DED9B2}"/>
            </a:ext>
          </a:extLst>
        </xdr:cNvPr>
        <xdr:cNvPicPr>
          <a:picLocks noChangeAspect="1" noChangeArrowheads="1"/>
        </xdr:cNvPicPr>
      </xdr:nvPicPr>
      <xdr:blipFill>
        <a:blip xmlns:r="http://schemas.openxmlformats.org/officeDocument/2006/relationships" r:embed="rId85" cstate="print">
          <a:extLst>
            <a:ext uri="{28A0092B-C50C-407E-A947-70E740481C1C}">
              <a14:useLocalDpi xmlns:a14="http://schemas.microsoft.com/office/drawing/2010/main" val="0"/>
            </a:ext>
          </a:extLst>
        </a:blip>
        <a:srcRect/>
        <a:stretch>
          <a:fillRect/>
        </a:stretch>
      </xdr:blipFill>
      <xdr:spPr bwMode="auto">
        <a:xfrm>
          <a:off x="2166938" y="445960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103</xdr:row>
      <xdr:rowOff>9525</xdr:rowOff>
    </xdr:from>
    <xdr:to>
      <xdr:col>3</xdr:col>
      <xdr:colOff>490538</xdr:colOff>
      <xdr:row>103</xdr:row>
      <xdr:rowOff>323850</xdr:rowOff>
    </xdr:to>
    <xdr:pic>
      <xdr:nvPicPr>
        <xdr:cNvPr id="836" name="図 835">
          <a:extLst>
            <a:ext uri="{FF2B5EF4-FFF2-40B4-BE49-F238E27FC236}">
              <a16:creationId xmlns:a16="http://schemas.microsoft.com/office/drawing/2014/main" id="{0F9099E5-69F2-4898-B02B-1AD976470647}"/>
            </a:ext>
          </a:extLst>
        </xdr:cNvPr>
        <xdr:cNvPicPr>
          <a:picLocks noChangeAspect="1" noChangeArrowheads="1"/>
        </xdr:cNvPicPr>
      </xdr:nvPicPr>
      <xdr:blipFill>
        <a:blip xmlns:r="http://schemas.openxmlformats.org/officeDocument/2006/relationships" r:embed="rId86" cstate="print">
          <a:extLst>
            <a:ext uri="{28A0092B-C50C-407E-A947-70E740481C1C}">
              <a14:useLocalDpi xmlns:a14="http://schemas.microsoft.com/office/drawing/2010/main" val="0"/>
            </a:ext>
          </a:extLst>
        </a:blip>
        <a:srcRect/>
        <a:stretch>
          <a:fillRect/>
        </a:stretch>
      </xdr:blipFill>
      <xdr:spPr bwMode="auto">
        <a:xfrm>
          <a:off x="2166938" y="450342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104</xdr:row>
      <xdr:rowOff>9525</xdr:rowOff>
    </xdr:from>
    <xdr:to>
      <xdr:col>3</xdr:col>
      <xdr:colOff>490538</xdr:colOff>
      <xdr:row>104</xdr:row>
      <xdr:rowOff>323850</xdr:rowOff>
    </xdr:to>
    <xdr:pic>
      <xdr:nvPicPr>
        <xdr:cNvPr id="837" name="図 836">
          <a:extLst>
            <a:ext uri="{FF2B5EF4-FFF2-40B4-BE49-F238E27FC236}">
              <a16:creationId xmlns:a16="http://schemas.microsoft.com/office/drawing/2014/main" id="{ED7FABF9-FDDF-4D98-B4E8-F7790EE149F3}"/>
            </a:ext>
          </a:extLst>
        </xdr:cNvPr>
        <xdr:cNvPicPr>
          <a:picLocks noChangeAspect="1" noChangeArrowheads="1"/>
        </xdr:cNvPicPr>
      </xdr:nvPicPr>
      <xdr:blipFill>
        <a:blip xmlns:r="http://schemas.openxmlformats.org/officeDocument/2006/relationships" r:embed="rId87" cstate="print">
          <a:extLst>
            <a:ext uri="{28A0092B-C50C-407E-A947-70E740481C1C}">
              <a14:useLocalDpi xmlns:a14="http://schemas.microsoft.com/office/drawing/2010/main" val="0"/>
            </a:ext>
          </a:extLst>
        </a:blip>
        <a:srcRect/>
        <a:stretch>
          <a:fillRect/>
        </a:stretch>
      </xdr:blipFill>
      <xdr:spPr bwMode="auto">
        <a:xfrm>
          <a:off x="2166938" y="454723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105</xdr:row>
      <xdr:rowOff>9525</xdr:rowOff>
    </xdr:from>
    <xdr:to>
      <xdr:col>3</xdr:col>
      <xdr:colOff>490538</xdr:colOff>
      <xdr:row>105</xdr:row>
      <xdr:rowOff>323850</xdr:rowOff>
    </xdr:to>
    <xdr:pic>
      <xdr:nvPicPr>
        <xdr:cNvPr id="838" name="図 837">
          <a:extLst>
            <a:ext uri="{FF2B5EF4-FFF2-40B4-BE49-F238E27FC236}">
              <a16:creationId xmlns:a16="http://schemas.microsoft.com/office/drawing/2014/main" id="{858958C1-CDCE-4274-9D97-306A88F66865}"/>
            </a:ext>
          </a:extLst>
        </xdr:cNvPr>
        <xdr:cNvPicPr>
          <a:picLocks noChangeAspect="1" noChangeArrowheads="1"/>
        </xdr:cNvPicPr>
      </xdr:nvPicPr>
      <xdr:blipFill>
        <a:blip xmlns:r="http://schemas.openxmlformats.org/officeDocument/2006/relationships" r:embed="rId88" cstate="print">
          <a:extLst>
            <a:ext uri="{28A0092B-C50C-407E-A947-70E740481C1C}">
              <a14:useLocalDpi xmlns:a14="http://schemas.microsoft.com/office/drawing/2010/main" val="0"/>
            </a:ext>
          </a:extLst>
        </a:blip>
        <a:srcRect/>
        <a:stretch>
          <a:fillRect/>
        </a:stretch>
      </xdr:blipFill>
      <xdr:spPr bwMode="auto">
        <a:xfrm>
          <a:off x="2166938" y="459105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106</xdr:row>
      <xdr:rowOff>9525</xdr:rowOff>
    </xdr:from>
    <xdr:to>
      <xdr:col>3</xdr:col>
      <xdr:colOff>490538</xdr:colOff>
      <xdr:row>106</xdr:row>
      <xdr:rowOff>323850</xdr:rowOff>
    </xdr:to>
    <xdr:pic>
      <xdr:nvPicPr>
        <xdr:cNvPr id="839" name="図 838">
          <a:extLst>
            <a:ext uri="{FF2B5EF4-FFF2-40B4-BE49-F238E27FC236}">
              <a16:creationId xmlns:a16="http://schemas.microsoft.com/office/drawing/2014/main" id="{3104E2F6-E793-4769-9FCE-5248765237C1}"/>
            </a:ext>
          </a:extLst>
        </xdr:cNvPr>
        <xdr:cNvPicPr>
          <a:picLocks noChangeAspect="1" noChangeArrowheads="1"/>
        </xdr:cNvPicPr>
      </xdr:nvPicPr>
      <xdr:blipFill>
        <a:blip xmlns:r="http://schemas.openxmlformats.org/officeDocument/2006/relationships" r:embed="rId89" cstate="print">
          <a:extLst>
            <a:ext uri="{28A0092B-C50C-407E-A947-70E740481C1C}">
              <a14:useLocalDpi xmlns:a14="http://schemas.microsoft.com/office/drawing/2010/main" val="0"/>
            </a:ext>
          </a:extLst>
        </a:blip>
        <a:srcRect/>
        <a:stretch>
          <a:fillRect/>
        </a:stretch>
      </xdr:blipFill>
      <xdr:spPr bwMode="auto">
        <a:xfrm>
          <a:off x="2166938" y="463486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107</xdr:row>
      <xdr:rowOff>9525</xdr:rowOff>
    </xdr:from>
    <xdr:to>
      <xdr:col>3</xdr:col>
      <xdr:colOff>490538</xdr:colOff>
      <xdr:row>107</xdr:row>
      <xdr:rowOff>323850</xdr:rowOff>
    </xdr:to>
    <xdr:pic>
      <xdr:nvPicPr>
        <xdr:cNvPr id="840" name="図 839">
          <a:extLst>
            <a:ext uri="{FF2B5EF4-FFF2-40B4-BE49-F238E27FC236}">
              <a16:creationId xmlns:a16="http://schemas.microsoft.com/office/drawing/2014/main" id="{ED252928-CEC3-4B94-843B-AE2763512832}"/>
            </a:ext>
          </a:extLst>
        </xdr:cNvPr>
        <xdr:cNvPicPr>
          <a:picLocks noChangeAspect="1" noChangeArrowheads="1"/>
        </xdr:cNvPicPr>
      </xdr:nvPicPr>
      <xdr:blipFill>
        <a:blip xmlns:r="http://schemas.openxmlformats.org/officeDocument/2006/relationships" r:embed="rId90" cstate="print">
          <a:extLst>
            <a:ext uri="{28A0092B-C50C-407E-A947-70E740481C1C}">
              <a14:useLocalDpi xmlns:a14="http://schemas.microsoft.com/office/drawing/2010/main" val="0"/>
            </a:ext>
          </a:extLst>
        </a:blip>
        <a:srcRect/>
        <a:stretch>
          <a:fillRect/>
        </a:stretch>
      </xdr:blipFill>
      <xdr:spPr bwMode="auto">
        <a:xfrm>
          <a:off x="2166938" y="467868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108</xdr:row>
      <xdr:rowOff>9525</xdr:rowOff>
    </xdr:from>
    <xdr:to>
      <xdr:col>3</xdr:col>
      <xdr:colOff>490538</xdr:colOff>
      <xdr:row>108</xdr:row>
      <xdr:rowOff>323850</xdr:rowOff>
    </xdr:to>
    <xdr:pic>
      <xdr:nvPicPr>
        <xdr:cNvPr id="841" name="図 840">
          <a:extLst>
            <a:ext uri="{FF2B5EF4-FFF2-40B4-BE49-F238E27FC236}">
              <a16:creationId xmlns:a16="http://schemas.microsoft.com/office/drawing/2014/main" id="{DB957876-2B49-4A36-9F10-4B0D3ECC9441}"/>
            </a:ext>
          </a:extLst>
        </xdr:cNvPr>
        <xdr:cNvPicPr>
          <a:picLocks noChangeAspect="1" noChangeArrowheads="1"/>
        </xdr:cNvPicPr>
      </xdr:nvPicPr>
      <xdr:blipFill>
        <a:blip xmlns:r="http://schemas.openxmlformats.org/officeDocument/2006/relationships" r:embed="rId91" cstate="print">
          <a:extLst>
            <a:ext uri="{28A0092B-C50C-407E-A947-70E740481C1C}">
              <a14:useLocalDpi xmlns:a14="http://schemas.microsoft.com/office/drawing/2010/main" val="0"/>
            </a:ext>
          </a:extLst>
        </a:blip>
        <a:srcRect/>
        <a:stretch>
          <a:fillRect/>
        </a:stretch>
      </xdr:blipFill>
      <xdr:spPr bwMode="auto">
        <a:xfrm>
          <a:off x="2166938" y="472249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109</xdr:row>
      <xdr:rowOff>9525</xdr:rowOff>
    </xdr:from>
    <xdr:to>
      <xdr:col>3</xdr:col>
      <xdr:colOff>490538</xdr:colOff>
      <xdr:row>109</xdr:row>
      <xdr:rowOff>323850</xdr:rowOff>
    </xdr:to>
    <xdr:pic>
      <xdr:nvPicPr>
        <xdr:cNvPr id="842" name="図 841">
          <a:extLst>
            <a:ext uri="{FF2B5EF4-FFF2-40B4-BE49-F238E27FC236}">
              <a16:creationId xmlns:a16="http://schemas.microsoft.com/office/drawing/2014/main" id="{B16F64DD-C6CE-4EAA-BC34-4C9448B89CA8}"/>
            </a:ext>
          </a:extLst>
        </xdr:cNvPr>
        <xdr:cNvPicPr>
          <a:picLocks noChangeAspect="1" noChangeArrowheads="1"/>
        </xdr:cNvPicPr>
      </xdr:nvPicPr>
      <xdr:blipFill>
        <a:blip xmlns:r="http://schemas.openxmlformats.org/officeDocument/2006/relationships" r:embed="rId92" cstate="print">
          <a:extLst>
            <a:ext uri="{28A0092B-C50C-407E-A947-70E740481C1C}">
              <a14:useLocalDpi xmlns:a14="http://schemas.microsoft.com/office/drawing/2010/main" val="0"/>
            </a:ext>
          </a:extLst>
        </a:blip>
        <a:srcRect/>
        <a:stretch>
          <a:fillRect/>
        </a:stretch>
      </xdr:blipFill>
      <xdr:spPr bwMode="auto">
        <a:xfrm>
          <a:off x="2166938" y="476631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110</xdr:row>
      <xdr:rowOff>9525</xdr:rowOff>
    </xdr:from>
    <xdr:to>
      <xdr:col>3</xdr:col>
      <xdr:colOff>490538</xdr:colOff>
      <xdr:row>110</xdr:row>
      <xdr:rowOff>323850</xdr:rowOff>
    </xdr:to>
    <xdr:pic>
      <xdr:nvPicPr>
        <xdr:cNvPr id="843" name="図 842">
          <a:extLst>
            <a:ext uri="{FF2B5EF4-FFF2-40B4-BE49-F238E27FC236}">
              <a16:creationId xmlns:a16="http://schemas.microsoft.com/office/drawing/2014/main" id="{F6B51D11-85C2-418D-AA2A-B3DBC6C79619}"/>
            </a:ext>
          </a:extLst>
        </xdr:cNvPr>
        <xdr:cNvPicPr>
          <a:picLocks noChangeAspect="1" noChangeArrowheads="1"/>
        </xdr:cNvPicPr>
      </xdr:nvPicPr>
      <xdr:blipFill>
        <a:blip xmlns:r="http://schemas.openxmlformats.org/officeDocument/2006/relationships" r:embed="rId93" cstate="print">
          <a:extLst>
            <a:ext uri="{28A0092B-C50C-407E-A947-70E740481C1C}">
              <a14:useLocalDpi xmlns:a14="http://schemas.microsoft.com/office/drawing/2010/main" val="0"/>
            </a:ext>
          </a:extLst>
        </a:blip>
        <a:srcRect/>
        <a:stretch>
          <a:fillRect/>
        </a:stretch>
      </xdr:blipFill>
      <xdr:spPr bwMode="auto">
        <a:xfrm>
          <a:off x="2166938" y="481012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111</xdr:row>
      <xdr:rowOff>9525</xdr:rowOff>
    </xdr:from>
    <xdr:to>
      <xdr:col>3</xdr:col>
      <xdr:colOff>490538</xdr:colOff>
      <xdr:row>111</xdr:row>
      <xdr:rowOff>323850</xdr:rowOff>
    </xdr:to>
    <xdr:pic>
      <xdr:nvPicPr>
        <xdr:cNvPr id="844" name="図 843">
          <a:extLst>
            <a:ext uri="{FF2B5EF4-FFF2-40B4-BE49-F238E27FC236}">
              <a16:creationId xmlns:a16="http://schemas.microsoft.com/office/drawing/2014/main" id="{D80D7B6B-2DE4-4678-9B19-1B05ED720470}"/>
            </a:ext>
          </a:extLst>
        </xdr:cNvPr>
        <xdr:cNvPicPr>
          <a:picLocks noChangeAspect="1" noChangeArrowheads="1"/>
        </xdr:cNvPicPr>
      </xdr:nvPicPr>
      <xdr:blipFill>
        <a:blip xmlns:r="http://schemas.openxmlformats.org/officeDocument/2006/relationships" r:embed="rId94" cstate="print">
          <a:extLst>
            <a:ext uri="{28A0092B-C50C-407E-A947-70E740481C1C}">
              <a14:useLocalDpi xmlns:a14="http://schemas.microsoft.com/office/drawing/2010/main" val="0"/>
            </a:ext>
          </a:extLst>
        </a:blip>
        <a:srcRect/>
        <a:stretch>
          <a:fillRect/>
        </a:stretch>
      </xdr:blipFill>
      <xdr:spPr bwMode="auto">
        <a:xfrm>
          <a:off x="2166938" y="485394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112</xdr:row>
      <xdr:rowOff>9525</xdr:rowOff>
    </xdr:from>
    <xdr:to>
      <xdr:col>3</xdr:col>
      <xdr:colOff>490538</xdr:colOff>
      <xdr:row>112</xdr:row>
      <xdr:rowOff>323850</xdr:rowOff>
    </xdr:to>
    <xdr:pic>
      <xdr:nvPicPr>
        <xdr:cNvPr id="845" name="図 844">
          <a:extLst>
            <a:ext uri="{FF2B5EF4-FFF2-40B4-BE49-F238E27FC236}">
              <a16:creationId xmlns:a16="http://schemas.microsoft.com/office/drawing/2014/main" id="{0EFC64C4-43CE-4EBF-BB01-EA85E15041B1}"/>
            </a:ext>
          </a:extLst>
        </xdr:cNvPr>
        <xdr:cNvPicPr>
          <a:picLocks noChangeAspect="1" noChangeArrowheads="1"/>
        </xdr:cNvPicPr>
      </xdr:nvPicPr>
      <xdr:blipFill>
        <a:blip xmlns:r="http://schemas.openxmlformats.org/officeDocument/2006/relationships" r:embed="rId95" cstate="print">
          <a:extLst>
            <a:ext uri="{28A0092B-C50C-407E-A947-70E740481C1C}">
              <a14:useLocalDpi xmlns:a14="http://schemas.microsoft.com/office/drawing/2010/main" val="0"/>
            </a:ext>
          </a:extLst>
        </a:blip>
        <a:srcRect/>
        <a:stretch>
          <a:fillRect/>
        </a:stretch>
      </xdr:blipFill>
      <xdr:spPr bwMode="auto">
        <a:xfrm>
          <a:off x="2166938" y="489775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113</xdr:row>
      <xdr:rowOff>9525</xdr:rowOff>
    </xdr:from>
    <xdr:to>
      <xdr:col>3</xdr:col>
      <xdr:colOff>490538</xdr:colOff>
      <xdr:row>113</xdr:row>
      <xdr:rowOff>323850</xdr:rowOff>
    </xdr:to>
    <xdr:pic>
      <xdr:nvPicPr>
        <xdr:cNvPr id="846" name="図 845">
          <a:extLst>
            <a:ext uri="{FF2B5EF4-FFF2-40B4-BE49-F238E27FC236}">
              <a16:creationId xmlns:a16="http://schemas.microsoft.com/office/drawing/2014/main" id="{650E8308-C3BF-450E-97B3-2759B293F7DE}"/>
            </a:ext>
          </a:extLst>
        </xdr:cNvPr>
        <xdr:cNvPicPr>
          <a:picLocks noChangeAspect="1" noChangeArrowheads="1"/>
        </xdr:cNvPicPr>
      </xdr:nvPicPr>
      <xdr:blipFill>
        <a:blip xmlns:r="http://schemas.openxmlformats.org/officeDocument/2006/relationships" r:embed="rId96" cstate="print">
          <a:extLst>
            <a:ext uri="{28A0092B-C50C-407E-A947-70E740481C1C}">
              <a14:useLocalDpi xmlns:a14="http://schemas.microsoft.com/office/drawing/2010/main" val="0"/>
            </a:ext>
          </a:extLst>
        </a:blip>
        <a:srcRect/>
        <a:stretch>
          <a:fillRect/>
        </a:stretch>
      </xdr:blipFill>
      <xdr:spPr bwMode="auto">
        <a:xfrm>
          <a:off x="2166938" y="494157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114</xdr:row>
      <xdr:rowOff>9525</xdr:rowOff>
    </xdr:from>
    <xdr:to>
      <xdr:col>3</xdr:col>
      <xdr:colOff>490538</xdr:colOff>
      <xdr:row>114</xdr:row>
      <xdr:rowOff>323850</xdr:rowOff>
    </xdr:to>
    <xdr:pic>
      <xdr:nvPicPr>
        <xdr:cNvPr id="847" name="図 846">
          <a:extLst>
            <a:ext uri="{FF2B5EF4-FFF2-40B4-BE49-F238E27FC236}">
              <a16:creationId xmlns:a16="http://schemas.microsoft.com/office/drawing/2014/main" id="{3B70483E-3ADD-419A-BD5C-EC702DACBEEE}"/>
            </a:ext>
          </a:extLst>
        </xdr:cNvPr>
        <xdr:cNvPicPr>
          <a:picLocks noChangeAspect="1" noChangeArrowheads="1"/>
        </xdr:cNvPicPr>
      </xdr:nvPicPr>
      <xdr:blipFill>
        <a:blip xmlns:r="http://schemas.openxmlformats.org/officeDocument/2006/relationships" r:embed="rId97" cstate="print">
          <a:extLst>
            <a:ext uri="{28A0092B-C50C-407E-A947-70E740481C1C}">
              <a14:useLocalDpi xmlns:a14="http://schemas.microsoft.com/office/drawing/2010/main" val="0"/>
            </a:ext>
          </a:extLst>
        </a:blip>
        <a:srcRect/>
        <a:stretch>
          <a:fillRect/>
        </a:stretch>
      </xdr:blipFill>
      <xdr:spPr bwMode="auto">
        <a:xfrm>
          <a:off x="2166938" y="498538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115</xdr:row>
      <xdr:rowOff>9525</xdr:rowOff>
    </xdr:from>
    <xdr:to>
      <xdr:col>3</xdr:col>
      <xdr:colOff>490538</xdr:colOff>
      <xdr:row>115</xdr:row>
      <xdr:rowOff>323850</xdr:rowOff>
    </xdr:to>
    <xdr:pic>
      <xdr:nvPicPr>
        <xdr:cNvPr id="848" name="図 847">
          <a:extLst>
            <a:ext uri="{FF2B5EF4-FFF2-40B4-BE49-F238E27FC236}">
              <a16:creationId xmlns:a16="http://schemas.microsoft.com/office/drawing/2014/main" id="{004D3009-DFA7-43E1-8F95-4CAA2CE80F36}"/>
            </a:ext>
          </a:extLst>
        </xdr:cNvPr>
        <xdr:cNvPicPr>
          <a:picLocks noChangeAspect="1" noChangeArrowheads="1"/>
        </xdr:cNvPicPr>
      </xdr:nvPicPr>
      <xdr:blipFill>
        <a:blip xmlns:r="http://schemas.openxmlformats.org/officeDocument/2006/relationships" r:embed="rId98" cstate="print">
          <a:extLst>
            <a:ext uri="{28A0092B-C50C-407E-A947-70E740481C1C}">
              <a14:useLocalDpi xmlns:a14="http://schemas.microsoft.com/office/drawing/2010/main" val="0"/>
            </a:ext>
          </a:extLst>
        </a:blip>
        <a:srcRect/>
        <a:stretch>
          <a:fillRect/>
        </a:stretch>
      </xdr:blipFill>
      <xdr:spPr bwMode="auto">
        <a:xfrm>
          <a:off x="2166938" y="502920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116</xdr:row>
      <xdr:rowOff>9525</xdr:rowOff>
    </xdr:from>
    <xdr:to>
      <xdr:col>3</xdr:col>
      <xdr:colOff>490538</xdr:colOff>
      <xdr:row>116</xdr:row>
      <xdr:rowOff>323850</xdr:rowOff>
    </xdr:to>
    <xdr:pic>
      <xdr:nvPicPr>
        <xdr:cNvPr id="849" name="図 848">
          <a:extLst>
            <a:ext uri="{FF2B5EF4-FFF2-40B4-BE49-F238E27FC236}">
              <a16:creationId xmlns:a16="http://schemas.microsoft.com/office/drawing/2014/main" id="{1B0AD9E5-623D-4CBA-BE64-F82A7245B79E}"/>
            </a:ext>
          </a:extLst>
        </xdr:cNvPr>
        <xdr:cNvPicPr>
          <a:picLocks noChangeAspect="1" noChangeArrowheads="1"/>
        </xdr:cNvPicPr>
      </xdr:nvPicPr>
      <xdr:blipFill>
        <a:blip xmlns:r="http://schemas.openxmlformats.org/officeDocument/2006/relationships" r:embed="rId99" cstate="print">
          <a:extLst>
            <a:ext uri="{28A0092B-C50C-407E-A947-70E740481C1C}">
              <a14:useLocalDpi xmlns:a14="http://schemas.microsoft.com/office/drawing/2010/main" val="0"/>
            </a:ext>
          </a:extLst>
        </a:blip>
        <a:srcRect/>
        <a:stretch>
          <a:fillRect/>
        </a:stretch>
      </xdr:blipFill>
      <xdr:spPr bwMode="auto">
        <a:xfrm>
          <a:off x="2166938" y="507301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117</xdr:row>
      <xdr:rowOff>9525</xdr:rowOff>
    </xdr:from>
    <xdr:to>
      <xdr:col>3</xdr:col>
      <xdr:colOff>490538</xdr:colOff>
      <xdr:row>117</xdr:row>
      <xdr:rowOff>323850</xdr:rowOff>
    </xdr:to>
    <xdr:pic>
      <xdr:nvPicPr>
        <xdr:cNvPr id="850" name="図 849">
          <a:extLst>
            <a:ext uri="{FF2B5EF4-FFF2-40B4-BE49-F238E27FC236}">
              <a16:creationId xmlns:a16="http://schemas.microsoft.com/office/drawing/2014/main" id="{F73F910D-7E7D-49DC-AC3D-5B2D748C6B59}"/>
            </a:ext>
          </a:extLst>
        </xdr:cNvPr>
        <xdr:cNvPicPr>
          <a:picLocks noChangeAspect="1" noChangeArrowheads="1"/>
        </xdr:cNvPicPr>
      </xdr:nvPicPr>
      <xdr:blipFill>
        <a:blip xmlns:r="http://schemas.openxmlformats.org/officeDocument/2006/relationships" r:embed="rId100" cstate="print">
          <a:extLst>
            <a:ext uri="{28A0092B-C50C-407E-A947-70E740481C1C}">
              <a14:useLocalDpi xmlns:a14="http://schemas.microsoft.com/office/drawing/2010/main" val="0"/>
            </a:ext>
          </a:extLst>
        </a:blip>
        <a:srcRect/>
        <a:stretch>
          <a:fillRect/>
        </a:stretch>
      </xdr:blipFill>
      <xdr:spPr bwMode="auto">
        <a:xfrm>
          <a:off x="2166938" y="511683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118</xdr:row>
      <xdr:rowOff>9525</xdr:rowOff>
    </xdr:from>
    <xdr:to>
      <xdr:col>3</xdr:col>
      <xdr:colOff>490538</xdr:colOff>
      <xdr:row>118</xdr:row>
      <xdr:rowOff>323850</xdr:rowOff>
    </xdr:to>
    <xdr:pic>
      <xdr:nvPicPr>
        <xdr:cNvPr id="851" name="図 850">
          <a:extLst>
            <a:ext uri="{FF2B5EF4-FFF2-40B4-BE49-F238E27FC236}">
              <a16:creationId xmlns:a16="http://schemas.microsoft.com/office/drawing/2014/main" id="{301B57B2-5AE2-42E3-B162-302911FBFBDF}"/>
            </a:ext>
          </a:extLst>
        </xdr:cNvPr>
        <xdr:cNvPicPr>
          <a:picLocks noChangeAspect="1" noChangeArrowheads="1"/>
        </xdr:cNvPicPr>
      </xdr:nvPicPr>
      <xdr:blipFill>
        <a:blip xmlns:r="http://schemas.openxmlformats.org/officeDocument/2006/relationships" r:embed="rId101" cstate="print">
          <a:extLst>
            <a:ext uri="{28A0092B-C50C-407E-A947-70E740481C1C}">
              <a14:useLocalDpi xmlns:a14="http://schemas.microsoft.com/office/drawing/2010/main" val="0"/>
            </a:ext>
          </a:extLst>
        </a:blip>
        <a:srcRect/>
        <a:stretch>
          <a:fillRect/>
        </a:stretch>
      </xdr:blipFill>
      <xdr:spPr bwMode="auto">
        <a:xfrm>
          <a:off x="2166938" y="516064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119</xdr:row>
      <xdr:rowOff>9525</xdr:rowOff>
    </xdr:from>
    <xdr:to>
      <xdr:col>3</xdr:col>
      <xdr:colOff>490538</xdr:colOff>
      <xdr:row>119</xdr:row>
      <xdr:rowOff>323850</xdr:rowOff>
    </xdr:to>
    <xdr:pic>
      <xdr:nvPicPr>
        <xdr:cNvPr id="852" name="図 851">
          <a:extLst>
            <a:ext uri="{FF2B5EF4-FFF2-40B4-BE49-F238E27FC236}">
              <a16:creationId xmlns:a16="http://schemas.microsoft.com/office/drawing/2014/main" id="{7EE27EFE-F77E-4DA4-9012-DB05A413DF6B}"/>
            </a:ext>
          </a:extLst>
        </xdr:cNvPr>
        <xdr:cNvPicPr>
          <a:picLocks noChangeAspect="1" noChangeArrowheads="1"/>
        </xdr:cNvPicPr>
      </xdr:nvPicPr>
      <xdr:blipFill>
        <a:blip xmlns:r="http://schemas.openxmlformats.org/officeDocument/2006/relationships" r:embed="rId102" cstate="print">
          <a:extLst>
            <a:ext uri="{28A0092B-C50C-407E-A947-70E740481C1C}">
              <a14:useLocalDpi xmlns:a14="http://schemas.microsoft.com/office/drawing/2010/main" val="0"/>
            </a:ext>
          </a:extLst>
        </a:blip>
        <a:srcRect/>
        <a:stretch>
          <a:fillRect/>
        </a:stretch>
      </xdr:blipFill>
      <xdr:spPr bwMode="auto">
        <a:xfrm>
          <a:off x="2166938" y="520446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120</xdr:row>
      <xdr:rowOff>9525</xdr:rowOff>
    </xdr:from>
    <xdr:to>
      <xdr:col>3</xdr:col>
      <xdr:colOff>490538</xdr:colOff>
      <xdr:row>120</xdr:row>
      <xdr:rowOff>323850</xdr:rowOff>
    </xdr:to>
    <xdr:pic>
      <xdr:nvPicPr>
        <xdr:cNvPr id="853" name="図 852">
          <a:extLst>
            <a:ext uri="{FF2B5EF4-FFF2-40B4-BE49-F238E27FC236}">
              <a16:creationId xmlns:a16="http://schemas.microsoft.com/office/drawing/2014/main" id="{862B6A43-7538-4771-B8A0-2588803671C6}"/>
            </a:ext>
          </a:extLst>
        </xdr:cNvPr>
        <xdr:cNvPicPr>
          <a:picLocks noChangeAspect="1" noChangeArrowheads="1"/>
        </xdr:cNvPicPr>
      </xdr:nvPicPr>
      <xdr:blipFill>
        <a:blip xmlns:r="http://schemas.openxmlformats.org/officeDocument/2006/relationships" r:embed="rId103" cstate="print">
          <a:extLst>
            <a:ext uri="{28A0092B-C50C-407E-A947-70E740481C1C}">
              <a14:useLocalDpi xmlns:a14="http://schemas.microsoft.com/office/drawing/2010/main" val="0"/>
            </a:ext>
          </a:extLst>
        </a:blip>
        <a:srcRect/>
        <a:stretch>
          <a:fillRect/>
        </a:stretch>
      </xdr:blipFill>
      <xdr:spPr bwMode="auto">
        <a:xfrm>
          <a:off x="2166938" y="524827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121</xdr:row>
      <xdr:rowOff>9525</xdr:rowOff>
    </xdr:from>
    <xdr:to>
      <xdr:col>3</xdr:col>
      <xdr:colOff>490538</xdr:colOff>
      <xdr:row>121</xdr:row>
      <xdr:rowOff>323850</xdr:rowOff>
    </xdr:to>
    <xdr:pic>
      <xdr:nvPicPr>
        <xdr:cNvPr id="854" name="図 853">
          <a:extLst>
            <a:ext uri="{FF2B5EF4-FFF2-40B4-BE49-F238E27FC236}">
              <a16:creationId xmlns:a16="http://schemas.microsoft.com/office/drawing/2014/main" id="{9A0541E5-5F07-4EF5-8C81-E4CB27A16674}"/>
            </a:ext>
          </a:extLst>
        </xdr:cNvPr>
        <xdr:cNvPicPr>
          <a:picLocks noChangeAspect="1" noChangeArrowheads="1"/>
        </xdr:cNvPicPr>
      </xdr:nvPicPr>
      <xdr:blipFill>
        <a:blip xmlns:r="http://schemas.openxmlformats.org/officeDocument/2006/relationships" r:embed="rId104" cstate="print">
          <a:extLst>
            <a:ext uri="{28A0092B-C50C-407E-A947-70E740481C1C}">
              <a14:useLocalDpi xmlns:a14="http://schemas.microsoft.com/office/drawing/2010/main" val="0"/>
            </a:ext>
          </a:extLst>
        </a:blip>
        <a:srcRect/>
        <a:stretch>
          <a:fillRect/>
        </a:stretch>
      </xdr:blipFill>
      <xdr:spPr bwMode="auto">
        <a:xfrm>
          <a:off x="2166938" y="529209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122</xdr:row>
      <xdr:rowOff>9525</xdr:rowOff>
    </xdr:from>
    <xdr:to>
      <xdr:col>3</xdr:col>
      <xdr:colOff>490538</xdr:colOff>
      <xdr:row>122</xdr:row>
      <xdr:rowOff>323850</xdr:rowOff>
    </xdr:to>
    <xdr:pic>
      <xdr:nvPicPr>
        <xdr:cNvPr id="855" name="図 854">
          <a:extLst>
            <a:ext uri="{FF2B5EF4-FFF2-40B4-BE49-F238E27FC236}">
              <a16:creationId xmlns:a16="http://schemas.microsoft.com/office/drawing/2014/main" id="{81B682F4-8AE9-4537-92C8-359DA2BC0FE3}"/>
            </a:ext>
          </a:extLst>
        </xdr:cNvPr>
        <xdr:cNvPicPr>
          <a:picLocks noChangeAspect="1" noChangeArrowheads="1"/>
        </xdr:cNvPicPr>
      </xdr:nvPicPr>
      <xdr:blipFill>
        <a:blip xmlns:r="http://schemas.openxmlformats.org/officeDocument/2006/relationships" r:embed="rId105" cstate="print">
          <a:extLst>
            <a:ext uri="{28A0092B-C50C-407E-A947-70E740481C1C}">
              <a14:useLocalDpi xmlns:a14="http://schemas.microsoft.com/office/drawing/2010/main" val="0"/>
            </a:ext>
          </a:extLst>
        </a:blip>
        <a:srcRect/>
        <a:stretch>
          <a:fillRect/>
        </a:stretch>
      </xdr:blipFill>
      <xdr:spPr bwMode="auto">
        <a:xfrm>
          <a:off x="2166938" y="533590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123</xdr:row>
      <xdr:rowOff>9525</xdr:rowOff>
    </xdr:from>
    <xdr:to>
      <xdr:col>3</xdr:col>
      <xdr:colOff>490538</xdr:colOff>
      <xdr:row>123</xdr:row>
      <xdr:rowOff>323850</xdr:rowOff>
    </xdr:to>
    <xdr:pic>
      <xdr:nvPicPr>
        <xdr:cNvPr id="856" name="図 855">
          <a:extLst>
            <a:ext uri="{FF2B5EF4-FFF2-40B4-BE49-F238E27FC236}">
              <a16:creationId xmlns:a16="http://schemas.microsoft.com/office/drawing/2014/main" id="{08B86283-C296-499D-8090-87930D7556E8}"/>
            </a:ext>
          </a:extLst>
        </xdr:cNvPr>
        <xdr:cNvPicPr>
          <a:picLocks noChangeAspect="1" noChangeArrowheads="1"/>
        </xdr:cNvPicPr>
      </xdr:nvPicPr>
      <xdr:blipFill>
        <a:blip xmlns:r="http://schemas.openxmlformats.org/officeDocument/2006/relationships" r:embed="rId106" cstate="print">
          <a:extLst>
            <a:ext uri="{28A0092B-C50C-407E-A947-70E740481C1C}">
              <a14:useLocalDpi xmlns:a14="http://schemas.microsoft.com/office/drawing/2010/main" val="0"/>
            </a:ext>
          </a:extLst>
        </a:blip>
        <a:srcRect/>
        <a:stretch>
          <a:fillRect/>
        </a:stretch>
      </xdr:blipFill>
      <xdr:spPr bwMode="auto">
        <a:xfrm>
          <a:off x="2166938" y="537972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124</xdr:row>
      <xdr:rowOff>9525</xdr:rowOff>
    </xdr:from>
    <xdr:to>
      <xdr:col>3</xdr:col>
      <xdr:colOff>490538</xdr:colOff>
      <xdr:row>124</xdr:row>
      <xdr:rowOff>323850</xdr:rowOff>
    </xdr:to>
    <xdr:pic>
      <xdr:nvPicPr>
        <xdr:cNvPr id="857" name="図 856">
          <a:extLst>
            <a:ext uri="{FF2B5EF4-FFF2-40B4-BE49-F238E27FC236}">
              <a16:creationId xmlns:a16="http://schemas.microsoft.com/office/drawing/2014/main" id="{46F14814-2AEC-4E2B-A962-FBE405A370C3}"/>
            </a:ext>
          </a:extLst>
        </xdr:cNvPr>
        <xdr:cNvPicPr>
          <a:picLocks noChangeAspect="1" noChangeArrowheads="1"/>
        </xdr:cNvPicPr>
      </xdr:nvPicPr>
      <xdr:blipFill>
        <a:blip xmlns:r="http://schemas.openxmlformats.org/officeDocument/2006/relationships" r:embed="rId107" cstate="print">
          <a:extLst>
            <a:ext uri="{28A0092B-C50C-407E-A947-70E740481C1C}">
              <a14:useLocalDpi xmlns:a14="http://schemas.microsoft.com/office/drawing/2010/main" val="0"/>
            </a:ext>
          </a:extLst>
        </a:blip>
        <a:srcRect/>
        <a:stretch>
          <a:fillRect/>
        </a:stretch>
      </xdr:blipFill>
      <xdr:spPr bwMode="auto">
        <a:xfrm>
          <a:off x="2166938" y="542353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125</xdr:row>
      <xdr:rowOff>9525</xdr:rowOff>
    </xdr:from>
    <xdr:to>
      <xdr:col>3</xdr:col>
      <xdr:colOff>490538</xdr:colOff>
      <xdr:row>125</xdr:row>
      <xdr:rowOff>323850</xdr:rowOff>
    </xdr:to>
    <xdr:pic>
      <xdr:nvPicPr>
        <xdr:cNvPr id="858" name="図 857">
          <a:extLst>
            <a:ext uri="{FF2B5EF4-FFF2-40B4-BE49-F238E27FC236}">
              <a16:creationId xmlns:a16="http://schemas.microsoft.com/office/drawing/2014/main" id="{7374C251-7E09-411A-AE2E-8AC0ABECAD64}"/>
            </a:ext>
          </a:extLst>
        </xdr:cNvPr>
        <xdr:cNvPicPr>
          <a:picLocks noChangeAspect="1" noChangeArrowheads="1"/>
        </xdr:cNvPicPr>
      </xdr:nvPicPr>
      <xdr:blipFill>
        <a:blip xmlns:r="http://schemas.openxmlformats.org/officeDocument/2006/relationships" r:embed="rId108" cstate="print">
          <a:extLst>
            <a:ext uri="{28A0092B-C50C-407E-A947-70E740481C1C}">
              <a14:useLocalDpi xmlns:a14="http://schemas.microsoft.com/office/drawing/2010/main" val="0"/>
            </a:ext>
          </a:extLst>
        </a:blip>
        <a:srcRect/>
        <a:stretch>
          <a:fillRect/>
        </a:stretch>
      </xdr:blipFill>
      <xdr:spPr bwMode="auto">
        <a:xfrm>
          <a:off x="2166938" y="546735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126</xdr:row>
      <xdr:rowOff>9525</xdr:rowOff>
    </xdr:from>
    <xdr:to>
      <xdr:col>3</xdr:col>
      <xdr:colOff>490538</xdr:colOff>
      <xdr:row>126</xdr:row>
      <xdr:rowOff>323850</xdr:rowOff>
    </xdr:to>
    <xdr:pic>
      <xdr:nvPicPr>
        <xdr:cNvPr id="859" name="図 858">
          <a:extLst>
            <a:ext uri="{FF2B5EF4-FFF2-40B4-BE49-F238E27FC236}">
              <a16:creationId xmlns:a16="http://schemas.microsoft.com/office/drawing/2014/main" id="{B50930DC-E86C-4399-B593-1BE491ED1066}"/>
            </a:ext>
          </a:extLst>
        </xdr:cNvPr>
        <xdr:cNvPicPr>
          <a:picLocks noChangeAspect="1" noChangeArrowheads="1"/>
        </xdr:cNvPicPr>
      </xdr:nvPicPr>
      <xdr:blipFill>
        <a:blip xmlns:r="http://schemas.openxmlformats.org/officeDocument/2006/relationships" r:embed="rId109" cstate="print">
          <a:extLst>
            <a:ext uri="{28A0092B-C50C-407E-A947-70E740481C1C}">
              <a14:useLocalDpi xmlns:a14="http://schemas.microsoft.com/office/drawing/2010/main" val="0"/>
            </a:ext>
          </a:extLst>
        </a:blip>
        <a:srcRect/>
        <a:stretch>
          <a:fillRect/>
        </a:stretch>
      </xdr:blipFill>
      <xdr:spPr bwMode="auto">
        <a:xfrm>
          <a:off x="2166938" y="551116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127</xdr:row>
      <xdr:rowOff>9525</xdr:rowOff>
    </xdr:from>
    <xdr:to>
      <xdr:col>3</xdr:col>
      <xdr:colOff>490538</xdr:colOff>
      <xdr:row>128</xdr:row>
      <xdr:rowOff>0</xdr:rowOff>
    </xdr:to>
    <xdr:pic>
      <xdr:nvPicPr>
        <xdr:cNvPr id="860" name="図 859">
          <a:extLst>
            <a:ext uri="{FF2B5EF4-FFF2-40B4-BE49-F238E27FC236}">
              <a16:creationId xmlns:a16="http://schemas.microsoft.com/office/drawing/2014/main" id="{7E8344D4-4C95-45B1-8088-98B798F78E36}"/>
            </a:ext>
          </a:extLst>
        </xdr:cNvPr>
        <xdr:cNvPicPr>
          <a:picLocks noChangeAspect="1" noChangeArrowheads="1"/>
        </xdr:cNvPicPr>
      </xdr:nvPicPr>
      <xdr:blipFill>
        <a:blip xmlns:r="http://schemas.openxmlformats.org/officeDocument/2006/relationships" r:embed="rId110" cstate="print">
          <a:extLst>
            <a:ext uri="{28A0092B-C50C-407E-A947-70E740481C1C}">
              <a14:useLocalDpi xmlns:a14="http://schemas.microsoft.com/office/drawing/2010/main" val="0"/>
            </a:ext>
          </a:extLst>
        </a:blip>
        <a:srcRect/>
        <a:stretch>
          <a:fillRect/>
        </a:stretch>
      </xdr:blipFill>
      <xdr:spPr bwMode="auto">
        <a:xfrm>
          <a:off x="2166938" y="555498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128</xdr:row>
      <xdr:rowOff>9525</xdr:rowOff>
    </xdr:from>
    <xdr:to>
      <xdr:col>3</xdr:col>
      <xdr:colOff>490538</xdr:colOff>
      <xdr:row>128</xdr:row>
      <xdr:rowOff>323850</xdr:rowOff>
    </xdr:to>
    <xdr:pic>
      <xdr:nvPicPr>
        <xdr:cNvPr id="861" name="図 860">
          <a:extLst>
            <a:ext uri="{FF2B5EF4-FFF2-40B4-BE49-F238E27FC236}">
              <a16:creationId xmlns:a16="http://schemas.microsoft.com/office/drawing/2014/main" id="{44DC6CBF-7418-4929-80D4-5A89773296B3}"/>
            </a:ext>
          </a:extLst>
        </xdr:cNvPr>
        <xdr:cNvPicPr>
          <a:picLocks noChangeAspect="1" noChangeArrowheads="1"/>
        </xdr:cNvPicPr>
      </xdr:nvPicPr>
      <xdr:blipFill>
        <a:blip xmlns:r="http://schemas.openxmlformats.org/officeDocument/2006/relationships" r:embed="rId111" cstate="print">
          <a:extLst>
            <a:ext uri="{28A0092B-C50C-407E-A947-70E740481C1C}">
              <a14:useLocalDpi xmlns:a14="http://schemas.microsoft.com/office/drawing/2010/main" val="0"/>
            </a:ext>
          </a:extLst>
        </a:blip>
        <a:srcRect/>
        <a:stretch>
          <a:fillRect/>
        </a:stretch>
      </xdr:blipFill>
      <xdr:spPr bwMode="auto">
        <a:xfrm>
          <a:off x="2166938" y="559879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129</xdr:row>
      <xdr:rowOff>9525</xdr:rowOff>
    </xdr:from>
    <xdr:to>
      <xdr:col>3</xdr:col>
      <xdr:colOff>490538</xdr:colOff>
      <xdr:row>130</xdr:row>
      <xdr:rowOff>0</xdr:rowOff>
    </xdr:to>
    <xdr:pic>
      <xdr:nvPicPr>
        <xdr:cNvPr id="862" name="図 861">
          <a:extLst>
            <a:ext uri="{FF2B5EF4-FFF2-40B4-BE49-F238E27FC236}">
              <a16:creationId xmlns:a16="http://schemas.microsoft.com/office/drawing/2014/main" id="{887E0CC1-AC03-4EA8-BEA8-D278907A46FE}"/>
            </a:ext>
          </a:extLst>
        </xdr:cNvPr>
        <xdr:cNvPicPr>
          <a:picLocks noChangeAspect="1" noChangeArrowheads="1"/>
        </xdr:cNvPicPr>
      </xdr:nvPicPr>
      <xdr:blipFill>
        <a:blip xmlns:r="http://schemas.openxmlformats.org/officeDocument/2006/relationships" r:embed="rId112" cstate="print">
          <a:extLst>
            <a:ext uri="{28A0092B-C50C-407E-A947-70E740481C1C}">
              <a14:useLocalDpi xmlns:a14="http://schemas.microsoft.com/office/drawing/2010/main" val="0"/>
            </a:ext>
          </a:extLst>
        </a:blip>
        <a:srcRect/>
        <a:stretch>
          <a:fillRect/>
        </a:stretch>
      </xdr:blipFill>
      <xdr:spPr bwMode="auto">
        <a:xfrm>
          <a:off x="2166938" y="564261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130</xdr:row>
      <xdr:rowOff>9525</xdr:rowOff>
    </xdr:from>
    <xdr:to>
      <xdr:col>3</xdr:col>
      <xdr:colOff>490538</xdr:colOff>
      <xdr:row>131</xdr:row>
      <xdr:rowOff>0</xdr:rowOff>
    </xdr:to>
    <xdr:pic>
      <xdr:nvPicPr>
        <xdr:cNvPr id="863" name="図 862">
          <a:extLst>
            <a:ext uri="{FF2B5EF4-FFF2-40B4-BE49-F238E27FC236}">
              <a16:creationId xmlns:a16="http://schemas.microsoft.com/office/drawing/2014/main" id="{14DD3231-9398-44E5-B693-E6D37A3FBDC8}"/>
            </a:ext>
          </a:extLst>
        </xdr:cNvPr>
        <xdr:cNvPicPr>
          <a:picLocks noChangeAspect="1" noChangeArrowheads="1"/>
        </xdr:cNvPicPr>
      </xdr:nvPicPr>
      <xdr:blipFill>
        <a:blip xmlns:r="http://schemas.openxmlformats.org/officeDocument/2006/relationships" r:embed="rId113" cstate="print">
          <a:extLst>
            <a:ext uri="{28A0092B-C50C-407E-A947-70E740481C1C}">
              <a14:useLocalDpi xmlns:a14="http://schemas.microsoft.com/office/drawing/2010/main" val="0"/>
            </a:ext>
          </a:extLst>
        </a:blip>
        <a:srcRect/>
        <a:stretch>
          <a:fillRect/>
        </a:stretch>
      </xdr:blipFill>
      <xdr:spPr bwMode="auto">
        <a:xfrm>
          <a:off x="2166938" y="5686425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131</xdr:row>
      <xdr:rowOff>9525</xdr:rowOff>
    </xdr:from>
    <xdr:to>
      <xdr:col>3</xdr:col>
      <xdr:colOff>490538</xdr:colOff>
      <xdr:row>131</xdr:row>
      <xdr:rowOff>323850</xdr:rowOff>
    </xdr:to>
    <xdr:pic>
      <xdr:nvPicPr>
        <xdr:cNvPr id="864" name="図 863">
          <a:extLst>
            <a:ext uri="{FF2B5EF4-FFF2-40B4-BE49-F238E27FC236}">
              <a16:creationId xmlns:a16="http://schemas.microsoft.com/office/drawing/2014/main" id="{6CA9BC50-C045-4467-9E14-ABBD9FA981D1}"/>
            </a:ext>
          </a:extLst>
        </xdr:cNvPr>
        <xdr:cNvPicPr>
          <a:picLocks noChangeAspect="1" noChangeArrowheads="1"/>
        </xdr:cNvPicPr>
      </xdr:nvPicPr>
      <xdr:blipFill>
        <a:blip xmlns:r="http://schemas.openxmlformats.org/officeDocument/2006/relationships" r:embed="rId114" cstate="print">
          <a:extLst>
            <a:ext uri="{28A0092B-C50C-407E-A947-70E740481C1C}">
              <a14:useLocalDpi xmlns:a14="http://schemas.microsoft.com/office/drawing/2010/main" val="0"/>
            </a:ext>
          </a:extLst>
        </a:blip>
        <a:srcRect/>
        <a:stretch>
          <a:fillRect/>
        </a:stretch>
      </xdr:blipFill>
      <xdr:spPr bwMode="auto">
        <a:xfrm>
          <a:off x="2166938" y="573024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132</xdr:row>
      <xdr:rowOff>9525</xdr:rowOff>
    </xdr:from>
    <xdr:to>
      <xdr:col>3</xdr:col>
      <xdr:colOff>490538</xdr:colOff>
      <xdr:row>132</xdr:row>
      <xdr:rowOff>323850</xdr:rowOff>
    </xdr:to>
    <xdr:pic>
      <xdr:nvPicPr>
        <xdr:cNvPr id="865" name="図 864">
          <a:extLst>
            <a:ext uri="{FF2B5EF4-FFF2-40B4-BE49-F238E27FC236}">
              <a16:creationId xmlns:a16="http://schemas.microsoft.com/office/drawing/2014/main" id="{4A6CD4A4-9B7B-49FB-BDF2-F95B868D0A16}"/>
            </a:ext>
          </a:extLst>
        </xdr:cNvPr>
        <xdr:cNvPicPr>
          <a:picLocks noChangeAspect="1" noChangeArrowheads="1"/>
        </xdr:cNvPicPr>
      </xdr:nvPicPr>
      <xdr:blipFill>
        <a:blip xmlns:r="http://schemas.openxmlformats.org/officeDocument/2006/relationships" r:embed="rId115" cstate="print">
          <a:extLst>
            <a:ext uri="{28A0092B-C50C-407E-A947-70E740481C1C}">
              <a14:useLocalDpi xmlns:a14="http://schemas.microsoft.com/office/drawing/2010/main" val="0"/>
            </a:ext>
          </a:extLst>
        </a:blip>
        <a:srcRect/>
        <a:stretch>
          <a:fillRect/>
        </a:stretch>
      </xdr:blipFill>
      <xdr:spPr bwMode="auto">
        <a:xfrm>
          <a:off x="2166938" y="577405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133</xdr:row>
      <xdr:rowOff>9525</xdr:rowOff>
    </xdr:from>
    <xdr:to>
      <xdr:col>3</xdr:col>
      <xdr:colOff>490538</xdr:colOff>
      <xdr:row>133</xdr:row>
      <xdr:rowOff>323850</xdr:rowOff>
    </xdr:to>
    <xdr:pic>
      <xdr:nvPicPr>
        <xdr:cNvPr id="866" name="図 865">
          <a:extLst>
            <a:ext uri="{FF2B5EF4-FFF2-40B4-BE49-F238E27FC236}">
              <a16:creationId xmlns:a16="http://schemas.microsoft.com/office/drawing/2014/main" id="{8FC2BD04-33FD-4EC4-B497-CDDAD7BC687E}"/>
            </a:ext>
          </a:extLst>
        </xdr:cNvPr>
        <xdr:cNvPicPr>
          <a:picLocks noChangeAspect="1" noChangeArrowheads="1"/>
        </xdr:cNvPicPr>
      </xdr:nvPicPr>
      <xdr:blipFill>
        <a:blip xmlns:r="http://schemas.openxmlformats.org/officeDocument/2006/relationships" r:embed="rId116" cstate="print">
          <a:extLst>
            <a:ext uri="{28A0092B-C50C-407E-A947-70E740481C1C}">
              <a14:useLocalDpi xmlns:a14="http://schemas.microsoft.com/office/drawing/2010/main" val="0"/>
            </a:ext>
          </a:extLst>
        </a:blip>
        <a:srcRect/>
        <a:stretch>
          <a:fillRect/>
        </a:stretch>
      </xdr:blipFill>
      <xdr:spPr bwMode="auto">
        <a:xfrm>
          <a:off x="2166938" y="581787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134</xdr:row>
      <xdr:rowOff>9525</xdr:rowOff>
    </xdr:from>
    <xdr:to>
      <xdr:col>3</xdr:col>
      <xdr:colOff>490538</xdr:colOff>
      <xdr:row>134</xdr:row>
      <xdr:rowOff>323850</xdr:rowOff>
    </xdr:to>
    <xdr:pic>
      <xdr:nvPicPr>
        <xdr:cNvPr id="867" name="図 866">
          <a:extLst>
            <a:ext uri="{FF2B5EF4-FFF2-40B4-BE49-F238E27FC236}">
              <a16:creationId xmlns:a16="http://schemas.microsoft.com/office/drawing/2014/main" id="{C8FFD28F-F0BC-477B-A440-1B8AB995DE5E}"/>
            </a:ext>
          </a:extLst>
        </xdr:cNvPr>
        <xdr:cNvPicPr>
          <a:picLocks noChangeAspect="1" noChangeArrowheads="1"/>
        </xdr:cNvPicPr>
      </xdr:nvPicPr>
      <xdr:blipFill>
        <a:blip xmlns:r="http://schemas.openxmlformats.org/officeDocument/2006/relationships" r:embed="rId117" cstate="print">
          <a:extLst>
            <a:ext uri="{28A0092B-C50C-407E-A947-70E740481C1C}">
              <a14:useLocalDpi xmlns:a14="http://schemas.microsoft.com/office/drawing/2010/main" val="0"/>
            </a:ext>
          </a:extLst>
        </a:blip>
        <a:srcRect/>
        <a:stretch>
          <a:fillRect/>
        </a:stretch>
      </xdr:blipFill>
      <xdr:spPr bwMode="auto">
        <a:xfrm>
          <a:off x="2166938" y="586168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135</xdr:row>
      <xdr:rowOff>9525</xdr:rowOff>
    </xdr:from>
    <xdr:to>
      <xdr:col>3</xdr:col>
      <xdr:colOff>490538</xdr:colOff>
      <xdr:row>135</xdr:row>
      <xdr:rowOff>323850</xdr:rowOff>
    </xdr:to>
    <xdr:pic>
      <xdr:nvPicPr>
        <xdr:cNvPr id="868" name="図 867">
          <a:extLst>
            <a:ext uri="{FF2B5EF4-FFF2-40B4-BE49-F238E27FC236}">
              <a16:creationId xmlns:a16="http://schemas.microsoft.com/office/drawing/2014/main" id="{27A338C1-31E3-4700-9AD7-87A373470E02}"/>
            </a:ext>
          </a:extLst>
        </xdr:cNvPr>
        <xdr:cNvPicPr>
          <a:picLocks noChangeAspect="1" noChangeArrowheads="1"/>
        </xdr:cNvPicPr>
      </xdr:nvPicPr>
      <xdr:blipFill>
        <a:blip xmlns:r="http://schemas.openxmlformats.org/officeDocument/2006/relationships" r:embed="rId118" cstate="print">
          <a:extLst>
            <a:ext uri="{28A0092B-C50C-407E-A947-70E740481C1C}">
              <a14:useLocalDpi xmlns:a14="http://schemas.microsoft.com/office/drawing/2010/main" val="0"/>
            </a:ext>
          </a:extLst>
        </a:blip>
        <a:srcRect/>
        <a:stretch>
          <a:fillRect/>
        </a:stretch>
      </xdr:blipFill>
      <xdr:spPr bwMode="auto">
        <a:xfrm>
          <a:off x="2166938" y="590550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136</xdr:row>
      <xdr:rowOff>9525</xdr:rowOff>
    </xdr:from>
    <xdr:to>
      <xdr:col>3</xdr:col>
      <xdr:colOff>490538</xdr:colOff>
      <xdr:row>136</xdr:row>
      <xdr:rowOff>323850</xdr:rowOff>
    </xdr:to>
    <xdr:pic>
      <xdr:nvPicPr>
        <xdr:cNvPr id="869" name="図 868">
          <a:extLst>
            <a:ext uri="{FF2B5EF4-FFF2-40B4-BE49-F238E27FC236}">
              <a16:creationId xmlns:a16="http://schemas.microsoft.com/office/drawing/2014/main" id="{89CF29B8-4375-4B9B-AC5E-B54008A9F95D}"/>
            </a:ext>
          </a:extLst>
        </xdr:cNvPr>
        <xdr:cNvPicPr>
          <a:picLocks noChangeAspect="1" noChangeArrowheads="1"/>
        </xdr:cNvPicPr>
      </xdr:nvPicPr>
      <xdr:blipFill>
        <a:blip xmlns:r="http://schemas.openxmlformats.org/officeDocument/2006/relationships" r:embed="rId119" cstate="print">
          <a:extLst>
            <a:ext uri="{28A0092B-C50C-407E-A947-70E740481C1C}">
              <a14:useLocalDpi xmlns:a14="http://schemas.microsoft.com/office/drawing/2010/main" val="0"/>
            </a:ext>
          </a:extLst>
        </a:blip>
        <a:srcRect/>
        <a:stretch>
          <a:fillRect/>
        </a:stretch>
      </xdr:blipFill>
      <xdr:spPr bwMode="auto">
        <a:xfrm>
          <a:off x="2166938" y="594931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137</xdr:row>
      <xdr:rowOff>9525</xdr:rowOff>
    </xdr:from>
    <xdr:to>
      <xdr:col>3</xdr:col>
      <xdr:colOff>490538</xdr:colOff>
      <xdr:row>137</xdr:row>
      <xdr:rowOff>323850</xdr:rowOff>
    </xdr:to>
    <xdr:pic>
      <xdr:nvPicPr>
        <xdr:cNvPr id="870" name="図 869">
          <a:extLst>
            <a:ext uri="{FF2B5EF4-FFF2-40B4-BE49-F238E27FC236}">
              <a16:creationId xmlns:a16="http://schemas.microsoft.com/office/drawing/2014/main" id="{E2B9FD76-FA60-4338-9D76-C9A96ACD0A97}"/>
            </a:ext>
          </a:extLst>
        </xdr:cNvPr>
        <xdr:cNvPicPr>
          <a:picLocks noChangeAspect="1" noChangeArrowheads="1"/>
        </xdr:cNvPicPr>
      </xdr:nvPicPr>
      <xdr:blipFill>
        <a:blip xmlns:r="http://schemas.openxmlformats.org/officeDocument/2006/relationships" r:embed="rId120" cstate="print">
          <a:extLst>
            <a:ext uri="{28A0092B-C50C-407E-A947-70E740481C1C}">
              <a14:useLocalDpi xmlns:a14="http://schemas.microsoft.com/office/drawing/2010/main" val="0"/>
            </a:ext>
          </a:extLst>
        </a:blip>
        <a:srcRect/>
        <a:stretch>
          <a:fillRect/>
        </a:stretch>
      </xdr:blipFill>
      <xdr:spPr bwMode="auto">
        <a:xfrm>
          <a:off x="2166938" y="599313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138</xdr:row>
      <xdr:rowOff>9525</xdr:rowOff>
    </xdr:from>
    <xdr:to>
      <xdr:col>3</xdr:col>
      <xdr:colOff>490538</xdr:colOff>
      <xdr:row>138</xdr:row>
      <xdr:rowOff>323850</xdr:rowOff>
    </xdr:to>
    <xdr:pic>
      <xdr:nvPicPr>
        <xdr:cNvPr id="871" name="図 870">
          <a:extLst>
            <a:ext uri="{FF2B5EF4-FFF2-40B4-BE49-F238E27FC236}">
              <a16:creationId xmlns:a16="http://schemas.microsoft.com/office/drawing/2014/main" id="{CB2E5FB2-0D38-4022-B5A8-2C8E733AF148}"/>
            </a:ext>
          </a:extLst>
        </xdr:cNvPr>
        <xdr:cNvPicPr>
          <a:picLocks noChangeAspect="1" noChangeArrowheads="1"/>
        </xdr:cNvPicPr>
      </xdr:nvPicPr>
      <xdr:blipFill>
        <a:blip xmlns:r="http://schemas.openxmlformats.org/officeDocument/2006/relationships" r:embed="rId121" cstate="print">
          <a:extLst>
            <a:ext uri="{28A0092B-C50C-407E-A947-70E740481C1C}">
              <a14:useLocalDpi xmlns:a14="http://schemas.microsoft.com/office/drawing/2010/main" val="0"/>
            </a:ext>
          </a:extLst>
        </a:blip>
        <a:srcRect/>
        <a:stretch>
          <a:fillRect/>
        </a:stretch>
      </xdr:blipFill>
      <xdr:spPr bwMode="auto">
        <a:xfrm>
          <a:off x="2166938" y="603694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139</xdr:row>
      <xdr:rowOff>9525</xdr:rowOff>
    </xdr:from>
    <xdr:to>
      <xdr:col>3</xdr:col>
      <xdr:colOff>490538</xdr:colOff>
      <xdr:row>139</xdr:row>
      <xdr:rowOff>323850</xdr:rowOff>
    </xdr:to>
    <xdr:pic>
      <xdr:nvPicPr>
        <xdr:cNvPr id="872" name="図 871">
          <a:extLst>
            <a:ext uri="{FF2B5EF4-FFF2-40B4-BE49-F238E27FC236}">
              <a16:creationId xmlns:a16="http://schemas.microsoft.com/office/drawing/2014/main" id="{516E53BA-0403-43C2-A3B9-2D4210CDC84A}"/>
            </a:ext>
          </a:extLst>
        </xdr:cNvPr>
        <xdr:cNvPicPr>
          <a:picLocks noChangeAspect="1" noChangeArrowheads="1"/>
        </xdr:cNvPicPr>
      </xdr:nvPicPr>
      <xdr:blipFill>
        <a:blip xmlns:r="http://schemas.openxmlformats.org/officeDocument/2006/relationships" r:embed="rId122" cstate="print">
          <a:extLst>
            <a:ext uri="{28A0092B-C50C-407E-A947-70E740481C1C}">
              <a14:useLocalDpi xmlns:a14="http://schemas.microsoft.com/office/drawing/2010/main" val="0"/>
            </a:ext>
          </a:extLst>
        </a:blip>
        <a:srcRect/>
        <a:stretch>
          <a:fillRect/>
        </a:stretch>
      </xdr:blipFill>
      <xdr:spPr bwMode="auto">
        <a:xfrm>
          <a:off x="2166938" y="608076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140</xdr:row>
      <xdr:rowOff>9525</xdr:rowOff>
    </xdr:from>
    <xdr:to>
      <xdr:col>3</xdr:col>
      <xdr:colOff>490538</xdr:colOff>
      <xdr:row>140</xdr:row>
      <xdr:rowOff>323850</xdr:rowOff>
    </xdr:to>
    <xdr:pic>
      <xdr:nvPicPr>
        <xdr:cNvPr id="873" name="図 872">
          <a:extLst>
            <a:ext uri="{FF2B5EF4-FFF2-40B4-BE49-F238E27FC236}">
              <a16:creationId xmlns:a16="http://schemas.microsoft.com/office/drawing/2014/main" id="{FC17E57B-2279-493D-BA94-B4E01C70363C}"/>
            </a:ext>
          </a:extLst>
        </xdr:cNvPr>
        <xdr:cNvPicPr>
          <a:picLocks noChangeAspect="1" noChangeArrowheads="1"/>
        </xdr:cNvPicPr>
      </xdr:nvPicPr>
      <xdr:blipFill>
        <a:blip xmlns:r="http://schemas.openxmlformats.org/officeDocument/2006/relationships" r:embed="rId123" cstate="print">
          <a:extLst>
            <a:ext uri="{28A0092B-C50C-407E-A947-70E740481C1C}">
              <a14:useLocalDpi xmlns:a14="http://schemas.microsoft.com/office/drawing/2010/main" val="0"/>
            </a:ext>
          </a:extLst>
        </a:blip>
        <a:srcRect/>
        <a:stretch>
          <a:fillRect/>
        </a:stretch>
      </xdr:blipFill>
      <xdr:spPr bwMode="auto">
        <a:xfrm>
          <a:off x="2166938" y="612457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141</xdr:row>
      <xdr:rowOff>9525</xdr:rowOff>
    </xdr:from>
    <xdr:to>
      <xdr:col>3</xdr:col>
      <xdr:colOff>490538</xdr:colOff>
      <xdr:row>141</xdr:row>
      <xdr:rowOff>323850</xdr:rowOff>
    </xdr:to>
    <xdr:pic>
      <xdr:nvPicPr>
        <xdr:cNvPr id="874" name="図 873">
          <a:extLst>
            <a:ext uri="{FF2B5EF4-FFF2-40B4-BE49-F238E27FC236}">
              <a16:creationId xmlns:a16="http://schemas.microsoft.com/office/drawing/2014/main" id="{EFAD7ECF-8AB2-45D6-9D0F-0F4269CD1D2D}"/>
            </a:ext>
          </a:extLst>
        </xdr:cNvPr>
        <xdr:cNvPicPr>
          <a:picLocks noChangeAspect="1" noChangeArrowheads="1"/>
        </xdr:cNvPicPr>
      </xdr:nvPicPr>
      <xdr:blipFill>
        <a:blip xmlns:r="http://schemas.openxmlformats.org/officeDocument/2006/relationships" r:embed="rId124" cstate="print">
          <a:extLst>
            <a:ext uri="{28A0092B-C50C-407E-A947-70E740481C1C}">
              <a14:useLocalDpi xmlns:a14="http://schemas.microsoft.com/office/drawing/2010/main" val="0"/>
            </a:ext>
          </a:extLst>
        </a:blip>
        <a:srcRect/>
        <a:stretch>
          <a:fillRect/>
        </a:stretch>
      </xdr:blipFill>
      <xdr:spPr bwMode="auto">
        <a:xfrm>
          <a:off x="2166938" y="616839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142</xdr:row>
      <xdr:rowOff>9525</xdr:rowOff>
    </xdr:from>
    <xdr:to>
      <xdr:col>3</xdr:col>
      <xdr:colOff>490538</xdr:colOff>
      <xdr:row>142</xdr:row>
      <xdr:rowOff>323850</xdr:rowOff>
    </xdr:to>
    <xdr:pic>
      <xdr:nvPicPr>
        <xdr:cNvPr id="875" name="図 874">
          <a:extLst>
            <a:ext uri="{FF2B5EF4-FFF2-40B4-BE49-F238E27FC236}">
              <a16:creationId xmlns:a16="http://schemas.microsoft.com/office/drawing/2014/main" id="{525F92EC-270B-498B-B03D-BA3926E2E33E}"/>
            </a:ext>
          </a:extLst>
        </xdr:cNvPr>
        <xdr:cNvPicPr>
          <a:picLocks noChangeAspect="1" noChangeArrowheads="1"/>
        </xdr:cNvPicPr>
      </xdr:nvPicPr>
      <xdr:blipFill>
        <a:blip xmlns:r="http://schemas.openxmlformats.org/officeDocument/2006/relationships" r:embed="rId125" cstate="print">
          <a:extLst>
            <a:ext uri="{28A0092B-C50C-407E-A947-70E740481C1C}">
              <a14:useLocalDpi xmlns:a14="http://schemas.microsoft.com/office/drawing/2010/main" val="0"/>
            </a:ext>
          </a:extLst>
        </a:blip>
        <a:srcRect/>
        <a:stretch>
          <a:fillRect/>
        </a:stretch>
      </xdr:blipFill>
      <xdr:spPr bwMode="auto">
        <a:xfrm>
          <a:off x="2166938" y="621220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143</xdr:row>
      <xdr:rowOff>9525</xdr:rowOff>
    </xdr:from>
    <xdr:to>
      <xdr:col>3</xdr:col>
      <xdr:colOff>490538</xdr:colOff>
      <xdr:row>143</xdr:row>
      <xdr:rowOff>323850</xdr:rowOff>
    </xdr:to>
    <xdr:pic>
      <xdr:nvPicPr>
        <xdr:cNvPr id="876" name="図 875">
          <a:extLst>
            <a:ext uri="{FF2B5EF4-FFF2-40B4-BE49-F238E27FC236}">
              <a16:creationId xmlns:a16="http://schemas.microsoft.com/office/drawing/2014/main" id="{55230E02-4BE6-4207-81EC-9B04D991A195}"/>
            </a:ext>
          </a:extLst>
        </xdr:cNvPr>
        <xdr:cNvPicPr>
          <a:picLocks noChangeAspect="1" noChangeArrowheads="1"/>
        </xdr:cNvPicPr>
      </xdr:nvPicPr>
      <xdr:blipFill>
        <a:blip xmlns:r="http://schemas.openxmlformats.org/officeDocument/2006/relationships" r:embed="rId126" cstate="print">
          <a:extLst>
            <a:ext uri="{28A0092B-C50C-407E-A947-70E740481C1C}">
              <a14:useLocalDpi xmlns:a14="http://schemas.microsoft.com/office/drawing/2010/main" val="0"/>
            </a:ext>
          </a:extLst>
        </a:blip>
        <a:srcRect/>
        <a:stretch>
          <a:fillRect/>
        </a:stretch>
      </xdr:blipFill>
      <xdr:spPr bwMode="auto">
        <a:xfrm>
          <a:off x="2166938" y="625602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144</xdr:row>
      <xdr:rowOff>9525</xdr:rowOff>
    </xdr:from>
    <xdr:to>
      <xdr:col>3</xdr:col>
      <xdr:colOff>490538</xdr:colOff>
      <xdr:row>144</xdr:row>
      <xdr:rowOff>323850</xdr:rowOff>
    </xdr:to>
    <xdr:pic>
      <xdr:nvPicPr>
        <xdr:cNvPr id="877" name="図 876">
          <a:extLst>
            <a:ext uri="{FF2B5EF4-FFF2-40B4-BE49-F238E27FC236}">
              <a16:creationId xmlns:a16="http://schemas.microsoft.com/office/drawing/2014/main" id="{8FBA2F8B-9CEA-4D67-A9BB-7AD6386C8C60}"/>
            </a:ext>
          </a:extLst>
        </xdr:cNvPr>
        <xdr:cNvPicPr>
          <a:picLocks noChangeAspect="1" noChangeArrowheads="1"/>
        </xdr:cNvPicPr>
      </xdr:nvPicPr>
      <xdr:blipFill>
        <a:blip xmlns:r="http://schemas.openxmlformats.org/officeDocument/2006/relationships" r:embed="rId127" cstate="print">
          <a:extLst>
            <a:ext uri="{28A0092B-C50C-407E-A947-70E740481C1C}">
              <a14:useLocalDpi xmlns:a14="http://schemas.microsoft.com/office/drawing/2010/main" val="0"/>
            </a:ext>
          </a:extLst>
        </a:blip>
        <a:srcRect/>
        <a:stretch>
          <a:fillRect/>
        </a:stretch>
      </xdr:blipFill>
      <xdr:spPr bwMode="auto">
        <a:xfrm>
          <a:off x="2166938" y="629983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145</xdr:row>
      <xdr:rowOff>9525</xdr:rowOff>
    </xdr:from>
    <xdr:to>
      <xdr:col>3</xdr:col>
      <xdr:colOff>490538</xdr:colOff>
      <xdr:row>145</xdr:row>
      <xdr:rowOff>323850</xdr:rowOff>
    </xdr:to>
    <xdr:pic>
      <xdr:nvPicPr>
        <xdr:cNvPr id="878" name="図 877">
          <a:extLst>
            <a:ext uri="{FF2B5EF4-FFF2-40B4-BE49-F238E27FC236}">
              <a16:creationId xmlns:a16="http://schemas.microsoft.com/office/drawing/2014/main" id="{EAC3BB69-5F4F-4080-9630-E4D4EDD43CA0}"/>
            </a:ext>
          </a:extLst>
        </xdr:cNvPr>
        <xdr:cNvPicPr>
          <a:picLocks noChangeAspect="1" noChangeArrowheads="1"/>
        </xdr:cNvPicPr>
      </xdr:nvPicPr>
      <xdr:blipFill>
        <a:blip xmlns:r="http://schemas.openxmlformats.org/officeDocument/2006/relationships" r:embed="rId128" cstate="print">
          <a:extLst>
            <a:ext uri="{28A0092B-C50C-407E-A947-70E740481C1C}">
              <a14:useLocalDpi xmlns:a14="http://schemas.microsoft.com/office/drawing/2010/main" val="0"/>
            </a:ext>
          </a:extLst>
        </a:blip>
        <a:srcRect/>
        <a:stretch>
          <a:fillRect/>
        </a:stretch>
      </xdr:blipFill>
      <xdr:spPr bwMode="auto">
        <a:xfrm>
          <a:off x="2166938" y="634365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146</xdr:row>
      <xdr:rowOff>9525</xdr:rowOff>
    </xdr:from>
    <xdr:to>
      <xdr:col>3</xdr:col>
      <xdr:colOff>490538</xdr:colOff>
      <xdr:row>146</xdr:row>
      <xdr:rowOff>323850</xdr:rowOff>
    </xdr:to>
    <xdr:pic>
      <xdr:nvPicPr>
        <xdr:cNvPr id="879" name="図 878">
          <a:extLst>
            <a:ext uri="{FF2B5EF4-FFF2-40B4-BE49-F238E27FC236}">
              <a16:creationId xmlns:a16="http://schemas.microsoft.com/office/drawing/2014/main" id="{C093C9DE-0EDE-493F-B3E5-049A30AD55EE}"/>
            </a:ext>
          </a:extLst>
        </xdr:cNvPr>
        <xdr:cNvPicPr>
          <a:picLocks noChangeAspect="1" noChangeArrowheads="1"/>
        </xdr:cNvPicPr>
      </xdr:nvPicPr>
      <xdr:blipFill>
        <a:blip xmlns:r="http://schemas.openxmlformats.org/officeDocument/2006/relationships" r:embed="rId129" cstate="print">
          <a:extLst>
            <a:ext uri="{28A0092B-C50C-407E-A947-70E740481C1C}">
              <a14:useLocalDpi xmlns:a14="http://schemas.microsoft.com/office/drawing/2010/main" val="0"/>
            </a:ext>
          </a:extLst>
        </a:blip>
        <a:srcRect/>
        <a:stretch>
          <a:fillRect/>
        </a:stretch>
      </xdr:blipFill>
      <xdr:spPr bwMode="auto">
        <a:xfrm>
          <a:off x="2166938" y="638746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147</xdr:row>
      <xdr:rowOff>9525</xdr:rowOff>
    </xdr:from>
    <xdr:to>
      <xdr:col>3</xdr:col>
      <xdr:colOff>490538</xdr:colOff>
      <xdr:row>147</xdr:row>
      <xdr:rowOff>323850</xdr:rowOff>
    </xdr:to>
    <xdr:pic>
      <xdr:nvPicPr>
        <xdr:cNvPr id="880" name="図 879">
          <a:extLst>
            <a:ext uri="{FF2B5EF4-FFF2-40B4-BE49-F238E27FC236}">
              <a16:creationId xmlns:a16="http://schemas.microsoft.com/office/drawing/2014/main" id="{32402A39-F2E2-4A6A-820C-4CB2ADF74BCB}"/>
            </a:ext>
          </a:extLst>
        </xdr:cNvPr>
        <xdr:cNvPicPr>
          <a:picLocks noChangeAspect="1" noChangeArrowheads="1"/>
        </xdr:cNvPicPr>
      </xdr:nvPicPr>
      <xdr:blipFill>
        <a:blip xmlns:r="http://schemas.openxmlformats.org/officeDocument/2006/relationships" r:embed="rId130" cstate="print">
          <a:extLst>
            <a:ext uri="{28A0092B-C50C-407E-A947-70E740481C1C}">
              <a14:useLocalDpi xmlns:a14="http://schemas.microsoft.com/office/drawing/2010/main" val="0"/>
            </a:ext>
          </a:extLst>
        </a:blip>
        <a:srcRect/>
        <a:stretch>
          <a:fillRect/>
        </a:stretch>
      </xdr:blipFill>
      <xdr:spPr bwMode="auto">
        <a:xfrm>
          <a:off x="2166938" y="643128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148</xdr:row>
      <xdr:rowOff>9525</xdr:rowOff>
    </xdr:from>
    <xdr:to>
      <xdr:col>3</xdr:col>
      <xdr:colOff>490538</xdr:colOff>
      <xdr:row>148</xdr:row>
      <xdr:rowOff>323850</xdr:rowOff>
    </xdr:to>
    <xdr:pic>
      <xdr:nvPicPr>
        <xdr:cNvPr id="881" name="図 880">
          <a:extLst>
            <a:ext uri="{FF2B5EF4-FFF2-40B4-BE49-F238E27FC236}">
              <a16:creationId xmlns:a16="http://schemas.microsoft.com/office/drawing/2014/main" id="{4C79C590-C228-4C4C-84D3-5F0FA5975B75}"/>
            </a:ext>
          </a:extLst>
        </xdr:cNvPr>
        <xdr:cNvPicPr>
          <a:picLocks noChangeAspect="1" noChangeArrowheads="1"/>
        </xdr:cNvPicPr>
      </xdr:nvPicPr>
      <xdr:blipFill>
        <a:blip xmlns:r="http://schemas.openxmlformats.org/officeDocument/2006/relationships" r:embed="rId131" cstate="print">
          <a:extLst>
            <a:ext uri="{28A0092B-C50C-407E-A947-70E740481C1C}">
              <a14:useLocalDpi xmlns:a14="http://schemas.microsoft.com/office/drawing/2010/main" val="0"/>
            </a:ext>
          </a:extLst>
        </a:blip>
        <a:srcRect/>
        <a:stretch>
          <a:fillRect/>
        </a:stretch>
      </xdr:blipFill>
      <xdr:spPr bwMode="auto">
        <a:xfrm>
          <a:off x="2166938" y="647509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149</xdr:row>
      <xdr:rowOff>9525</xdr:rowOff>
    </xdr:from>
    <xdr:to>
      <xdr:col>3</xdr:col>
      <xdr:colOff>490538</xdr:colOff>
      <xdr:row>149</xdr:row>
      <xdr:rowOff>323850</xdr:rowOff>
    </xdr:to>
    <xdr:pic>
      <xdr:nvPicPr>
        <xdr:cNvPr id="882" name="図 881">
          <a:extLst>
            <a:ext uri="{FF2B5EF4-FFF2-40B4-BE49-F238E27FC236}">
              <a16:creationId xmlns:a16="http://schemas.microsoft.com/office/drawing/2014/main" id="{9690B68C-66A2-45E0-99AC-DB424FB10DAE}"/>
            </a:ext>
          </a:extLst>
        </xdr:cNvPr>
        <xdr:cNvPicPr>
          <a:picLocks noChangeAspect="1" noChangeArrowheads="1"/>
        </xdr:cNvPicPr>
      </xdr:nvPicPr>
      <xdr:blipFill>
        <a:blip xmlns:r="http://schemas.openxmlformats.org/officeDocument/2006/relationships" r:embed="rId132" cstate="print">
          <a:extLst>
            <a:ext uri="{28A0092B-C50C-407E-A947-70E740481C1C}">
              <a14:useLocalDpi xmlns:a14="http://schemas.microsoft.com/office/drawing/2010/main" val="0"/>
            </a:ext>
          </a:extLst>
        </a:blip>
        <a:srcRect/>
        <a:stretch>
          <a:fillRect/>
        </a:stretch>
      </xdr:blipFill>
      <xdr:spPr bwMode="auto">
        <a:xfrm>
          <a:off x="2166938" y="651891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150</xdr:row>
      <xdr:rowOff>9525</xdr:rowOff>
    </xdr:from>
    <xdr:to>
      <xdr:col>3</xdr:col>
      <xdr:colOff>490538</xdr:colOff>
      <xdr:row>150</xdr:row>
      <xdr:rowOff>323850</xdr:rowOff>
    </xdr:to>
    <xdr:pic>
      <xdr:nvPicPr>
        <xdr:cNvPr id="883" name="図 882">
          <a:extLst>
            <a:ext uri="{FF2B5EF4-FFF2-40B4-BE49-F238E27FC236}">
              <a16:creationId xmlns:a16="http://schemas.microsoft.com/office/drawing/2014/main" id="{A681C9E3-79BC-4FE3-9C41-E063D667AE12}"/>
            </a:ext>
          </a:extLst>
        </xdr:cNvPr>
        <xdr:cNvPicPr>
          <a:picLocks noChangeAspect="1" noChangeArrowheads="1"/>
        </xdr:cNvPicPr>
      </xdr:nvPicPr>
      <xdr:blipFill>
        <a:blip xmlns:r="http://schemas.openxmlformats.org/officeDocument/2006/relationships" r:embed="rId133" cstate="print">
          <a:extLst>
            <a:ext uri="{28A0092B-C50C-407E-A947-70E740481C1C}">
              <a14:useLocalDpi xmlns:a14="http://schemas.microsoft.com/office/drawing/2010/main" val="0"/>
            </a:ext>
          </a:extLst>
        </a:blip>
        <a:srcRect/>
        <a:stretch>
          <a:fillRect/>
        </a:stretch>
      </xdr:blipFill>
      <xdr:spPr bwMode="auto">
        <a:xfrm>
          <a:off x="2166938" y="656272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151</xdr:row>
      <xdr:rowOff>9525</xdr:rowOff>
    </xdr:from>
    <xdr:to>
      <xdr:col>3</xdr:col>
      <xdr:colOff>490538</xdr:colOff>
      <xdr:row>151</xdr:row>
      <xdr:rowOff>323850</xdr:rowOff>
    </xdr:to>
    <xdr:pic>
      <xdr:nvPicPr>
        <xdr:cNvPr id="884" name="図 883">
          <a:extLst>
            <a:ext uri="{FF2B5EF4-FFF2-40B4-BE49-F238E27FC236}">
              <a16:creationId xmlns:a16="http://schemas.microsoft.com/office/drawing/2014/main" id="{5B90CE90-E66B-4749-80EC-AF96AAEB8478}"/>
            </a:ext>
          </a:extLst>
        </xdr:cNvPr>
        <xdr:cNvPicPr>
          <a:picLocks noChangeAspect="1" noChangeArrowheads="1"/>
        </xdr:cNvPicPr>
      </xdr:nvPicPr>
      <xdr:blipFill>
        <a:blip xmlns:r="http://schemas.openxmlformats.org/officeDocument/2006/relationships" r:embed="rId134" cstate="print">
          <a:extLst>
            <a:ext uri="{28A0092B-C50C-407E-A947-70E740481C1C}">
              <a14:useLocalDpi xmlns:a14="http://schemas.microsoft.com/office/drawing/2010/main" val="0"/>
            </a:ext>
          </a:extLst>
        </a:blip>
        <a:srcRect/>
        <a:stretch>
          <a:fillRect/>
        </a:stretch>
      </xdr:blipFill>
      <xdr:spPr bwMode="auto">
        <a:xfrm>
          <a:off x="2166938" y="660654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152</xdr:row>
      <xdr:rowOff>9525</xdr:rowOff>
    </xdr:from>
    <xdr:to>
      <xdr:col>3</xdr:col>
      <xdr:colOff>490538</xdr:colOff>
      <xdr:row>152</xdr:row>
      <xdr:rowOff>323850</xdr:rowOff>
    </xdr:to>
    <xdr:pic>
      <xdr:nvPicPr>
        <xdr:cNvPr id="885" name="図 884">
          <a:extLst>
            <a:ext uri="{FF2B5EF4-FFF2-40B4-BE49-F238E27FC236}">
              <a16:creationId xmlns:a16="http://schemas.microsoft.com/office/drawing/2014/main" id="{59C20AEA-E929-4724-9CE4-FE7ED1EEB48D}"/>
            </a:ext>
          </a:extLst>
        </xdr:cNvPr>
        <xdr:cNvPicPr>
          <a:picLocks noChangeAspect="1" noChangeArrowheads="1"/>
        </xdr:cNvPicPr>
      </xdr:nvPicPr>
      <xdr:blipFill>
        <a:blip xmlns:r="http://schemas.openxmlformats.org/officeDocument/2006/relationships" r:embed="rId135" cstate="print">
          <a:extLst>
            <a:ext uri="{28A0092B-C50C-407E-A947-70E740481C1C}">
              <a14:useLocalDpi xmlns:a14="http://schemas.microsoft.com/office/drawing/2010/main" val="0"/>
            </a:ext>
          </a:extLst>
        </a:blip>
        <a:srcRect/>
        <a:stretch>
          <a:fillRect/>
        </a:stretch>
      </xdr:blipFill>
      <xdr:spPr bwMode="auto">
        <a:xfrm>
          <a:off x="2166938" y="665035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153</xdr:row>
      <xdr:rowOff>9525</xdr:rowOff>
    </xdr:from>
    <xdr:to>
      <xdr:col>3</xdr:col>
      <xdr:colOff>490538</xdr:colOff>
      <xdr:row>153</xdr:row>
      <xdr:rowOff>323850</xdr:rowOff>
    </xdr:to>
    <xdr:pic>
      <xdr:nvPicPr>
        <xdr:cNvPr id="886" name="図 885">
          <a:extLst>
            <a:ext uri="{FF2B5EF4-FFF2-40B4-BE49-F238E27FC236}">
              <a16:creationId xmlns:a16="http://schemas.microsoft.com/office/drawing/2014/main" id="{C4949BAB-92BF-4F78-95E3-8701AE5CAC7F}"/>
            </a:ext>
          </a:extLst>
        </xdr:cNvPr>
        <xdr:cNvPicPr>
          <a:picLocks noChangeAspect="1" noChangeArrowheads="1"/>
        </xdr:cNvPicPr>
      </xdr:nvPicPr>
      <xdr:blipFill>
        <a:blip xmlns:r="http://schemas.openxmlformats.org/officeDocument/2006/relationships" r:embed="rId136" cstate="print">
          <a:extLst>
            <a:ext uri="{28A0092B-C50C-407E-A947-70E740481C1C}">
              <a14:useLocalDpi xmlns:a14="http://schemas.microsoft.com/office/drawing/2010/main" val="0"/>
            </a:ext>
          </a:extLst>
        </a:blip>
        <a:srcRect/>
        <a:stretch>
          <a:fillRect/>
        </a:stretch>
      </xdr:blipFill>
      <xdr:spPr bwMode="auto">
        <a:xfrm>
          <a:off x="2166938" y="669417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154</xdr:row>
      <xdr:rowOff>9525</xdr:rowOff>
    </xdr:from>
    <xdr:to>
      <xdr:col>3</xdr:col>
      <xdr:colOff>490538</xdr:colOff>
      <xdr:row>154</xdr:row>
      <xdr:rowOff>323850</xdr:rowOff>
    </xdr:to>
    <xdr:pic>
      <xdr:nvPicPr>
        <xdr:cNvPr id="887" name="図 886">
          <a:extLst>
            <a:ext uri="{FF2B5EF4-FFF2-40B4-BE49-F238E27FC236}">
              <a16:creationId xmlns:a16="http://schemas.microsoft.com/office/drawing/2014/main" id="{D4B32BC7-0450-406D-BF31-22D85D409950}"/>
            </a:ext>
          </a:extLst>
        </xdr:cNvPr>
        <xdr:cNvPicPr>
          <a:picLocks noChangeAspect="1" noChangeArrowheads="1"/>
        </xdr:cNvPicPr>
      </xdr:nvPicPr>
      <xdr:blipFill>
        <a:blip xmlns:r="http://schemas.openxmlformats.org/officeDocument/2006/relationships" r:embed="rId137" cstate="print">
          <a:extLst>
            <a:ext uri="{28A0092B-C50C-407E-A947-70E740481C1C}">
              <a14:useLocalDpi xmlns:a14="http://schemas.microsoft.com/office/drawing/2010/main" val="0"/>
            </a:ext>
          </a:extLst>
        </a:blip>
        <a:srcRect/>
        <a:stretch>
          <a:fillRect/>
        </a:stretch>
      </xdr:blipFill>
      <xdr:spPr bwMode="auto">
        <a:xfrm>
          <a:off x="2166938" y="673798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155</xdr:row>
      <xdr:rowOff>9525</xdr:rowOff>
    </xdr:from>
    <xdr:to>
      <xdr:col>3</xdr:col>
      <xdr:colOff>490538</xdr:colOff>
      <xdr:row>155</xdr:row>
      <xdr:rowOff>323850</xdr:rowOff>
    </xdr:to>
    <xdr:pic>
      <xdr:nvPicPr>
        <xdr:cNvPr id="888" name="図 887">
          <a:extLst>
            <a:ext uri="{FF2B5EF4-FFF2-40B4-BE49-F238E27FC236}">
              <a16:creationId xmlns:a16="http://schemas.microsoft.com/office/drawing/2014/main" id="{12D5E94D-1506-431E-9FB4-B656E2C07464}"/>
            </a:ext>
          </a:extLst>
        </xdr:cNvPr>
        <xdr:cNvPicPr>
          <a:picLocks noChangeAspect="1" noChangeArrowheads="1"/>
        </xdr:cNvPicPr>
      </xdr:nvPicPr>
      <xdr:blipFill>
        <a:blip xmlns:r="http://schemas.openxmlformats.org/officeDocument/2006/relationships" r:embed="rId138" cstate="print">
          <a:extLst>
            <a:ext uri="{28A0092B-C50C-407E-A947-70E740481C1C}">
              <a14:useLocalDpi xmlns:a14="http://schemas.microsoft.com/office/drawing/2010/main" val="0"/>
            </a:ext>
          </a:extLst>
        </a:blip>
        <a:srcRect/>
        <a:stretch>
          <a:fillRect/>
        </a:stretch>
      </xdr:blipFill>
      <xdr:spPr bwMode="auto">
        <a:xfrm>
          <a:off x="2166938" y="678180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156</xdr:row>
      <xdr:rowOff>9525</xdr:rowOff>
    </xdr:from>
    <xdr:to>
      <xdr:col>3</xdr:col>
      <xdr:colOff>490538</xdr:colOff>
      <xdr:row>156</xdr:row>
      <xdr:rowOff>323850</xdr:rowOff>
    </xdr:to>
    <xdr:pic>
      <xdr:nvPicPr>
        <xdr:cNvPr id="889" name="図 888">
          <a:extLst>
            <a:ext uri="{FF2B5EF4-FFF2-40B4-BE49-F238E27FC236}">
              <a16:creationId xmlns:a16="http://schemas.microsoft.com/office/drawing/2014/main" id="{AFDF4660-1565-4500-9DAB-51113617944A}"/>
            </a:ext>
          </a:extLst>
        </xdr:cNvPr>
        <xdr:cNvPicPr>
          <a:picLocks noChangeAspect="1" noChangeArrowheads="1"/>
        </xdr:cNvPicPr>
      </xdr:nvPicPr>
      <xdr:blipFill>
        <a:blip xmlns:r="http://schemas.openxmlformats.org/officeDocument/2006/relationships" r:embed="rId139" cstate="print">
          <a:extLst>
            <a:ext uri="{28A0092B-C50C-407E-A947-70E740481C1C}">
              <a14:useLocalDpi xmlns:a14="http://schemas.microsoft.com/office/drawing/2010/main" val="0"/>
            </a:ext>
          </a:extLst>
        </a:blip>
        <a:srcRect/>
        <a:stretch>
          <a:fillRect/>
        </a:stretch>
      </xdr:blipFill>
      <xdr:spPr bwMode="auto">
        <a:xfrm>
          <a:off x="2166938" y="682561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157</xdr:row>
      <xdr:rowOff>9525</xdr:rowOff>
    </xdr:from>
    <xdr:to>
      <xdr:col>3</xdr:col>
      <xdr:colOff>490538</xdr:colOff>
      <xdr:row>157</xdr:row>
      <xdr:rowOff>323850</xdr:rowOff>
    </xdr:to>
    <xdr:pic>
      <xdr:nvPicPr>
        <xdr:cNvPr id="890" name="図 889">
          <a:extLst>
            <a:ext uri="{FF2B5EF4-FFF2-40B4-BE49-F238E27FC236}">
              <a16:creationId xmlns:a16="http://schemas.microsoft.com/office/drawing/2014/main" id="{A09AF736-92DC-41A3-9172-9DB5AD45A337}"/>
            </a:ext>
          </a:extLst>
        </xdr:cNvPr>
        <xdr:cNvPicPr>
          <a:picLocks noChangeAspect="1" noChangeArrowheads="1"/>
        </xdr:cNvPicPr>
      </xdr:nvPicPr>
      <xdr:blipFill>
        <a:blip xmlns:r="http://schemas.openxmlformats.org/officeDocument/2006/relationships" r:embed="rId140" cstate="print">
          <a:extLst>
            <a:ext uri="{28A0092B-C50C-407E-A947-70E740481C1C}">
              <a14:useLocalDpi xmlns:a14="http://schemas.microsoft.com/office/drawing/2010/main" val="0"/>
            </a:ext>
          </a:extLst>
        </a:blip>
        <a:srcRect/>
        <a:stretch>
          <a:fillRect/>
        </a:stretch>
      </xdr:blipFill>
      <xdr:spPr bwMode="auto">
        <a:xfrm>
          <a:off x="2166938" y="686943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158</xdr:row>
      <xdr:rowOff>9525</xdr:rowOff>
    </xdr:from>
    <xdr:to>
      <xdr:col>3</xdr:col>
      <xdr:colOff>490538</xdr:colOff>
      <xdr:row>158</xdr:row>
      <xdr:rowOff>323850</xdr:rowOff>
    </xdr:to>
    <xdr:pic>
      <xdr:nvPicPr>
        <xdr:cNvPr id="891" name="図 890">
          <a:extLst>
            <a:ext uri="{FF2B5EF4-FFF2-40B4-BE49-F238E27FC236}">
              <a16:creationId xmlns:a16="http://schemas.microsoft.com/office/drawing/2014/main" id="{27A49532-FEBB-41EB-A374-38173C3CF68F}"/>
            </a:ext>
          </a:extLst>
        </xdr:cNvPr>
        <xdr:cNvPicPr>
          <a:picLocks noChangeAspect="1" noChangeArrowheads="1"/>
        </xdr:cNvPicPr>
      </xdr:nvPicPr>
      <xdr:blipFill>
        <a:blip xmlns:r="http://schemas.openxmlformats.org/officeDocument/2006/relationships" r:embed="rId141" cstate="print">
          <a:extLst>
            <a:ext uri="{28A0092B-C50C-407E-A947-70E740481C1C}">
              <a14:useLocalDpi xmlns:a14="http://schemas.microsoft.com/office/drawing/2010/main" val="0"/>
            </a:ext>
          </a:extLst>
        </a:blip>
        <a:srcRect/>
        <a:stretch>
          <a:fillRect/>
        </a:stretch>
      </xdr:blipFill>
      <xdr:spPr bwMode="auto">
        <a:xfrm>
          <a:off x="2166938" y="691324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159</xdr:row>
      <xdr:rowOff>9525</xdr:rowOff>
    </xdr:from>
    <xdr:to>
      <xdr:col>3</xdr:col>
      <xdr:colOff>490538</xdr:colOff>
      <xdr:row>159</xdr:row>
      <xdr:rowOff>323850</xdr:rowOff>
    </xdr:to>
    <xdr:pic>
      <xdr:nvPicPr>
        <xdr:cNvPr id="892" name="図 891">
          <a:extLst>
            <a:ext uri="{FF2B5EF4-FFF2-40B4-BE49-F238E27FC236}">
              <a16:creationId xmlns:a16="http://schemas.microsoft.com/office/drawing/2014/main" id="{FD63EB7E-2B4D-4D1B-A5D3-B0564686483E}"/>
            </a:ext>
          </a:extLst>
        </xdr:cNvPr>
        <xdr:cNvPicPr>
          <a:picLocks noChangeAspect="1" noChangeArrowheads="1"/>
        </xdr:cNvPicPr>
      </xdr:nvPicPr>
      <xdr:blipFill>
        <a:blip xmlns:r="http://schemas.openxmlformats.org/officeDocument/2006/relationships" r:embed="rId142" cstate="print">
          <a:extLst>
            <a:ext uri="{28A0092B-C50C-407E-A947-70E740481C1C}">
              <a14:useLocalDpi xmlns:a14="http://schemas.microsoft.com/office/drawing/2010/main" val="0"/>
            </a:ext>
          </a:extLst>
        </a:blip>
        <a:srcRect/>
        <a:stretch>
          <a:fillRect/>
        </a:stretch>
      </xdr:blipFill>
      <xdr:spPr bwMode="auto">
        <a:xfrm>
          <a:off x="2166938" y="695706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160</xdr:row>
      <xdr:rowOff>9525</xdr:rowOff>
    </xdr:from>
    <xdr:to>
      <xdr:col>3</xdr:col>
      <xdr:colOff>490538</xdr:colOff>
      <xdr:row>160</xdr:row>
      <xdr:rowOff>323850</xdr:rowOff>
    </xdr:to>
    <xdr:pic>
      <xdr:nvPicPr>
        <xdr:cNvPr id="893" name="図 892">
          <a:extLst>
            <a:ext uri="{FF2B5EF4-FFF2-40B4-BE49-F238E27FC236}">
              <a16:creationId xmlns:a16="http://schemas.microsoft.com/office/drawing/2014/main" id="{363E02E1-838D-4960-8E2E-FF6A916B29FD}"/>
            </a:ext>
          </a:extLst>
        </xdr:cNvPr>
        <xdr:cNvPicPr>
          <a:picLocks noChangeAspect="1" noChangeArrowheads="1"/>
        </xdr:cNvPicPr>
      </xdr:nvPicPr>
      <xdr:blipFill>
        <a:blip xmlns:r="http://schemas.openxmlformats.org/officeDocument/2006/relationships" r:embed="rId143" cstate="print">
          <a:extLst>
            <a:ext uri="{28A0092B-C50C-407E-A947-70E740481C1C}">
              <a14:useLocalDpi xmlns:a14="http://schemas.microsoft.com/office/drawing/2010/main" val="0"/>
            </a:ext>
          </a:extLst>
        </a:blip>
        <a:srcRect/>
        <a:stretch>
          <a:fillRect/>
        </a:stretch>
      </xdr:blipFill>
      <xdr:spPr bwMode="auto">
        <a:xfrm>
          <a:off x="2166938" y="700087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161</xdr:row>
      <xdr:rowOff>9525</xdr:rowOff>
    </xdr:from>
    <xdr:to>
      <xdr:col>3</xdr:col>
      <xdr:colOff>490538</xdr:colOff>
      <xdr:row>161</xdr:row>
      <xdr:rowOff>323850</xdr:rowOff>
    </xdr:to>
    <xdr:pic>
      <xdr:nvPicPr>
        <xdr:cNvPr id="894" name="図 893">
          <a:extLst>
            <a:ext uri="{FF2B5EF4-FFF2-40B4-BE49-F238E27FC236}">
              <a16:creationId xmlns:a16="http://schemas.microsoft.com/office/drawing/2014/main" id="{DC23FDB4-699F-46F4-ADC6-63302DBF8AF4}"/>
            </a:ext>
          </a:extLst>
        </xdr:cNvPr>
        <xdr:cNvPicPr>
          <a:picLocks noChangeAspect="1" noChangeArrowheads="1"/>
        </xdr:cNvPicPr>
      </xdr:nvPicPr>
      <xdr:blipFill>
        <a:blip xmlns:r="http://schemas.openxmlformats.org/officeDocument/2006/relationships" r:embed="rId144" cstate="print">
          <a:extLst>
            <a:ext uri="{28A0092B-C50C-407E-A947-70E740481C1C}">
              <a14:useLocalDpi xmlns:a14="http://schemas.microsoft.com/office/drawing/2010/main" val="0"/>
            </a:ext>
          </a:extLst>
        </a:blip>
        <a:srcRect/>
        <a:stretch>
          <a:fillRect/>
        </a:stretch>
      </xdr:blipFill>
      <xdr:spPr bwMode="auto">
        <a:xfrm>
          <a:off x="2166938" y="704469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162</xdr:row>
      <xdr:rowOff>9525</xdr:rowOff>
    </xdr:from>
    <xdr:to>
      <xdr:col>3</xdr:col>
      <xdr:colOff>490538</xdr:colOff>
      <xdr:row>162</xdr:row>
      <xdr:rowOff>323850</xdr:rowOff>
    </xdr:to>
    <xdr:pic>
      <xdr:nvPicPr>
        <xdr:cNvPr id="895" name="図 894">
          <a:extLst>
            <a:ext uri="{FF2B5EF4-FFF2-40B4-BE49-F238E27FC236}">
              <a16:creationId xmlns:a16="http://schemas.microsoft.com/office/drawing/2014/main" id="{89A29061-5EB6-4131-81C7-68F06982F256}"/>
            </a:ext>
          </a:extLst>
        </xdr:cNvPr>
        <xdr:cNvPicPr>
          <a:picLocks noChangeAspect="1" noChangeArrowheads="1"/>
        </xdr:cNvPicPr>
      </xdr:nvPicPr>
      <xdr:blipFill>
        <a:blip xmlns:r="http://schemas.openxmlformats.org/officeDocument/2006/relationships" r:embed="rId145" cstate="print">
          <a:extLst>
            <a:ext uri="{28A0092B-C50C-407E-A947-70E740481C1C}">
              <a14:useLocalDpi xmlns:a14="http://schemas.microsoft.com/office/drawing/2010/main" val="0"/>
            </a:ext>
          </a:extLst>
        </a:blip>
        <a:srcRect/>
        <a:stretch>
          <a:fillRect/>
        </a:stretch>
      </xdr:blipFill>
      <xdr:spPr bwMode="auto">
        <a:xfrm>
          <a:off x="2166938" y="708850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163</xdr:row>
      <xdr:rowOff>9525</xdr:rowOff>
    </xdr:from>
    <xdr:to>
      <xdr:col>3</xdr:col>
      <xdr:colOff>490538</xdr:colOff>
      <xdr:row>163</xdr:row>
      <xdr:rowOff>323850</xdr:rowOff>
    </xdr:to>
    <xdr:pic>
      <xdr:nvPicPr>
        <xdr:cNvPr id="896" name="図 895">
          <a:extLst>
            <a:ext uri="{FF2B5EF4-FFF2-40B4-BE49-F238E27FC236}">
              <a16:creationId xmlns:a16="http://schemas.microsoft.com/office/drawing/2014/main" id="{B1F7506D-7350-4B2D-B9D8-6536D9CD1690}"/>
            </a:ext>
          </a:extLst>
        </xdr:cNvPr>
        <xdr:cNvPicPr>
          <a:picLocks noChangeAspect="1" noChangeArrowheads="1"/>
        </xdr:cNvPicPr>
      </xdr:nvPicPr>
      <xdr:blipFill>
        <a:blip xmlns:r="http://schemas.openxmlformats.org/officeDocument/2006/relationships" r:embed="rId146" cstate="print">
          <a:extLst>
            <a:ext uri="{28A0092B-C50C-407E-A947-70E740481C1C}">
              <a14:useLocalDpi xmlns:a14="http://schemas.microsoft.com/office/drawing/2010/main" val="0"/>
            </a:ext>
          </a:extLst>
        </a:blip>
        <a:srcRect/>
        <a:stretch>
          <a:fillRect/>
        </a:stretch>
      </xdr:blipFill>
      <xdr:spPr bwMode="auto">
        <a:xfrm>
          <a:off x="2166938" y="713232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164</xdr:row>
      <xdr:rowOff>9525</xdr:rowOff>
    </xdr:from>
    <xdr:to>
      <xdr:col>3</xdr:col>
      <xdr:colOff>490538</xdr:colOff>
      <xdr:row>164</xdr:row>
      <xdr:rowOff>323850</xdr:rowOff>
    </xdr:to>
    <xdr:pic>
      <xdr:nvPicPr>
        <xdr:cNvPr id="897" name="図 896">
          <a:extLst>
            <a:ext uri="{FF2B5EF4-FFF2-40B4-BE49-F238E27FC236}">
              <a16:creationId xmlns:a16="http://schemas.microsoft.com/office/drawing/2014/main" id="{3191FE17-AA7A-4332-8E93-55DDE0838804}"/>
            </a:ext>
          </a:extLst>
        </xdr:cNvPr>
        <xdr:cNvPicPr>
          <a:picLocks noChangeAspect="1" noChangeArrowheads="1"/>
        </xdr:cNvPicPr>
      </xdr:nvPicPr>
      <xdr:blipFill>
        <a:blip xmlns:r="http://schemas.openxmlformats.org/officeDocument/2006/relationships" r:embed="rId147" cstate="print">
          <a:extLst>
            <a:ext uri="{28A0092B-C50C-407E-A947-70E740481C1C}">
              <a14:useLocalDpi xmlns:a14="http://schemas.microsoft.com/office/drawing/2010/main" val="0"/>
            </a:ext>
          </a:extLst>
        </a:blip>
        <a:srcRect/>
        <a:stretch>
          <a:fillRect/>
        </a:stretch>
      </xdr:blipFill>
      <xdr:spPr bwMode="auto">
        <a:xfrm>
          <a:off x="2166938" y="717613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165</xdr:row>
      <xdr:rowOff>9525</xdr:rowOff>
    </xdr:from>
    <xdr:to>
      <xdr:col>3</xdr:col>
      <xdr:colOff>490538</xdr:colOff>
      <xdr:row>165</xdr:row>
      <xdr:rowOff>323850</xdr:rowOff>
    </xdr:to>
    <xdr:pic>
      <xdr:nvPicPr>
        <xdr:cNvPr id="898" name="図 897">
          <a:extLst>
            <a:ext uri="{FF2B5EF4-FFF2-40B4-BE49-F238E27FC236}">
              <a16:creationId xmlns:a16="http://schemas.microsoft.com/office/drawing/2014/main" id="{0EA67D01-1C71-4607-8973-2EC54C5657E3}"/>
            </a:ext>
          </a:extLst>
        </xdr:cNvPr>
        <xdr:cNvPicPr>
          <a:picLocks noChangeAspect="1" noChangeArrowheads="1"/>
        </xdr:cNvPicPr>
      </xdr:nvPicPr>
      <xdr:blipFill>
        <a:blip xmlns:r="http://schemas.openxmlformats.org/officeDocument/2006/relationships" r:embed="rId148" cstate="print">
          <a:extLst>
            <a:ext uri="{28A0092B-C50C-407E-A947-70E740481C1C}">
              <a14:useLocalDpi xmlns:a14="http://schemas.microsoft.com/office/drawing/2010/main" val="0"/>
            </a:ext>
          </a:extLst>
        </a:blip>
        <a:srcRect/>
        <a:stretch>
          <a:fillRect/>
        </a:stretch>
      </xdr:blipFill>
      <xdr:spPr bwMode="auto">
        <a:xfrm>
          <a:off x="2166938" y="721995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166</xdr:row>
      <xdr:rowOff>9525</xdr:rowOff>
    </xdr:from>
    <xdr:to>
      <xdr:col>3</xdr:col>
      <xdr:colOff>490538</xdr:colOff>
      <xdr:row>166</xdr:row>
      <xdr:rowOff>323850</xdr:rowOff>
    </xdr:to>
    <xdr:pic>
      <xdr:nvPicPr>
        <xdr:cNvPr id="899" name="図 898">
          <a:extLst>
            <a:ext uri="{FF2B5EF4-FFF2-40B4-BE49-F238E27FC236}">
              <a16:creationId xmlns:a16="http://schemas.microsoft.com/office/drawing/2014/main" id="{8A44DFE7-3966-4449-BA63-BEEC9A400D81}"/>
            </a:ext>
          </a:extLst>
        </xdr:cNvPr>
        <xdr:cNvPicPr>
          <a:picLocks noChangeAspect="1" noChangeArrowheads="1"/>
        </xdr:cNvPicPr>
      </xdr:nvPicPr>
      <xdr:blipFill>
        <a:blip xmlns:r="http://schemas.openxmlformats.org/officeDocument/2006/relationships" r:embed="rId149" cstate="print">
          <a:extLst>
            <a:ext uri="{28A0092B-C50C-407E-A947-70E740481C1C}">
              <a14:useLocalDpi xmlns:a14="http://schemas.microsoft.com/office/drawing/2010/main" val="0"/>
            </a:ext>
          </a:extLst>
        </a:blip>
        <a:srcRect/>
        <a:stretch>
          <a:fillRect/>
        </a:stretch>
      </xdr:blipFill>
      <xdr:spPr bwMode="auto">
        <a:xfrm>
          <a:off x="2166938" y="726376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167</xdr:row>
      <xdr:rowOff>9525</xdr:rowOff>
    </xdr:from>
    <xdr:to>
      <xdr:col>3</xdr:col>
      <xdr:colOff>490538</xdr:colOff>
      <xdr:row>167</xdr:row>
      <xdr:rowOff>323850</xdr:rowOff>
    </xdr:to>
    <xdr:pic>
      <xdr:nvPicPr>
        <xdr:cNvPr id="900" name="図 899">
          <a:extLst>
            <a:ext uri="{FF2B5EF4-FFF2-40B4-BE49-F238E27FC236}">
              <a16:creationId xmlns:a16="http://schemas.microsoft.com/office/drawing/2014/main" id="{4A875033-3361-44EA-B79F-38E8860CDA10}"/>
            </a:ext>
          </a:extLst>
        </xdr:cNvPr>
        <xdr:cNvPicPr>
          <a:picLocks noChangeAspect="1" noChangeArrowheads="1"/>
        </xdr:cNvPicPr>
      </xdr:nvPicPr>
      <xdr:blipFill>
        <a:blip xmlns:r="http://schemas.openxmlformats.org/officeDocument/2006/relationships" r:embed="rId150" cstate="print">
          <a:extLst>
            <a:ext uri="{28A0092B-C50C-407E-A947-70E740481C1C}">
              <a14:useLocalDpi xmlns:a14="http://schemas.microsoft.com/office/drawing/2010/main" val="0"/>
            </a:ext>
          </a:extLst>
        </a:blip>
        <a:srcRect/>
        <a:stretch>
          <a:fillRect/>
        </a:stretch>
      </xdr:blipFill>
      <xdr:spPr bwMode="auto">
        <a:xfrm>
          <a:off x="2166938" y="730758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168</xdr:row>
      <xdr:rowOff>9525</xdr:rowOff>
    </xdr:from>
    <xdr:to>
      <xdr:col>3</xdr:col>
      <xdr:colOff>490538</xdr:colOff>
      <xdr:row>168</xdr:row>
      <xdr:rowOff>323850</xdr:rowOff>
    </xdr:to>
    <xdr:pic>
      <xdr:nvPicPr>
        <xdr:cNvPr id="901" name="図 900">
          <a:extLst>
            <a:ext uri="{FF2B5EF4-FFF2-40B4-BE49-F238E27FC236}">
              <a16:creationId xmlns:a16="http://schemas.microsoft.com/office/drawing/2014/main" id="{F3F8B872-7163-4263-BA10-A7862D4A8739}"/>
            </a:ext>
          </a:extLst>
        </xdr:cNvPr>
        <xdr:cNvPicPr>
          <a:picLocks noChangeAspect="1" noChangeArrowheads="1"/>
        </xdr:cNvPicPr>
      </xdr:nvPicPr>
      <xdr:blipFill>
        <a:blip xmlns:r="http://schemas.openxmlformats.org/officeDocument/2006/relationships" r:embed="rId151" cstate="print">
          <a:extLst>
            <a:ext uri="{28A0092B-C50C-407E-A947-70E740481C1C}">
              <a14:useLocalDpi xmlns:a14="http://schemas.microsoft.com/office/drawing/2010/main" val="0"/>
            </a:ext>
          </a:extLst>
        </a:blip>
        <a:srcRect/>
        <a:stretch>
          <a:fillRect/>
        </a:stretch>
      </xdr:blipFill>
      <xdr:spPr bwMode="auto">
        <a:xfrm>
          <a:off x="2166938" y="735139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169</xdr:row>
      <xdr:rowOff>9525</xdr:rowOff>
    </xdr:from>
    <xdr:to>
      <xdr:col>3</xdr:col>
      <xdr:colOff>490538</xdr:colOff>
      <xdr:row>169</xdr:row>
      <xdr:rowOff>323850</xdr:rowOff>
    </xdr:to>
    <xdr:pic>
      <xdr:nvPicPr>
        <xdr:cNvPr id="902" name="図 901">
          <a:extLst>
            <a:ext uri="{FF2B5EF4-FFF2-40B4-BE49-F238E27FC236}">
              <a16:creationId xmlns:a16="http://schemas.microsoft.com/office/drawing/2014/main" id="{E2864CFA-4674-4551-B31D-E41A740A9F71}"/>
            </a:ext>
          </a:extLst>
        </xdr:cNvPr>
        <xdr:cNvPicPr>
          <a:picLocks noChangeAspect="1" noChangeArrowheads="1"/>
        </xdr:cNvPicPr>
      </xdr:nvPicPr>
      <xdr:blipFill>
        <a:blip xmlns:r="http://schemas.openxmlformats.org/officeDocument/2006/relationships" r:embed="rId152" cstate="print">
          <a:extLst>
            <a:ext uri="{28A0092B-C50C-407E-A947-70E740481C1C}">
              <a14:useLocalDpi xmlns:a14="http://schemas.microsoft.com/office/drawing/2010/main" val="0"/>
            </a:ext>
          </a:extLst>
        </a:blip>
        <a:srcRect/>
        <a:stretch>
          <a:fillRect/>
        </a:stretch>
      </xdr:blipFill>
      <xdr:spPr bwMode="auto">
        <a:xfrm>
          <a:off x="2166938" y="739521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170</xdr:row>
      <xdr:rowOff>9525</xdr:rowOff>
    </xdr:from>
    <xdr:to>
      <xdr:col>3</xdr:col>
      <xdr:colOff>490538</xdr:colOff>
      <xdr:row>170</xdr:row>
      <xdr:rowOff>323850</xdr:rowOff>
    </xdr:to>
    <xdr:pic>
      <xdr:nvPicPr>
        <xdr:cNvPr id="903" name="図 902">
          <a:extLst>
            <a:ext uri="{FF2B5EF4-FFF2-40B4-BE49-F238E27FC236}">
              <a16:creationId xmlns:a16="http://schemas.microsoft.com/office/drawing/2014/main" id="{6666F0CF-B1F3-4A03-A08C-5E314EB29CA6}"/>
            </a:ext>
          </a:extLst>
        </xdr:cNvPr>
        <xdr:cNvPicPr>
          <a:picLocks noChangeAspect="1" noChangeArrowheads="1"/>
        </xdr:cNvPicPr>
      </xdr:nvPicPr>
      <xdr:blipFill>
        <a:blip xmlns:r="http://schemas.openxmlformats.org/officeDocument/2006/relationships" r:embed="rId153" cstate="print">
          <a:extLst>
            <a:ext uri="{28A0092B-C50C-407E-A947-70E740481C1C}">
              <a14:useLocalDpi xmlns:a14="http://schemas.microsoft.com/office/drawing/2010/main" val="0"/>
            </a:ext>
          </a:extLst>
        </a:blip>
        <a:srcRect/>
        <a:stretch>
          <a:fillRect/>
        </a:stretch>
      </xdr:blipFill>
      <xdr:spPr bwMode="auto">
        <a:xfrm>
          <a:off x="2166938" y="743902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171</xdr:row>
      <xdr:rowOff>9525</xdr:rowOff>
    </xdr:from>
    <xdr:to>
      <xdr:col>3</xdr:col>
      <xdr:colOff>490538</xdr:colOff>
      <xdr:row>171</xdr:row>
      <xdr:rowOff>323850</xdr:rowOff>
    </xdr:to>
    <xdr:pic>
      <xdr:nvPicPr>
        <xdr:cNvPr id="904" name="図 903">
          <a:extLst>
            <a:ext uri="{FF2B5EF4-FFF2-40B4-BE49-F238E27FC236}">
              <a16:creationId xmlns:a16="http://schemas.microsoft.com/office/drawing/2014/main" id="{FB2F7CC2-A1FA-45DE-86A1-1E698085DAD1}"/>
            </a:ext>
          </a:extLst>
        </xdr:cNvPr>
        <xdr:cNvPicPr>
          <a:picLocks noChangeAspect="1" noChangeArrowheads="1"/>
        </xdr:cNvPicPr>
      </xdr:nvPicPr>
      <xdr:blipFill>
        <a:blip xmlns:r="http://schemas.openxmlformats.org/officeDocument/2006/relationships" r:embed="rId154" cstate="print">
          <a:extLst>
            <a:ext uri="{28A0092B-C50C-407E-A947-70E740481C1C}">
              <a14:useLocalDpi xmlns:a14="http://schemas.microsoft.com/office/drawing/2010/main" val="0"/>
            </a:ext>
          </a:extLst>
        </a:blip>
        <a:srcRect/>
        <a:stretch>
          <a:fillRect/>
        </a:stretch>
      </xdr:blipFill>
      <xdr:spPr bwMode="auto">
        <a:xfrm>
          <a:off x="2166938" y="748284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172</xdr:row>
      <xdr:rowOff>9525</xdr:rowOff>
    </xdr:from>
    <xdr:to>
      <xdr:col>3</xdr:col>
      <xdr:colOff>490538</xdr:colOff>
      <xdr:row>172</xdr:row>
      <xdr:rowOff>323850</xdr:rowOff>
    </xdr:to>
    <xdr:pic>
      <xdr:nvPicPr>
        <xdr:cNvPr id="905" name="図 904">
          <a:extLst>
            <a:ext uri="{FF2B5EF4-FFF2-40B4-BE49-F238E27FC236}">
              <a16:creationId xmlns:a16="http://schemas.microsoft.com/office/drawing/2014/main" id="{BCACBDDB-3822-4241-80BF-7CE79CD2690A}"/>
            </a:ext>
          </a:extLst>
        </xdr:cNvPr>
        <xdr:cNvPicPr>
          <a:picLocks noChangeAspect="1" noChangeArrowheads="1"/>
        </xdr:cNvPicPr>
      </xdr:nvPicPr>
      <xdr:blipFill>
        <a:blip xmlns:r="http://schemas.openxmlformats.org/officeDocument/2006/relationships" r:embed="rId155" cstate="print">
          <a:extLst>
            <a:ext uri="{28A0092B-C50C-407E-A947-70E740481C1C}">
              <a14:useLocalDpi xmlns:a14="http://schemas.microsoft.com/office/drawing/2010/main" val="0"/>
            </a:ext>
          </a:extLst>
        </a:blip>
        <a:srcRect/>
        <a:stretch>
          <a:fillRect/>
        </a:stretch>
      </xdr:blipFill>
      <xdr:spPr bwMode="auto">
        <a:xfrm>
          <a:off x="2166938" y="752665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173</xdr:row>
      <xdr:rowOff>9525</xdr:rowOff>
    </xdr:from>
    <xdr:to>
      <xdr:col>3</xdr:col>
      <xdr:colOff>490538</xdr:colOff>
      <xdr:row>173</xdr:row>
      <xdr:rowOff>323850</xdr:rowOff>
    </xdr:to>
    <xdr:pic>
      <xdr:nvPicPr>
        <xdr:cNvPr id="906" name="図 905">
          <a:extLst>
            <a:ext uri="{FF2B5EF4-FFF2-40B4-BE49-F238E27FC236}">
              <a16:creationId xmlns:a16="http://schemas.microsoft.com/office/drawing/2014/main" id="{EB36F093-B50F-4C12-888D-CE1F76883E92}"/>
            </a:ext>
          </a:extLst>
        </xdr:cNvPr>
        <xdr:cNvPicPr>
          <a:picLocks noChangeAspect="1" noChangeArrowheads="1"/>
        </xdr:cNvPicPr>
      </xdr:nvPicPr>
      <xdr:blipFill>
        <a:blip xmlns:r="http://schemas.openxmlformats.org/officeDocument/2006/relationships" r:embed="rId156" cstate="print">
          <a:extLst>
            <a:ext uri="{28A0092B-C50C-407E-A947-70E740481C1C}">
              <a14:useLocalDpi xmlns:a14="http://schemas.microsoft.com/office/drawing/2010/main" val="0"/>
            </a:ext>
          </a:extLst>
        </a:blip>
        <a:srcRect/>
        <a:stretch>
          <a:fillRect/>
        </a:stretch>
      </xdr:blipFill>
      <xdr:spPr bwMode="auto">
        <a:xfrm>
          <a:off x="2166938" y="757047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174</xdr:row>
      <xdr:rowOff>9525</xdr:rowOff>
    </xdr:from>
    <xdr:to>
      <xdr:col>3</xdr:col>
      <xdr:colOff>490538</xdr:colOff>
      <xdr:row>174</xdr:row>
      <xdr:rowOff>323850</xdr:rowOff>
    </xdr:to>
    <xdr:pic>
      <xdr:nvPicPr>
        <xdr:cNvPr id="907" name="図 906">
          <a:extLst>
            <a:ext uri="{FF2B5EF4-FFF2-40B4-BE49-F238E27FC236}">
              <a16:creationId xmlns:a16="http://schemas.microsoft.com/office/drawing/2014/main" id="{0533B2EE-E574-41DF-ADC1-C981C48A069A}"/>
            </a:ext>
          </a:extLst>
        </xdr:cNvPr>
        <xdr:cNvPicPr>
          <a:picLocks noChangeAspect="1" noChangeArrowheads="1"/>
        </xdr:cNvPicPr>
      </xdr:nvPicPr>
      <xdr:blipFill>
        <a:blip xmlns:r="http://schemas.openxmlformats.org/officeDocument/2006/relationships" r:embed="rId157" cstate="print">
          <a:extLst>
            <a:ext uri="{28A0092B-C50C-407E-A947-70E740481C1C}">
              <a14:useLocalDpi xmlns:a14="http://schemas.microsoft.com/office/drawing/2010/main" val="0"/>
            </a:ext>
          </a:extLst>
        </a:blip>
        <a:srcRect/>
        <a:stretch>
          <a:fillRect/>
        </a:stretch>
      </xdr:blipFill>
      <xdr:spPr bwMode="auto">
        <a:xfrm>
          <a:off x="2166938" y="761428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175</xdr:row>
      <xdr:rowOff>9525</xdr:rowOff>
    </xdr:from>
    <xdr:to>
      <xdr:col>3</xdr:col>
      <xdr:colOff>490538</xdr:colOff>
      <xdr:row>175</xdr:row>
      <xdr:rowOff>323850</xdr:rowOff>
    </xdr:to>
    <xdr:pic>
      <xdr:nvPicPr>
        <xdr:cNvPr id="908" name="図 907">
          <a:extLst>
            <a:ext uri="{FF2B5EF4-FFF2-40B4-BE49-F238E27FC236}">
              <a16:creationId xmlns:a16="http://schemas.microsoft.com/office/drawing/2014/main" id="{727B147D-6BA5-42DC-9F72-B82FF21450E8}"/>
            </a:ext>
          </a:extLst>
        </xdr:cNvPr>
        <xdr:cNvPicPr>
          <a:picLocks noChangeAspect="1" noChangeArrowheads="1"/>
        </xdr:cNvPicPr>
      </xdr:nvPicPr>
      <xdr:blipFill>
        <a:blip xmlns:r="http://schemas.openxmlformats.org/officeDocument/2006/relationships" r:embed="rId158" cstate="print">
          <a:extLst>
            <a:ext uri="{28A0092B-C50C-407E-A947-70E740481C1C}">
              <a14:useLocalDpi xmlns:a14="http://schemas.microsoft.com/office/drawing/2010/main" val="0"/>
            </a:ext>
          </a:extLst>
        </a:blip>
        <a:srcRect/>
        <a:stretch>
          <a:fillRect/>
        </a:stretch>
      </xdr:blipFill>
      <xdr:spPr bwMode="auto">
        <a:xfrm>
          <a:off x="2166938" y="765810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176</xdr:row>
      <xdr:rowOff>9525</xdr:rowOff>
    </xdr:from>
    <xdr:to>
      <xdr:col>3</xdr:col>
      <xdr:colOff>490538</xdr:colOff>
      <xdr:row>176</xdr:row>
      <xdr:rowOff>323850</xdr:rowOff>
    </xdr:to>
    <xdr:pic>
      <xdr:nvPicPr>
        <xdr:cNvPr id="909" name="図 908">
          <a:extLst>
            <a:ext uri="{FF2B5EF4-FFF2-40B4-BE49-F238E27FC236}">
              <a16:creationId xmlns:a16="http://schemas.microsoft.com/office/drawing/2014/main" id="{07D64AFB-0441-4941-9DF0-AE6634B1B397}"/>
            </a:ext>
          </a:extLst>
        </xdr:cNvPr>
        <xdr:cNvPicPr>
          <a:picLocks noChangeAspect="1" noChangeArrowheads="1"/>
        </xdr:cNvPicPr>
      </xdr:nvPicPr>
      <xdr:blipFill>
        <a:blip xmlns:r="http://schemas.openxmlformats.org/officeDocument/2006/relationships" r:embed="rId159" cstate="print">
          <a:extLst>
            <a:ext uri="{28A0092B-C50C-407E-A947-70E740481C1C}">
              <a14:useLocalDpi xmlns:a14="http://schemas.microsoft.com/office/drawing/2010/main" val="0"/>
            </a:ext>
          </a:extLst>
        </a:blip>
        <a:srcRect/>
        <a:stretch>
          <a:fillRect/>
        </a:stretch>
      </xdr:blipFill>
      <xdr:spPr bwMode="auto">
        <a:xfrm>
          <a:off x="2166938" y="770191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177</xdr:row>
      <xdr:rowOff>9525</xdr:rowOff>
    </xdr:from>
    <xdr:to>
      <xdr:col>3</xdr:col>
      <xdr:colOff>490538</xdr:colOff>
      <xdr:row>177</xdr:row>
      <xdr:rowOff>323850</xdr:rowOff>
    </xdr:to>
    <xdr:pic>
      <xdr:nvPicPr>
        <xdr:cNvPr id="910" name="図 909">
          <a:extLst>
            <a:ext uri="{FF2B5EF4-FFF2-40B4-BE49-F238E27FC236}">
              <a16:creationId xmlns:a16="http://schemas.microsoft.com/office/drawing/2014/main" id="{C501B10A-072B-4A19-B084-3A70EF2BDC25}"/>
            </a:ext>
          </a:extLst>
        </xdr:cNvPr>
        <xdr:cNvPicPr>
          <a:picLocks noChangeAspect="1" noChangeArrowheads="1"/>
        </xdr:cNvPicPr>
      </xdr:nvPicPr>
      <xdr:blipFill>
        <a:blip xmlns:r="http://schemas.openxmlformats.org/officeDocument/2006/relationships" r:embed="rId78" cstate="print">
          <a:extLst>
            <a:ext uri="{28A0092B-C50C-407E-A947-70E740481C1C}">
              <a14:useLocalDpi xmlns:a14="http://schemas.microsoft.com/office/drawing/2010/main" val="0"/>
            </a:ext>
          </a:extLst>
        </a:blip>
        <a:srcRect/>
        <a:stretch>
          <a:fillRect/>
        </a:stretch>
      </xdr:blipFill>
      <xdr:spPr bwMode="auto">
        <a:xfrm>
          <a:off x="2166938" y="774573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178</xdr:row>
      <xdr:rowOff>9525</xdr:rowOff>
    </xdr:from>
    <xdr:to>
      <xdr:col>3</xdr:col>
      <xdr:colOff>490538</xdr:colOff>
      <xdr:row>178</xdr:row>
      <xdr:rowOff>323850</xdr:rowOff>
    </xdr:to>
    <xdr:pic>
      <xdr:nvPicPr>
        <xdr:cNvPr id="911" name="図 910">
          <a:extLst>
            <a:ext uri="{FF2B5EF4-FFF2-40B4-BE49-F238E27FC236}">
              <a16:creationId xmlns:a16="http://schemas.microsoft.com/office/drawing/2014/main" id="{EAC6FD1A-6D88-4885-878D-C5ED909FFB4C}"/>
            </a:ext>
          </a:extLst>
        </xdr:cNvPr>
        <xdr:cNvPicPr>
          <a:picLocks noChangeAspect="1" noChangeArrowheads="1"/>
        </xdr:cNvPicPr>
      </xdr:nvPicPr>
      <xdr:blipFill>
        <a:blip xmlns:r="http://schemas.openxmlformats.org/officeDocument/2006/relationships" r:embed="rId160" cstate="print">
          <a:extLst>
            <a:ext uri="{28A0092B-C50C-407E-A947-70E740481C1C}">
              <a14:useLocalDpi xmlns:a14="http://schemas.microsoft.com/office/drawing/2010/main" val="0"/>
            </a:ext>
          </a:extLst>
        </a:blip>
        <a:srcRect/>
        <a:stretch>
          <a:fillRect/>
        </a:stretch>
      </xdr:blipFill>
      <xdr:spPr bwMode="auto">
        <a:xfrm>
          <a:off x="2166938" y="778954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179</xdr:row>
      <xdr:rowOff>9525</xdr:rowOff>
    </xdr:from>
    <xdr:to>
      <xdr:col>3</xdr:col>
      <xdr:colOff>490538</xdr:colOff>
      <xdr:row>179</xdr:row>
      <xdr:rowOff>323850</xdr:rowOff>
    </xdr:to>
    <xdr:pic>
      <xdr:nvPicPr>
        <xdr:cNvPr id="912" name="図 911">
          <a:extLst>
            <a:ext uri="{FF2B5EF4-FFF2-40B4-BE49-F238E27FC236}">
              <a16:creationId xmlns:a16="http://schemas.microsoft.com/office/drawing/2014/main" id="{9F20163E-0453-4517-883E-211F88C428CF}"/>
            </a:ext>
          </a:extLst>
        </xdr:cNvPr>
        <xdr:cNvPicPr>
          <a:picLocks noChangeAspect="1" noChangeArrowheads="1"/>
        </xdr:cNvPicPr>
      </xdr:nvPicPr>
      <xdr:blipFill>
        <a:blip xmlns:r="http://schemas.openxmlformats.org/officeDocument/2006/relationships" r:embed="rId161" cstate="print">
          <a:extLst>
            <a:ext uri="{28A0092B-C50C-407E-A947-70E740481C1C}">
              <a14:useLocalDpi xmlns:a14="http://schemas.microsoft.com/office/drawing/2010/main" val="0"/>
            </a:ext>
          </a:extLst>
        </a:blip>
        <a:srcRect/>
        <a:stretch>
          <a:fillRect/>
        </a:stretch>
      </xdr:blipFill>
      <xdr:spPr bwMode="auto">
        <a:xfrm>
          <a:off x="2166938" y="783336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180</xdr:row>
      <xdr:rowOff>9525</xdr:rowOff>
    </xdr:from>
    <xdr:to>
      <xdr:col>3</xdr:col>
      <xdr:colOff>490538</xdr:colOff>
      <xdr:row>180</xdr:row>
      <xdr:rowOff>323850</xdr:rowOff>
    </xdr:to>
    <xdr:pic>
      <xdr:nvPicPr>
        <xdr:cNvPr id="913" name="図 912">
          <a:extLst>
            <a:ext uri="{FF2B5EF4-FFF2-40B4-BE49-F238E27FC236}">
              <a16:creationId xmlns:a16="http://schemas.microsoft.com/office/drawing/2014/main" id="{9F1B9BA0-8399-41D0-AC34-E59EF8C9D386}"/>
            </a:ext>
          </a:extLst>
        </xdr:cNvPr>
        <xdr:cNvPicPr>
          <a:picLocks noChangeAspect="1" noChangeArrowheads="1"/>
        </xdr:cNvPicPr>
      </xdr:nvPicPr>
      <xdr:blipFill>
        <a:blip xmlns:r="http://schemas.openxmlformats.org/officeDocument/2006/relationships" r:embed="rId162" cstate="print">
          <a:extLst>
            <a:ext uri="{28A0092B-C50C-407E-A947-70E740481C1C}">
              <a14:useLocalDpi xmlns:a14="http://schemas.microsoft.com/office/drawing/2010/main" val="0"/>
            </a:ext>
          </a:extLst>
        </a:blip>
        <a:srcRect/>
        <a:stretch>
          <a:fillRect/>
        </a:stretch>
      </xdr:blipFill>
      <xdr:spPr bwMode="auto">
        <a:xfrm>
          <a:off x="2166938" y="787717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181</xdr:row>
      <xdr:rowOff>9525</xdr:rowOff>
    </xdr:from>
    <xdr:to>
      <xdr:col>3</xdr:col>
      <xdr:colOff>490538</xdr:colOff>
      <xdr:row>181</xdr:row>
      <xdr:rowOff>323850</xdr:rowOff>
    </xdr:to>
    <xdr:pic>
      <xdr:nvPicPr>
        <xdr:cNvPr id="914" name="図 913">
          <a:extLst>
            <a:ext uri="{FF2B5EF4-FFF2-40B4-BE49-F238E27FC236}">
              <a16:creationId xmlns:a16="http://schemas.microsoft.com/office/drawing/2014/main" id="{31285BEE-9FAB-44E2-A23F-B3798A2DF3A1}"/>
            </a:ext>
          </a:extLst>
        </xdr:cNvPr>
        <xdr:cNvPicPr>
          <a:picLocks noChangeAspect="1" noChangeArrowheads="1"/>
        </xdr:cNvPicPr>
      </xdr:nvPicPr>
      <xdr:blipFill>
        <a:blip xmlns:r="http://schemas.openxmlformats.org/officeDocument/2006/relationships" r:embed="rId163" cstate="print">
          <a:extLst>
            <a:ext uri="{28A0092B-C50C-407E-A947-70E740481C1C}">
              <a14:useLocalDpi xmlns:a14="http://schemas.microsoft.com/office/drawing/2010/main" val="0"/>
            </a:ext>
          </a:extLst>
        </a:blip>
        <a:srcRect/>
        <a:stretch>
          <a:fillRect/>
        </a:stretch>
      </xdr:blipFill>
      <xdr:spPr bwMode="auto">
        <a:xfrm>
          <a:off x="2166938" y="792099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182</xdr:row>
      <xdr:rowOff>9525</xdr:rowOff>
    </xdr:from>
    <xdr:to>
      <xdr:col>3</xdr:col>
      <xdr:colOff>490538</xdr:colOff>
      <xdr:row>182</xdr:row>
      <xdr:rowOff>323850</xdr:rowOff>
    </xdr:to>
    <xdr:pic>
      <xdr:nvPicPr>
        <xdr:cNvPr id="915" name="図 914">
          <a:extLst>
            <a:ext uri="{FF2B5EF4-FFF2-40B4-BE49-F238E27FC236}">
              <a16:creationId xmlns:a16="http://schemas.microsoft.com/office/drawing/2014/main" id="{0CDFE23E-3D0A-4A94-9B40-02391B8001BB}"/>
            </a:ext>
          </a:extLst>
        </xdr:cNvPr>
        <xdr:cNvPicPr>
          <a:picLocks noChangeAspect="1" noChangeArrowheads="1"/>
        </xdr:cNvPicPr>
      </xdr:nvPicPr>
      <xdr:blipFill>
        <a:blip xmlns:r="http://schemas.openxmlformats.org/officeDocument/2006/relationships" r:embed="rId164" cstate="print">
          <a:extLst>
            <a:ext uri="{28A0092B-C50C-407E-A947-70E740481C1C}">
              <a14:useLocalDpi xmlns:a14="http://schemas.microsoft.com/office/drawing/2010/main" val="0"/>
            </a:ext>
          </a:extLst>
        </a:blip>
        <a:srcRect/>
        <a:stretch>
          <a:fillRect/>
        </a:stretch>
      </xdr:blipFill>
      <xdr:spPr bwMode="auto">
        <a:xfrm>
          <a:off x="2166938" y="796480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183</xdr:row>
      <xdr:rowOff>9525</xdr:rowOff>
    </xdr:from>
    <xdr:to>
      <xdr:col>3</xdr:col>
      <xdr:colOff>490538</xdr:colOff>
      <xdr:row>184</xdr:row>
      <xdr:rowOff>0</xdr:rowOff>
    </xdr:to>
    <xdr:pic>
      <xdr:nvPicPr>
        <xdr:cNvPr id="916" name="図 915">
          <a:extLst>
            <a:ext uri="{FF2B5EF4-FFF2-40B4-BE49-F238E27FC236}">
              <a16:creationId xmlns:a16="http://schemas.microsoft.com/office/drawing/2014/main" id="{E5604788-C8FC-44A0-BDBD-8D36F5ED3C6D}"/>
            </a:ext>
          </a:extLst>
        </xdr:cNvPr>
        <xdr:cNvPicPr>
          <a:picLocks noChangeAspect="1" noChangeArrowheads="1"/>
        </xdr:cNvPicPr>
      </xdr:nvPicPr>
      <xdr:blipFill>
        <a:blip xmlns:r="http://schemas.openxmlformats.org/officeDocument/2006/relationships" r:embed="rId165" cstate="print">
          <a:extLst>
            <a:ext uri="{28A0092B-C50C-407E-A947-70E740481C1C}">
              <a14:useLocalDpi xmlns:a14="http://schemas.microsoft.com/office/drawing/2010/main" val="0"/>
            </a:ext>
          </a:extLst>
        </a:blip>
        <a:srcRect/>
        <a:stretch>
          <a:fillRect/>
        </a:stretch>
      </xdr:blipFill>
      <xdr:spPr bwMode="auto">
        <a:xfrm>
          <a:off x="2166938" y="800862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184</xdr:row>
      <xdr:rowOff>9525</xdr:rowOff>
    </xdr:from>
    <xdr:to>
      <xdr:col>3</xdr:col>
      <xdr:colOff>490538</xdr:colOff>
      <xdr:row>184</xdr:row>
      <xdr:rowOff>323850</xdr:rowOff>
    </xdr:to>
    <xdr:pic>
      <xdr:nvPicPr>
        <xdr:cNvPr id="917" name="図 916">
          <a:extLst>
            <a:ext uri="{FF2B5EF4-FFF2-40B4-BE49-F238E27FC236}">
              <a16:creationId xmlns:a16="http://schemas.microsoft.com/office/drawing/2014/main" id="{0BFB78DB-7FF9-4FC6-898F-A462E288F5A9}"/>
            </a:ext>
          </a:extLst>
        </xdr:cNvPr>
        <xdr:cNvPicPr>
          <a:picLocks noChangeAspect="1" noChangeArrowheads="1"/>
        </xdr:cNvPicPr>
      </xdr:nvPicPr>
      <xdr:blipFill>
        <a:blip xmlns:r="http://schemas.openxmlformats.org/officeDocument/2006/relationships" r:embed="rId166" cstate="print">
          <a:extLst>
            <a:ext uri="{28A0092B-C50C-407E-A947-70E740481C1C}">
              <a14:useLocalDpi xmlns:a14="http://schemas.microsoft.com/office/drawing/2010/main" val="0"/>
            </a:ext>
          </a:extLst>
        </a:blip>
        <a:srcRect/>
        <a:stretch>
          <a:fillRect/>
        </a:stretch>
      </xdr:blipFill>
      <xdr:spPr bwMode="auto">
        <a:xfrm>
          <a:off x="2166938" y="805243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185</xdr:row>
      <xdr:rowOff>9525</xdr:rowOff>
    </xdr:from>
    <xdr:to>
      <xdr:col>3</xdr:col>
      <xdr:colOff>490538</xdr:colOff>
      <xdr:row>185</xdr:row>
      <xdr:rowOff>323850</xdr:rowOff>
    </xdr:to>
    <xdr:pic>
      <xdr:nvPicPr>
        <xdr:cNvPr id="918" name="図 917">
          <a:extLst>
            <a:ext uri="{FF2B5EF4-FFF2-40B4-BE49-F238E27FC236}">
              <a16:creationId xmlns:a16="http://schemas.microsoft.com/office/drawing/2014/main" id="{1FF088D4-E5CA-4EAA-89E6-1A917995D142}"/>
            </a:ext>
          </a:extLst>
        </xdr:cNvPr>
        <xdr:cNvPicPr>
          <a:picLocks noChangeAspect="1" noChangeArrowheads="1"/>
        </xdr:cNvPicPr>
      </xdr:nvPicPr>
      <xdr:blipFill>
        <a:blip xmlns:r="http://schemas.openxmlformats.org/officeDocument/2006/relationships" r:embed="rId167" cstate="print">
          <a:extLst>
            <a:ext uri="{28A0092B-C50C-407E-A947-70E740481C1C}">
              <a14:useLocalDpi xmlns:a14="http://schemas.microsoft.com/office/drawing/2010/main" val="0"/>
            </a:ext>
          </a:extLst>
        </a:blip>
        <a:srcRect/>
        <a:stretch>
          <a:fillRect/>
        </a:stretch>
      </xdr:blipFill>
      <xdr:spPr bwMode="auto">
        <a:xfrm>
          <a:off x="2166938" y="809625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186</xdr:row>
      <xdr:rowOff>9525</xdr:rowOff>
    </xdr:from>
    <xdr:to>
      <xdr:col>3</xdr:col>
      <xdr:colOff>490538</xdr:colOff>
      <xdr:row>186</xdr:row>
      <xdr:rowOff>323850</xdr:rowOff>
    </xdr:to>
    <xdr:pic>
      <xdr:nvPicPr>
        <xdr:cNvPr id="919" name="図 918">
          <a:extLst>
            <a:ext uri="{FF2B5EF4-FFF2-40B4-BE49-F238E27FC236}">
              <a16:creationId xmlns:a16="http://schemas.microsoft.com/office/drawing/2014/main" id="{9A07D9C5-9F41-47E7-8C9C-719EE245E474}"/>
            </a:ext>
          </a:extLst>
        </xdr:cNvPr>
        <xdr:cNvPicPr>
          <a:picLocks noChangeAspect="1" noChangeArrowheads="1"/>
        </xdr:cNvPicPr>
      </xdr:nvPicPr>
      <xdr:blipFill>
        <a:blip xmlns:r="http://schemas.openxmlformats.org/officeDocument/2006/relationships" r:embed="rId168" cstate="print">
          <a:extLst>
            <a:ext uri="{28A0092B-C50C-407E-A947-70E740481C1C}">
              <a14:useLocalDpi xmlns:a14="http://schemas.microsoft.com/office/drawing/2010/main" val="0"/>
            </a:ext>
          </a:extLst>
        </a:blip>
        <a:srcRect/>
        <a:stretch>
          <a:fillRect/>
        </a:stretch>
      </xdr:blipFill>
      <xdr:spPr bwMode="auto">
        <a:xfrm>
          <a:off x="2166938" y="814006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187</xdr:row>
      <xdr:rowOff>9525</xdr:rowOff>
    </xdr:from>
    <xdr:to>
      <xdr:col>3</xdr:col>
      <xdr:colOff>490538</xdr:colOff>
      <xdr:row>187</xdr:row>
      <xdr:rowOff>323850</xdr:rowOff>
    </xdr:to>
    <xdr:pic>
      <xdr:nvPicPr>
        <xdr:cNvPr id="920" name="図 919">
          <a:extLst>
            <a:ext uri="{FF2B5EF4-FFF2-40B4-BE49-F238E27FC236}">
              <a16:creationId xmlns:a16="http://schemas.microsoft.com/office/drawing/2014/main" id="{510D6FBC-D372-4CB9-9BA1-5C94701CB296}"/>
            </a:ext>
          </a:extLst>
        </xdr:cNvPr>
        <xdr:cNvPicPr>
          <a:picLocks noChangeAspect="1" noChangeArrowheads="1"/>
        </xdr:cNvPicPr>
      </xdr:nvPicPr>
      <xdr:blipFill>
        <a:blip xmlns:r="http://schemas.openxmlformats.org/officeDocument/2006/relationships" r:embed="rId169" cstate="print">
          <a:extLst>
            <a:ext uri="{28A0092B-C50C-407E-A947-70E740481C1C}">
              <a14:useLocalDpi xmlns:a14="http://schemas.microsoft.com/office/drawing/2010/main" val="0"/>
            </a:ext>
          </a:extLst>
        </a:blip>
        <a:srcRect/>
        <a:stretch>
          <a:fillRect/>
        </a:stretch>
      </xdr:blipFill>
      <xdr:spPr bwMode="auto">
        <a:xfrm>
          <a:off x="2166938" y="818388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188</xdr:row>
      <xdr:rowOff>9525</xdr:rowOff>
    </xdr:from>
    <xdr:to>
      <xdr:col>3</xdr:col>
      <xdr:colOff>490538</xdr:colOff>
      <xdr:row>188</xdr:row>
      <xdr:rowOff>323850</xdr:rowOff>
    </xdr:to>
    <xdr:pic>
      <xdr:nvPicPr>
        <xdr:cNvPr id="921" name="図 920">
          <a:extLst>
            <a:ext uri="{FF2B5EF4-FFF2-40B4-BE49-F238E27FC236}">
              <a16:creationId xmlns:a16="http://schemas.microsoft.com/office/drawing/2014/main" id="{FB437AD1-B6B3-4620-A6B6-E4EB87C7F5E8}"/>
            </a:ext>
          </a:extLst>
        </xdr:cNvPr>
        <xdr:cNvPicPr>
          <a:picLocks noChangeAspect="1" noChangeArrowheads="1"/>
        </xdr:cNvPicPr>
      </xdr:nvPicPr>
      <xdr:blipFill>
        <a:blip xmlns:r="http://schemas.openxmlformats.org/officeDocument/2006/relationships" r:embed="rId170" cstate="print">
          <a:extLst>
            <a:ext uri="{28A0092B-C50C-407E-A947-70E740481C1C}">
              <a14:useLocalDpi xmlns:a14="http://schemas.microsoft.com/office/drawing/2010/main" val="0"/>
            </a:ext>
          </a:extLst>
        </a:blip>
        <a:srcRect/>
        <a:stretch>
          <a:fillRect/>
        </a:stretch>
      </xdr:blipFill>
      <xdr:spPr bwMode="auto">
        <a:xfrm>
          <a:off x="2166938" y="822769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189</xdr:row>
      <xdr:rowOff>9525</xdr:rowOff>
    </xdr:from>
    <xdr:to>
      <xdr:col>3</xdr:col>
      <xdr:colOff>490538</xdr:colOff>
      <xdr:row>189</xdr:row>
      <xdr:rowOff>323850</xdr:rowOff>
    </xdr:to>
    <xdr:pic>
      <xdr:nvPicPr>
        <xdr:cNvPr id="922" name="図 921">
          <a:extLst>
            <a:ext uri="{FF2B5EF4-FFF2-40B4-BE49-F238E27FC236}">
              <a16:creationId xmlns:a16="http://schemas.microsoft.com/office/drawing/2014/main" id="{15C1F46A-C7DC-4F7C-A00C-AE1B6EA23ED7}"/>
            </a:ext>
          </a:extLst>
        </xdr:cNvPr>
        <xdr:cNvPicPr>
          <a:picLocks noChangeAspect="1" noChangeArrowheads="1"/>
        </xdr:cNvPicPr>
      </xdr:nvPicPr>
      <xdr:blipFill>
        <a:blip xmlns:r="http://schemas.openxmlformats.org/officeDocument/2006/relationships" r:embed="rId171" cstate="print">
          <a:extLst>
            <a:ext uri="{28A0092B-C50C-407E-A947-70E740481C1C}">
              <a14:useLocalDpi xmlns:a14="http://schemas.microsoft.com/office/drawing/2010/main" val="0"/>
            </a:ext>
          </a:extLst>
        </a:blip>
        <a:srcRect/>
        <a:stretch>
          <a:fillRect/>
        </a:stretch>
      </xdr:blipFill>
      <xdr:spPr bwMode="auto">
        <a:xfrm>
          <a:off x="2166938" y="827151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190</xdr:row>
      <xdr:rowOff>9525</xdr:rowOff>
    </xdr:from>
    <xdr:to>
      <xdr:col>3</xdr:col>
      <xdr:colOff>490538</xdr:colOff>
      <xdr:row>190</xdr:row>
      <xdr:rowOff>323850</xdr:rowOff>
    </xdr:to>
    <xdr:pic>
      <xdr:nvPicPr>
        <xdr:cNvPr id="923" name="図 922">
          <a:extLst>
            <a:ext uri="{FF2B5EF4-FFF2-40B4-BE49-F238E27FC236}">
              <a16:creationId xmlns:a16="http://schemas.microsoft.com/office/drawing/2014/main" id="{E27F6843-22BE-434B-913A-15A50D5179D4}"/>
            </a:ext>
          </a:extLst>
        </xdr:cNvPr>
        <xdr:cNvPicPr>
          <a:picLocks noChangeAspect="1" noChangeArrowheads="1"/>
        </xdr:cNvPicPr>
      </xdr:nvPicPr>
      <xdr:blipFill>
        <a:blip xmlns:r="http://schemas.openxmlformats.org/officeDocument/2006/relationships" r:embed="rId172" cstate="print">
          <a:extLst>
            <a:ext uri="{28A0092B-C50C-407E-A947-70E740481C1C}">
              <a14:useLocalDpi xmlns:a14="http://schemas.microsoft.com/office/drawing/2010/main" val="0"/>
            </a:ext>
          </a:extLst>
        </a:blip>
        <a:srcRect/>
        <a:stretch>
          <a:fillRect/>
        </a:stretch>
      </xdr:blipFill>
      <xdr:spPr bwMode="auto">
        <a:xfrm>
          <a:off x="2166938" y="831532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191</xdr:row>
      <xdr:rowOff>9525</xdr:rowOff>
    </xdr:from>
    <xdr:to>
      <xdr:col>3</xdr:col>
      <xdr:colOff>490538</xdr:colOff>
      <xdr:row>191</xdr:row>
      <xdr:rowOff>323850</xdr:rowOff>
    </xdr:to>
    <xdr:pic>
      <xdr:nvPicPr>
        <xdr:cNvPr id="924" name="図 923">
          <a:extLst>
            <a:ext uri="{FF2B5EF4-FFF2-40B4-BE49-F238E27FC236}">
              <a16:creationId xmlns:a16="http://schemas.microsoft.com/office/drawing/2014/main" id="{55A886E1-3DCF-4C7F-A2BF-B6DF27032394}"/>
            </a:ext>
          </a:extLst>
        </xdr:cNvPr>
        <xdr:cNvPicPr>
          <a:picLocks noChangeAspect="1" noChangeArrowheads="1"/>
        </xdr:cNvPicPr>
      </xdr:nvPicPr>
      <xdr:blipFill>
        <a:blip xmlns:r="http://schemas.openxmlformats.org/officeDocument/2006/relationships" r:embed="rId173" cstate="print">
          <a:extLst>
            <a:ext uri="{28A0092B-C50C-407E-A947-70E740481C1C}">
              <a14:useLocalDpi xmlns:a14="http://schemas.microsoft.com/office/drawing/2010/main" val="0"/>
            </a:ext>
          </a:extLst>
        </a:blip>
        <a:srcRect/>
        <a:stretch>
          <a:fillRect/>
        </a:stretch>
      </xdr:blipFill>
      <xdr:spPr bwMode="auto">
        <a:xfrm>
          <a:off x="2166938" y="835914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192</xdr:row>
      <xdr:rowOff>9525</xdr:rowOff>
    </xdr:from>
    <xdr:to>
      <xdr:col>3</xdr:col>
      <xdr:colOff>490538</xdr:colOff>
      <xdr:row>192</xdr:row>
      <xdr:rowOff>323850</xdr:rowOff>
    </xdr:to>
    <xdr:pic>
      <xdr:nvPicPr>
        <xdr:cNvPr id="925" name="図 924">
          <a:extLst>
            <a:ext uri="{FF2B5EF4-FFF2-40B4-BE49-F238E27FC236}">
              <a16:creationId xmlns:a16="http://schemas.microsoft.com/office/drawing/2014/main" id="{A8DC05A2-761C-4A43-9346-E90D609A722A}"/>
            </a:ext>
          </a:extLst>
        </xdr:cNvPr>
        <xdr:cNvPicPr>
          <a:picLocks noChangeAspect="1" noChangeArrowheads="1"/>
        </xdr:cNvPicPr>
      </xdr:nvPicPr>
      <xdr:blipFill>
        <a:blip xmlns:r="http://schemas.openxmlformats.org/officeDocument/2006/relationships" r:embed="rId174" cstate="print">
          <a:extLst>
            <a:ext uri="{28A0092B-C50C-407E-A947-70E740481C1C}">
              <a14:useLocalDpi xmlns:a14="http://schemas.microsoft.com/office/drawing/2010/main" val="0"/>
            </a:ext>
          </a:extLst>
        </a:blip>
        <a:srcRect/>
        <a:stretch>
          <a:fillRect/>
        </a:stretch>
      </xdr:blipFill>
      <xdr:spPr bwMode="auto">
        <a:xfrm>
          <a:off x="2166938" y="840295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193</xdr:row>
      <xdr:rowOff>9525</xdr:rowOff>
    </xdr:from>
    <xdr:to>
      <xdr:col>3</xdr:col>
      <xdr:colOff>490538</xdr:colOff>
      <xdr:row>193</xdr:row>
      <xdr:rowOff>323850</xdr:rowOff>
    </xdr:to>
    <xdr:pic>
      <xdr:nvPicPr>
        <xdr:cNvPr id="926" name="図 925">
          <a:extLst>
            <a:ext uri="{FF2B5EF4-FFF2-40B4-BE49-F238E27FC236}">
              <a16:creationId xmlns:a16="http://schemas.microsoft.com/office/drawing/2014/main" id="{EDA9DFF4-88B2-44C6-B67B-762BEA39A09D}"/>
            </a:ext>
          </a:extLst>
        </xdr:cNvPr>
        <xdr:cNvPicPr>
          <a:picLocks noChangeAspect="1" noChangeArrowheads="1"/>
        </xdr:cNvPicPr>
      </xdr:nvPicPr>
      <xdr:blipFill>
        <a:blip xmlns:r="http://schemas.openxmlformats.org/officeDocument/2006/relationships" r:embed="rId175" cstate="print">
          <a:extLst>
            <a:ext uri="{28A0092B-C50C-407E-A947-70E740481C1C}">
              <a14:useLocalDpi xmlns:a14="http://schemas.microsoft.com/office/drawing/2010/main" val="0"/>
            </a:ext>
          </a:extLst>
        </a:blip>
        <a:srcRect/>
        <a:stretch>
          <a:fillRect/>
        </a:stretch>
      </xdr:blipFill>
      <xdr:spPr bwMode="auto">
        <a:xfrm>
          <a:off x="2166938" y="844677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194</xdr:row>
      <xdr:rowOff>9525</xdr:rowOff>
    </xdr:from>
    <xdr:to>
      <xdr:col>3</xdr:col>
      <xdr:colOff>490538</xdr:colOff>
      <xdr:row>194</xdr:row>
      <xdr:rowOff>323850</xdr:rowOff>
    </xdr:to>
    <xdr:pic>
      <xdr:nvPicPr>
        <xdr:cNvPr id="927" name="図 926">
          <a:extLst>
            <a:ext uri="{FF2B5EF4-FFF2-40B4-BE49-F238E27FC236}">
              <a16:creationId xmlns:a16="http://schemas.microsoft.com/office/drawing/2014/main" id="{BD85765D-D0BF-4CFA-A569-38FCB238AA79}"/>
            </a:ext>
          </a:extLst>
        </xdr:cNvPr>
        <xdr:cNvPicPr>
          <a:picLocks noChangeAspect="1" noChangeArrowheads="1"/>
        </xdr:cNvPicPr>
      </xdr:nvPicPr>
      <xdr:blipFill>
        <a:blip xmlns:r="http://schemas.openxmlformats.org/officeDocument/2006/relationships" r:embed="rId176" cstate="print">
          <a:extLst>
            <a:ext uri="{28A0092B-C50C-407E-A947-70E740481C1C}">
              <a14:useLocalDpi xmlns:a14="http://schemas.microsoft.com/office/drawing/2010/main" val="0"/>
            </a:ext>
          </a:extLst>
        </a:blip>
        <a:srcRect/>
        <a:stretch>
          <a:fillRect/>
        </a:stretch>
      </xdr:blipFill>
      <xdr:spPr bwMode="auto">
        <a:xfrm>
          <a:off x="2166938" y="849058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195</xdr:row>
      <xdr:rowOff>9525</xdr:rowOff>
    </xdr:from>
    <xdr:to>
      <xdr:col>3</xdr:col>
      <xdr:colOff>490538</xdr:colOff>
      <xdr:row>195</xdr:row>
      <xdr:rowOff>323850</xdr:rowOff>
    </xdr:to>
    <xdr:pic>
      <xdr:nvPicPr>
        <xdr:cNvPr id="928" name="図 927">
          <a:extLst>
            <a:ext uri="{FF2B5EF4-FFF2-40B4-BE49-F238E27FC236}">
              <a16:creationId xmlns:a16="http://schemas.microsoft.com/office/drawing/2014/main" id="{5B50660D-58C6-40C1-AF74-42E85D1A8453}"/>
            </a:ext>
          </a:extLst>
        </xdr:cNvPr>
        <xdr:cNvPicPr>
          <a:picLocks noChangeAspect="1" noChangeArrowheads="1"/>
        </xdr:cNvPicPr>
      </xdr:nvPicPr>
      <xdr:blipFill>
        <a:blip xmlns:r="http://schemas.openxmlformats.org/officeDocument/2006/relationships" r:embed="rId177" cstate="print">
          <a:extLst>
            <a:ext uri="{28A0092B-C50C-407E-A947-70E740481C1C}">
              <a14:useLocalDpi xmlns:a14="http://schemas.microsoft.com/office/drawing/2010/main" val="0"/>
            </a:ext>
          </a:extLst>
        </a:blip>
        <a:srcRect/>
        <a:stretch>
          <a:fillRect/>
        </a:stretch>
      </xdr:blipFill>
      <xdr:spPr bwMode="auto">
        <a:xfrm>
          <a:off x="2166938" y="853440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196</xdr:row>
      <xdr:rowOff>9525</xdr:rowOff>
    </xdr:from>
    <xdr:to>
      <xdr:col>3</xdr:col>
      <xdr:colOff>490538</xdr:colOff>
      <xdr:row>196</xdr:row>
      <xdr:rowOff>323850</xdr:rowOff>
    </xdr:to>
    <xdr:pic>
      <xdr:nvPicPr>
        <xdr:cNvPr id="929" name="図 928">
          <a:extLst>
            <a:ext uri="{FF2B5EF4-FFF2-40B4-BE49-F238E27FC236}">
              <a16:creationId xmlns:a16="http://schemas.microsoft.com/office/drawing/2014/main" id="{AEA1A2E5-8B0C-4A54-AECC-5FE05F0AA51A}"/>
            </a:ext>
          </a:extLst>
        </xdr:cNvPr>
        <xdr:cNvPicPr>
          <a:picLocks noChangeAspect="1" noChangeArrowheads="1"/>
        </xdr:cNvPicPr>
      </xdr:nvPicPr>
      <xdr:blipFill>
        <a:blip xmlns:r="http://schemas.openxmlformats.org/officeDocument/2006/relationships" r:embed="rId178" cstate="print">
          <a:extLst>
            <a:ext uri="{28A0092B-C50C-407E-A947-70E740481C1C}">
              <a14:useLocalDpi xmlns:a14="http://schemas.microsoft.com/office/drawing/2010/main" val="0"/>
            </a:ext>
          </a:extLst>
        </a:blip>
        <a:srcRect/>
        <a:stretch>
          <a:fillRect/>
        </a:stretch>
      </xdr:blipFill>
      <xdr:spPr bwMode="auto">
        <a:xfrm>
          <a:off x="2166938" y="857821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197</xdr:row>
      <xdr:rowOff>9525</xdr:rowOff>
    </xdr:from>
    <xdr:to>
      <xdr:col>3</xdr:col>
      <xdr:colOff>490538</xdr:colOff>
      <xdr:row>197</xdr:row>
      <xdr:rowOff>323850</xdr:rowOff>
    </xdr:to>
    <xdr:pic>
      <xdr:nvPicPr>
        <xdr:cNvPr id="930" name="図 929">
          <a:extLst>
            <a:ext uri="{FF2B5EF4-FFF2-40B4-BE49-F238E27FC236}">
              <a16:creationId xmlns:a16="http://schemas.microsoft.com/office/drawing/2014/main" id="{E9F1913E-D264-496F-9724-329E9527DBCA}"/>
            </a:ext>
          </a:extLst>
        </xdr:cNvPr>
        <xdr:cNvPicPr>
          <a:picLocks noChangeAspect="1" noChangeArrowheads="1"/>
        </xdr:cNvPicPr>
      </xdr:nvPicPr>
      <xdr:blipFill>
        <a:blip xmlns:r="http://schemas.openxmlformats.org/officeDocument/2006/relationships" r:embed="rId179" cstate="print">
          <a:extLst>
            <a:ext uri="{28A0092B-C50C-407E-A947-70E740481C1C}">
              <a14:useLocalDpi xmlns:a14="http://schemas.microsoft.com/office/drawing/2010/main" val="0"/>
            </a:ext>
          </a:extLst>
        </a:blip>
        <a:srcRect/>
        <a:stretch>
          <a:fillRect/>
        </a:stretch>
      </xdr:blipFill>
      <xdr:spPr bwMode="auto">
        <a:xfrm>
          <a:off x="2166938" y="862203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198</xdr:row>
      <xdr:rowOff>9525</xdr:rowOff>
    </xdr:from>
    <xdr:to>
      <xdr:col>3</xdr:col>
      <xdr:colOff>490538</xdr:colOff>
      <xdr:row>198</xdr:row>
      <xdr:rowOff>323850</xdr:rowOff>
    </xdr:to>
    <xdr:pic>
      <xdr:nvPicPr>
        <xdr:cNvPr id="931" name="図 930">
          <a:extLst>
            <a:ext uri="{FF2B5EF4-FFF2-40B4-BE49-F238E27FC236}">
              <a16:creationId xmlns:a16="http://schemas.microsoft.com/office/drawing/2014/main" id="{CA9B0870-F4B6-422F-BDCC-D66351C97FED}"/>
            </a:ext>
          </a:extLst>
        </xdr:cNvPr>
        <xdr:cNvPicPr>
          <a:picLocks noChangeAspect="1" noChangeArrowheads="1"/>
        </xdr:cNvPicPr>
      </xdr:nvPicPr>
      <xdr:blipFill>
        <a:blip xmlns:r="http://schemas.openxmlformats.org/officeDocument/2006/relationships" r:embed="rId180" cstate="print">
          <a:extLst>
            <a:ext uri="{28A0092B-C50C-407E-A947-70E740481C1C}">
              <a14:useLocalDpi xmlns:a14="http://schemas.microsoft.com/office/drawing/2010/main" val="0"/>
            </a:ext>
          </a:extLst>
        </a:blip>
        <a:srcRect/>
        <a:stretch>
          <a:fillRect/>
        </a:stretch>
      </xdr:blipFill>
      <xdr:spPr bwMode="auto">
        <a:xfrm>
          <a:off x="2166938" y="866584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199</xdr:row>
      <xdr:rowOff>9525</xdr:rowOff>
    </xdr:from>
    <xdr:to>
      <xdr:col>3</xdr:col>
      <xdr:colOff>490538</xdr:colOff>
      <xdr:row>199</xdr:row>
      <xdr:rowOff>323850</xdr:rowOff>
    </xdr:to>
    <xdr:pic>
      <xdr:nvPicPr>
        <xdr:cNvPr id="932" name="図 931">
          <a:extLst>
            <a:ext uri="{FF2B5EF4-FFF2-40B4-BE49-F238E27FC236}">
              <a16:creationId xmlns:a16="http://schemas.microsoft.com/office/drawing/2014/main" id="{F2806DBC-C1BC-4CD8-B7FD-C0D6A40C5205}"/>
            </a:ext>
          </a:extLst>
        </xdr:cNvPr>
        <xdr:cNvPicPr>
          <a:picLocks noChangeAspect="1" noChangeArrowheads="1"/>
        </xdr:cNvPicPr>
      </xdr:nvPicPr>
      <xdr:blipFill>
        <a:blip xmlns:r="http://schemas.openxmlformats.org/officeDocument/2006/relationships" r:embed="rId181" cstate="print">
          <a:extLst>
            <a:ext uri="{28A0092B-C50C-407E-A947-70E740481C1C}">
              <a14:useLocalDpi xmlns:a14="http://schemas.microsoft.com/office/drawing/2010/main" val="0"/>
            </a:ext>
          </a:extLst>
        </a:blip>
        <a:srcRect/>
        <a:stretch>
          <a:fillRect/>
        </a:stretch>
      </xdr:blipFill>
      <xdr:spPr bwMode="auto">
        <a:xfrm>
          <a:off x="2166938" y="870966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200</xdr:row>
      <xdr:rowOff>9525</xdr:rowOff>
    </xdr:from>
    <xdr:to>
      <xdr:col>3</xdr:col>
      <xdr:colOff>490538</xdr:colOff>
      <xdr:row>200</xdr:row>
      <xdr:rowOff>323850</xdr:rowOff>
    </xdr:to>
    <xdr:pic>
      <xdr:nvPicPr>
        <xdr:cNvPr id="933" name="図 932">
          <a:extLst>
            <a:ext uri="{FF2B5EF4-FFF2-40B4-BE49-F238E27FC236}">
              <a16:creationId xmlns:a16="http://schemas.microsoft.com/office/drawing/2014/main" id="{BBE70BAB-61D3-4DF4-BDAF-04C209E982A9}"/>
            </a:ext>
          </a:extLst>
        </xdr:cNvPr>
        <xdr:cNvPicPr>
          <a:picLocks noChangeAspect="1" noChangeArrowheads="1"/>
        </xdr:cNvPicPr>
      </xdr:nvPicPr>
      <xdr:blipFill>
        <a:blip xmlns:r="http://schemas.openxmlformats.org/officeDocument/2006/relationships" r:embed="rId180" cstate="print">
          <a:extLst>
            <a:ext uri="{28A0092B-C50C-407E-A947-70E740481C1C}">
              <a14:useLocalDpi xmlns:a14="http://schemas.microsoft.com/office/drawing/2010/main" val="0"/>
            </a:ext>
          </a:extLst>
        </a:blip>
        <a:srcRect/>
        <a:stretch>
          <a:fillRect/>
        </a:stretch>
      </xdr:blipFill>
      <xdr:spPr bwMode="auto">
        <a:xfrm>
          <a:off x="2166938" y="875347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201</xdr:row>
      <xdr:rowOff>9525</xdr:rowOff>
    </xdr:from>
    <xdr:to>
      <xdr:col>3</xdr:col>
      <xdr:colOff>490538</xdr:colOff>
      <xdr:row>201</xdr:row>
      <xdr:rowOff>323850</xdr:rowOff>
    </xdr:to>
    <xdr:pic>
      <xdr:nvPicPr>
        <xdr:cNvPr id="934" name="図 933">
          <a:extLst>
            <a:ext uri="{FF2B5EF4-FFF2-40B4-BE49-F238E27FC236}">
              <a16:creationId xmlns:a16="http://schemas.microsoft.com/office/drawing/2014/main" id="{96982FC0-AC10-4CDB-8301-296AB2C2B5EF}"/>
            </a:ext>
          </a:extLst>
        </xdr:cNvPr>
        <xdr:cNvPicPr>
          <a:picLocks noChangeAspect="1" noChangeArrowheads="1"/>
        </xdr:cNvPicPr>
      </xdr:nvPicPr>
      <xdr:blipFill>
        <a:blip xmlns:r="http://schemas.openxmlformats.org/officeDocument/2006/relationships" r:embed="rId181" cstate="print">
          <a:extLst>
            <a:ext uri="{28A0092B-C50C-407E-A947-70E740481C1C}">
              <a14:useLocalDpi xmlns:a14="http://schemas.microsoft.com/office/drawing/2010/main" val="0"/>
            </a:ext>
          </a:extLst>
        </a:blip>
        <a:srcRect/>
        <a:stretch>
          <a:fillRect/>
        </a:stretch>
      </xdr:blipFill>
      <xdr:spPr bwMode="auto">
        <a:xfrm>
          <a:off x="2166938" y="879729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202</xdr:row>
      <xdr:rowOff>9525</xdr:rowOff>
    </xdr:from>
    <xdr:to>
      <xdr:col>3</xdr:col>
      <xdr:colOff>490538</xdr:colOff>
      <xdr:row>202</xdr:row>
      <xdr:rowOff>323850</xdr:rowOff>
    </xdr:to>
    <xdr:pic>
      <xdr:nvPicPr>
        <xdr:cNvPr id="935" name="図 934">
          <a:extLst>
            <a:ext uri="{FF2B5EF4-FFF2-40B4-BE49-F238E27FC236}">
              <a16:creationId xmlns:a16="http://schemas.microsoft.com/office/drawing/2014/main" id="{036F42B1-7142-4570-8365-349045C86A21}"/>
            </a:ext>
          </a:extLst>
        </xdr:cNvPr>
        <xdr:cNvPicPr>
          <a:picLocks noChangeAspect="1" noChangeArrowheads="1"/>
        </xdr:cNvPicPr>
      </xdr:nvPicPr>
      <xdr:blipFill>
        <a:blip xmlns:r="http://schemas.openxmlformats.org/officeDocument/2006/relationships" r:embed="rId182" cstate="print">
          <a:extLst>
            <a:ext uri="{28A0092B-C50C-407E-A947-70E740481C1C}">
              <a14:useLocalDpi xmlns:a14="http://schemas.microsoft.com/office/drawing/2010/main" val="0"/>
            </a:ext>
          </a:extLst>
        </a:blip>
        <a:srcRect/>
        <a:stretch>
          <a:fillRect/>
        </a:stretch>
      </xdr:blipFill>
      <xdr:spPr bwMode="auto">
        <a:xfrm>
          <a:off x="2166938" y="884110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203</xdr:row>
      <xdr:rowOff>9525</xdr:rowOff>
    </xdr:from>
    <xdr:to>
      <xdr:col>3</xdr:col>
      <xdr:colOff>490538</xdr:colOff>
      <xdr:row>203</xdr:row>
      <xdr:rowOff>323850</xdr:rowOff>
    </xdr:to>
    <xdr:pic>
      <xdr:nvPicPr>
        <xdr:cNvPr id="936" name="図 935">
          <a:extLst>
            <a:ext uri="{FF2B5EF4-FFF2-40B4-BE49-F238E27FC236}">
              <a16:creationId xmlns:a16="http://schemas.microsoft.com/office/drawing/2014/main" id="{D3417819-48A3-4208-A952-83D4A09D032A}"/>
            </a:ext>
          </a:extLst>
        </xdr:cNvPr>
        <xdr:cNvPicPr>
          <a:picLocks noChangeAspect="1" noChangeArrowheads="1"/>
        </xdr:cNvPicPr>
      </xdr:nvPicPr>
      <xdr:blipFill>
        <a:blip xmlns:r="http://schemas.openxmlformats.org/officeDocument/2006/relationships" r:embed="rId183" cstate="print">
          <a:extLst>
            <a:ext uri="{28A0092B-C50C-407E-A947-70E740481C1C}">
              <a14:useLocalDpi xmlns:a14="http://schemas.microsoft.com/office/drawing/2010/main" val="0"/>
            </a:ext>
          </a:extLst>
        </a:blip>
        <a:srcRect/>
        <a:stretch>
          <a:fillRect/>
        </a:stretch>
      </xdr:blipFill>
      <xdr:spPr bwMode="auto">
        <a:xfrm>
          <a:off x="2166938" y="888492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204</xdr:row>
      <xdr:rowOff>9525</xdr:rowOff>
    </xdr:from>
    <xdr:to>
      <xdr:col>3</xdr:col>
      <xdr:colOff>490538</xdr:colOff>
      <xdr:row>204</xdr:row>
      <xdr:rowOff>323850</xdr:rowOff>
    </xdr:to>
    <xdr:pic>
      <xdr:nvPicPr>
        <xdr:cNvPr id="937" name="図 936">
          <a:extLst>
            <a:ext uri="{FF2B5EF4-FFF2-40B4-BE49-F238E27FC236}">
              <a16:creationId xmlns:a16="http://schemas.microsoft.com/office/drawing/2014/main" id="{86C6DD9D-CF09-4CED-BB20-781D9E0FC607}"/>
            </a:ext>
          </a:extLst>
        </xdr:cNvPr>
        <xdr:cNvPicPr>
          <a:picLocks noChangeAspect="1" noChangeArrowheads="1"/>
        </xdr:cNvPicPr>
      </xdr:nvPicPr>
      <xdr:blipFill>
        <a:blip xmlns:r="http://schemas.openxmlformats.org/officeDocument/2006/relationships" r:embed="rId184" cstate="print">
          <a:extLst>
            <a:ext uri="{28A0092B-C50C-407E-A947-70E740481C1C}">
              <a14:useLocalDpi xmlns:a14="http://schemas.microsoft.com/office/drawing/2010/main" val="0"/>
            </a:ext>
          </a:extLst>
        </a:blip>
        <a:srcRect/>
        <a:stretch>
          <a:fillRect/>
        </a:stretch>
      </xdr:blipFill>
      <xdr:spPr bwMode="auto">
        <a:xfrm>
          <a:off x="2166938" y="892873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205</xdr:row>
      <xdr:rowOff>9525</xdr:rowOff>
    </xdr:from>
    <xdr:to>
      <xdr:col>3</xdr:col>
      <xdr:colOff>490538</xdr:colOff>
      <xdr:row>205</xdr:row>
      <xdr:rowOff>323850</xdr:rowOff>
    </xdr:to>
    <xdr:pic>
      <xdr:nvPicPr>
        <xdr:cNvPr id="938" name="図 937">
          <a:extLst>
            <a:ext uri="{FF2B5EF4-FFF2-40B4-BE49-F238E27FC236}">
              <a16:creationId xmlns:a16="http://schemas.microsoft.com/office/drawing/2014/main" id="{982C8C3D-1E7A-4CFD-9F51-24F950FE35D2}"/>
            </a:ext>
          </a:extLst>
        </xdr:cNvPr>
        <xdr:cNvPicPr>
          <a:picLocks noChangeAspect="1" noChangeArrowheads="1"/>
        </xdr:cNvPicPr>
      </xdr:nvPicPr>
      <xdr:blipFill>
        <a:blip xmlns:r="http://schemas.openxmlformats.org/officeDocument/2006/relationships" r:embed="rId185" cstate="print">
          <a:extLst>
            <a:ext uri="{28A0092B-C50C-407E-A947-70E740481C1C}">
              <a14:useLocalDpi xmlns:a14="http://schemas.microsoft.com/office/drawing/2010/main" val="0"/>
            </a:ext>
          </a:extLst>
        </a:blip>
        <a:srcRect/>
        <a:stretch>
          <a:fillRect/>
        </a:stretch>
      </xdr:blipFill>
      <xdr:spPr bwMode="auto">
        <a:xfrm>
          <a:off x="2166938" y="897255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206</xdr:row>
      <xdr:rowOff>9525</xdr:rowOff>
    </xdr:from>
    <xdr:to>
      <xdr:col>3</xdr:col>
      <xdr:colOff>490538</xdr:colOff>
      <xdr:row>206</xdr:row>
      <xdr:rowOff>323850</xdr:rowOff>
    </xdr:to>
    <xdr:pic>
      <xdr:nvPicPr>
        <xdr:cNvPr id="939" name="図 938">
          <a:extLst>
            <a:ext uri="{FF2B5EF4-FFF2-40B4-BE49-F238E27FC236}">
              <a16:creationId xmlns:a16="http://schemas.microsoft.com/office/drawing/2014/main" id="{6D8CD9A7-A7CE-4015-9CD2-467AE4FE9E4C}"/>
            </a:ext>
          </a:extLst>
        </xdr:cNvPr>
        <xdr:cNvPicPr>
          <a:picLocks noChangeAspect="1" noChangeArrowheads="1"/>
        </xdr:cNvPicPr>
      </xdr:nvPicPr>
      <xdr:blipFill>
        <a:blip xmlns:r="http://schemas.openxmlformats.org/officeDocument/2006/relationships" r:embed="rId185" cstate="print">
          <a:extLst>
            <a:ext uri="{28A0092B-C50C-407E-A947-70E740481C1C}">
              <a14:useLocalDpi xmlns:a14="http://schemas.microsoft.com/office/drawing/2010/main" val="0"/>
            </a:ext>
          </a:extLst>
        </a:blip>
        <a:srcRect/>
        <a:stretch>
          <a:fillRect/>
        </a:stretch>
      </xdr:blipFill>
      <xdr:spPr bwMode="auto">
        <a:xfrm>
          <a:off x="2166938" y="901636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207</xdr:row>
      <xdr:rowOff>9525</xdr:rowOff>
    </xdr:from>
    <xdr:to>
      <xdr:col>3</xdr:col>
      <xdr:colOff>490538</xdr:colOff>
      <xdr:row>207</xdr:row>
      <xdr:rowOff>323850</xdr:rowOff>
    </xdr:to>
    <xdr:pic>
      <xdr:nvPicPr>
        <xdr:cNvPr id="940" name="図 939">
          <a:extLst>
            <a:ext uri="{FF2B5EF4-FFF2-40B4-BE49-F238E27FC236}">
              <a16:creationId xmlns:a16="http://schemas.microsoft.com/office/drawing/2014/main" id="{8BCC3171-C6D6-46DF-A110-ACBC1EAAFCD9}"/>
            </a:ext>
          </a:extLst>
        </xdr:cNvPr>
        <xdr:cNvPicPr>
          <a:picLocks noChangeAspect="1" noChangeArrowheads="1"/>
        </xdr:cNvPicPr>
      </xdr:nvPicPr>
      <xdr:blipFill>
        <a:blip xmlns:r="http://schemas.openxmlformats.org/officeDocument/2006/relationships" r:embed="rId186" cstate="print">
          <a:extLst>
            <a:ext uri="{28A0092B-C50C-407E-A947-70E740481C1C}">
              <a14:useLocalDpi xmlns:a14="http://schemas.microsoft.com/office/drawing/2010/main" val="0"/>
            </a:ext>
          </a:extLst>
        </a:blip>
        <a:srcRect/>
        <a:stretch>
          <a:fillRect/>
        </a:stretch>
      </xdr:blipFill>
      <xdr:spPr bwMode="auto">
        <a:xfrm>
          <a:off x="2166938" y="906018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208</xdr:row>
      <xdr:rowOff>9525</xdr:rowOff>
    </xdr:from>
    <xdr:to>
      <xdr:col>3</xdr:col>
      <xdr:colOff>490538</xdr:colOff>
      <xdr:row>208</xdr:row>
      <xdr:rowOff>323850</xdr:rowOff>
    </xdr:to>
    <xdr:pic>
      <xdr:nvPicPr>
        <xdr:cNvPr id="941" name="図 940">
          <a:extLst>
            <a:ext uri="{FF2B5EF4-FFF2-40B4-BE49-F238E27FC236}">
              <a16:creationId xmlns:a16="http://schemas.microsoft.com/office/drawing/2014/main" id="{2D387F6B-DE6F-46EB-8E0B-E7688D7C84D1}"/>
            </a:ext>
          </a:extLst>
        </xdr:cNvPr>
        <xdr:cNvPicPr>
          <a:picLocks noChangeAspect="1" noChangeArrowheads="1"/>
        </xdr:cNvPicPr>
      </xdr:nvPicPr>
      <xdr:blipFill>
        <a:blip xmlns:r="http://schemas.openxmlformats.org/officeDocument/2006/relationships" r:embed="rId187" cstate="print">
          <a:extLst>
            <a:ext uri="{28A0092B-C50C-407E-A947-70E740481C1C}">
              <a14:useLocalDpi xmlns:a14="http://schemas.microsoft.com/office/drawing/2010/main" val="0"/>
            </a:ext>
          </a:extLst>
        </a:blip>
        <a:srcRect/>
        <a:stretch>
          <a:fillRect/>
        </a:stretch>
      </xdr:blipFill>
      <xdr:spPr bwMode="auto">
        <a:xfrm>
          <a:off x="2166938" y="910399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209</xdr:row>
      <xdr:rowOff>9525</xdr:rowOff>
    </xdr:from>
    <xdr:to>
      <xdr:col>3</xdr:col>
      <xdr:colOff>490538</xdr:colOff>
      <xdr:row>209</xdr:row>
      <xdr:rowOff>323850</xdr:rowOff>
    </xdr:to>
    <xdr:pic>
      <xdr:nvPicPr>
        <xdr:cNvPr id="942" name="図 941">
          <a:extLst>
            <a:ext uri="{FF2B5EF4-FFF2-40B4-BE49-F238E27FC236}">
              <a16:creationId xmlns:a16="http://schemas.microsoft.com/office/drawing/2014/main" id="{2A56A34F-BB47-4A5E-A07E-9AAA0699B35E}"/>
            </a:ext>
          </a:extLst>
        </xdr:cNvPr>
        <xdr:cNvPicPr>
          <a:picLocks noChangeAspect="1" noChangeArrowheads="1"/>
        </xdr:cNvPicPr>
      </xdr:nvPicPr>
      <xdr:blipFill>
        <a:blip xmlns:r="http://schemas.openxmlformats.org/officeDocument/2006/relationships" r:embed="rId80" cstate="print">
          <a:extLst>
            <a:ext uri="{28A0092B-C50C-407E-A947-70E740481C1C}">
              <a14:useLocalDpi xmlns:a14="http://schemas.microsoft.com/office/drawing/2010/main" val="0"/>
            </a:ext>
          </a:extLst>
        </a:blip>
        <a:srcRect/>
        <a:stretch>
          <a:fillRect/>
        </a:stretch>
      </xdr:blipFill>
      <xdr:spPr bwMode="auto">
        <a:xfrm>
          <a:off x="2166938" y="914781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210</xdr:row>
      <xdr:rowOff>57150</xdr:rowOff>
    </xdr:from>
    <xdr:to>
      <xdr:col>3</xdr:col>
      <xdr:colOff>490538</xdr:colOff>
      <xdr:row>210</xdr:row>
      <xdr:rowOff>371475</xdr:rowOff>
    </xdr:to>
    <xdr:pic>
      <xdr:nvPicPr>
        <xdr:cNvPr id="943" name="図 942">
          <a:extLst>
            <a:ext uri="{FF2B5EF4-FFF2-40B4-BE49-F238E27FC236}">
              <a16:creationId xmlns:a16="http://schemas.microsoft.com/office/drawing/2014/main" id="{10C72C38-917A-4A34-A6AE-B98BF6B60CBB}"/>
            </a:ext>
          </a:extLst>
        </xdr:cNvPr>
        <xdr:cNvPicPr>
          <a:picLocks noChangeAspect="1" noChangeArrowheads="1"/>
        </xdr:cNvPicPr>
      </xdr:nvPicPr>
      <xdr:blipFill>
        <a:blip xmlns:r="http://schemas.openxmlformats.org/officeDocument/2006/relationships" r:embed="rId188" cstate="print">
          <a:extLst>
            <a:ext uri="{28A0092B-C50C-407E-A947-70E740481C1C}">
              <a14:useLocalDpi xmlns:a14="http://schemas.microsoft.com/office/drawing/2010/main" val="0"/>
            </a:ext>
          </a:extLst>
        </a:blip>
        <a:srcRect/>
        <a:stretch>
          <a:fillRect/>
        </a:stretch>
      </xdr:blipFill>
      <xdr:spPr bwMode="auto">
        <a:xfrm>
          <a:off x="2166938" y="91963875"/>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211</xdr:row>
      <xdr:rowOff>47625</xdr:rowOff>
    </xdr:from>
    <xdr:to>
      <xdr:col>3</xdr:col>
      <xdr:colOff>490538</xdr:colOff>
      <xdr:row>211</xdr:row>
      <xdr:rowOff>361950</xdr:rowOff>
    </xdr:to>
    <xdr:pic>
      <xdr:nvPicPr>
        <xdr:cNvPr id="2" name="図 1">
          <a:extLst>
            <a:ext uri="{FF2B5EF4-FFF2-40B4-BE49-F238E27FC236}">
              <a16:creationId xmlns:a16="http://schemas.microsoft.com/office/drawing/2014/main" id="{0227CEC1-1575-9235-B840-BA374A9BB7F7}"/>
            </a:ext>
          </a:extLst>
        </xdr:cNvPr>
        <xdr:cNvPicPr>
          <a:picLocks noChangeAspect="1" noChangeArrowheads="1"/>
        </xdr:cNvPicPr>
      </xdr:nvPicPr>
      <xdr:blipFill>
        <a:blip xmlns:r="http://schemas.openxmlformats.org/officeDocument/2006/relationships" r:embed="rId189" cstate="print">
          <a:extLst>
            <a:ext uri="{28A0092B-C50C-407E-A947-70E740481C1C}">
              <a14:useLocalDpi xmlns:a14="http://schemas.microsoft.com/office/drawing/2010/main" val="0"/>
            </a:ext>
          </a:extLst>
        </a:blip>
        <a:srcRect/>
        <a:stretch>
          <a:fillRect/>
        </a:stretch>
      </xdr:blipFill>
      <xdr:spPr bwMode="auto">
        <a:xfrm>
          <a:off x="2166938" y="923925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212</xdr:row>
      <xdr:rowOff>47625</xdr:rowOff>
    </xdr:from>
    <xdr:to>
      <xdr:col>3</xdr:col>
      <xdr:colOff>490538</xdr:colOff>
      <xdr:row>212</xdr:row>
      <xdr:rowOff>361950</xdr:rowOff>
    </xdr:to>
    <xdr:pic>
      <xdr:nvPicPr>
        <xdr:cNvPr id="3" name="図 2">
          <a:extLst>
            <a:ext uri="{FF2B5EF4-FFF2-40B4-BE49-F238E27FC236}">
              <a16:creationId xmlns:a16="http://schemas.microsoft.com/office/drawing/2014/main" id="{7ECAA375-7E46-B63B-B29E-23A790842E2D}"/>
            </a:ext>
          </a:extLst>
        </xdr:cNvPr>
        <xdr:cNvPicPr>
          <a:picLocks noChangeAspect="1" noChangeArrowheads="1"/>
        </xdr:cNvPicPr>
      </xdr:nvPicPr>
      <xdr:blipFill>
        <a:blip xmlns:r="http://schemas.openxmlformats.org/officeDocument/2006/relationships" r:embed="rId190" cstate="print">
          <a:extLst>
            <a:ext uri="{28A0092B-C50C-407E-A947-70E740481C1C}">
              <a14:useLocalDpi xmlns:a14="http://schemas.microsoft.com/office/drawing/2010/main" val="0"/>
            </a:ext>
          </a:extLst>
        </a:blip>
        <a:srcRect/>
        <a:stretch>
          <a:fillRect/>
        </a:stretch>
      </xdr:blipFill>
      <xdr:spPr bwMode="auto">
        <a:xfrm>
          <a:off x="2166938" y="928306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213</xdr:row>
      <xdr:rowOff>47625</xdr:rowOff>
    </xdr:from>
    <xdr:to>
      <xdr:col>3</xdr:col>
      <xdr:colOff>490538</xdr:colOff>
      <xdr:row>213</xdr:row>
      <xdr:rowOff>361950</xdr:rowOff>
    </xdr:to>
    <xdr:pic>
      <xdr:nvPicPr>
        <xdr:cNvPr id="4" name="図 3">
          <a:extLst>
            <a:ext uri="{FF2B5EF4-FFF2-40B4-BE49-F238E27FC236}">
              <a16:creationId xmlns:a16="http://schemas.microsoft.com/office/drawing/2014/main" id="{175D158D-7992-5BCC-FE73-CE42523A6AE6}"/>
            </a:ext>
          </a:extLst>
        </xdr:cNvPr>
        <xdr:cNvPicPr>
          <a:picLocks noChangeAspect="1" noChangeArrowheads="1"/>
        </xdr:cNvPicPr>
      </xdr:nvPicPr>
      <xdr:blipFill>
        <a:blip xmlns:r="http://schemas.openxmlformats.org/officeDocument/2006/relationships" r:embed="rId191" cstate="print">
          <a:extLst>
            <a:ext uri="{28A0092B-C50C-407E-A947-70E740481C1C}">
              <a14:useLocalDpi xmlns:a14="http://schemas.microsoft.com/office/drawing/2010/main" val="0"/>
            </a:ext>
          </a:extLst>
        </a:blip>
        <a:srcRect/>
        <a:stretch>
          <a:fillRect/>
        </a:stretch>
      </xdr:blipFill>
      <xdr:spPr bwMode="auto">
        <a:xfrm>
          <a:off x="2166938" y="932688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214</xdr:row>
      <xdr:rowOff>47625</xdr:rowOff>
    </xdr:from>
    <xdr:to>
      <xdr:col>3</xdr:col>
      <xdr:colOff>490538</xdr:colOff>
      <xdr:row>214</xdr:row>
      <xdr:rowOff>361950</xdr:rowOff>
    </xdr:to>
    <xdr:pic>
      <xdr:nvPicPr>
        <xdr:cNvPr id="5" name="図 4">
          <a:extLst>
            <a:ext uri="{FF2B5EF4-FFF2-40B4-BE49-F238E27FC236}">
              <a16:creationId xmlns:a16="http://schemas.microsoft.com/office/drawing/2014/main" id="{1F9AE59E-3D68-BFD6-AA70-F05D68E438A4}"/>
            </a:ext>
          </a:extLst>
        </xdr:cNvPr>
        <xdr:cNvPicPr>
          <a:picLocks noChangeAspect="1" noChangeArrowheads="1"/>
        </xdr:cNvPicPr>
      </xdr:nvPicPr>
      <xdr:blipFill>
        <a:blip xmlns:r="http://schemas.openxmlformats.org/officeDocument/2006/relationships" r:embed="rId192" cstate="print">
          <a:extLst>
            <a:ext uri="{28A0092B-C50C-407E-A947-70E740481C1C}">
              <a14:useLocalDpi xmlns:a14="http://schemas.microsoft.com/office/drawing/2010/main" val="0"/>
            </a:ext>
          </a:extLst>
        </a:blip>
        <a:srcRect/>
        <a:stretch>
          <a:fillRect/>
        </a:stretch>
      </xdr:blipFill>
      <xdr:spPr bwMode="auto">
        <a:xfrm>
          <a:off x="2166938" y="937069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215</xdr:row>
      <xdr:rowOff>47625</xdr:rowOff>
    </xdr:from>
    <xdr:to>
      <xdr:col>3</xdr:col>
      <xdr:colOff>490538</xdr:colOff>
      <xdr:row>215</xdr:row>
      <xdr:rowOff>361950</xdr:rowOff>
    </xdr:to>
    <xdr:pic>
      <xdr:nvPicPr>
        <xdr:cNvPr id="6" name="図 5">
          <a:extLst>
            <a:ext uri="{FF2B5EF4-FFF2-40B4-BE49-F238E27FC236}">
              <a16:creationId xmlns:a16="http://schemas.microsoft.com/office/drawing/2014/main" id="{9F5B9914-5B7C-FE0F-EC27-008B13681AD3}"/>
            </a:ext>
          </a:extLst>
        </xdr:cNvPr>
        <xdr:cNvPicPr>
          <a:picLocks noChangeAspect="1" noChangeArrowheads="1"/>
        </xdr:cNvPicPr>
      </xdr:nvPicPr>
      <xdr:blipFill>
        <a:blip xmlns:r="http://schemas.openxmlformats.org/officeDocument/2006/relationships" r:embed="rId193" cstate="print">
          <a:extLst>
            <a:ext uri="{28A0092B-C50C-407E-A947-70E740481C1C}">
              <a14:useLocalDpi xmlns:a14="http://schemas.microsoft.com/office/drawing/2010/main" val="0"/>
            </a:ext>
          </a:extLst>
        </a:blip>
        <a:srcRect/>
        <a:stretch>
          <a:fillRect/>
        </a:stretch>
      </xdr:blipFill>
      <xdr:spPr bwMode="auto">
        <a:xfrm>
          <a:off x="2166938" y="941451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216</xdr:row>
      <xdr:rowOff>47625</xdr:rowOff>
    </xdr:from>
    <xdr:to>
      <xdr:col>3</xdr:col>
      <xdr:colOff>490538</xdr:colOff>
      <xdr:row>216</xdr:row>
      <xdr:rowOff>361950</xdr:rowOff>
    </xdr:to>
    <xdr:pic>
      <xdr:nvPicPr>
        <xdr:cNvPr id="7" name="図 6">
          <a:extLst>
            <a:ext uri="{FF2B5EF4-FFF2-40B4-BE49-F238E27FC236}">
              <a16:creationId xmlns:a16="http://schemas.microsoft.com/office/drawing/2014/main" id="{77ED57D2-397D-0D90-00A5-D3BC5C3C5DB7}"/>
            </a:ext>
          </a:extLst>
        </xdr:cNvPr>
        <xdr:cNvPicPr>
          <a:picLocks noChangeAspect="1" noChangeArrowheads="1"/>
        </xdr:cNvPicPr>
      </xdr:nvPicPr>
      <xdr:blipFill>
        <a:blip xmlns:r="http://schemas.openxmlformats.org/officeDocument/2006/relationships" r:embed="rId194" cstate="print">
          <a:extLst>
            <a:ext uri="{28A0092B-C50C-407E-A947-70E740481C1C}">
              <a14:useLocalDpi xmlns:a14="http://schemas.microsoft.com/office/drawing/2010/main" val="0"/>
            </a:ext>
          </a:extLst>
        </a:blip>
        <a:srcRect/>
        <a:stretch>
          <a:fillRect/>
        </a:stretch>
      </xdr:blipFill>
      <xdr:spPr bwMode="auto">
        <a:xfrm>
          <a:off x="2166938" y="945832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217</xdr:row>
      <xdr:rowOff>47625</xdr:rowOff>
    </xdr:from>
    <xdr:to>
      <xdr:col>3</xdr:col>
      <xdr:colOff>490538</xdr:colOff>
      <xdr:row>217</xdr:row>
      <xdr:rowOff>361950</xdr:rowOff>
    </xdr:to>
    <xdr:pic>
      <xdr:nvPicPr>
        <xdr:cNvPr id="8" name="図 7">
          <a:extLst>
            <a:ext uri="{FF2B5EF4-FFF2-40B4-BE49-F238E27FC236}">
              <a16:creationId xmlns:a16="http://schemas.microsoft.com/office/drawing/2014/main" id="{937289E0-397A-D2E3-782F-800A7CB9C11C}"/>
            </a:ext>
          </a:extLst>
        </xdr:cNvPr>
        <xdr:cNvPicPr>
          <a:picLocks noChangeAspect="1" noChangeArrowheads="1"/>
        </xdr:cNvPicPr>
      </xdr:nvPicPr>
      <xdr:blipFill>
        <a:blip xmlns:r="http://schemas.openxmlformats.org/officeDocument/2006/relationships" r:embed="rId195" cstate="print">
          <a:extLst>
            <a:ext uri="{28A0092B-C50C-407E-A947-70E740481C1C}">
              <a14:useLocalDpi xmlns:a14="http://schemas.microsoft.com/office/drawing/2010/main" val="0"/>
            </a:ext>
          </a:extLst>
        </a:blip>
        <a:srcRect/>
        <a:stretch>
          <a:fillRect/>
        </a:stretch>
      </xdr:blipFill>
      <xdr:spPr bwMode="auto">
        <a:xfrm>
          <a:off x="2166938" y="950214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218</xdr:row>
      <xdr:rowOff>47625</xdr:rowOff>
    </xdr:from>
    <xdr:to>
      <xdr:col>3</xdr:col>
      <xdr:colOff>490538</xdr:colOff>
      <xdr:row>218</xdr:row>
      <xdr:rowOff>361950</xdr:rowOff>
    </xdr:to>
    <xdr:pic>
      <xdr:nvPicPr>
        <xdr:cNvPr id="9" name="図 8">
          <a:extLst>
            <a:ext uri="{FF2B5EF4-FFF2-40B4-BE49-F238E27FC236}">
              <a16:creationId xmlns:a16="http://schemas.microsoft.com/office/drawing/2014/main" id="{D0D35B1E-CB4D-B5A7-4E0C-CD4769AE815B}"/>
            </a:ext>
          </a:extLst>
        </xdr:cNvPr>
        <xdr:cNvPicPr>
          <a:picLocks noChangeAspect="1" noChangeArrowheads="1"/>
        </xdr:cNvPicPr>
      </xdr:nvPicPr>
      <xdr:blipFill>
        <a:blip xmlns:r="http://schemas.openxmlformats.org/officeDocument/2006/relationships" r:embed="rId196" cstate="print">
          <a:extLst>
            <a:ext uri="{28A0092B-C50C-407E-A947-70E740481C1C}">
              <a14:useLocalDpi xmlns:a14="http://schemas.microsoft.com/office/drawing/2010/main" val="0"/>
            </a:ext>
          </a:extLst>
        </a:blip>
        <a:srcRect/>
        <a:stretch>
          <a:fillRect/>
        </a:stretch>
      </xdr:blipFill>
      <xdr:spPr bwMode="auto">
        <a:xfrm>
          <a:off x="2166938" y="954595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219</xdr:row>
      <xdr:rowOff>47625</xdr:rowOff>
    </xdr:from>
    <xdr:to>
      <xdr:col>3</xdr:col>
      <xdr:colOff>490538</xdr:colOff>
      <xdr:row>219</xdr:row>
      <xdr:rowOff>361950</xdr:rowOff>
    </xdr:to>
    <xdr:pic>
      <xdr:nvPicPr>
        <xdr:cNvPr id="10" name="図 9">
          <a:extLst>
            <a:ext uri="{FF2B5EF4-FFF2-40B4-BE49-F238E27FC236}">
              <a16:creationId xmlns:a16="http://schemas.microsoft.com/office/drawing/2014/main" id="{8AD57DE1-BEC6-4E9F-CEE6-008FAB1F5426}"/>
            </a:ext>
          </a:extLst>
        </xdr:cNvPr>
        <xdr:cNvPicPr>
          <a:picLocks noChangeAspect="1" noChangeArrowheads="1"/>
        </xdr:cNvPicPr>
      </xdr:nvPicPr>
      <xdr:blipFill>
        <a:blip xmlns:r="http://schemas.openxmlformats.org/officeDocument/2006/relationships" r:embed="rId197" cstate="print">
          <a:extLst>
            <a:ext uri="{28A0092B-C50C-407E-A947-70E740481C1C}">
              <a14:useLocalDpi xmlns:a14="http://schemas.microsoft.com/office/drawing/2010/main" val="0"/>
            </a:ext>
          </a:extLst>
        </a:blip>
        <a:srcRect/>
        <a:stretch>
          <a:fillRect/>
        </a:stretch>
      </xdr:blipFill>
      <xdr:spPr bwMode="auto">
        <a:xfrm>
          <a:off x="2166938" y="958977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220</xdr:row>
      <xdr:rowOff>47625</xdr:rowOff>
    </xdr:from>
    <xdr:to>
      <xdr:col>3</xdr:col>
      <xdr:colOff>490538</xdr:colOff>
      <xdr:row>220</xdr:row>
      <xdr:rowOff>361950</xdr:rowOff>
    </xdr:to>
    <xdr:pic>
      <xdr:nvPicPr>
        <xdr:cNvPr id="11" name="図 10">
          <a:extLst>
            <a:ext uri="{FF2B5EF4-FFF2-40B4-BE49-F238E27FC236}">
              <a16:creationId xmlns:a16="http://schemas.microsoft.com/office/drawing/2014/main" id="{9F0DB93E-307E-F1B7-DB5A-5F4861BD64CE}"/>
            </a:ext>
          </a:extLst>
        </xdr:cNvPr>
        <xdr:cNvPicPr>
          <a:picLocks noChangeAspect="1" noChangeArrowheads="1"/>
        </xdr:cNvPicPr>
      </xdr:nvPicPr>
      <xdr:blipFill>
        <a:blip xmlns:r="http://schemas.openxmlformats.org/officeDocument/2006/relationships" r:embed="rId198" cstate="print">
          <a:extLst>
            <a:ext uri="{28A0092B-C50C-407E-A947-70E740481C1C}">
              <a14:useLocalDpi xmlns:a14="http://schemas.microsoft.com/office/drawing/2010/main" val="0"/>
            </a:ext>
          </a:extLst>
        </a:blip>
        <a:srcRect/>
        <a:stretch>
          <a:fillRect/>
        </a:stretch>
      </xdr:blipFill>
      <xdr:spPr bwMode="auto">
        <a:xfrm>
          <a:off x="2166938" y="963358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221</xdr:row>
      <xdr:rowOff>47625</xdr:rowOff>
    </xdr:from>
    <xdr:to>
      <xdr:col>3</xdr:col>
      <xdr:colOff>490538</xdr:colOff>
      <xdr:row>221</xdr:row>
      <xdr:rowOff>361950</xdr:rowOff>
    </xdr:to>
    <xdr:pic>
      <xdr:nvPicPr>
        <xdr:cNvPr id="12" name="図 11">
          <a:extLst>
            <a:ext uri="{FF2B5EF4-FFF2-40B4-BE49-F238E27FC236}">
              <a16:creationId xmlns:a16="http://schemas.microsoft.com/office/drawing/2014/main" id="{A1C8837E-1C1D-C46F-8378-971209525075}"/>
            </a:ext>
          </a:extLst>
        </xdr:cNvPr>
        <xdr:cNvPicPr>
          <a:picLocks noChangeAspect="1" noChangeArrowheads="1"/>
        </xdr:cNvPicPr>
      </xdr:nvPicPr>
      <xdr:blipFill>
        <a:blip xmlns:r="http://schemas.openxmlformats.org/officeDocument/2006/relationships" r:embed="rId199" cstate="print">
          <a:extLst>
            <a:ext uri="{28A0092B-C50C-407E-A947-70E740481C1C}">
              <a14:useLocalDpi xmlns:a14="http://schemas.microsoft.com/office/drawing/2010/main" val="0"/>
            </a:ext>
          </a:extLst>
        </a:blip>
        <a:srcRect/>
        <a:stretch>
          <a:fillRect/>
        </a:stretch>
      </xdr:blipFill>
      <xdr:spPr bwMode="auto">
        <a:xfrm>
          <a:off x="2166938" y="967740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222</xdr:row>
      <xdr:rowOff>47625</xdr:rowOff>
    </xdr:from>
    <xdr:to>
      <xdr:col>3</xdr:col>
      <xdr:colOff>490538</xdr:colOff>
      <xdr:row>222</xdr:row>
      <xdr:rowOff>361950</xdr:rowOff>
    </xdr:to>
    <xdr:pic>
      <xdr:nvPicPr>
        <xdr:cNvPr id="13" name="図 12">
          <a:extLst>
            <a:ext uri="{FF2B5EF4-FFF2-40B4-BE49-F238E27FC236}">
              <a16:creationId xmlns:a16="http://schemas.microsoft.com/office/drawing/2014/main" id="{DA27F7BC-E0D7-5273-48B8-229615BB3A94}"/>
            </a:ext>
          </a:extLst>
        </xdr:cNvPr>
        <xdr:cNvPicPr>
          <a:picLocks noChangeAspect="1" noChangeArrowheads="1"/>
        </xdr:cNvPicPr>
      </xdr:nvPicPr>
      <xdr:blipFill>
        <a:blip xmlns:r="http://schemas.openxmlformats.org/officeDocument/2006/relationships" r:embed="rId200" cstate="print">
          <a:extLst>
            <a:ext uri="{28A0092B-C50C-407E-A947-70E740481C1C}">
              <a14:useLocalDpi xmlns:a14="http://schemas.microsoft.com/office/drawing/2010/main" val="0"/>
            </a:ext>
          </a:extLst>
        </a:blip>
        <a:srcRect/>
        <a:stretch>
          <a:fillRect/>
        </a:stretch>
      </xdr:blipFill>
      <xdr:spPr bwMode="auto">
        <a:xfrm>
          <a:off x="2166938" y="972121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223</xdr:row>
      <xdr:rowOff>47625</xdr:rowOff>
    </xdr:from>
    <xdr:to>
      <xdr:col>3</xdr:col>
      <xdr:colOff>490538</xdr:colOff>
      <xdr:row>223</xdr:row>
      <xdr:rowOff>361950</xdr:rowOff>
    </xdr:to>
    <xdr:pic>
      <xdr:nvPicPr>
        <xdr:cNvPr id="14" name="図 13">
          <a:extLst>
            <a:ext uri="{FF2B5EF4-FFF2-40B4-BE49-F238E27FC236}">
              <a16:creationId xmlns:a16="http://schemas.microsoft.com/office/drawing/2014/main" id="{758F2E80-C07B-719D-2C91-A2CE6A7056B6}"/>
            </a:ext>
          </a:extLst>
        </xdr:cNvPr>
        <xdr:cNvPicPr>
          <a:picLocks noChangeAspect="1" noChangeArrowheads="1"/>
        </xdr:cNvPicPr>
      </xdr:nvPicPr>
      <xdr:blipFill>
        <a:blip xmlns:r="http://schemas.openxmlformats.org/officeDocument/2006/relationships" r:embed="rId201" cstate="print">
          <a:extLst>
            <a:ext uri="{28A0092B-C50C-407E-A947-70E740481C1C}">
              <a14:useLocalDpi xmlns:a14="http://schemas.microsoft.com/office/drawing/2010/main" val="0"/>
            </a:ext>
          </a:extLst>
        </a:blip>
        <a:srcRect/>
        <a:stretch>
          <a:fillRect/>
        </a:stretch>
      </xdr:blipFill>
      <xdr:spPr bwMode="auto">
        <a:xfrm>
          <a:off x="2166938" y="976503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224</xdr:row>
      <xdr:rowOff>47625</xdr:rowOff>
    </xdr:from>
    <xdr:to>
      <xdr:col>3</xdr:col>
      <xdr:colOff>490538</xdr:colOff>
      <xdr:row>224</xdr:row>
      <xdr:rowOff>361950</xdr:rowOff>
    </xdr:to>
    <xdr:pic>
      <xdr:nvPicPr>
        <xdr:cNvPr id="15" name="図 14">
          <a:extLst>
            <a:ext uri="{FF2B5EF4-FFF2-40B4-BE49-F238E27FC236}">
              <a16:creationId xmlns:a16="http://schemas.microsoft.com/office/drawing/2014/main" id="{0BCC1692-D342-8E75-8E5F-F3F806FF7304}"/>
            </a:ext>
          </a:extLst>
        </xdr:cNvPr>
        <xdr:cNvPicPr>
          <a:picLocks noChangeAspect="1" noChangeArrowheads="1"/>
        </xdr:cNvPicPr>
      </xdr:nvPicPr>
      <xdr:blipFill>
        <a:blip xmlns:r="http://schemas.openxmlformats.org/officeDocument/2006/relationships" r:embed="rId202" cstate="print">
          <a:extLst>
            <a:ext uri="{28A0092B-C50C-407E-A947-70E740481C1C}">
              <a14:useLocalDpi xmlns:a14="http://schemas.microsoft.com/office/drawing/2010/main" val="0"/>
            </a:ext>
          </a:extLst>
        </a:blip>
        <a:srcRect/>
        <a:stretch>
          <a:fillRect/>
        </a:stretch>
      </xdr:blipFill>
      <xdr:spPr bwMode="auto">
        <a:xfrm>
          <a:off x="2166938" y="980884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225</xdr:row>
      <xdr:rowOff>47625</xdr:rowOff>
    </xdr:from>
    <xdr:to>
      <xdr:col>3</xdr:col>
      <xdr:colOff>490538</xdr:colOff>
      <xdr:row>225</xdr:row>
      <xdr:rowOff>361950</xdr:rowOff>
    </xdr:to>
    <xdr:pic>
      <xdr:nvPicPr>
        <xdr:cNvPr id="16" name="図 15">
          <a:extLst>
            <a:ext uri="{FF2B5EF4-FFF2-40B4-BE49-F238E27FC236}">
              <a16:creationId xmlns:a16="http://schemas.microsoft.com/office/drawing/2014/main" id="{46DCCB2C-F8F9-71AE-2F82-00A55EADA778}"/>
            </a:ext>
          </a:extLst>
        </xdr:cNvPr>
        <xdr:cNvPicPr>
          <a:picLocks noChangeAspect="1" noChangeArrowheads="1"/>
        </xdr:cNvPicPr>
      </xdr:nvPicPr>
      <xdr:blipFill>
        <a:blip xmlns:r="http://schemas.openxmlformats.org/officeDocument/2006/relationships" r:embed="rId203" cstate="print">
          <a:extLst>
            <a:ext uri="{28A0092B-C50C-407E-A947-70E740481C1C}">
              <a14:useLocalDpi xmlns:a14="http://schemas.microsoft.com/office/drawing/2010/main" val="0"/>
            </a:ext>
          </a:extLst>
        </a:blip>
        <a:srcRect/>
        <a:stretch>
          <a:fillRect/>
        </a:stretch>
      </xdr:blipFill>
      <xdr:spPr bwMode="auto">
        <a:xfrm>
          <a:off x="2166938" y="985266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226</xdr:row>
      <xdr:rowOff>47625</xdr:rowOff>
    </xdr:from>
    <xdr:to>
      <xdr:col>3</xdr:col>
      <xdr:colOff>490538</xdr:colOff>
      <xdr:row>226</xdr:row>
      <xdr:rowOff>361950</xdr:rowOff>
    </xdr:to>
    <xdr:pic>
      <xdr:nvPicPr>
        <xdr:cNvPr id="17" name="図 16">
          <a:extLst>
            <a:ext uri="{FF2B5EF4-FFF2-40B4-BE49-F238E27FC236}">
              <a16:creationId xmlns:a16="http://schemas.microsoft.com/office/drawing/2014/main" id="{26E50597-7251-F828-DA8E-290B6E42B019}"/>
            </a:ext>
          </a:extLst>
        </xdr:cNvPr>
        <xdr:cNvPicPr>
          <a:picLocks noChangeAspect="1" noChangeArrowheads="1"/>
        </xdr:cNvPicPr>
      </xdr:nvPicPr>
      <xdr:blipFill>
        <a:blip xmlns:r="http://schemas.openxmlformats.org/officeDocument/2006/relationships" r:embed="rId204" cstate="print">
          <a:extLst>
            <a:ext uri="{28A0092B-C50C-407E-A947-70E740481C1C}">
              <a14:useLocalDpi xmlns:a14="http://schemas.microsoft.com/office/drawing/2010/main" val="0"/>
            </a:ext>
          </a:extLst>
        </a:blip>
        <a:srcRect/>
        <a:stretch>
          <a:fillRect/>
        </a:stretch>
      </xdr:blipFill>
      <xdr:spPr bwMode="auto">
        <a:xfrm>
          <a:off x="2166938" y="989647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227</xdr:row>
      <xdr:rowOff>47625</xdr:rowOff>
    </xdr:from>
    <xdr:to>
      <xdr:col>3</xdr:col>
      <xdr:colOff>490538</xdr:colOff>
      <xdr:row>227</xdr:row>
      <xdr:rowOff>361950</xdr:rowOff>
    </xdr:to>
    <xdr:pic>
      <xdr:nvPicPr>
        <xdr:cNvPr id="18" name="図 17">
          <a:extLst>
            <a:ext uri="{FF2B5EF4-FFF2-40B4-BE49-F238E27FC236}">
              <a16:creationId xmlns:a16="http://schemas.microsoft.com/office/drawing/2014/main" id="{407F6802-FD6B-5381-7109-C01ABC9E6108}"/>
            </a:ext>
          </a:extLst>
        </xdr:cNvPr>
        <xdr:cNvPicPr>
          <a:picLocks noChangeAspect="1" noChangeArrowheads="1"/>
        </xdr:cNvPicPr>
      </xdr:nvPicPr>
      <xdr:blipFill>
        <a:blip xmlns:r="http://schemas.openxmlformats.org/officeDocument/2006/relationships" r:embed="rId205" cstate="print">
          <a:extLst>
            <a:ext uri="{28A0092B-C50C-407E-A947-70E740481C1C}">
              <a14:useLocalDpi xmlns:a14="http://schemas.microsoft.com/office/drawing/2010/main" val="0"/>
            </a:ext>
          </a:extLst>
        </a:blip>
        <a:srcRect/>
        <a:stretch>
          <a:fillRect/>
        </a:stretch>
      </xdr:blipFill>
      <xdr:spPr bwMode="auto">
        <a:xfrm>
          <a:off x="2166938" y="994029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228</xdr:row>
      <xdr:rowOff>47625</xdr:rowOff>
    </xdr:from>
    <xdr:to>
      <xdr:col>3</xdr:col>
      <xdr:colOff>490538</xdr:colOff>
      <xdr:row>228</xdr:row>
      <xdr:rowOff>361950</xdr:rowOff>
    </xdr:to>
    <xdr:pic>
      <xdr:nvPicPr>
        <xdr:cNvPr id="19" name="図 18">
          <a:extLst>
            <a:ext uri="{FF2B5EF4-FFF2-40B4-BE49-F238E27FC236}">
              <a16:creationId xmlns:a16="http://schemas.microsoft.com/office/drawing/2014/main" id="{D89E6D27-4DB9-65FB-4228-E80EBDAA213E}"/>
            </a:ext>
          </a:extLst>
        </xdr:cNvPr>
        <xdr:cNvPicPr>
          <a:picLocks noChangeAspect="1" noChangeArrowheads="1"/>
        </xdr:cNvPicPr>
      </xdr:nvPicPr>
      <xdr:blipFill>
        <a:blip xmlns:r="http://schemas.openxmlformats.org/officeDocument/2006/relationships" r:embed="rId206" cstate="print">
          <a:extLst>
            <a:ext uri="{28A0092B-C50C-407E-A947-70E740481C1C}">
              <a14:useLocalDpi xmlns:a14="http://schemas.microsoft.com/office/drawing/2010/main" val="0"/>
            </a:ext>
          </a:extLst>
        </a:blip>
        <a:srcRect/>
        <a:stretch>
          <a:fillRect/>
        </a:stretch>
      </xdr:blipFill>
      <xdr:spPr bwMode="auto">
        <a:xfrm>
          <a:off x="2166938" y="998410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229</xdr:row>
      <xdr:rowOff>47625</xdr:rowOff>
    </xdr:from>
    <xdr:to>
      <xdr:col>3</xdr:col>
      <xdr:colOff>490538</xdr:colOff>
      <xdr:row>229</xdr:row>
      <xdr:rowOff>361950</xdr:rowOff>
    </xdr:to>
    <xdr:pic>
      <xdr:nvPicPr>
        <xdr:cNvPr id="20" name="図 19">
          <a:extLst>
            <a:ext uri="{FF2B5EF4-FFF2-40B4-BE49-F238E27FC236}">
              <a16:creationId xmlns:a16="http://schemas.microsoft.com/office/drawing/2014/main" id="{A0C4DBEC-1BD3-D9A4-E8D5-F1FD94DD316A}"/>
            </a:ext>
          </a:extLst>
        </xdr:cNvPr>
        <xdr:cNvPicPr>
          <a:picLocks noChangeAspect="1" noChangeArrowheads="1"/>
        </xdr:cNvPicPr>
      </xdr:nvPicPr>
      <xdr:blipFill>
        <a:blip xmlns:r="http://schemas.openxmlformats.org/officeDocument/2006/relationships" r:embed="rId207" cstate="print">
          <a:extLst>
            <a:ext uri="{28A0092B-C50C-407E-A947-70E740481C1C}">
              <a14:useLocalDpi xmlns:a14="http://schemas.microsoft.com/office/drawing/2010/main" val="0"/>
            </a:ext>
          </a:extLst>
        </a:blip>
        <a:srcRect/>
        <a:stretch>
          <a:fillRect/>
        </a:stretch>
      </xdr:blipFill>
      <xdr:spPr bwMode="auto">
        <a:xfrm>
          <a:off x="2166938" y="1002792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230</xdr:row>
      <xdr:rowOff>47625</xdr:rowOff>
    </xdr:from>
    <xdr:to>
      <xdr:col>3</xdr:col>
      <xdr:colOff>490538</xdr:colOff>
      <xdr:row>230</xdr:row>
      <xdr:rowOff>361950</xdr:rowOff>
    </xdr:to>
    <xdr:pic>
      <xdr:nvPicPr>
        <xdr:cNvPr id="21" name="図 20">
          <a:extLst>
            <a:ext uri="{FF2B5EF4-FFF2-40B4-BE49-F238E27FC236}">
              <a16:creationId xmlns:a16="http://schemas.microsoft.com/office/drawing/2014/main" id="{DC67A83D-0193-1B4E-A58E-6AAADAC45584}"/>
            </a:ext>
          </a:extLst>
        </xdr:cNvPr>
        <xdr:cNvPicPr>
          <a:picLocks noChangeAspect="1" noChangeArrowheads="1"/>
        </xdr:cNvPicPr>
      </xdr:nvPicPr>
      <xdr:blipFill>
        <a:blip xmlns:r="http://schemas.openxmlformats.org/officeDocument/2006/relationships" r:embed="rId208" cstate="print">
          <a:extLst>
            <a:ext uri="{28A0092B-C50C-407E-A947-70E740481C1C}">
              <a14:useLocalDpi xmlns:a14="http://schemas.microsoft.com/office/drawing/2010/main" val="0"/>
            </a:ext>
          </a:extLst>
        </a:blip>
        <a:srcRect/>
        <a:stretch>
          <a:fillRect/>
        </a:stretch>
      </xdr:blipFill>
      <xdr:spPr bwMode="auto">
        <a:xfrm>
          <a:off x="2166938" y="1007173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231</xdr:row>
      <xdr:rowOff>47625</xdr:rowOff>
    </xdr:from>
    <xdr:to>
      <xdr:col>3</xdr:col>
      <xdr:colOff>490538</xdr:colOff>
      <xdr:row>231</xdr:row>
      <xdr:rowOff>361950</xdr:rowOff>
    </xdr:to>
    <xdr:pic>
      <xdr:nvPicPr>
        <xdr:cNvPr id="22" name="図 21">
          <a:extLst>
            <a:ext uri="{FF2B5EF4-FFF2-40B4-BE49-F238E27FC236}">
              <a16:creationId xmlns:a16="http://schemas.microsoft.com/office/drawing/2014/main" id="{587449B4-1FF4-F713-86A4-D977F8F19776}"/>
            </a:ext>
          </a:extLst>
        </xdr:cNvPr>
        <xdr:cNvPicPr>
          <a:picLocks noChangeAspect="1" noChangeArrowheads="1"/>
        </xdr:cNvPicPr>
      </xdr:nvPicPr>
      <xdr:blipFill>
        <a:blip xmlns:r="http://schemas.openxmlformats.org/officeDocument/2006/relationships" r:embed="rId209" cstate="print">
          <a:extLst>
            <a:ext uri="{28A0092B-C50C-407E-A947-70E740481C1C}">
              <a14:useLocalDpi xmlns:a14="http://schemas.microsoft.com/office/drawing/2010/main" val="0"/>
            </a:ext>
          </a:extLst>
        </a:blip>
        <a:srcRect/>
        <a:stretch>
          <a:fillRect/>
        </a:stretch>
      </xdr:blipFill>
      <xdr:spPr bwMode="auto">
        <a:xfrm>
          <a:off x="2166938" y="1011555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232</xdr:row>
      <xdr:rowOff>47625</xdr:rowOff>
    </xdr:from>
    <xdr:to>
      <xdr:col>3</xdr:col>
      <xdr:colOff>490538</xdr:colOff>
      <xdr:row>232</xdr:row>
      <xdr:rowOff>361950</xdr:rowOff>
    </xdr:to>
    <xdr:pic>
      <xdr:nvPicPr>
        <xdr:cNvPr id="23" name="図 22">
          <a:extLst>
            <a:ext uri="{FF2B5EF4-FFF2-40B4-BE49-F238E27FC236}">
              <a16:creationId xmlns:a16="http://schemas.microsoft.com/office/drawing/2014/main" id="{C09B5D78-D1AF-CCD7-167F-946C269A043E}"/>
            </a:ext>
          </a:extLst>
        </xdr:cNvPr>
        <xdr:cNvPicPr>
          <a:picLocks noChangeAspect="1" noChangeArrowheads="1"/>
        </xdr:cNvPicPr>
      </xdr:nvPicPr>
      <xdr:blipFill>
        <a:blip xmlns:r="http://schemas.openxmlformats.org/officeDocument/2006/relationships" r:embed="rId210" cstate="print">
          <a:extLst>
            <a:ext uri="{28A0092B-C50C-407E-A947-70E740481C1C}">
              <a14:useLocalDpi xmlns:a14="http://schemas.microsoft.com/office/drawing/2010/main" val="0"/>
            </a:ext>
          </a:extLst>
        </a:blip>
        <a:srcRect/>
        <a:stretch>
          <a:fillRect/>
        </a:stretch>
      </xdr:blipFill>
      <xdr:spPr bwMode="auto">
        <a:xfrm>
          <a:off x="2166938" y="1015936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233</xdr:row>
      <xdr:rowOff>47625</xdr:rowOff>
    </xdr:from>
    <xdr:to>
      <xdr:col>3</xdr:col>
      <xdr:colOff>490538</xdr:colOff>
      <xdr:row>233</xdr:row>
      <xdr:rowOff>361950</xdr:rowOff>
    </xdr:to>
    <xdr:pic>
      <xdr:nvPicPr>
        <xdr:cNvPr id="24" name="図 23">
          <a:extLst>
            <a:ext uri="{FF2B5EF4-FFF2-40B4-BE49-F238E27FC236}">
              <a16:creationId xmlns:a16="http://schemas.microsoft.com/office/drawing/2014/main" id="{CF2E49EA-5658-225F-3B92-5E10C92CADC4}"/>
            </a:ext>
          </a:extLst>
        </xdr:cNvPr>
        <xdr:cNvPicPr>
          <a:picLocks noChangeAspect="1" noChangeArrowheads="1"/>
        </xdr:cNvPicPr>
      </xdr:nvPicPr>
      <xdr:blipFill>
        <a:blip xmlns:r="http://schemas.openxmlformats.org/officeDocument/2006/relationships" r:embed="rId211" cstate="print">
          <a:extLst>
            <a:ext uri="{28A0092B-C50C-407E-A947-70E740481C1C}">
              <a14:useLocalDpi xmlns:a14="http://schemas.microsoft.com/office/drawing/2010/main" val="0"/>
            </a:ext>
          </a:extLst>
        </a:blip>
        <a:srcRect/>
        <a:stretch>
          <a:fillRect/>
        </a:stretch>
      </xdr:blipFill>
      <xdr:spPr bwMode="auto">
        <a:xfrm>
          <a:off x="2166938" y="1020318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234</xdr:row>
      <xdr:rowOff>47625</xdr:rowOff>
    </xdr:from>
    <xdr:to>
      <xdr:col>3</xdr:col>
      <xdr:colOff>490538</xdr:colOff>
      <xdr:row>234</xdr:row>
      <xdr:rowOff>361950</xdr:rowOff>
    </xdr:to>
    <xdr:pic>
      <xdr:nvPicPr>
        <xdr:cNvPr id="25" name="図 24">
          <a:extLst>
            <a:ext uri="{FF2B5EF4-FFF2-40B4-BE49-F238E27FC236}">
              <a16:creationId xmlns:a16="http://schemas.microsoft.com/office/drawing/2014/main" id="{69DF607C-0F54-D6A8-F51B-DC2FF1326EA3}"/>
            </a:ext>
          </a:extLst>
        </xdr:cNvPr>
        <xdr:cNvPicPr>
          <a:picLocks noChangeAspect="1" noChangeArrowheads="1"/>
        </xdr:cNvPicPr>
      </xdr:nvPicPr>
      <xdr:blipFill>
        <a:blip xmlns:r="http://schemas.openxmlformats.org/officeDocument/2006/relationships" r:embed="rId212" cstate="print">
          <a:extLst>
            <a:ext uri="{28A0092B-C50C-407E-A947-70E740481C1C}">
              <a14:useLocalDpi xmlns:a14="http://schemas.microsoft.com/office/drawing/2010/main" val="0"/>
            </a:ext>
          </a:extLst>
        </a:blip>
        <a:srcRect/>
        <a:stretch>
          <a:fillRect/>
        </a:stretch>
      </xdr:blipFill>
      <xdr:spPr bwMode="auto">
        <a:xfrm>
          <a:off x="2166938" y="1024699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235</xdr:row>
      <xdr:rowOff>47625</xdr:rowOff>
    </xdr:from>
    <xdr:to>
      <xdr:col>3</xdr:col>
      <xdr:colOff>490538</xdr:colOff>
      <xdr:row>235</xdr:row>
      <xdr:rowOff>361950</xdr:rowOff>
    </xdr:to>
    <xdr:pic>
      <xdr:nvPicPr>
        <xdr:cNvPr id="26" name="図 25">
          <a:extLst>
            <a:ext uri="{FF2B5EF4-FFF2-40B4-BE49-F238E27FC236}">
              <a16:creationId xmlns:a16="http://schemas.microsoft.com/office/drawing/2014/main" id="{BE2854B1-A6A3-6955-7DA3-42A57AEB2166}"/>
            </a:ext>
          </a:extLst>
        </xdr:cNvPr>
        <xdr:cNvPicPr>
          <a:picLocks noChangeAspect="1" noChangeArrowheads="1"/>
        </xdr:cNvPicPr>
      </xdr:nvPicPr>
      <xdr:blipFill>
        <a:blip xmlns:r="http://schemas.openxmlformats.org/officeDocument/2006/relationships" r:embed="rId213" cstate="print">
          <a:extLst>
            <a:ext uri="{28A0092B-C50C-407E-A947-70E740481C1C}">
              <a14:useLocalDpi xmlns:a14="http://schemas.microsoft.com/office/drawing/2010/main" val="0"/>
            </a:ext>
          </a:extLst>
        </a:blip>
        <a:srcRect/>
        <a:stretch>
          <a:fillRect/>
        </a:stretch>
      </xdr:blipFill>
      <xdr:spPr bwMode="auto">
        <a:xfrm>
          <a:off x="2166938" y="1029081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61913</xdr:colOff>
      <xdr:row>236</xdr:row>
      <xdr:rowOff>57150</xdr:rowOff>
    </xdr:from>
    <xdr:to>
      <xdr:col>3</xdr:col>
      <xdr:colOff>490538</xdr:colOff>
      <xdr:row>236</xdr:row>
      <xdr:rowOff>371475</xdr:rowOff>
    </xdr:to>
    <xdr:pic>
      <xdr:nvPicPr>
        <xdr:cNvPr id="27" name="図 26">
          <a:extLst>
            <a:ext uri="{FF2B5EF4-FFF2-40B4-BE49-F238E27FC236}">
              <a16:creationId xmlns:a16="http://schemas.microsoft.com/office/drawing/2014/main" id="{BAB0852E-EF9C-8F5F-70E8-FD6093EFFC89}"/>
            </a:ext>
          </a:extLst>
        </xdr:cNvPr>
        <xdr:cNvPicPr>
          <a:picLocks noChangeAspect="1" noChangeArrowheads="1"/>
        </xdr:cNvPicPr>
      </xdr:nvPicPr>
      <xdr:blipFill>
        <a:blip xmlns:r="http://schemas.openxmlformats.org/officeDocument/2006/relationships" r:embed="rId214" cstate="print">
          <a:extLst>
            <a:ext uri="{28A0092B-C50C-407E-A947-70E740481C1C}">
              <a14:useLocalDpi xmlns:a14="http://schemas.microsoft.com/office/drawing/2010/main" val="0"/>
            </a:ext>
          </a:extLst>
        </a:blip>
        <a:srcRect/>
        <a:stretch>
          <a:fillRect/>
        </a:stretch>
      </xdr:blipFill>
      <xdr:spPr bwMode="auto">
        <a:xfrm>
          <a:off x="2166938" y="103355775"/>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xdr:colOff>
      <xdr:row>237</xdr:row>
      <xdr:rowOff>47625</xdr:rowOff>
    </xdr:from>
    <xdr:to>
      <xdr:col>3</xdr:col>
      <xdr:colOff>476250</xdr:colOff>
      <xdr:row>237</xdr:row>
      <xdr:rowOff>361950</xdr:rowOff>
    </xdr:to>
    <xdr:pic>
      <xdr:nvPicPr>
        <xdr:cNvPr id="28" name="図 27">
          <a:extLst>
            <a:ext uri="{FF2B5EF4-FFF2-40B4-BE49-F238E27FC236}">
              <a16:creationId xmlns:a16="http://schemas.microsoft.com/office/drawing/2014/main" id="{EBB8163C-6215-2DCD-10F5-B3D57C77BCC5}"/>
            </a:ext>
          </a:extLst>
        </xdr:cNvPr>
        <xdr:cNvPicPr>
          <a:picLocks noChangeAspect="1" noChangeArrowheads="1"/>
        </xdr:cNvPicPr>
      </xdr:nvPicPr>
      <xdr:blipFill>
        <a:blip xmlns:r="http://schemas.openxmlformats.org/officeDocument/2006/relationships" r:embed="rId215" cstate="print">
          <a:extLst>
            <a:ext uri="{28A0092B-C50C-407E-A947-70E740481C1C}">
              <a14:useLocalDpi xmlns:a14="http://schemas.microsoft.com/office/drawing/2010/main" val="0"/>
            </a:ext>
          </a:extLst>
        </a:blip>
        <a:srcRect/>
        <a:stretch>
          <a:fillRect/>
        </a:stretch>
      </xdr:blipFill>
      <xdr:spPr bwMode="auto">
        <a:xfrm>
          <a:off x="2152650" y="1037844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xdr:colOff>
      <xdr:row>238</xdr:row>
      <xdr:rowOff>47625</xdr:rowOff>
    </xdr:from>
    <xdr:to>
      <xdr:col>3</xdr:col>
      <xdr:colOff>476250</xdr:colOff>
      <xdr:row>238</xdr:row>
      <xdr:rowOff>361950</xdr:rowOff>
    </xdr:to>
    <xdr:pic>
      <xdr:nvPicPr>
        <xdr:cNvPr id="29" name="図 28">
          <a:extLst>
            <a:ext uri="{FF2B5EF4-FFF2-40B4-BE49-F238E27FC236}">
              <a16:creationId xmlns:a16="http://schemas.microsoft.com/office/drawing/2014/main" id="{D623AAA4-83E8-54A4-8DE7-19F239F1BB9F}"/>
            </a:ext>
          </a:extLst>
        </xdr:cNvPr>
        <xdr:cNvPicPr>
          <a:picLocks noChangeAspect="1" noChangeArrowheads="1"/>
        </xdr:cNvPicPr>
      </xdr:nvPicPr>
      <xdr:blipFill>
        <a:blip xmlns:r="http://schemas.openxmlformats.org/officeDocument/2006/relationships" r:embed="rId216" cstate="print">
          <a:extLst>
            <a:ext uri="{28A0092B-C50C-407E-A947-70E740481C1C}">
              <a14:useLocalDpi xmlns:a14="http://schemas.microsoft.com/office/drawing/2010/main" val="0"/>
            </a:ext>
          </a:extLst>
        </a:blip>
        <a:srcRect/>
        <a:stretch>
          <a:fillRect/>
        </a:stretch>
      </xdr:blipFill>
      <xdr:spPr bwMode="auto">
        <a:xfrm>
          <a:off x="2152650" y="1042225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xdr:colOff>
      <xdr:row>239</xdr:row>
      <xdr:rowOff>47625</xdr:rowOff>
    </xdr:from>
    <xdr:to>
      <xdr:col>3</xdr:col>
      <xdr:colOff>476250</xdr:colOff>
      <xdr:row>239</xdr:row>
      <xdr:rowOff>361950</xdr:rowOff>
    </xdr:to>
    <xdr:pic>
      <xdr:nvPicPr>
        <xdr:cNvPr id="30" name="図 29">
          <a:extLst>
            <a:ext uri="{FF2B5EF4-FFF2-40B4-BE49-F238E27FC236}">
              <a16:creationId xmlns:a16="http://schemas.microsoft.com/office/drawing/2014/main" id="{FB51370C-4B51-A2A1-A521-15C148F8F690}"/>
            </a:ext>
          </a:extLst>
        </xdr:cNvPr>
        <xdr:cNvPicPr>
          <a:picLocks noChangeAspect="1" noChangeArrowheads="1"/>
        </xdr:cNvPicPr>
      </xdr:nvPicPr>
      <xdr:blipFill>
        <a:blip xmlns:r="http://schemas.openxmlformats.org/officeDocument/2006/relationships" r:embed="rId217" cstate="print">
          <a:extLst>
            <a:ext uri="{28A0092B-C50C-407E-A947-70E740481C1C}">
              <a14:useLocalDpi xmlns:a14="http://schemas.microsoft.com/office/drawing/2010/main" val="0"/>
            </a:ext>
          </a:extLst>
        </a:blip>
        <a:srcRect/>
        <a:stretch>
          <a:fillRect/>
        </a:stretch>
      </xdr:blipFill>
      <xdr:spPr bwMode="auto">
        <a:xfrm>
          <a:off x="2152650" y="1046607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xdr:colOff>
      <xdr:row>240</xdr:row>
      <xdr:rowOff>47625</xdr:rowOff>
    </xdr:from>
    <xdr:to>
      <xdr:col>3</xdr:col>
      <xdr:colOff>476250</xdr:colOff>
      <xdr:row>240</xdr:row>
      <xdr:rowOff>361950</xdr:rowOff>
    </xdr:to>
    <xdr:pic>
      <xdr:nvPicPr>
        <xdr:cNvPr id="31" name="図 30">
          <a:extLst>
            <a:ext uri="{FF2B5EF4-FFF2-40B4-BE49-F238E27FC236}">
              <a16:creationId xmlns:a16="http://schemas.microsoft.com/office/drawing/2014/main" id="{7D202665-1289-A57D-08FA-14594CBD4DE3}"/>
            </a:ext>
          </a:extLst>
        </xdr:cNvPr>
        <xdr:cNvPicPr>
          <a:picLocks noChangeAspect="1" noChangeArrowheads="1"/>
        </xdr:cNvPicPr>
      </xdr:nvPicPr>
      <xdr:blipFill>
        <a:blip xmlns:r="http://schemas.openxmlformats.org/officeDocument/2006/relationships" r:embed="rId218" cstate="print">
          <a:extLst>
            <a:ext uri="{28A0092B-C50C-407E-A947-70E740481C1C}">
              <a14:useLocalDpi xmlns:a14="http://schemas.microsoft.com/office/drawing/2010/main" val="0"/>
            </a:ext>
          </a:extLst>
        </a:blip>
        <a:srcRect/>
        <a:stretch>
          <a:fillRect/>
        </a:stretch>
      </xdr:blipFill>
      <xdr:spPr bwMode="auto">
        <a:xfrm>
          <a:off x="2152650" y="1050988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xdr:colOff>
      <xdr:row>241</xdr:row>
      <xdr:rowOff>47625</xdr:rowOff>
    </xdr:from>
    <xdr:to>
      <xdr:col>3</xdr:col>
      <xdr:colOff>476250</xdr:colOff>
      <xdr:row>241</xdr:row>
      <xdr:rowOff>361950</xdr:rowOff>
    </xdr:to>
    <xdr:pic>
      <xdr:nvPicPr>
        <xdr:cNvPr id="32" name="図 31">
          <a:extLst>
            <a:ext uri="{FF2B5EF4-FFF2-40B4-BE49-F238E27FC236}">
              <a16:creationId xmlns:a16="http://schemas.microsoft.com/office/drawing/2014/main" id="{C843BAF4-1EF3-6282-0A25-24FDE75C1837}"/>
            </a:ext>
          </a:extLst>
        </xdr:cNvPr>
        <xdr:cNvPicPr>
          <a:picLocks noChangeAspect="1" noChangeArrowheads="1"/>
        </xdr:cNvPicPr>
      </xdr:nvPicPr>
      <xdr:blipFill>
        <a:blip xmlns:r="http://schemas.openxmlformats.org/officeDocument/2006/relationships" r:embed="rId219" cstate="print">
          <a:extLst>
            <a:ext uri="{28A0092B-C50C-407E-A947-70E740481C1C}">
              <a14:useLocalDpi xmlns:a14="http://schemas.microsoft.com/office/drawing/2010/main" val="0"/>
            </a:ext>
          </a:extLst>
        </a:blip>
        <a:srcRect/>
        <a:stretch>
          <a:fillRect/>
        </a:stretch>
      </xdr:blipFill>
      <xdr:spPr bwMode="auto">
        <a:xfrm>
          <a:off x="2152650" y="10553700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xdr:colOff>
      <xdr:row>242</xdr:row>
      <xdr:rowOff>47625</xdr:rowOff>
    </xdr:from>
    <xdr:to>
      <xdr:col>3</xdr:col>
      <xdr:colOff>476250</xdr:colOff>
      <xdr:row>242</xdr:row>
      <xdr:rowOff>361950</xdr:rowOff>
    </xdr:to>
    <xdr:pic>
      <xdr:nvPicPr>
        <xdr:cNvPr id="33" name="図 32">
          <a:extLst>
            <a:ext uri="{FF2B5EF4-FFF2-40B4-BE49-F238E27FC236}">
              <a16:creationId xmlns:a16="http://schemas.microsoft.com/office/drawing/2014/main" id="{2500FD8A-5DD8-7934-5677-FCA251A2D71A}"/>
            </a:ext>
          </a:extLst>
        </xdr:cNvPr>
        <xdr:cNvPicPr>
          <a:picLocks noChangeAspect="1" noChangeArrowheads="1"/>
        </xdr:cNvPicPr>
      </xdr:nvPicPr>
      <xdr:blipFill>
        <a:blip xmlns:r="http://schemas.openxmlformats.org/officeDocument/2006/relationships" r:embed="rId220" cstate="print">
          <a:extLst>
            <a:ext uri="{28A0092B-C50C-407E-A947-70E740481C1C}">
              <a14:useLocalDpi xmlns:a14="http://schemas.microsoft.com/office/drawing/2010/main" val="0"/>
            </a:ext>
          </a:extLst>
        </a:blip>
        <a:srcRect/>
        <a:stretch>
          <a:fillRect/>
        </a:stretch>
      </xdr:blipFill>
      <xdr:spPr bwMode="auto">
        <a:xfrm>
          <a:off x="2152650" y="105975150"/>
          <a:ext cx="428625"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Z:\bazhuayu\&#22312;&#24235;.csv" TargetMode="External"/><Relationship Id="rId1" Type="http://schemas.openxmlformats.org/officeDocument/2006/relationships/externalLinkPath" Target="file:///Z:\bazhuayu\&#22312;&#24235;.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在庫"/>
    </sheetNames>
    <sheetDataSet>
      <sheetData sheetId="0">
        <row r="1">
          <cell r="C1" t="str">
            <v>商品ID</v>
          </cell>
          <cell r="D1" t="str">
            <v>商品名</v>
          </cell>
        </row>
        <row r="2">
          <cell r="C2">
            <v>4969929252784</v>
          </cell>
          <cell r="D2" t="str">
            <v>Headphones700-BLK</v>
          </cell>
        </row>
        <row r="3">
          <cell r="C3">
            <v>4549995248708</v>
          </cell>
          <cell r="D3" t="str">
            <v>MK2G3PA/A</v>
          </cell>
        </row>
        <row r="4">
          <cell r="C4">
            <v>4549995389180</v>
          </cell>
          <cell r="D4" t="str">
            <v>MQLY3J/A</v>
          </cell>
        </row>
        <row r="5">
          <cell r="C5">
            <v>4571597061256</v>
          </cell>
          <cell r="D5" t="str">
            <v>WB-P1-NV</v>
          </cell>
        </row>
        <row r="6">
          <cell r="C6">
            <v>4549995251982</v>
          </cell>
          <cell r="D6" t="str">
            <v>MK2E3JA</v>
          </cell>
        </row>
        <row r="7">
          <cell r="C7">
            <v>4965857103754</v>
          </cell>
          <cell r="D7" t="str">
            <v>HAC-P-A7JDA</v>
          </cell>
        </row>
        <row r="8">
          <cell r="C8">
            <v>4965857103754</v>
          </cell>
          <cell r="D8" t="str">
            <v>HAC-P-A7JDA</v>
          </cell>
        </row>
        <row r="9">
          <cell r="C9">
            <v>4548848073627</v>
          </cell>
          <cell r="D9" t="str">
            <v>ACB50X</v>
          </cell>
        </row>
        <row r="10">
          <cell r="C10">
            <v>4975514061143</v>
          </cell>
          <cell r="D10" t="str">
            <v>DRV-MR450</v>
          </cell>
        </row>
        <row r="11">
          <cell r="C11">
            <v>4975514061143</v>
          </cell>
          <cell r="D11" t="str">
            <v>DRV-MR450</v>
          </cell>
        </row>
        <row r="12">
          <cell r="C12">
            <v>4902370548501</v>
          </cell>
          <cell r="D12" t="str">
            <v>HEG-S-KABAA</v>
          </cell>
        </row>
        <row r="13">
          <cell r="C13">
            <v>4988601010863</v>
          </cell>
          <cell r="D13" t="str">
            <v>HAC-P-A2BGA</v>
          </cell>
        </row>
        <row r="14">
          <cell r="C14">
            <v>4560330118814</v>
          </cell>
          <cell r="D14" t="str">
            <v>K04A-BK</v>
          </cell>
        </row>
        <row r="15">
          <cell r="C15">
            <v>4547410476361</v>
          </cell>
          <cell r="D15" t="str">
            <v>INSMINILINK2-CWHITE</v>
          </cell>
        </row>
        <row r="16">
          <cell r="C16">
            <v>4902370543889</v>
          </cell>
          <cell r="D16" t="str">
            <v>HAC-P-ALZAA</v>
          </cell>
        </row>
        <row r="17">
          <cell r="C17">
            <v>4988601011433</v>
          </cell>
          <cell r="D17" t="str">
            <v>HAC-P-A3FEA</v>
          </cell>
        </row>
        <row r="18">
          <cell r="C18">
            <v>4988601011327</v>
          </cell>
          <cell r="D18" t="str">
            <v>HAC-P-A6J6A</v>
          </cell>
        </row>
        <row r="19">
          <cell r="C19">
            <v>4589857090847</v>
          </cell>
          <cell r="D19" t="str">
            <v>HAC-P-A868B</v>
          </cell>
        </row>
        <row r="20">
          <cell r="C20">
            <v>4902370540437</v>
          </cell>
          <cell r="D20" t="str">
            <v>HAC-P-ADFJA</v>
          </cell>
        </row>
        <row r="21">
          <cell r="C21">
            <v>4938833024268</v>
          </cell>
          <cell r="D21" t="str">
            <v>ELJM-30246</v>
          </cell>
        </row>
        <row r="22">
          <cell r="C22">
            <v>4589857090830</v>
          </cell>
          <cell r="D22" t="str">
            <v>PLJM-17128</v>
          </cell>
        </row>
        <row r="23">
          <cell r="C23">
            <v>718037894157</v>
          </cell>
          <cell r="D23" t="str">
            <v>WD80EAZZ</v>
          </cell>
        </row>
        <row r="24">
          <cell r="C24">
            <v>4573592701465</v>
          </cell>
          <cell r="D24" t="str">
            <v>HAC-P-A6VQA</v>
          </cell>
        </row>
        <row r="25">
          <cell r="C25">
            <v>4571585634479</v>
          </cell>
          <cell r="D25" t="str">
            <v>RZ04-03240600-R3M1</v>
          </cell>
        </row>
        <row r="26">
          <cell r="C26">
            <v>4580383621321</v>
          </cell>
          <cell r="D26" t="str">
            <v>SL008SW25</v>
          </cell>
        </row>
        <row r="27">
          <cell r="C27">
            <v>4988602175660</v>
          </cell>
          <cell r="D27" t="str">
            <v>RL014-J1</v>
          </cell>
        </row>
        <row r="28">
          <cell r="C28">
            <v>4995857096688</v>
          </cell>
          <cell r="D28" t="str">
            <v>HAC-P-ASTEA</v>
          </cell>
        </row>
        <row r="29">
          <cell r="C29">
            <v>4571577961743</v>
          </cell>
          <cell r="D29" t="str">
            <v>PLJS-36193</v>
          </cell>
        </row>
        <row r="30">
          <cell r="C30">
            <v>4549576188362</v>
          </cell>
          <cell r="D30" t="str">
            <v>8QC-00054</v>
          </cell>
        </row>
        <row r="31">
          <cell r="C31">
            <v>4975769020322</v>
          </cell>
          <cell r="D31" t="str">
            <v>HA-A11T-W</v>
          </cell>
        </row>
        <row r="32">
          <cell r="C32">
            <v>4974019146874</v>
          </cell>
          <cell r="D32" t="str">
            <v>IG-MX15-W</v>
          </cell>
        </row>
        <row r="33">
          <cell r="C33">
            <v>4549995280142</v>
          </cell>
          <cell r="D33" t="str">
            <v>MLJC3J/A</v>
          </cell>
        </row>
        <row r="34">
          <cell r="C34">
            <v>4902370543278</v>
          </cell>
          <cell r="D34" t="str">
            <v>HAC-R-AL3PA</v>
          </cell>
        </row>
        <row r="35">
          <cell r="C35">
            <v>4549980652657</v>
          </cell>
          <cell r="D35" t="str">
            <v>EW-DJ75</v>
          </cell>
        </row>
        <row r="36">
          <cell r="C36">
            <v>4902370550634</v>
          </cell>
          <cell r="D36" t="str">
            <v>HAC-P-AXB7A</v>
          </cell>
        </row>
        <row r="37">
          <cell r="C37">
            <v>4527823998612</v>
          </cell>
          <cell r="D37" t="str">
            <v>PLJS-36186</v>
          </cell>
        </row>
        <row r="38">
          <cell r="C38">
            <v>4975769022548</v>
          </cell>
          <cell r="D38" t="str">
            <v>HA-A5T-W</v>
          </cell>
        </row>
        <row r="39">
          <cell r="C39">
            <v>4580544940476</v>
          </cell>
          <cell r="D39" t="str">
            <v>PLJM-16804</v>
          </cell>
        </row>
        <row r="40">
          <cell r="C40">
            <v>4902370550351</v>
          </cell>
          <cell r="D40" t="str">
            <v>HAC-P-AZ3HA</v>
          </cell>
        </row>
        <row r="41">
          <cell r="C41">
            <v>649528905642</v>
          </cell>
          <cell r="D41" t="str">
            <v>CT2K8G48C40U5</v>
          </cell>
        </row>
        <row r="42">
          <cell r="C42">
            <v>619659170325</v>
          </cell>
          <cell r="D42" t="str">
            <v>SDSDXXY-128G-GN4IN</v>
          </cell>
        </row>
        <row r="43">
          <cell r="C43">
            <v>4580652111393</v>
          </cell>
          <cell r="D43" t="str">
            <v>DBRM4010</v>
          </cell>
        </row>
        <row r="44">
          <cell r="C44">
            <v>4560221911340</v>
          </cell>
          <cell r="D44" t="str">
            <v>HAC-P-AU5KA</v>
          </cell>
        </row>
        <row r="45">
          <cell r="C45">
            <v>4544626010433</v>
          </cell>
          <cell r="D45" t="str">
            <v>HAC-P-A585A</v>
          </cell>
        </row>
        <row r="46">
          <cell r="C46">
            <v>4549873034195</v>
          </cell>
          <cell r="D46" t="str">
            <v>EP-NVG90-W</v>
          </cell>
        </row>
        <row r="47">
          <cell r="C47">
            <v>4902370549706</v>
          </cell>
          <cell r="D47" t="str">
            <v>HEG-S-KCAAA</v>
          </cell>
        </row>
        <row r="48">
          <cell r="C48">
            <v>4549576188393</v>
          </cell>
          <cell r="D48" t="str">
            <v>8QF-00040</v>
          </cell>
        </row>
        <row r="49">
          <cell r="C49">
            <v>735858478120</v>
          </cell>
          <cell r="D49" t="str">
            <v>Core i5 11400F</v>
          </cell>
        </row>
        <row r="50">
          <cell r="C50">
            <v>4549292119183</v>
          </cell>
          <cell r="D50" t="str">
            <v>PowerShotSX70HS</v>
          </cell>
        </row>
        <row r="51">
          <cell r="C51">
            <v>4549292119183</v>
          </cell>
          <cell r="D51" t="str">
            <v>PowerShotSX70HS</v>
          </cell>
        </row>
        <row r="52">
          <cell r="C52">
            <v>4547410413250</v>
          </cell>
          <cell r="D52" t="str">
            <v>instaxminiLiPlayEB</v>
          </cell>
        </row>
        <row r="53">
          <cell r="C53">
            <v>4549576177434</v>
          </cell>
          <cell r="D53" t="str">
            <v>8X6-00019</v>
          </cell>
        </row>
        <row r="54">
          <cell r="C54">
            <v>4549980458808</v>
          </cell>
          <cell r="D54" t="str">
            <v>ESWR61P</v>
          </cell>
        </row>
        <row r="55">
          <cell r="C55">
            <v>4976219122177</v>
          </cell>
          <cell r="D55" t="str">
            <v>HAC-4-AXSEAR1</v>
          </cell>
        </row>
        <row r="56">
          <cell r="C56">
            <v>4571577967165</v>
          </cell>
          <cell r="D56" t="str">
            <v>HAC-P-AQVHA</v>
          </cell>
        </row>
        <row r="57">
          <cell r="C57">
            <v>4549995251548</v>
          </cell>
          <cell r="D57" t="str">
            <v>MK7P3J/A</v>
          </cell>
        </row>
        <row r="58">
          <cell r="C58">
            <v>4580383621017</v>
          </cell>
          <cell r="D58" t="str">
            <v>SL008AB32</v>
          </cell>
        </row>
        <row r="59">
          <cell r="C59">
            <v>4948872016063</v>
          </cell>
          <cell r="D59" t="str">
            <v>ECJS-00012</v>
          </cell>
        </row>
        <row r="60">
          <cell r="C60">
            <v>4938833024411</v>
          </cell>
          <cell r="D60" t="str">
            <v>PLJM-17062</v>
          </cell>
        </row>
        <row r="61">
          <cell r="C61">
            <v>4549980487495</v>
          </cell>
          <cell r="D61" t="str">
            <v>DMR-2W51</v>
          </cell>
        </row>
        <row r="62">
          <cell r="C62">
            <v>4560464238907</v>
          </cell>
          <cell r="D62" t="str">
            <v>UK-3021</v>
          </cell>
        </row>
        <row r="63">
          <cell r="C63">
            <v>735858477239</v>
          </cell>
          <cell r="D63" t="str">
            <v>Core i5 11400</v>
          </cell>
        </row>
        <row r="64">
          <cell r="C64">
            <v>4988617363281</v>
          </cell>
          <cell r="D64" t="str">
            <v>LPS3290</v>
          </cell>
        </row>
        <row r="65">
          <cell r="C65">
            <v>4549995208061</v>
          </cell>
          <cell r="D65" t="str">
            <v>MHQT3J/A</v>
          </cell>
        </row>
        <row r="66">
          <cell r="C66">
            <v>4549995085938</v>
          </cell>
          <cell r="D66" t="str">
            <v>MWP22JA</v>
          </cell>
        </row>
        <row r="67">
          <cell r="C67">
            <v>4952040150268</v>
          </cell>
          <cell r="D67" t="str">
            <v xml:space="preserve">HDR361GW </v>
          </cell>
        </row>
        <row r="68">
          <cell r="C68">
            <v>4906128402039</v>
          </cell>
          <cell r="D68" t="str">
            <v>CDM-1422</v>
          </cell>
        </row>
        <row r="69">
          <cell r="C69">
            <v>4560158875708</v>
          </cell>
          <cell r="D69" t="str">
            <v>Aurex RZE-ABT950</v>
          </cell>
        </row>
        <row r="70">
          <cell r="C70">
            <v>4548736140530</v>
          </cell>
          <cell r="D70" t="str">
            <v>WF-LS900N-CC</v>
          </cell>
        </row>
        <row r="71">
          <cell r="C71">
            <v>747192136154</v>
          </cell>
          <cell r="D71" t="str">
            <v xml:space="preserve">AH-C830NCW [ブラック] </v>
          </cell>
        </row>
        <row r="72">
          <cell r="C72">
            <v>824142199763</v>
          </cell>
          <cell r="D72" t="str">
            <v>MSIGTX 1660 SUPER6G</v>
          </cell>
        </row>
        <row r="73">
          <cell r="C73">
            <v>4988601011242</v>
          </cell>
          <cell r="D73" t="str">
            <v>HAC-P-A4TTA</v>
          </cell>
        </row>
        <row r="74">
          <cell r="C74">
            <v>195553516907</v>
          </cell>
          <cell r="D74" t="str">
            <v>TUFGAMINGB660MPLUSD4</v>
          </cell>
        </row>
        <row r="75">
          <cell r="C75">
            <v>4902370549263</v>
          </cell>
          <cell r="D75" t="str">
            <v>HAC-R-AS8SA</v>
          </cell>
        </row>
        <row r="76">
          <cell r="C76">
            <v>4904530026065</v>
          </cell>
          <cell r="D76" t="str">
            <v>LR6L 100P</v>
          </cell>
        </row>
        <row r="77">
          <cell r="C77">
            <v>4988615157233</v>
          </cell>
          <cell r="D77" t="str">
            <v>PLJM-16840</v>
          </cell>
        </row>
        <row r="78">
          <cell r="C78">
            <v>4901872674022</v>
          </cell>
          <cell r="D78" t="str">
            <v>HAKU インナーメラノディフェンサー</v>
          </cell>
        </row>
        <row r="79">
          <cell r="C79">
            <v>4974019166940</v>
          </cell>
          <cell r="D79" t="str">
            <v>PWH1V</v>
          </cell>
        </row>
        <row r="80">
          <cell r="C80">
            <v>4054278090139</v>
          </cell>
          <cell r="D80" t="str">
            <v>K5 サイレント カーホームキット50Hz</v>
          </cell>
        </row>
        <row r="81">
          <cell r="C81">
            <v>730143312264</v>
          </cell>
          <cell r="D81" t="str">
            <v>Ryzen 7 3800XT</v>
          </cell>
        </row>
        <row r="82">
          <cell r="C82">
            <v>42406071826</v>
          </cell>
          <cell r="D82" t="str">
            <v>SM58-LCE</v>
          </cell>
        </row>
        <row r="83">
          <cell r="C83">
            <v>4589794580272</v>
          </cell>
          <cell r="D83" t="str">
            <v>HAC-P-A23WC</v>
          </cell>
        </row>
        <row r="84">
          <cell r="C84">
            <v>4974365823276</v>
          </cell>
          <cell r="D84" t="str">
            <v>PLJM-80154</v>
          </cell>
        </row>
        <row r="85">
          <cell r="C85">
            <v>4902370537789</v>
          </cell>
          <cell r="D85" t="str">
            <v>HAC-P-AAACA</v>
          </cell>
        </row>
        <row r="86">
          <cell r="C86">
            <v>4976219115803</v>
          </cell>
          <cell r="D86" t="str">
            <v>HAC-P-AXSEA</v>
          </cell>
        </row>
        <row r="87">
          <cell r="C87">
            <v>4904785817111</v>
          </cell>
          <cell r="D87" t="str">
            <v>BC-315-WH</v>
          </cell>
        </row>
        <row r="88">
          <cell r="C88">
            <v>4549980431276</v>
          </cell>
          <cell r="D88" t="str">
            <v>DMR-4S101</v>
          </cell>
        </row>
        <row r="89">
          <cell r="C89">
            <v>4974019164298</v>
          </cell>
          <cell r="D89" t="str">
            <v>KINS40</v>
          </cell>
        </row>
        <row r="90">
          <cell r="C90">
            <v>4549980431276</v>
          </cell>
          <cell r="D90" t="str">
            <v>DMR-4S101</v>
          </cell>
        </row>
        <row r="91">
          <cell r="C91">
            <v>4589967504906</v>
          </cell>
          <cell r="D91" t="str">
            <v>RZ04-03240100-R3M1</v>
          </cell>
        </row>
        <row r="92">
          <cell r="C92">
            <v>4974019164212</v>
          </cell>
          <cell r="D92" t="str">
            <v>KI-NX75-T</v>
          </cell>
        </row>
        <row r="93">
          <cell r="C93">
            <v>4940261517908</v>
          </cell>
          <cell r="D93" t="str">
            <v>ELJS-20010</v>
          </cell>
        </row>
        <row r="94">
          <cell r="C94">
            <v>4938833023803</v>
          </cell>
          <cell r="D94" t="str">
            <v>ELJM-30086</v>
          </cell>
        </row>
        <row r="95">
          <cell r="C95">
            <v>4938833023803</v>
          </cell>
          <cell r="D95" t="str">
            <v>ELJM-30086</v>
          </cell>
        </row>
        <row r="96">
          <cell r="C96">
            <v>887961992007</v>
          </cell>
          <cell r="D96" t="str">
            <v>MATTEL Hot Wheels プレミアム 2パック フォルクスワーゲン HBM01 イエロー</v>
          </cell>
        </row>
        <row r="97">
          <cell r="C97">
            <v>4589794580241</v>
          </cell>
          <cell r="D97" t="str">
            <v>ELJM-30088</v>
          </cell>
        </row>
        <row r="98">
          <cell r="C98">
            <v>4988602174441</v>
          </cell>
          <cell r="D98" t="str">
            <v>HAC-P-A4L4A</v>
          </cell>
        </row>
        <row r="99">
          <cell r="C99" t="str">
            <v>B087M2NY2L</v>
          </cell>
          <cell r="D99" t="str">
            <v>eono 卓上モニターアームデュアル PL04-07 ブラック</v>
          </cell>
        </row>
        <row r="100">
          <cell r="C100">
            <v>4988602174441</v>
          </cell>
          <cell r="D100" t="str">
            <v>HAC-P-A4L4A</v>
          </cell>
        </row>
        <row r="101">
          <cell r="C101">
            <v>4981932060064</v>
          </cell>
          <cell r="D101" t="str">
            <v>HJ64 1/64 トヨタ スープラ A70 3.0GT リミテッド スーパーホワイトIII HJ641026DW</v>
          </cell>
        </row>
        <row r="102">
          <cell r="C102">
            <v>4905083058879</v>
          </cell>
          <cell r="D102" t="str">
            <v>青島文化教材社 1/32 ザ・スナップキットシリーズ トヨタ GR SUPRA ブラックメタリック 色分け済みプラモデル</v>
          </cell>
        </row>
        <row r="103">
          <cell r="C103" t="str">
            <v>B087JT884K</v>
          </cell>
          <cell r="D103" t="str">
            <v>eono 卓上モニターアーム シングル PL-03-07 13-27インチ</v>
          </cell>
        </row>
        <row r="104">
          <cell r="C104">
            <v>4967834211452</v>
          </cell>
          <cell r="D104" t="str">
            <v>ハセガワ 1/24 ヒストリックカーシリーズ トヨタ MR2(AW11)後期型 G-リミテッド  HC45</v>
          </cell>
        </row>
        <row r="105">
          <cell r="C105">
            <v>4549308558135</v>
          </cell>
          <cell r="D105" t="str">
            <v>パール金属 ダンボール 収納 ストッカー ホワイト スキット HB-5813</v>
          </cell>
        </row>
        <row r="106">
          <cell r="C106">
            <v>4589794580258</v>
          </cell>
          <cell r="D106" t="str">
            <v>HAC-P-A5JZA</v>
          </cell>
        </row>
        <row r="107">
          <cell r="C107">
            <v>4902370549003</v>
          </cell>
          <cell r="D107" t="str">
            <v>HAC-P-AX7RA</v>
          </cell>
        </row>
        <row r="108">
          <cell r="C108">
            <v>4902370548983</v>
          </cell>
          <cell r="D108" t="str">
            <v>HAC-P-AX7QA</v>
          </cell>
        </row>
        <row r="109">
          <cell r="C109">
            <v>4902370548983</v>
          </cell>
          <cell r="D109" t="str">
            <v>HAC-P-AX7QA</v>
          </cell>
        </row>
        <row r="110">
          <cell r="C110">
            <v>4589794580234</v>
          </cell>
          <cell r="D110" t="str">
            <v>PLJM-16918</v>
          </cell>
        </row>
        <row r="111">
          <cell r="C111">
            <v>4988602174441</v>
          </cell>
          <cell r="D111" t="str">
            <v>HAC-P-A4L4A</v>
          </cell>
        </row>
        <row r="112">
          <cell r="C112">
            <v>4940261513580</v>
          </cell>
          <cell r="D112" t="str">
            <v>PLJS-74015</v>
          </cell>
        </row>
        <row r="113">
          <cell r="C113">
            <v>4589794580241</v>
          </cell>
          <cell r="D113" t="str">
            <v>ELJM-30088</v>
          </cell>
        </row>
        <row r="114">
          <cell r="C114">
            <v>4976219115803</v>
          </cell>
          <cell r="D114" t="str">
            <v>HAC-P-AXSEA</v>
          </cell>
        </row>
        <row r="115">
          <cell r="C115">
            <v>4902370548983</v>
          </cell>
          <cell r="D115" t="str">
            <v>HAC-P-AX7QA</v>
          </cell>
        </row>
        <row r="116">
          <cell r="C116">
            <v>4902370548983</v>
          </cell>
          <cell r="D116" t="str">
            <v>HAC-P-AX7QA</v>
          </cell>
        </row>
        <row r="117">
          <cell r="C117">
            <v>5702016370966</v>
          </cell>
          <cell r="D117" t="str">
            <v>レゴ マクラーレンセナ 75892 ブロック トイボーイズカー</v>
          </cell>
        </row>
        <row r="118">
          <cell r="C118">
            <v>4904810972013</v>
          </cell>
          <cell r="D118" t="str">
            <v>ZOIDS ゾイドワイルド ZW02 ギルラプタ―</v>
          </cell>
        </row>
        <row r="119">
          <cell r="C119">
            <v>4549995039412</v>
          </cell>
          <cell r="D119" t="str">
            <v>MRXE2FE/A</v>
          </cell>
        </row>
        <row r="120">
          <cell r="C120">
            <v>4967576542968</v>
          </cell>
          <cell r="D120" t="str">
            <v>IST-BAUL201</v>
          </cell>
        </row>
        <row r="121">
          <cell r="C121">
            <v>4975769015847</v>
          </cell>
          <cell r="D121" t="str">
            <v>HA-A50T-B</v>
          </cell>
        </row>
        <row r="122">
          <cell r="C122">
            <v>4571558940095</v>
          </cell>
          <cell r="D122" t="str">
            <v>ELJM-30092</v>
          </cell>
        </row>
        <row r="123">
          <cell r="C123">
            <v>4902370549003</v>
          </cell>
          <cell r="D123" t="str">
            <v>HAC-P-AX7RA</v>
          </cell>
        </row>
        <row r="124">
          <cell r="C124">
            <v>4571558940095</v>
          </cell>
          <cell r="D124" t="str">
            <v>ELJM-30092</v>
          </cell>
        </row>
        <row r="125">
          <cell r="C125">
            <v>4969929254795</v>
          </cell>
          <cell r="D125" t="str">
            <v>BOSETVSPEAKER</v>
          </cell>
        </row>
        <row r="126">
          <cell r="C126">
            <v>4968929077878</v>
          </cell>
          <cell r="D126" t="str">
            <v>JBLBAR50MBBLKJN</v>
          </cell>
        </row>
        <row r="127">
          <cell r="C127">
            <v>4548736101531</v>
          </cell>
          <cell r="D127" t="str">
            <v>WH-CH510L</v>
          </cell>
        </row>
        <row r="128">
          <cell r="C128">
            <v>4571574970045</v>
          </cell>
          <cell r="D128" t="str">
            <v>HAC-P-A4UJB</v>
          </cell>
        </row>
        <row r="129">
          <cell r="C129">
            <v>4571574970038</v>
          </cell>
          <cell r="D129" t="str">
            <v>HAC-P-A4T9B</v>
          </cell>
        </row>
        <row r="130">
          <cell r="C130">
            <v>4938833023728</v>
          </cell>
          <cell r="D130" t="str">
            <v>PLJM-16911</v>
          </cell>
        </row>
        <row r="131">
          <cell r="C131">
            <v>4902370548983</v>
          </cell>
          <cell r="D131" t="str">
            <v>HAC-P-AX7QA</v>
          </cell>
        </row>
        <row r="132">
          <cell r="C132">
            <v>4938833023728</v>
          </cell>
          <cell r="D132" t="str">
            <v>PLJM-16911</v>
          </cell>
        </row>
        <row r="133">
          <cell r="C133">
            <v>4902370548983</v>
          </cell>
          <cell r="D133" t="str">
            <v>HAC-P-AX7QA</v>
          </cell>
        </row>
        <row r="134">
          <cell r="C134">
            <v>4988602174106</v>
          </cell>
          <cell r="D134" t="str">
            <v>RL007-J1</v>
          </cell>
        </row>
        <row r="135">
          <cell r="C135">
            <v>4902370548983</v>
          </cell>
          <cell r="D135" t="str">
            <v>HAC-P-AX7QA</v>
          </cell>
        </row>
        <row r="136">
          <cell r="C136">
            <v>5060528036696</v>
          </cell>
          <cell r="D136" t="str">
            <v>HAC-P-A2DJB</v>
          </cell>
        </row>
        <row r="137">
          <cell r="C137">
            <v>4580694041306</v>
          </cell>
          <cell r="D137" t="str">
            <v>HAC-P-AWMGB</v>
          </cell>
        </row>
        <row r="138">
          <cell r="C138">
            <v>4535506303288</v>
          </cell>
          <cell r="D138" t="str">
            <v>ELJM-30026</v>
          </cell>
        </row>
        <row r="139">
          <cell r="C139">
            <v>4902370548983</v>
          </cell>
          <cell r="D139" t="str">
            <v>HAC-P-AX7QA</v>
          </cell>
        </row>
        <row r="140">
          <cell r="C140">
            <v>4902370548983</v>
          </cell>
          <cell r="D140" t="str">
            <v>HAC-P-AX7QA</v>
          </cell>
        </row>
        <row r="141">
          <cell r="C141">
            <v>195553316767</v>
          </cell>
          <cell r="D141" t="str">
            <v>ZS590KS-BK256S16</v>
          </cell>
        </row>
        <row r="142">
          <cell r="C142">
            <v>4949244012713</v>
          </cell>
          <cell r="D142" t="str">
            <v>HAC-P-A6NMA</v>
          </cell>
        </row>
        <row r="143">
          <cell r="C143">
            <v>4902370549003</v>
          </cell>
          <cell r="D143" t="str">
            <v>HAC-P-AX7RA</v>
          </cell>
        </row>
        <row r="144">
          <cell r="C144">
            <v>4902370548983</v>
          </cell>
          <cell r="D144" t="str">
            <v>HAC-P-AX7QA</v>
          </cell>
        </row>
        <row r="145">
          <cell r="C145">
            <v>4902370548440</v>
          </cell>
          <cell r="D145" t="str">
            <v>HAC-P-AYL8A</v>
          </cell>
        </row>
        <row r="146">
          <cell r="C146">
            <v>4549292157512</v>
          </cell>
          <cell r="D146" t="str">
            <v>EOS R6 RF24-105ISSTM</v>
          </cell>
        </row>
        <row r="147">
          <cell r="C147">
            <v>4902370548983</v>
          </cell>
          <cell r="D147" t="str">
            <v>HAC-P-AX7QA</v>
          </cell>
        </row>
        <row r="148">
          <cell r="C148">
            <v>4549980278123</v>
          </cell>
          <cell r="D148" t="str">
            <v>SD-MT3</v>
          </cell>
        </row>
        <row r="149">
          <cell r="C149">
            <v>4948872015998</v>
          </cell>
          <cell r="D149" t="str">
            <v>ECJS-00008</v>
          </cell>
        </row>
        <row r="150">
          <cell r="C150">
            <v>4988602174106</v>
          </cell>
          <cell r="D150" t="str">
            <v>RL007-J1</v>
          </cell>
        </row>
        <row r="151">
          <cell r="C151">
            <v>4534530132086</v>
          </cell>
          <cell r="D151" t="str">
            <v>ANPX-45003</v>
          </cell>
        </row>
        <row r="152">
          <cell r="C152">
            <v>4582528466552</v>
          </cell>
          <cell r="D152" t="str">
            <v>PLJS-36173</v>
          </cell>
        </row>
        <row r="153">
          <cell r="C153">
            <v>4549576167718</v>
          </cell>
          <cell r="D153" t="str">
            <v>Xbox Series S</v>
          </cell>
        </row>
        <row r="154">
          <cell r="C154">
            <v>4534530132086</v>
          </cell>
          <cell r="D154" t="str">
            <v>ANPX-45003</v>
          </cell>
        </row>
        <row r="155">
          <cell r="C155">
            <v>4582528466576</v>
          </cell>
          <cell r="D155" t="str">
            <v>ELJS-20006</v>
          </cell>
        </row>
        <row r="156">
          <cell r="C156">
            <v>4902370549027</v>
          </cell>
          <cell r="D156" t="str">
            <v>HAC-P-ZAADA</v>
          </cell>
        </row>
        <row r="157">
          <cell r="C157">
            <v>4573419410204</v>
          </cell>
          <cell r="D157" t="str">
            <v>HAC-P-AZL6A</v>
          </cell>
        </row>
        <row r="158">
          <cell r="C158">
            <v>4902370549027</v>
          </cell>
          <cell r="D158" t="str">
            <v>HAC-P-ZAADA</v>
          </cell>
        </row>
        <row r="159">
          <cell r="C159">
            <v>4548736038431</v>
          </cell>
          <cell r="D159" t="str">
            <v>SEL1635GM</v>
          </cell>
        </row>
        <row r="160">
          <cell r="C160">
            <v>4902370549003</v>
          </cell>
          <cell r="D160" t="str">
            <v>HAC-P-AX7RA</v>
          </cell>
        </row>
        <row r="161">
          <cell r="C161">
            <v>4902370548983</v>
          </cell>
          <cell r="D161" t="str">
            <v>HAC-P-AX7QA</v>
          </cell>
        </row>
        <row r="162">
          <cell r="C162">
            <v>4902370549003</v>
          </cell>
          <cell r="D162" t="str">
            <v>HAC-P-AX7RA</v>
          </cell>
        </row>
        <row r="163">
          <cell r="C163">
            <v>4902370549003</v>
          </cell>
          <cell r="D163" t="str">
            <v>HAC-P-AX7RA</v>
          </cell>
        </row>
        <row r="164">
          <cell r="C164">
            <v>4902370548983</v>
          </cell>
          <cell r="D164" t="str">
            <v>HAC-P-AX7QA</v>
          </cell>
        </row>
        <row r="165">
          <cell r="C165">
            <v>4953103472051</v>
          </cell>
          <cell r="D165" t="str">
            <v>M-XGM10DBBK</v>
          </cell>
        </row>
        <row r="166">
          <cell r="C166">
            <v>4562412130868</v>
          </cell>
          <cell r="D166" t="str">
            <v>HAC-P-A3CRA</v>
          </cell>
        </row>
        <row r="167">
          <cell r="C167">
            <v>4582528473598</v>
          </cell>
          <cell r="D167" t="str">
            <v>PLJS-36175</v>
          </cell>
        </row>
        <row r="168">
          <cell r="C168">
            <v>4902370548501</v>
          </cell>
          <cell r="D168" t="str">
            <v>HEG-S-KABAA</v>
          </cell>
        </row>
        <row r="169">
          <cell r="C169">
            <v>4974365825270</v>
          </cell>
          <cell r="D169" t="str">
            <v>PLJM-16879</v>
          </cell>
        </row>
        <row r="170">
          <cell r="C170">
            <v>4571411194382</v>
          </cell>
          <cell r="D170" t="str">
            <v>Air 2 Pro A3951N31</v>
          </cell>
        </row>
        <row r="171">
          <cell r="C171">
            <v>4965857103327</v>
          </cell>
          <cell r="D171" t="str">
            <v>HAC-P-AXF5A</v>
          </cell>
        </row>
        <row r="172">
          <cell r="C172">
            <v>4948872016001</v>
          </cell>
          <cell r="D172" t="str">
            <v>PCJS-66080</v>
          </cell>
        </row>
        <row r="173">
          <cell r="C173">
            <v>4580038877714</v>
          </cell>
          <cell r="D173" t="str">
            <v>OPPO Reno3 A WH</v>
          </cell>
        </row>
        <row r="174">
          <cell r="C174">
            <v>4582528466576</v>
          </cell>
          <cell r="D174" t="str">
            <v>ELJS-20006</v>
          </cell>
        </row>
        <row r="175">
          <cell r="C175">
            <v>4582528466576</v>
          </cell>
          <cell r="D175" t="str">
            <v>ELJS-20006</v>
          </cell>
        </row>
        <row r="176">
          <cell r="C176">
            <v>4571558940057</v>
          </cell>
          <cell r="D176" t="str">
            <v>ELJM-30077</v>
          </cell>
        </row>
        <row r="177">
          <cell r="C177">
            <v>4549077893055</v>
          </cell>
          <cell r="D177" t="str">
            <v>TK-CJ22</v>
          </cell>
        </row>
        <row r="178">
          <cell r="C178">
            <v>4526541741029</v>
          </cell>
          <cell r="D178" t="str">
            <v xml:space="preserve">MAGB560TOMAHAWKWIFI </v>
          </cell>
        </row>
        <row r="179">
          <cell r="C179">
            <v>192876966532</v>
          </cell>
          <cell r="D179" t="str">
            <v>ROG Gladius III Wire</v>
          </cell>
        </row>
        <row r="180">
          <cell r="C180">
            <v>4943765053026</v>
          </cell>
          <cell r="D180" t="str">
            <v>G-PHS-004</v>
          </cell>
        </row>
        <row r="181">
          <cell r="C181">
            <v>4943765050032</v>
          </cell>
          <cell r="D181" t="str">
            <v>C922N</v>
          </cell>
        </row>
        <row r="182">
          <cell r="C182">
            <v>4988602174106</v>
          </cell>
          <cell r="D182" t="str">
            <v>RL007-J1</v>
          </cell>
        </row>
        <row r="183">
          <cell r="C183">
            <v>4943765049265</v>
          </cell>
          <cell r="D183" t="str">
            <v>C920s</v>
          </cell>
        </row>
        <row r="184">
          <cell r="C184">
            <v>5702016618297</v>
          </cell>
          <cell r="D184" t="str">
            <v>マインクラフト 21162</v>
          </cell>
        </row>
        <row r="185">
          <cell r="C185">
            <v>4988104128171</v>
          </cell>
          <cell r="D185">
            <v>4988100000000</v>
          </cell>
        </row>
        <row r="186">
          <cell r="C186">
            <v>4943765049265</v>
          </cell>
          <cell r="D186" t="str">
            <v>C920s</v>
          </cell>
        </row>
        <row r="187">
          <cell r="C187">
            <v>4580620231078</v>
          </cell>
          <cell r="D187" t="str">
            <v>FMVN90E2G</v>
          </cell>
        </row>
        <row r="188">
          <cell r="C188">
            <v>4974019150086</v>
          </cell>
          <cell r="D188" t="str">
            <v>CM-L100</v>
          </cell>
        </row>
        <row r="189">
          <cell r="C189">
            <v>4549995069266</v>
          </cell>
          <cell r="D189" t="str">
            <v>MV6Y2PAA</v>
          </cell>
        </row>
        <row r="190">
          <cell r="C190">
            <v>4582138093681</v>
          </cell>
          <cell r="D190" t="str">
            <v>CARAT RF-FC1932B</v>
          </cell>
        </row>
        <row r="191">
          <cell r="C191">
            <v>4210201203810</v>
          </cell>
          <cell r="D191" t="str">
            <v>SES9880</v>
          </cell>
        </row>
        <row r="192">
          <cell r="C192">
            <v>4571304478070</v>
          </cell>
          <cell r="D192" t="str">
            <v>HAC-B-AVSFA</v>
          </cell>
        </row>
        <row r="193">
          <cell r="C193">
            <v>4582528436487</v>
          </cell>
          <cell r="D193" t="str">
            <v>PLJS-36096</v>
          </cell>
        </row>
        <row r="194">
          <cell r="C194">
            <v>4940261516703</v>
          </cell>
          <cell r="D194" t="str">
            <v>PLJS-36142</v>
          </cell>
        </row>
        <row r="195">
          <cell r="C195">
            <v>4940261516703</v>
          </cell>
          <cell r="D195" t="str">
            <v>PLJS-36142</v>
          </cell>
        </row>
        <row r="196">
          <cell r="C196">
            <v>4526541740787</v>
          </cell>
          <cell r="D196" t="str">
            <v>MEGB550UNIFY</v>
          </cell>
        </row>
        <row r="197">
          <cell r="C197">
            <v>4974019107028</v>
          </cell>
          <cell r="D197" t="str">
            <v>KI-JP100</v>
          </cell>
        </row>
        <row r="198">
          <cell r="C198">
            <v>841667185262</v>
          </cell>
          <cell r="D198" t="str">
            <v>Fire TV Stick 4K</v>
          </cell>
        </row>
        <row r="199">
          <cell r="C199">
            <v>841667185262</v>
          </cell>
          <cell r="D199" t="str">
            <v>Fire TV Stick 4K</v>
          </cell>
        </row>
        <row r="200">
          <cell r="C200">
            <v>840080592114</v>
          </cell>
          <cell r="D200" t="str">
            <v>Fire HD 8 キッズモデル</v>
          </cell>
        </row>
        <row r="201">
          <cell r="C201">
            <v>841667185262</v>
          </cell>
          <cell r="D201" t="str">
            <v>Fire TV Stick 4K</v>
          </cell>
        </row>
        <row r="202">
          <cell r="C202">
            <v>4902720102629</v>
          </cell>
          <cell r="D202" t="str">
            <v>DHA-90</v>
          </cell>
        </row>
        <row r="203">
          <cell r="C203">
            <v>885155010391</v>
          </cell>
          <cell r="D203" t="str">
            <v>B240060</v>
          </cell>
        </row>
        <row r="204">
          <cell r="C204">
            <v>841667168999</v>
          </cell>
          <cell r="D204" t="str">
            <v>Echo Show 5 チャコール</v>
          </cell>
        </row>
        <row r="205">
          <cell r="C205">
            <v>841667157559</v>
          </cell>
          <cell r="D205" t="str">
            <v>Echo Show 5 サンドストーン</v>
          </cell>
        </row>
        <row r="206">
          <cell r="C206">
            <v>6935364089269</v>
          </cell>
          <cell r="D206" t="str">
            <v>ArcherAX50</v>
          </cell>
        </row>
        <row r="207">
          <cell r="C207">
            <v>4550283317174</v>
          </cell>
          <cell r="D207" t="str">
            <v>DSHH-20</v>
          </cell>
        </row>
        <row r="208">
          <cell r="C208">
            <v>4549576158495</v>
          </cell>
          <cell r="D208" t="str">
            <v>TFZ-00011</v>
          </cell>
        </row>
        <row r="209">
          <cell r="C209">
            <v>885155020642</v>
          </cell>
          <cell r="D209" t="str">
            <v>B390060</v>
          </cell>
        </row>
        <row r="210">
          <cell r="C210">
            <v>4965857102030</v>
          </cell>
          <cell r="D210" t="str">
            <v>HAC-P-ALMAA</v>
          </cell>
        </row>
        <row r="211">
          <cell r="C211">
            <v>4943508301728</v>
          </cell>
          <cell r="D211" t="str">
            <v>CA-H510E-W1</v>
          </cell>
        </row>
        <row r="212">
          <cell r="C212">
            <v>885155020642</v>
          </cell>
          <cell r="D212" t="str">
            <v>B390060</v>
          </cell>
        </row>
        <row r="213">
          <cell r="C213">
            <v>840006616689</v>
          </cell>
          <cell r="D213" t="str">
            <v>CW-9060044-WW</v>
          </cell>
        </row>
        <row r="214">
          <cell r="C214">
            <v>840006616689</v>
          </cell>
          <cell r="D214" t="str">
            <v>CW-9060044-WW</v>
          </cell>
        </row>
        <row r="215">
          <cell r="C215">
            <v>840006616689</v>
          </cell>
          <cell r="D215" t="str">
            <v>CW-9060044-WW</v>
          </cell>
        </row>
        <row r="216">
          <cell r="C216">
            <v>4549526608162</v>
          </cell>
          <cell r="D216" t="str">
            <v>XD-SR8500PG</v>
          </cell>
        </row>
        <row r="217">
          <cell r="C217">
            <v>4902430859622</v>
          </cell>
          <cell r="D217" t="str">
            <v>arieru910</v>
          </cell>
        </row>
        <row r="218">
          <cell r="C218">
            <v>4943765050056</v>
          </cell>
          <cell r="D218" t="str">
            <v>C310n</v>
          </cell>
        </row>
        <row r="219">
          <cell r="C219">
            <v>4943765050056</v>
          </cell>
          <cell r="D219" t="str">
            <v>C310n</v>
          </cell>
        </row>
        <row r="220">
          <cell r="C220">
            <v>4573191100331</v>
          </cell>
          <cell r="D220" t="str">
            <v>QrioSmartLockQSL2</v>
          </cell>
        </row>
        <row r="221">
          <cell r="C221">
            <v>4979750800092</v>
          </cell>
          <cell r="D221" t="str">
            <v>HOMESTAR Relax Pink</v>
          </cell>
        </row>
        <row r="222">
          <cell r="C222">
            <v>4580573470739</v>
          </cell>
          <cell r="D222" t="str">
            <v>TE-D01d mk2-BK</v>
          </cell>
        </row>
        <row r="223">
          <cell r="C223">
            <v>4562441906526</v>
          </cell>
          <cell r="D223" t="str">
            <v xml:space="preserve">HAND GEL </v>
          </cell>
        </row>
        <row r="224">
          <cell r="C224">
            <v>4549980265987</v>
          </cell>
          <cell r="D224" t="str">
            <v>SRMP300</v>
          </cell>
        </row>
        <row r="225">
          <cell r="C225">
            <v>4549980265987</v>
          </cell>
          <cell r="D225" t="str">
            <v>SRMP300</v>
          </cell>
        </row>
        <row r="226">
          <cell r="C226">
            <v>4549980265987</v>
          </cell>
          <cell r="D226" t="str">
            <v>SRMP300</v>
          </cell>
        </row>
        <row r="227">
          <cell r="C227">
            <v>4549526608162</v>
          </cell>
          <cell r="D227" t="str">
            <v>XD-SR8500PG</v>
          </cell>
        </row>
        <row r="228">
          <cell r="C228">
            <v>4549980266588</v>
          </cell>
          <cell r="D228" t="str">
            <v>DMR-4CW200</v>
          </cell>
        </row>
        <row r="229">
          <cell r="C229">
            <v>4549995094930</v>
          </cell>
          <cell r="D229" t="str">
            <v>MVFK2JA</v>
          </cell>
        </row>
        <row r="230">
          <cell r="C230">
            <v>4580573470104</v>
          </cell>
          <cell r="D230" t="str">
            <v>TED01dBK</v>
          </cell>
        </row>
        <row r="231">
          <cell r="C231">
            <v>4580573470104</v>
          </cell>
          <cell r="D231" t="str">
            <v>TED01dBK</v>
          </cell>
        </row>
        <row r="232">
          <cell r="C232" t="str">
            <v>SD8SB8U-128G</v>
          </cell>
          <cell r="D232" t="str">
            <v>SD8SB8U-128G</v>
          </cell>
        </row>
        <row r="233">
          <cell r="C233" t="str">
            <v>SD8SB8U-128G</v>
          </cell>
          <cell r="D233" t="str">
            <v>SD8SB8U-128G</v>
          </cell>
        </row>
        <row r="234">
          <cell r="C234">
            <v>4549995027921</v>
          </cell>
          <cell r="D234" t="str">
            <v>MREF2JA</v>
          </cell>
        </row>
        <row r="235">
          <cell r="C235">
            <v>4717677335668</v>
          </cell>
          <cell r="D235" t="str">
            <v>DeskMini 310/B/BB/JP</v>
          </cell>
        </row>
        <row r="236">
          <cell r="C236">
            <v>4548736083226</v>
          </cell>
          <cell r="D236" t="str">
            <v>WF-SP900Y</v>
          </cell>
        </row>
        <row r="237">
          <cell r="C237">
            <v>4549995097863</v>
          </cell>
          <cell r="D237" t="str">
            <v>MWVF2J-A</v>
          </cell>
        </row>
        <row r="238">
          <cell r="C238">
            <v>4549995097863</v>
          </cell>
          <cell r="D238" t="str">
            <v>MWVF2J-A</v>
          </cell>
        </row>
        <row r="239">
          <cell r="C239">
            <v>4549995100778</v>
          </cell>
          <cell r="D239" t="str">
            <v>MWWL2J-A</v>
          </cell>
        </row>
        <row r="240">
          <cell r="C240">
            <v>4549995100846</v>
          </cell>
          <cell r="D240" t="str">
            <v>MWX62J-A</v>
          </cell>
        </row>
        <row r="241">
          <cell r="C241">
            <v>4948872311595</v>
          </cell>
          <cell r="D241" t="str">
            <v>DaysGone</v>
          </cell>
        </row>
        <row r="242">
          <cell r="C242" t="str">
            <v>PC-VJ24VTARJ</v>
          </cell>
          <cell r="D242" t="str">
            <v>PC-VJ24VTARJ</v>
          </cell>
        </row>
        <row r="243">
          <cell r="C243">
            <v>4973007007043</v>
          </cell>
          <cell r="D243" t="str">
            <v>Action 360 DC3000</v>
          </cell>
        </row>
        <row r="244">
          <cell r="C244">
            <v>4983771245459</v>
          </cell>
          <cell r="D244" t="str">
            <v>YZC-302FL</v>
          </cell>
        </row>
        <row r="245">
          <cell r="C245">
            <v>4952040051923</v>
          </cell>
          <cell r="D245" t="str">
            <v>ZDR-024</v>
          </cell>
        </row>
        <row r="246">
          <cell r="C246">
            <v>885155014870</v>
          </cell>
          <cell r="D246" t="str">
            <v>ルンバ961</v>
          </cell>
        </row>
        <row r="247">
          <cell r="C247">
            <v>885155014870</v>
          </cell>
          <cell r="D247" t="str">
            <v>ルンバ961</v>
          </cell>
        </row>
        <row r="248">
          <cell r="C248">
            <v>4988648859661</v>
          </cell>
          <cell r="D248" t="str">
            <v>ｏｆｆｉｃｅ　ｐｅｒｓｏｎａｌ 2013</v>
          </cell>
        </row>
        <row r="249">
          <cell r="C249">
            <v>4549995045451</v>
          </cell>
          <cell r="D249" t="str">
            <v>MU672JA</v>
          </cell>
        </row>
        <row r="250">
          <cell r="C250">
            <v>6901443262090</v>
          </cell>
          <cell r="D250" t="str">
            <v>HUAWEI Band 3 Pro BK</v>
          </cell>
        </row>
        <row r="251">
          <cell r="C251">
            <v>4573424240407</v>
          </cell>
          <cell r="D251" t="str">
            <v>LA-T3X10</v>
          </cell>
        </row>
        <row r="252">
          <cell r="C252">
            <v>4549995045529</v>
          </cell>
          <cell r="D252" t="str">
            <v>MU6F2JA</v>
          </cell>
        </row>
        <row r="253">
          <cell r="C253">
            <v>4549995069389</v>
          </cell>
          <cell r="D253" t="str">
            <v>MV7N2J/A</v>
          </cell>
        </row>
        <row r="254">
          <cell r="C254">
            <v>4549995069389</v>
          </cell>
          <cell r="D254" t="str">
            <v>MV7N2J/A</v>
          </cell>
        </row>
        <row r="255">
          <cell r="C255">
            <v>4549995069389</v>
          </cell>
          <cell r="D255" t="str">
            <v>MV7N2J/A</v>
          </cell>
        </row>
        <row r="256">
          <cell r="C256">
            <v>4549995069389</v>
          </cell>
          <cell r="D256" t="str">
            <v>MV7N2J/A</v>
          </cell>
        </row>
        <row r="257">
          <cell r="C257">
            <v>4549995069389</v>
          </cell>
          <cell r="D257" t="str">
            <v>MV7N2J/A</v>
          </cell>
        </row>
        <row r="258">
          <cell r="C258">
            <v>4549995069389</v>
          </cell>
          <cell r="D258" t="str">
            <v>MV7N2J/A</v>
          </cell>
        </row>
        <row r="259">
          <cell r="C259">
            <v>4549995069389</v>
          </cell>
          <cell r="D259" t="str">
            <v>MV7N2J/A</v>
          </cell>
        </row>
        <row r="260">
          <cell r="C260">
            <v>4549995069389</v>
          </cell>
          <cell r="D260" t="str">
            <v>MV7N2J/A</v>
          </cell>
        </row>
        <row r="261">
          <cell r="C261">
            <v>4549995069389</v>
          </cell>
          <cell r="D261" t="str">
            <v>MV7N2J/A</v>
          </cell>
        </row>
        <row r="262">
          <cell r="C262">
            <v>4549995069389</v>
          </cell>
          <cell r="D262" t="str">
            <v>MV7N2J/A</v>
          </cell>
        </row>
        <row r="263">
          <cell r="C263">
            <v>4549995069389</v>
          </cell>
          <cell r="D263" t="str">
            <v>MV7N2J/A</v>
          </cell>
        </row>
        <row r="264">
          <cell r="C264">
            <v>4549995069389</v>
          </cell>
          <cell r="D264" t="str">
            <v>MV7N2J/A</v>
          </cell>
        </row>
        <row r="265">
          <cell r="C265">
            <v>4549995069389</v>
          </cell>
          <cell r="D265" t="str">
            <v>MV7N2J/A</v>
          </cell>
        </row>
        <row r="266">
          <cell r="C266">
            <v>4549995069389</v>
          </cell>
          <cell r="D266" t="str">
            <v>MV7N2J/A</v>
          </cell>
        </row>
        <row r="267">
          <cell r="C267">
            <v>4549995069389</v>
          </cell>
          <cell r="D267" t="str">
            <v>MV7N2J/A</v>
          </cell>
        </row>
        <row r="268">
          <cell r="C268">
            <v>4549995069389</v>
          </cell>
          <cell r="D268" t="str">
            <v>MV7N2J/A</v>
          </cell>
        </row>
        <row r="269">
          <cell r="C269">
            <v>4549995069389</v>
          </cell>
          <cell r="D269" t="str">
            <v>MV7N2J/A</v>
          </cell>
        </row>
        <row r="270">
          <cell r="C270">
            <v>4560441093642</v>
          </cell>
          <cell r="D270" t="str">
            <v>MB-MC64GA/ECO</v>
          </cell>
        </row>
        <row r="271">
          <cell r="C271">
            <v>4560441093642</v>
          </cell>
          <cell r="D271" t="str">
            <v>MB-MC64GA/ECO</v>
          </cell>
        </row>
        <row r="272">
          <cell r="C272">
            <v>6901443182152</v>
          </cell>
          <cell r="D272" t="str">
            <v>Huawei P10 Plus Dazling Gold</v>
          </cell>
        </row>
        <row r="273">
          <cell r="C273">
            <v>4949090720657</v>
          </cell>
          <cell r="D273" t="str">
            <v>REX-WFIREX1</v>
          </cell>
        </row>
        <row r="274">
          <cell r="C274">
            <v>4717677331851</v>
          </cell>
          <cell r="D274" t="str">
            <v>Beebox-S 7100U/B/BB/JP</v>
          </cell>
        </row>
        <row r="275">
          <cell r="C275">
            <v>4560373522203</v>
          </cell>
          <cell r="D275" t="str">
            <v>HKS551CWH</v>
          </cell>
        </row>
        <row r="276">
          <cell r="C276">
            <v>4988755037099</v>
          </cell>
          <cell r="D276" t="str">
            <v>CT1050MX300SSD1/JP</v>
          </cell>
        </row>
        <row r="277">
          <cell r="C277">
            <v>4549549168186</v>
          </cell>
          <cell r="D277" t="str">
            <v>tn-ps6lhy</v>
          </cell>
        </row>
        <row r="278">
          <cell r="C278">
            <v>4562434294227</v>
          </cell>
          <cell r="D278" t="str">
            <v>ws-s01GR</v>
          </cell>
        </row>
        <row r="279">
          <cell r="C279">
            <v>4549325024446</v>
          </cell>
          <cell r="D279" t="str">
            <v>ak380 recorder</v>
          </cell>
        </row>
        <row r="280">
          <cell r="C280">
            <v>4549325024446</v>
          </cell>
          <cell r="D280" t="str">
            <v>ak380 recorder</v>
          </cell>
        </row>
        <row r="281">
          <cell r="C281">
            <v>4549325024446</v>
          </cell>
          <cell r="D281" t="str">
            <v>ak380 recorder</v>
          </cell>
        </row>
        <row r="282">
          <cell r="C282">
            <v>4562437860849</v>
          </cell>
          <cell r="D282" t="str">
            <v>ｆｒｔ８１０</v>
          </cell>
        </row>
        <row r="283">
          <cell r="C283">
            <v>92636313197</v>
          </cell>
          <cell r="D283" t="str">
            <v>TSS867</v>
          </cell>
        </row>
        <row r="284">
          <cell r="C284">
            <v>4571396060290</v>
          </cell>
          <cell r="D284" t="str">
            <v>G01500MT　TV台</v>
          </cell>
        </row>
        <row r="285">
          <cell r="C285">
            <v>4988755020220</v>
          </cell>
          <cell r="D285" t="str">
            <v>tn80w</v>
          </cell>
        </row>
        <row r="286">
          <cell r="C286">
            <v>4988755020220</v>
          </cell>
          <cell r="D286" t="str">
            <v>tn80w</v>
          </cell>
        </row>
        <row r="287">
          <cell r="C287">
            <v>4988755020220</v>
          </cell>
          <cell r="D287" t="str">
            <v>tn80w</v>
          </cell>
        </row>
        <row r="288">
          <cell r="C288">
            <v>4988755020220</v>
          </cell>
          <cell r="D288" t="str">
            <v>tn80w</v>
          </cell>
        </row>
        <row r="289">
          <cell r="C289">
            <v>4988755020220</v>
          </cell>
          <cell r="D289" t="str">
            <v>tn80w</v>
          </cell>
        </row>
        <row r="290">
          <cell r="C290">
            <v>4988755020220</v>
          </cell>
          <cell r="D290" t="str">
            <v>tn80w</v>
          </cell>
        </row>
        <row r="291">
          <cell r="C291">
            <v>4547597903247</v>
          </cell>
          <cell r="D291" t="str">
            <v>MJ2Y2J/A</v>
          </cell>
        </row>
        <row r="292">
          <cell r="C292">
            <v>4973307208317</v>
          </cell>
          <cell r="D292" t="str">
            <v>ｌｊｆ３</v>
          </cell>
        </row>
        <row r="293">
          <cell r="C293">
            <v>4943765039327</v>
          </cell>
          <cell r="D293" t="str">
            <v>m545bk</v>
          </cell>
        </row>
        <row r="294">
          <cell r="C294">
            <v>4562466084193</v>
          </cell>
          <cell r="D294">
            <v>59428222</v>
          </cell>
        </row>
        <row r="295">
          <cell r="C295">
            <v>4582109234945</v>
          </cell>
          <cell r="D295" t="str">
            <v>TSV-002CPK</v>
          </cell>
        </row>
        <row r="296">
          <cell r="C296">
            <v>4582109234945</v>
          </cell>
          <cell r="D296" t="str">
            <v>TSV-002CPK</v>
          </cell>
        </row>
        <row r="297">
          <cell r="C297">
            <v>4560182803739</v>
          </cell>
          <cell r="D297" t="str">
            <v>PT6316L</v>
          </cell>
        </row>
        <row r="298">
          <cell r="C298">
            <v>4516748007165</v>
          </cell>
          <cell r="D298" t="str">
            <v>KJW-52</v>
          </cell>
        </row>
        <row r="299">
          <cell r="C299">
            <v>650450116303</v>
          </cell>
          <cell r="D299" t="str">
            <v>INCASE Reflex_x000D_</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G243"/>
  <sheetViews>
    <sheetView tabSelected="1" workbookViewId="0">
      <pane ySplit="1" topLeftCell="A233" activePane="bottomLeft" state="frozen"/>
      <selection pane="bottomLeft" activeCell="F199" sqref="F199"/>
    </sheetView>
  </sheetViews>
  <sheetFormatPr defaultRowHeight="18.75"/>
  <cols>
    <col min="1" max="1" width="11.375" customWidth="1"/>
    <col min="2" max="2" width="11" customWidth="1"/>
    <col min="3" max="3" width="5.25" customWidth="1"/>
    <col min="4" max="4" width="15.25" customWidth="1"/>
    <col min="5" max="6" width="6" customWidth="1"/>
    <col min="7" max="7" width="4.375" customWidth="1"/>
    <col min="8" max="8" width="5.75" customWidth="1"/>
    <col min="9" max="9" width="8.125" customWidth="1"/>
    <col min="10" max="10" width="3.125" customWidth="1"/>
    <col min="11" max="11" width="12.5" customWidth="1"/>
    <col min="12" max="12" width="3.75" customWidth="1"/>
    <col min="13" max="13" width="8.375" customWidth="1"/>
    <col min="14" max="14" width="3.375" customWidth="1"/>
    <col min="15" max="15" width="8" customWidth="1"/>
    <col min="16" max="16" width="10.25" customWidth="1"/>
    <col min="17" max="17" width="4.5" customWidth="1"/>
    <col min="18" max="18" width="6.375" style="67" customWidth="1"/>
    <col min="19" max="19" width="9.25" bestFit="1" customWidth="1"/>
    <col min="20" max="20" width="6.125" customWidth="1"/>
    <col min="21" max="22" width="9.25" bestFit="1" customWidth="1"/>
    <col min="23" max="24" width="8.875" customWidth="1"/>
  </cols>
  <sheetData>
    <row r="1" spans="1:33" s="3" customFormat="1" ht="26.25" customHeight="1">
      <c r="A1" t="str" cm="1">
        <f t="array" aca="1" ref="A1" ca="1">HYPERLINK("#"&amp;CELL("address",A2),"商品番号")</f>
        <v>商品番号</v>
      </c>
      <c r="B1" t="str" cm="1">
        <f t="array" aca="1" ref="B1" ca="1">HYPERLINK("#"&amp;CELL("address",INDIRECT("A"&amp;COUNT(A:A)+1)),"タイトル")</f>
        <v>タイトル</v>
      </c>
      <c r="C1"/>
      <c r="D1" s="43" t="str">
        <f ca="1">"⬆"&amp;Sheet2!H2&amp;"⬇"&amp;Sheet2!I2&amp;"？"&amp;Sheet2!J2&amp;"★"&amp;COUNTIF(E:E,"❖")</f>
        <v>⬆1⬇11？4★17</v>
      </c>
      <c r="E1"/>
      <c r="F1" t="s">
        <v>2</v>
      </c>
      <c r="G1" s="36" t="s">
        <v>3</v>
      </c>
      <c r="H1" s="36" t="s">
        <v>4</v>
      </c>
      <c r="I1" s="45" t="s">
        <v>412</v>
      </c>
      <c r="J1" s="5" t="s">
        <v>5</v>
      </c>
      <c r="K1" s="42">
        <v>44979.799849537034</v>
      </c>
      <c r="L1" s="4"/>
      <c r="M1" s="46" t="s">
        <v>6</v>
      </c>
      <c r="N1" s="4"/>
      <c r="O1" s="7" t="s">
        <v>7</v>
      </c>
      <c r="P1" s="25" t="s">
        <v>1438</v>
      </c>
      <c r="Q1" s="5" t="s">
        <v>8</v>
      </c>
      <c r="R1" s="66" t="s">
        <v>9</v>
      </c>
      <c r="S1" s="47" t="s">
        <v>292</v>
      </c>
      <c r="T1" t="s">
        <v>360</v>
      </c>
      <c r="U1" s="48" t="str">
        <f ca="1">"⬆"&amp;COUNTIF(Sheet2!N:N,"1")&amp;"个改价"</f>
        <v>⬆73个改价</v>
      </c>
      <c r="V1" s="62" t="s">
        <v>2462</v>
      </c>
      <c r="W1" s="49" t="str">
        <f ca="1">COUNTIF(INDIRECT("Sheet1!W2:W"&amp;COUNT(A:A)+1),"&lt;&gt;"&amp;"")&amp;"-改价"</f>
        <v>0-改价</v>
      </c>
      <c r="X1" s="49" t="str">
        <f ca="1">COUNTIF(INDIRECT("Sheet1!X2:X"&amp;COUNT(A:A)+1),"&lt;&gt;"&amp;"")&amp;"-発送日"</f>
        <v>0-発送日</v>
      </c>
      <c r="Y1" s="3" t="str">
        <f ca="1">COUNTIF(INDIRECT("Sheet1!Y2:Y"&amp;COUNT(A:A)+1),"&lt;&gt;")&amp;"-販売終了日"</f>
        <v>0-販売終了日</v>
      </c>
      <c r="Z1" s="50" t="s">
        <v>11</v>
      </c>
      <c r="AA1" s="51" t="s">
        <v>12</v>
      </c>
      <c r="AB1" s="50" t="s">
        <v>10</v>
      </c>
      <c r="AC1"/>
      <c r="AD1" s="52"/>
      <c r="AE1" s="53"/>
      <c r="AF1" s="52"/>
      <c r="AG1" s="54" t="s">
        <v>13</v>
      </c>
    </row>
    <row r="2" spans="1:33" ht="35.1" customHeight="1">
      <c r="A2">
        <v>820590178</v>
      </c>
      <c r="B2" t="s">
        <v>14</v>
      </c>
      <c r="C2" t="str">
        <f>HYPERLINK(_xlfn.XLOOKUP(A2,源!A:A,源!V:V,"",0,1),"网页")</f>
        <v>网页</v>
      </c>
      <c r="D2" s="55" t="str" cm="1">
        <f t="array" aca="1" ref="D2" ca="1">"单"&amp;Sheet2!G2&amp;"/库"&amp;IFERROR(IF(COUNTIF([1]在庫!$C:$C,INDIRECT("Sheet5!AL"&amp;ROW()))&gt;0,COUNTIF([1]在庫!$C:$C,INDIRECT("Sheet5!AL"&amp;ROW())),COUNTIF([1]在庫!$D:$D,INDIRECT("Sheet5!B"&amp;ROW()))),0)</f>
        <v>单0/库0</v>
      </c>
      <c r="E2" t="str">
        <f>IFERROR(IF(F2&lt;&gt;"",F2,IF(OR(AND(Sheet3!AC2="14:00",Q2&gt;0),AND(R2&lt;&gt;"",J2&gt;1)),"",IF(AND(J2&gt;=4,Sheet2!F2=0,H2&gt;5),"上架●",IF(OR(AND(J2=0,H2&lt;12),AND(J2&lt;4,H2&lt;=5,Sheet2!F2=1)),IF(Sheet2!F2=1,"下架●",""),IF(AND(J2&lt;=4,Sheet2!F2=1),"問合●",""))))),"")</f>
        <v>❖</v>
      </c>
      <c r="F2" t="s">
        <v>1491</v>
      </c>
      <c r="G2" s="35" cm="1">
        <f t="array" aca="1" ref="G2" ca="1">IFERROR(COUNTIF(INDIRECT(Sheet2!$W$2&amp;"F"&amp;Sheet2!B2&amp;":F"&amp;Sheet2!D2),"&lt;="&amp;Sheet3!L2*手数料),0)</f>
        <v>5</v>
      </c>
      <c r="H2" s="35">
        <f ca="1">IF(AND(Sheet2!L2=0,J2+L2+N2&lt;&gt;0),J2+L2+N2,Sheet2!L2)</f>
        <v>7</v>
      </c>
      <c r="I2" s="38" t="str">
        <f ca="1">HYPERLINK("https://www.qoo10.jp/GMKT.INC/Goods/Goods.aspx?goodscode="&amp;A2,IF(Sheet2!F2=0,"在庫切れ","出品中"))</f>
        <v>在庫切れ</v>
      </c>
      <c r="J2">
        <v>6</v>
      </c>
      <c r="K2" s="33" t="s">
        <v>2767</v>
      </c>
      <c r="L2">
        <v>0</v>
      </c>
      <c r="M2" s="6" t="s">
        <v>2389</v>
      </c>
      <c r="N2">
        <v>1</v>
      </c>
      <c r="O2" t="s">
        <v>245</v>
      </c>
      <c r="P2" t="str" cm="1">
        <f t="array" aca="1" ref="P2" ca="1">IF(発送日=0.583333333333333,TEXT(0.583333333333333,"H:MM"),発送日)&amp;"/"&amp;Sheet3!AC2</f>
        <v>7/3</v>
      </c>
      <c r="Q2" cm="1">
        <f t="array" aca="1" ref="Q2" ca="1">VALUE(_xlfn.XLOOKUP(INDIRECT("A"&amp;ROW()),Sheet5!A:A,Sheet5!K:K,"",0,1))</f>
        <v>0</v>
      </c>
      <c r="R2" s="67" t="str" cm="1">
        <f t="array" aca="1" ref="R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v>
      </c>
      <c r="S2" s="28" cm="1">
        <f t="array" aca="1" ref="S2" ca="1">VALUE(_xlfn.XLOOKUP(INDIRECT("A"&amp;ROW()),Sheet5!A:A,Sheet5!I:I,"",0,1))</f>
        <v>101932</v>
      </c>
      <c r="T2">
        <f ca="1">_xlfn.LET(_xlpm.kaka,IFERROR(LOOKUP(U2,{0,20000,30000,50000,100000,200000,400000,800000},{1500,2500,3500,4000,6000,8000,12000,30000}),6000),IF(TEXT(NOW(),"AAAA")="金曜日",_xlpm.kaka*2,_xlpm.kaka))</f>
        <v>4000</v>
      </c>
      <c r="U2" s="27">
        <f>IFERROR(_xlfn.LET(_xlpm.quyu,Sheet4!E2:J2,IF(COUNTIF(_xlpm.quyu,"&gt;0")&gt;=4,AVERAGE(_xlpm.quyu),IF(MAX(_xlpm.quyu)&gt;0,MAX(_xlpm.quyu),""))),"")</f>
        <v>89411.333333333328</v>
      </c>
      <c r="V2" s="28" cm="1">
        <f t="array" aca="1" ref="V2" ca="1">IFERROR(IF(Sheet4!D2&lt;&gt;"",ROUND((Sheet4!D2+Sheet1!T2)/手数料,0),ROUND((U2+T2)/手数料,0))*IF($V$1&lt;&gt;"",$V$1,1),"")</f>
        <v>101534</v>
      </c>
      <c r="Z2" s="1"/>
      <c r="AA2" s="1"/>
      <c r="AB2" s="1"/>
      <c r="AD2" s="3"/>
      <c r="AE2" s="3"/>
      <c r="AF2" s="3"/>
      <c r="AG2" s="25" t="s">
        <v>227</v>
      </c>
    </row>
    <row r="3" spans="1:33" ht="35.1" customHeight="1">
      <c r="A3">
        <v>820590179</v>
      </c>
      <c r="B3" t="s">
        <v>15</v>
      </c>
      <c r="C3" t="str">
        <f>HYPERLINK(_xlfn.XLOOKUP(A3,源!A:A,源!V:V,"",0,1),"网页")</f>
        <v>网页</v>
      </c>
      <c r="D3" s="55" t="str" cm="1">
        <f t="array" aca="1" ref="D3" ca="1">"单"&amp;Sheet2!G3&amp;"/库"&amp;IFERROR(IF(COUNTIF([1]在庫!$C:$C,INDIRECT("Sheet5!AL"&amp;ROW()))&gt;0,COUNTIF([1]在庫!$C:$C,INDIRECT("Sheet5!AL"&amp;ROW())),COUNTIF([1]在庫!$D:$D,INDIRECT("Sheet5!B"&amp;ROW()))),0)</f>
        <v>单0/库0</v>
      </c>
      <c r="E3" t="str">
        <f ca="1">IFERROR(IF(F3&lt;&gt;"",F3,IF(OR(AND(Sheet3!AC3="14:00",Q3&gt;0),AND(R3&lt;&gt;"",J3&gt;1)),"",IF(AND(J3&gt;=4,Sheet2!F3=0,H3&gt;5),"上架●",IF(OR(AND(J3=0,H3&lt;12),AND(J3&lt;4,H3&lt;=5,Sheet2!F3=1)),IF(Sheet2!F3=1,"下架●",""),IF(AND(J3&lt;=4,Sheet2!F3=1),"問合●",""))))),"")</f>
        <v/>
      </c>
      <c r="G3" s="35" cm="1">
        <f t="array" aca="1" ref="G3" ca="1">IFERROR(COUNTIF(INDIRECT(Sheet2!$W$2&amp;"F"&amp;Sheet2!B3&amp;":F"&amp;Sheet2!D3),"&lt;="&amp;Sheet3!L3*手数料),0)</f>
        <v>6</v>
      </c>
      <c r="H3" s="35">
        <f ca="1">IF(AND(Sheet2!L3=0,J3+L3+N3&lt;&gt;0),J3+L3+N3,Sheet2!L3)</f>
        <v>42</v>
      </c>
      <c r="I3" s="38" t="str">
        <f ca="1">HYPERLINK("https://www.qoo10.jp/GMKT.INC/Goods/Goods.aspx?goodscode="&amp;A3,IF(Sheet2!F3=0,"在庫切れ","出品中"))</f>
        <v>出品中</v>
      </c>
      <c r="J3">
        <v>21</v>
      </c>
      <c r="K3" s="33" t="s">
        <v>2768</v>
      </c>
      <c r="L3">
        <v>10</v>
      </c>
      <c r="M3" s="6" t="s">
        <v>2389</v>
      </c>
      <c r="N3">
        <v>11</v>
      </c>
      <c r="O3" t="s">
        <v>246</v>
      </c>
      <c r="P3" t="str" cm="1">
        <f t="array" aca="1" ref="P3" ca="1">IF(発送日=0.583333333333333,TEXT(0.583333333333333,"H:MM"),発送日)&amp;"/"&amp;Sheet3!AC3</f>
        <v>3/3</v>
      </c>
      <c r="Q3" cm="1">
        <f t="array" aca="1" ref="Q3" ca="1">VALUE(_xlfn.XLOOKUP(INDIRECT("A"&amp;ROW()),Sheet5!A:A,Sheet5!K:K,"",0,1))</f>
        <v>1</v>
      </c>
      <c r="R3" s="67" t="str" cm="1">
        <f t="array" aca="1" ref="R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3" s="28" cm="1">
        <f t="array" aca="1" ref="S3" ca="1">VALUE(_xlfn.XLOOKUP(INDIRECT("A"&amp;ROW()),Sheet5!A:A,Sheet5!I:I,"",0,1))</f>
        <v>57311</v>
      </c>
      <c r="T3">
        <f ca="1">_xlfn.LET(_xlpm.kaka,IFERROR(LOOKUP(U3,{0,20000,30000,50000,100000,200000,400000,800000},{1500,2500,3500,4000,6000,8000,12000,30000}),6000),IF(TEXT(NOW(),"AAAA")="金曜日",_xlpm.kaka*2,_xlpm.kaka))</f>
        <v>3500</v>
      </c>
      <c r="U3" s="27">
        <f>IFERROR(_xlfn.LET(_xlpm.quyu,Sheet4!E3:J3,IF(COUNTIF(_xlpm.quyu,"&gt;0")&gt;=4,AVERAGE(_xlpm.quyu),IF(MAX(_xlpm.quyu)&gt;0,MAX(_xlpm.quyu),""))),"")</f>
        <v>48762.5</v>
      </c>
      <c r="V3" s="28" cm="1">
        <f t="array" aca="1" ref="V3" ca="1">IFERROR(IF(Sheet4!D3&lt;&gt;"",ROUND((Sheet4!D3+Sheet1!T3)/手数料,0),ROUND((U3+T3)/手数料,0))*IF($V$1&lt;&gt;"",$V$1,1),"")</f>
        <v>56807</v>
      </c>
      <c r="Z3" s="1"/>
      <c r="AA3" s="1"/>
      <c r="AB3" s="1"/>
      <c r="AD3" s="3"/>
      <c r="AE3" s="3"/>
      <c r="AF3" s="3"/>
      <c r="AG3" s="3" t="s">
        <v>228</v>
      </c>
    </row>
    <row r="4" spans="1:33" ht="35.1" customHeight="1">
      <c r="A4">
        <v>820590183</v>
      </c>
      <c r="B4" t="s">
        <v>16</v>
      </c>
      <c r="C4" t="str">
        <f>HYPERLINK(_xlfn.XLOOKUP(A4,源!A:A,源!V:V,"",0,1),"网页")</f>
        <v>网页</v>
      </c>
      <c r="D4" s="55" t="str" cm="1">
        <f t="array" aca="1" ref="D4" ca="1">"单"&amp;Sheet2!G4&amp;"/库"&amp;IFERROR(IF(COUNTIF([1]在庫!$C:$C,INDIRECT("Sheet5!AL"&amp;ROW()))&gt;0,COUNTIF([1]在庫!$C:$C,INDIRECT("Sheet5!AL"&amp;ROW())),COUNTIF([1]在庫!$D:$D,INDIRECT("Sheet5!B"&amp;ROW()))),0)</f>
        <v>单0/库0</v>
      </c>
      <c r="E4" t="str">
        <f ca="1">IFERROR(IF(F4&lt;&gt;"",F4,IF(OR(AND(Sheet3!AC4="14:00",Q4&gt;0),AND(R4&lt;&gt;"",J4&gt;1)),"",IF(AND(J4&gt;=4,Sheet2!F4=0,H4&gt;5),"上架●",IF(OR(AND(J4=0,H4&lt;12),AND(J4&lt;4,H4&lt;=5,Sheet2!F4=1)),IF(Sheet2!F4=1,"下架●",""),IF(AND(J4&lt;=4,Sheet2!F4=1),"問合●",""))))),"")</f>
        <v/>
      </c>
      <c r="G4" s="35" cm="1">
        <f t="array" aca="1" ref="G4" ca="1">IFERROR(COUNTIF(INDIRECT(Sheet2!$W$2&amp;"F"&amp;Sheet2!B4&amp;":F"&amp;Sheet2!D4),"&lt;="&amp;Sheet3!L4*手数料),0)</f>
        <v>0</v>
      </c>
      <c r="H4" s="35">
        <f ca="1">IF(AND(Sheet2!L4=0,J4+L4+N4&lt;&gt;0),J4+L4+N4,Sheet2!L4)</f>
        <v>0</v>
      </c>
      <c r="I4" s="38" t="str">
        <f ca="1">HYPERLINK("https://www.qoo10.jp/GMKT.INC/Goods/Goods.aspx?goodscode="&amp;A4,IF(Sheet2!F4=0,"在庫切れ","出品中"))</f>
        <v>在庫切れ</v>
      </c>
      <c r="J4">
        <v>0</v>
      </c>
      <c r="K4" s="33"/>
      <c r="L4">
        <v>0</v>
      </c>
      <c r="M4" s="6" t="s">
        <v>2389</v>
      </c>
      <c r="N4">
        <v>0</v>
      </c>
      <c r="O4" t="s">
        <v>247</v>
      </c>
      <c r="P4" t="str" cm="1">
        <f t="array" aca="1" ref="P4" ca="1">IF(発送日=0.583333333333333,TEXT(0.583333333333333,"H:MM"),発送日)&amp;"/"&amp;Sheet3!AC4</f>
        <v>14/14</v>
      </c>
      <c r="Q4" cm="1">
        <f t="array" aca="1" ref="Q4" ca="1">VALUE(_xlfn.XLOOKUP(INDIRECT("A"&amp;ROW()),Sheet5!A:A,Sheet5!K:K,"",0,1))</f>
        <v>0</v>
      </c>
      <c r="R4" s="67" t="str" cm="1">
        <f t="array" aca="1" ref="R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4" s="28" cm="1">
        <f t="array" aca="1" ref="S4" ca="1">VALUE(_xlfn.XLOOKUP(INDIRECT("A"&amp;ROW()),Sheet5!A:A,Sheet5!I:I,"",0,1))</f>
        <v>88912</v>
      </c>
      <c r="T4">
        <f ca="1">_xlfn.LET(_xlpm.kaka,IFERROR(LOOKUP(U4,{0,20000,30000,50000,100000,200000,400000,800000},{1500,2500,3500,4000,6000,8000,12000,30000}),6000),IF(TEXT(NOW(),"AAAA")="金曜日",_xlpm.kaka*2,_xlpm.kaka))</f>
        <v>6000</v>
      </c>
      <c r="U4" s="27" t="str">
        <f>IFERROR(_xlfn.LET(_xlpm.quyu,Sheet4!E4:J4,IF(COUNTIF(_xlpm.quyu,"&gt;0")&gt;=4,AVERAGE(_xlpm.quyu),IF(MAX(_xlpm.quyu)&gt;0,MAX(_xlpm.quyu),""))),"")</f>
        <v/>
      </c>
      <c r="V4" s="28" t="str" cm="1">
        <f t="array" aca="1" ref="V4" ca="1">IFERROR(IF(Sheet4!D4&lt;&gt;"",ROUND((Sheet4!D4+Sheet1!T4)/手数料,0),ROUND((U4+T4)/手数料,0))*IF($V$1&lt;&gt;"",$V$1,1),"")</f>
        <v/>
      </c>
      <c r="Z4" s="1"/>
      <c r="AA4" s="1"/>
      <c r="AB4" s="1"/>
      <c r="AD4" s="3"/>
      <c r="AE4" s="3"/>
      <c r="AF4" s="3"/>
      <c r="AG4" s="26" t="s">
        <v>229</v>
      </c>
    </row>
    <row r="5" spans="1:33" ht="35.1" customHeight="1">
      <c r="A5">
        <v>820590184</v>
      </c>
      <c r="B5" t="s">
        <v>17</v>
      </c>
      <c r="C5" t="str">
        <f>HYPERLINK(_xlfn.XLOOKUP(A5,源!A:A,源!V:V,"",0,1),"网页")</f>
        <v>网页</v>
      </c>
      <c r="D5" s="55" t="str" cm="1">
        <f t="array" aca="1" ref="D5" ca="1">"单"&amp;Sheet2!G5&amp;"/库"&amp;IFERROR(IF(COUNTIF([1]在庫!$C:$C,INDIRECT("Sheet5!AL"&amp;ROW()))&gt;0,COUNTIF([1]在庫!$C:$C,INDIRECT("Sheet5!AL"&amp;ROW())),COUNTIF([1]在庫!$D:$D,INDIRECT("Sheet5!B"&amp;ROW()))),0)</f>
        <v>单0/库0</v>
      </c>
      <c r="E5" t="str">
        <f ca="1">IFERROR(IF(F5&lt;&gt;"",F5,IF(OR(AND(Sheet3!AC5="14:00",Q5&gt;0),AND(R5&lt;&gt;"",J5&gt;1)),"",IF(AND(J5&gt;=4,Sheet2!F5=0,H5&gt;5),"上架●",IF(OR(AND(J5=0,H5&lt;12),AND(J5&lt;4,H5&lt;=5,Sheet2!F5=1)),IF(Sheet2!F5=1,"下架●",""),IF(AND(J5&lt;=4,Sheet2!F5=1),"問合●",""))))),"")</f>
        <v/>
      </c>
      <c r="G5" s="35" cm="1">
        <f t="array" aca="1" ref="G5" ca="1">IFERROR(COUNTIF(INDIRECT(Sheet2!$W$2&amp;"F"&amp;Sheet2!B5&amp;":F"&amp;Sheet2!D5),"&lt;="&amp;Sheet3!L5*手数料),0)</f>
        <v>23</v>
      </c>
      <c r="H5" s="35">
        <f ca="1">IF(AND(Sheet2!L5=0,J5+L5+N5&lt;&gt;0),J5+L5+N5,Sheet2!L5)</f>
        <v>30</v>
      </c>
      <c r="I5" s="38" t="str">
        <f ca="1">HYPERLINK("https://www.qoo10.jp/GMKT.INC/Goods/Goods.aspx?goodscode="&amp;A5,IF(Sheet2!F5=0,"在庫切れ","出品中"))</f>
        <v>出品中</v>
      </c>
      <c r="J5">
        <v>9</v>
      </c>
      <c r="K5" s="33" t="s">
        <v>2769</v>
      </c>
      <c r="L5">
        <v>12</v>
      </c>
      <c r="M5" s="6" t="s">
        <v>2389</v>
      </c>
      <c r="N5">
        <v>9</v>
      </c>
      <c r="O5" t="s">
        <v>247</v>
      </c>
      <c r="P5" t="str" cm="1">
        <f t="array" aca="1" ref="P5" ca="1">IF(発送日=0.583333333333333,TEXT(0.583333333333333,"H:MM"),発送日)&amp;"/"&amp;Sheet3!AC5</f>
        <v>3/3</v>
      </c>
      <c r="Q5" cm="1">
        <f t="array" aca="1" ref="Q5" ca="1">VALUE(_xlfn.XLOOKUP(INDIRECT("A"&amp;ROW()),Sheet5!A:A,Sheet5!K:K,"",0,1))</f>
        <v>1</v>
      </c>
      <c r="R5" s="67" t="str" cm="1">
        <f t="array" aca="1" ref="R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5" s="28" cm="1">
        <f t="array" aca="1" ref="S5" ca="1">VALUE(_xlfn.XLOOKUP(INDIRECT("A"&amp;ROW()),Sheet5!A:A,Sheet5!I:I,"",0,1))</f>
        <v>46816</v>
      </c>
      <c r="T5">
        <f ca="1">_xlfn.LET(_xlpm.kaka,IFERROR(LOOKUP(U5,{0,20000,30000,50000,100000,200000,400000,800000},{1500,2500,3500,4000,6000,8000,12000,30000}),6000),IF(TEXT(NOW(),"AAAA")="金曜日",_xlpm.kaka*2,_xlpm.kaka))</f>
        <v>3500</v>
      </c>
      <c r="U5" s="27">
        <f>IFERROR(_xlfn.LET(_xlpm.quyu,Sheet4!E5:J5,IF(COUNTIF(_xlpm.quyu,"&gt;0")&gt;=4,AVERAGE(_xlpm.quyu),IF(MAX(_xlpm.quyu)&gt;0,MAX(_xlpm.quyu),""))),"")</f>
        <v>37998.166666666664</v>
      </c>
      <c r="V5" s="28" cm="1">
        <f t="array" aca="1" ref="V5" ca="1">IFERROR(IF(Sheet4!D5&lt;&gt;"",ROUND((Sheet4!D5+Sheet1!T5)/手数料,0),ROUND((U5+T5)/手数料,0))*IF($V$1&lt;&gt;"",$V$1,1),"")</f>
        <v>45107</v>
      </c>
      <c r="Z5" s="1"/>
      <c r="AA5" s="1"/>
      <c r="AB5" s="1"/>
      <c r="AD5" s="3"/>
      <c r="AE5" s="3"/>
      <c r="AF5" s="3"/>
      <c r="AG5" s="26" t="s">
        <v>230</v>
      </c>
    </row>
    <row r="6" spans="1:33" ht="35.1" customHeight="1">
      <c r="A6">
        <v>820590185</v>
      </c>
      <c r="B6" t="s">
        <v>18</v>
      </c>
      <c r="C6" t="str">
        <f>HYPERLINK(_xlfn.XLOOKUP(A6,源!A:A,源!V:V,"",0,1),"网页")</f>
        <v>网页</v>
      </c>
      <c r="D6" s="55" t="str" cm="1">
        <f t="array" aca="1" ref="D6" ca="1">"单"&amp;Sheet2!G6&amp;"/库"&amp;IFERROR(IF(COUNTIF([1]在庫!$C:$C,INDIRECT("Sheet5!AL"&amp;ROW()))&gt;0,COUNTIF([1]在庫!$C:$C,INDIRECT("Sheet5!AL"&amp;ROW())),COUNTIF([1]在庫!$D:$D,INDIRECT("Sheet5!B"&amp;ROW()))),0)</f>
        <v>单0/库0</v>
      </c>
      <c r="E6" t="str">
        <f ca="1">IFERROR(IF(F6&lt;&gt;"",F6,IF(OR(AND(Sheet3!AC6="14:00",Q6&gt;0),AND(R6&lt;&gt;"",J6&gt;1)),"",IF(AND(J6&gt;=4,Sheet2!F6=0,H6&gt;5),"上架●",IF(OR(AND(J6=0,H6&lt;12),AND(J6&lt;4,H6&lt;=5,Sheet2!F6=1)),IF(Sheet2!F6=1,"下架●",""),IF(AND(J6&lt;=4,Sheet2!F6=1),"問合●",""))))),"")</f>
        <v/>
      </c>
      <c r="G6" s="35" cm="1">
        <f t="array" aca="1" ref="G6" ca="1">IFERROR(COUNTIF(INDIRECT(Sheet2!$W$2&amp;"F"&amp;Sheet2!B6&amp;":F"&amp;Sheet2!D6),"&lt;="&amp;Sheet3!L6*手数料),0)</f>
        <v>24</v>
      </c>
      <c r="H6" s="35">
        <f ca="1">IF(AND(Sheet2!L6=0,J6+L6+N6&lt;&gt;0),J6+L6+N6,Sheet2!L6)</f>
        <v>28</v>
      </c>
      <c r="I6" s="38" t="str">
        <f ca="1">HYPERLINK("https://www.qoo10.jp/GMKT.INC/Goods/Goods.aspx?goodscode="&amp;A6,IF(Sheet2!F6=0,"在庫切れ","出品中"))</f>
        <v>出品中</v>
      </c>
      <c r="J6">
        <v>5</v>
      </c>
      <c r="K6" s="33" t="s">
        <v>2770</v>
      </c>
      <c r="L6">
        <v>17</v>
      </c>
      <c r="M6" s="6" t="s">
        <v>2389</v>
      </c>
      <c r="N6">
        <v>6</v>
      </c>
      <c r="O6" t="s">
        <v>247</v>
      </c>
      <c r="P6" t="str" cm="1">
        <f t="array" aca="1" ref="P6" ca="1">IF(発送日=0.583333333333333,TEXT(0.583333333333333,"H:MM"),発送日)&amp;"/"&amp;Sheet3!AC6</f>
        <v>7/7</v>
      </c>
      <c r="Q6" cm="1">
        <f t="array" aca="1" ref="Q6" ca="1">VALUE(_xlfn.XLOOKUP(INDIRECT("A"&amp;ROW()),Sheet5!A:A,Sheet5!K:K,"",0,1))</f>
        <v>1</v>
      </c>
      <c r="R6" s="67" t="str" cm="1">
        <f t="array" aca="1" ref="R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6" s="28" cm="1">
        <f t="array" aca="1" ref="S6" ca="1">VALUE(_xlfn.XLOOKUP(INDIRECT("A"&amp;ROW()),Sheet5!A:A,Sheet5!I:I,"",0,1))</f>
        <v>45897</v>
      </c>
      <c r="T6">
        <f ca="1">_xlfn.LET(_xlpm.kaka,IFERROR(LOOKUP(U6,{0,20000,30000,50000,100000,200000,400000,800000},{1500,2500,3500,4000,6000,8000,12000,30000}),6000),IF(TEXT(NOW(),"AAAA")="金曜日",_xlpm.kaka*2,_xlpm.kaka))</f>
        <v>3500</v>
      </c>
      <c r="U6" s="27">
        <f>IFERROR(_xlfn.LET(_xlpm.quyu,Sheet4!E6:J6,IF(COUNTIF(_xlpm.quyu,"&gt;0")&gt;=4,AVERAGE(_xlpm.quyu),IF(MAX(_xlpm.quyu)&gt;0,MAX(_xlpm.quyu),""))),"")</f>
        <v>38266.400000000001</v>
      </c>
      <c r="V6" s="28" cm="1">
        <f t="array" aca="1" ref="V6" ca="1">IFERROR(IF(Sheet4!D6&lt;&gt;"",ROUND((Sheet4!D6+Sheet1!T6)/手数料,0),ROUND((U6+T6)/手数料,0))*IF($V$1&lt;&gt;"",$V$1,1),"")</f>
        <v>45897</v>
      </c>
      <c r="Z6" s="1"/>
      <c r="AA6" s="1"/>
      <c r="AB6" s="1"/>
      <c r="AD6" s="3"/>
      <c r="AE6" s="3"/>
      <c r="AF6" s="3"/>
      <c r="AG6" s="26" t="s">
        <v>231</v>
      </c>
    </row>
    <row r="7" spans="1:33" ht="35.1" customHeight="1">
      <c r="A7">
        <v>820590186</v>
      </c>
      <c r="B7" t="s">
        <v>19</v>
      </c>
      <c r="C7" t="str">
        <f>HYPERLINK(_xlfn.XLOOKUP(A7,源!A:A,源!V:V,"",0,1),"网页")</f>
        <v>网页</v>
      </c>
      <c r="D7" s="55" t="str" cm="1">
        <f t="array" aca="1" ref="D7" ca="1">"单"&amp;Sheet2!G7&amp;"/库"&amp;IFERROR(IF(COUNTIF([1]在庫!$C:$C,INDIRECT("Sheet5!AL"&amp;ROW()))&gt;0,COUNTIF([1]在庫!$C:$C,INDIRECT("Sheet5!AL"&amp;ROW())),COUNTIF([1]在庫!$D:$D,INDIRECT("Sheet5!B"&amp;ROW()))),0)</f>
        <v>单0/库0</v>
      </c>
      <c r="E7" t="str">
        <f ca="1">IFERROR(IF(F7&lt;&gt;"",F7,IF(OR(AND(Sheet3!AC7="14:00",Q7&gt;0),AND(R7&lt;&gt;"",J7&gt;1)),"",IF(AND(J7&gt;=4,Sheet2!F7=0,H7&gt;5),"上架●",IF(OR(AND(J7=0,H7&lt;12),AND(J7&lt;4,H7&lt;=5,Sheet2!F7=1)),IF(Sheet2!F7=1,"下架●",""),IF(AND(J7&lt;=4,Sheet2!F7=1),"問合●",""))))),"")</f>
        <v/>
      </c>
      <c r="G7" s="35" cm="1">
        <f t="array" aca="1" ref="G7" ca="1">IFERROR(COUNTIF(INDIRECT(Sheet2!$W$2&amp;"F"&amp;Sheet2!B7&amp;":F"&amp;Sheet2!D7),"&lt;="&amp;Sheet3!L7*手数料),0)</f>
        <v>1</v>
      </c>
      <c r="H7" s="35">
        <f ca="1">IF(AND(Sheet2!L7=0,J7+L7+N7&lt;&gt;0),J7+L7+N7,Sheet2!L7)</f>
        <v>1</v>
      </c>
      <c r="I7" s="38" t="str">
        <f ca="1">HYPERLINK("https://www.qoo10.jp/GMKT.INC/Goods/Goods.aspx?goodscode="&amp;A7,IF(Sheet2!F7=0,"在庫切れ","出品中"))</f>
        <v>在庫切れ</v>
      </c>
      <c r="J7">
        <v>1</v>
      </c>
      <c r="K7" s="33" t="s">
        <v>2471</v>
      </c>
      <c r="L7">
        <v>0</v>
      </c>
      <c r="M7" s="6" t="s">
        <v>2389</v>
      </c>
      <c r="N7">
        <v>0</v>
      </c>
      <c r="O7" t="s">
        <v>248</v>
      </c>
      <c r="P7" t="str" cm="1">
        <f t="array" aca="1" ref="P7" ca="1">IF(発送日=0.583333333333333,TEXT(0.583333333333333,"H:MM"),発送日)&amp;"/"&amp;Sheet3!AC7</f>
        <v>14/14</v>
      </c>
      <c r="Q7" cm="1">
        <f t="array" aca="1" ref="Q7" ca="1">VALUE(_xlfn.XLOOKUP(INDIRECT("A"&amp;ROW()),Sheet5!A:A,Sheet5!K:K,"",0,1))</f>
        <v>0</v>
      </c>
      <c r="R7" s="67" t="str" cm="1">
        <f t="array" aca="1" ref="R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7" s="28" cm="1">
        <f t="array" aca="1" ref="S7" ca="1">VALUE(_xlfn.XLOOKUP(INDIRECT("A"&amp;ROW()),Sheet5!A:A,Sheet5!I:I,"",0,1))</f>
        <v>48659</v>
      </c>
      <c r="T7">
        <f ca="1">_xlfn.LET(_xlpm.kaka,IFERROR(LOOKUP(U7,{0,20000,30000,50000,100000,200000,400000,800000},{1500,2500,3500,4000,6000,8000,12000,30000}),6000),IF(TEXT(NOW(),"AAAA")="金曜日",_xlpm.kaka*2,_xlpm.kaka))</f>
        <v>4000</v>
      </c>
      <c r="U7" s="27">
        <f>IFERROR(_xlfn.LET(_xlpm.quyu,Sheet4!E7:J7,IF(COUNTIF(_xlpm.quyu,"&gt;0")&gt;=4,AVERAGE(_xlpm.quyu),IF(MAX(_xlpm.quyu)&gt;0,MAX(_xlpm.quyu),""))),"")</f>
        <v>70000</v>
      </c>
      <c r="V7" s="28" cm="1">
        <f t="array" aca="1" ref="V7" ca="1">IFERROR(IF(Sheet4!D7&lt;&gt;"",ROUND((Sheet4!D7+Sheet1!T7)/手数料,0),ROUND((U7+T7)/手数料,0))*IF($V$1&lt;&gt;"",$V$1,1),"")</f>
        <v>81319</v>
      </c>
      <c r="Z7" s="1"/>
      <c r="AA7" s="1"/>
      <c r="AB7" s="1"/>
      <c r="AD7" s="3"/>
      <c r="AE7" s="3"/>
      <c r="AF7" s="3"/>
      <c r="AG7" s="26" t="s">
        <v>232</v>
      </c>
    </row>
    <row r="8" spans="1:33" ht="35.1" customHeight="1">
      <c r="A8">
        <v>820590187</v>
      </c>
      <c r="B8" t="s">
        <v>20</v>
      </c>
      <c r="C8" t="str">
        <f>HYPERLINK(_xlfn.XLOOKUP(A8,源!A:A,源!V:V,"",0,1),"网页")</f>
        <v>网页</v>
      </c>
      <c r="D8" s="55" t="str" cm="1">
        <f t="array" aca="1" ref="D8" ca="1">"单"&amp;Sheet2!G8&amp;"/库"&amp;IFERROR(IF(COUNTIF([1]在庫!$C:$C,INDIRECT("Sheet5!AL"&amp;ROW()))&gt;0,COUNTIF([1]在庫!$C:$C,INDIRECT("Sheet5!AL"&amp;ROW())),COUNTIF([1]在庫!$D:$D,INDIRECT("Sheet5!B"&amp;ROW()))),0)</f>
        <v>单0/库0</v>
      </c>
      <c r="E8" t="str">
        <f ca="1">IFERROR(IF(F8&lt;&gt;"",F8,IF(OR(AND(Sheet3!AC8="14:00",Q8&gt;0),AND(R8&lt;&gt;"",J8&gt;1)),"",IF(AND(J8&gt;=4,Sheet2!F8=0,H8&gt;5),"上架●",IF(OR(AND(J8=0,H8&lt;12),AND(J8&lt;4,H8&lt;=5,Sheet2!F8=1)),IF(Sheet2!F8=1,"下架●",""),IF(AND(J8&lt;=4,Sheet2!F8=1),"問合●",""))))),"")</f>
        <v/>
      </c>
      <c r="G8" s="35" cm="1">
        <f t="array" aca="1" ref="G8" ca="1">IFERROR(COUNTIF(INDIRECT(Sheet2!$W$2&amp;"F"&amp;Sheet2!B8&amp;":F"&amp;Sheet2!D8),"&lt;="&amp;Sheet3!L8*手数料),0)</f>
        <v>1</v>
      </c>
      <c r="H8" s="35">
        <f ca="1">IF(AND(Sheet2!L8=0,J8+L8+N8&lt;&gt;0),J8+L8+N8,Sheet2!L8)</f>
        <v>1</v>
      </c>
      <c r="I8" s="38" t="str">
        <f ca="1">HYPERLINK("https://www.qoo10.jp/GMKT.INC/Goods/Goods.aspx?goodscode="&amp;A8,IF(Sheet2!F8=0,"在庫切れ","出品中"))</f>
        <v>在庫切れ</v>
      </c>
      <c r="J8">
        <v>1</v>
      </c>
      <c r="K8" s="33" t="s">
        <v>2529</v>
      </c>
      <c r="L8">
        <v>0</v>
      </c>
      <c r="M8" s="6" t="s">
        <v>2389</v>
      </c>
      <c r="N8">
        <v>0</v>
      </c>
      <c r="O8" t="s">
        <v>248</v>
      </c>
      <c r="P8" t="str" cm="1">
        <f t="array" aca="1" ref="P8" ca="1">IF(発送日=0.583333333333333,TEXT(0.583333333333333,"H:MM"),発送日)&amp;"/"&amp;Sheet3!AC8</f>
        <v>14/14</v>
      </c>
      <c r="Q8" cm="1">
        <f t="array" aca="1" ref="Q8" ca="1">VALUE(_xlfn.XLOOKUP(INDIRECT("A"&amp;ROW()),Sheet5!A:A,Sheet5!K:K,"",0,1))</f>
        <v>0</v>
      </c>
      <c r="R8" s="67" t="str" cm="1">
        <f t="array" aca="1" ref="R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8" s="28" cm="1">
        <f t="array" aca="1" ref="S8" ca="1">VALUE(_xlfn.XLOOKUP(INDIRECT("A"&amp;ROW()),Sheet5!A:A,Sheet5!I:I,"",0,1))</f>
        <v>47758</v>
      </c>
      <c r="T8">
        <f ca="1">_xlfn.LET(_xlpm.kaka,IFERROR(LOOKUP(U8,{0,20000,30000,50000,100000,200000,400000,800000},{1500,2500,3500,4000,6000,8000,12000,30000}),6000),IF(TEXT(NOW(),"AAAA")="金曜日",_xlpm.kaka*2,_xlpm.kaka))</f>
        <v>3500</v>
      </c>
      <c r="U8" s="27">
        <f>IFERROR(_xlfn.LET(_xlpm.quyu,Sheet4!E8:J8,IF(COUNTIF(_xlpm.quyu,"&gt;0")&gt;=4,AVERAGE(_xlpm.quyu),IF(MAX(_xlpm.quyu)&gt;0,MAX(_xlpm.quyu),""))),"")</f>
        <v>49800</v>
      </c>
      <c r="V8" s="28" cm="1">
        <f t="array" aca="1" ref="V8" ca="1">IFERROR(IF(Sheet4!D8&lt;&gt;"",ROUND((Sheet4!D8+Sheet1!T8)/手数料,0),ROUND((U8+T8)/手数料,0))*IF($V$1&lt;&gt;"",$V$1,1),"")</f>
        <v>58571</v>
      </c>
      <c r="Z8" s="1"/>
      <c r="AA8" s="1"/>
      <c r="AB8" s="1"/>
      <c r="AD8" s="3"/>
      <c r="AE8" s="3"/>
      <c r="AF8" s="3"/>
      <c r="AG8" s="26" t="s">
        <v>233</v>
      </c>
    </row>
    <row r="9" spans="1:33" ht="35.1" customHeight="1">
      <c r="A9">
        <v>820590191</v>
      </c>
      <c r="B9" t="s">
        <v>21</v>
      </c>
      <c r="C9" t="str">
        <f>HYPERLINK(_xlfn.XLOOKUP(A9,源!A:A,源!V:V,"",0,1),"网页")</f>
        <v>网页</v>
      </c>
      <c r="D9" s="55" t="str" cm="1">
        <f t="array" aca="1" ref="D9" ca="1">"单"&amp;Sheet2!G9&amp;"/库"&amp;IFERROR(IF(COUNTIF([1]在庫!$C:$C,INDIRECT("Sheet5!AL"&amp;ROW()))&gt;0,COUNTIF([1]在庫!$C:$C,INDIRECT("Sheet5!AL"&amp;ROW())),COUNTIF([1]在庫!$D:$D,INDIRECT("Sheet5!B"&amp;ROW()))),0)</f>
        <v>单0/库0</v>
      </c>
      <c r="E9" t="str">
        <f ca="1">IFERROR(IF(F9&lt;&gt;"",F9,IF(OR(AND(Sheet3!AC9="14:00",Q9&gt;0),AND(R9&lt;&gt;"",J9&gt;1)),"",IF(AND(J9&gt;=4,Sheet2!F9=0,H9&gt;5),"上架●",IF(OR(AND(J9=0,H9&lt;12),AND(J9&lt;4,H9&lt;=5,Sheet2!F9=1)),IF(Sheet2!F9=1,"下架●",""),IF(AND(J9&lt;=4,Sheet2!F9=1),"問合●",""))))),"")</f>
        <v/>
      </c>
      <c r="G9" s="35" cm="1">
        <f t="array" aca="1" ref="G9" ca="1">IFERROR(COUNTIF(INDIRECT(Sheet2!$W$2&amp;"F"&amp;Sheet2!B9&amp;":F"&amp;Sheet2!D9),"&lt;="&amp;Sheet3!L9*手数料),0)</f>
        <v>9</v>
      </c>
      <c r="H9" s="35">
        <f ca="1">IF(AND(Sheet2!L9=0,J9+L9+N9&lt;&gt;0),J9+L9+N9,Sheet2!L9)</f>
        <v>37</v>
      </c>
      <c r="I9" s="38" t="str">
        <f ca="1">HYPERLINK("https://www.qoo10.jp/GMKT.INC/Goods/Goods.aspx?goodscode="&amp;A9,IF(Sheet2!F9=0,"在庫切れ","出品中"))</f>
        <v>出品中</v>
      </c>
      <c r="J9">
        <v>16</v>
      </c>
      <c r="K9" s="33" t="s">
        <v>2771</v>
      </c>
      <c r="L9">
        <v>13</v>
      </c>
      <c r="M9" s="6" t="s">
        <v>2389</v>
      </c>
      <c r="N9">
        <v>8</v>
      </c>
      <c r="O9" t="s">
        <v>249</v>
      </c>
      <c r="P9" t="str" cm="1">
        <f t="array" aca="1" ref="P9" ca="1">IF(発送日=0.583333333333333,TEXT(0.583333333333333,"H:MM"),発送日)&amp;"/"&amp;Sheet3!AC9</f>
        <v>3/3</v>
      </c>
      <c r="Q9" cm="1">
        <f t="array" aca="1" ref="Q9" ca="1">VALUE(_xlfn.XLOOKUP(INDIRECT("A"&amp;ROW()),Sheet5!A:A,Sheet5!K:K,"",0,1))</f>
        <v>1</v>
      </c>
      <c r="R9" s="67" t="str" cm="1">
        <f t="array" aca="1" ref="R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9" s="28" cm="1">
        <f t="array" aca="1" ref="S9" ca="1">VALUE(_xlfn.XLOOKUP(INDIRECT("A"&amp;ROW()),Sheet5!A:A,Sheet5!I:I,"",0,1))</f>
        <v>148920</v>
      </c>
      <c r="T9">
        <f ca="1">_xlfn.LET(_xlpm.kaka,IFERROR(LOOKUP(U9,{0,20000,30000,50000,100000,200000,400000,800000},{1500,2500,3500,4000,6000,8000,12000,30000}),6000),IF(TEXT(NOW(),"AAAA")="金曜日",_xlpm.kaka*2,_xlpm.kaka))</f>
        <v>6000</v>
      </c>
      <c r="U9" s="27">
        <f>IFERROR(_xlfn.LET(_xlpm.quyu,Sheet4!E9:J9,IF(COUNTIF(_xlpm.quyu,"&gt;0")&gt;=4,AVERAGE(_xlpm.quyu),IF(MAX(_xlpm.quyu)&gt;0,MAX(_xlpm.quyu),""))),"")</f>
        <v>131036</v>
      </c>
      <c r="V9" s="28" cm="1">
        <f t="array" aca="1" ref="V9" ca="1">IFERROR(IF(Sheet4!D9&lt;&gt;"",ROUND((Sheet4!D9+Sheet1!T9)/手数料,0),ROUND((U9+T9)/手数料,0))*IF($V$1&lt;&gt;"",$V$1,1),"")</f>
        <v>148952</v>
      </c>
      <c r="Z9" s="1"/>
      <c r="AA9" s="1"/>
      <c r="AB9" s="1"/>
      <c r="AD9" s="3"/>
      <c r="AE9" s="3"/>
      <c r="AF9" s="3"/>
      <c r="AG9" s="26" t="s">
        <v>234</v>
      </c>
    </row>
    <row r="10" spans="1:33" ht="35.1" customHeight="1">
      <c r="A10">
        <v>820590192</v>
      </c>
      <c r="B10" t="s">
        <v>22</v>
      </c>
      <c r="C10" t="str">
        <f>HYPERLINK(_xlfn.XLOOKUP(A10,源!A:A,源!V:V,"",0,1),"网页")</f>
        <v>网页</v>
      </c>
      <c r="D10" s="55" t="str" cm="1">
        <f t="array" aca="1" ref="D10" ca="1">"单"&amp;Sheet2!G10&amp;"/库"&amp;IFERROR(IF(COUNTIF([1]在庫!$C:$C,INDIRECT("Sheet5!AL"&amp;ROW()))&gt;0,COUNTIF([1]在庫!$C:$C,INDIRECT("Sheet5!AL"&amp;ROW())),COUNTIF([1]在庫!$D:$D,INDIRECT("Sheet5!B"&amp;ROW()))),0)</f>
        <v>单0/库0</v>
      </c>
      <c r="E10" t="str">
        <f ca="1">IFERROR(IF(F10&lt;&gt;"",F10,IF(OR(AND(Sheet3!AC10="14:00",Q10&gt;0),AND(R10&lt;&gt;"",J10&gt;1)),"",IF(AND(J10&gt;=4,Sheet2!F10=0,H10&gt;5),"上架●",IF(OR(AND(J10=0,H10&lt;12),AND(J10&lt;4,H10&lt;=5,Sheet2!F10=1)),IF(Sheet2!F10=1,"下架●",""),IF(AND(J10&lt;=4,Sheet2!F10=1),"問合●",""))))),"")</f>
        <v/>
      </c>
      <c r="G10" s="35" cm="1">
        <f t="array" aca="1" ref="G10" ca="1">IFERROR(COUNTIF(INDIRECT(Sheet2!$W$2&amp;"F"&amp;Sheet2!B10&amp;":F"&amp;Sheet2!D10),"&lt;="&amp;Sheet3!L10*手数料),0)</f>
        <v>22</v>
      </c>
      <c r="H10" s="35">
        <f ca="1">IF(AND(Sheet2!L10=0,J10+L10+N10&lt;&gt;0),J10+L10+N10,Sheet2!L10)</f>
        <v>25</v>
      </c>
      <c r="I10" s="38" t="str">
        <f ca="1">HYPERLINK("https://www.qoo10.jp/GMKT.INC/Goods/Goods.aspx?goodscode="&amp;A10,IF(Sheet2!F10=0,"在庫切れ","出品中"))</f>
        <v>出品中</v>
      </c>
      <c r="J10">
        <v>5</v>
      </c>
      <c r="K10" s="33" t="s">
        <v>2772</v>
      </c>
      <c r="L10">
        <v>19</v>
      </c>
      <c r="M10" s="6" t="s">
        <v>2389</v>
      </c>
      <c r="N10">
        <v>1</v>
      </c>
      <c r="O10" t="s">
        <v>249</v>
      </c>
      <c r="P10" t="str" cm="1">
        <f t="array" aca="1" ref="P10" ca="1">IF(発送日=0.583333333333333,TEXT(0.583333333333333,"H:MM"),発送日)&amp;"/"&amp;Sheet3!AC10</f>
        <v>7/7</v>
      </c>
      <c r="Q10" cm="1">
        <f t="array" aca="1" ref="Q10" ca="1">VALUE(_xlfn.XLOOKUP(INDIRECT("A"&amp;ROW()),Sheet5!A:A,Sheet5!K:K,"",0,1))</f>
        <v>1</v>
      </c>
      <c r="R10" s="67" t="str" cm="1">
        <f t="array" aca="1" ref="R1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0" s="28" cm="1">
        <f t="array" aca="1" ref="S10" ca="1">VALUE(_xlfn.XLOOKUP(INDIRECT("A"&amp;ROW()),Sheet5!A:A,Sheet5!I:I,"",0,1))</f>
        <v>257562</v>
      </c>
      <c r="T10">
        <f ca="1">_xlfn.LET(_xlpm.kaka,IFERROR(LOOKUP(U10,{0,20000,30000,50000,100000,200000,400000,800000},{1500,2500,3500,4000,6000,8000,12000,30000}),6000),IF(TEXT(NOW(),"AAAA")="金曜日",_xlpm.kaka*2,_xlpm.kaka))</f>
        <v>8000</v>
      </c>
      <c r="U10" s="27">
        <f>IFERROR(_xlfn.LET(_xlpm.quyu,Sheet4!E10:J10,IF(COUNTIF(_xlpm.quyu,"&gt;0")&gt;=4,AVERAGE(_xlpm.quyu),IF(MAX(_xlpm.quyu)&gt;0,MAX(_xlpm.quyu),""))),"")</f>
        <v>226241.4</v>
      </c>
      <c r="V10" s="28" cm="1">
        <f t="array" aca="1" ref="V10" ca="1">IFERROR(IF(Sheet4!D10&lt;&gt;"",ROUND((Sheet4!D10+Sheet1!T10)/手数料,0),ROUND((U10+T10)/手数料,0))*IF($V$1&lt;&gt;"",$V$1,1),"")</f>
        <v>257408</v>
      </c>
      <c r="Z10" s="1"/>
      <c r="AA10" s="1"/>
      <c r="AB10" s="1"/>
      <c r="AD10" s="3"/>
      <c r="AE10" s="3"/>
      <c r="AF10" s="3"/>
      <c r="AG10" s="26" t="s">
        <v>235</v>
      </c>
    </row>
    <row r="11" spans="1:33" ht="35.1" customHeight="1">
      <c r="A11">
        <v>820590196</v>
      </c>
      <c r="B11" t="s">
        <v>23</v>
      </c>
      <c r="C11" t="str">
        <f>HYPERLINK(_xlfn.XLOOKUP(A11,源!A:A,源!V:V,"",0,1),"网页")</f>
        <v>网页</v>
      </c>
      <c r="D11" s="55" t="str" cm="1">
        <f t="array" aca="1" ref="D11" ca="1">"单"&amp;Sheet2!G11&amp;"/库"&amp;IFERROR(IF(COUNTIF([1]在庫!$C:$C,INDIRECT("Sheet5!AL"&amp;ROW()))&gt;0,COUNTIF([1]在庫!$C:$C,INDIRECT("Sheet5!AL"&amp;ROW())),COUNTIF([1]在庫!$D:$D,INDIRECT("Sheet5!B"&amp;ROW()))),0)</f>
        <v>单0/库0</v>
      </c>
      <c r="E11" t="str">
        <f ca="1">IFERROR(IF(F11&lt;&gt;"",F11,IF(OR(AND(Sheet3!AC11="14:00",Q11&gt;0),AND(R11&lt;&gt;"",J11&gt;1)),"",IF(AND(J11&gt;=4,Sheet2!F11=0,H11&gt;5),"上架●",IF(OR(AND(J11=0,H11&lt;12),AND(J11&lt;4,H11&lt;=5,Sheet2!F11=1)),IF(Sheet2!F11=1,"下架●",""),IF(AND(J11&lt;=4,Sheet2!F11=1),"問合●",""))))),"")</f>
        <v/>
      </c>
      <c r="G11" s="35" cm="1">
        <f t="array" aca="1" ref="G11" ca="1">IFERROR(COUNTIF(INDIRECT(Sheet2!$W$2&amp;"F"&amp;Sheet2!B11&amp;":F"&amp;Sheet2!D11),"&lt;="&amp;Sheet3!L11*手数料),0)</f>
        <v>9</v>
      </c>
      <c r="H11" s="35">
        <f ca="1">IF(AND(Sheet2!L11=0,J11+L11+N11&lt;&gt;0),J11+L11+N11,Sheet2!L11)</f>
        <v>17</v>
      </c>
      <c r="I11" s="38" t="str">
        <f ca="1">HYPERLINK("https://www.qoo10.jp/GMKT.INC/Goods/Goods.aspx?goodscode="&amp;A11,IF(Sheet2!F11=0,"在庫切れ","出品中"))</f>
        <v>出品中</v>
      </c>
      <c r="J11">
        <v>7</v>
      </c>
      <c r="K11" s="33" t="s">
        <v>2773</v>
      </c>
      <c r="L11">
        <v>5</v>
      </c>
      <c r="M11" s="6" t="s">
        <v>2389</v>
      </c>
      <c r="N11">
        <v>5</v>
      </c>
      <c r="O11" t="s">
        <v>250</v>
      </c>
      <c r="P11" t="str" cm="1">
        <f t="array" aca="1" ref="P11" ca="1">IF(発送日=0.583333333333333,TEXT(0.583333333333333,"H:MM"),発送日)&amp;"/"&amp;Sheet3!AC11</f>
        <v>3/3</v>
      </c>
      <c r="Q11" cm="1">
        <f t="array" aca="1" ref="Q11" ca="1">VALUE(_xlfn.XLOOKUP(INDIRECT("A"&amp;ROW()),Sheet5!A:A,Sheet5!K:K,"",0,1))</f>
        <v>1</v>
      </c>
      <c r="R11" s="67" t="str" cm="1">
        <f t="array" aca="1" ref="R1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1" s="28" cm="1">
        <f t="array" aca="1" ref="S11" ca="1">VALUE(_xlfn.XLOOKUP(INDIRECT("A"&amp;ROW()),Sheet5!A:A,Sheet5!I:I,"",0,1))</f>
        <v>202388</v>
      </c>
      <c r="T11">
        <f ca="1">_xlfn.LET(_xlpm.kaka,IFERROR(LOOKUP(U11,{0,20000,30000,50000,100000,200000,400000,800000},{1500,2500,3500,4000,6000,8000,12000,30000}),6000),IF(TEXT(NOW(),"AAAA")="金曜日",_xlpm.kaka*2,_xlpm.kaka))</f>
        <v>6000</v>
      </c>
      <c r="U11" s="27">
        <f>IFERROR(_xlfn.LET(_xlpm.quyu,Sheet4!E11:J11,IF(COUNTIF(_xlpm.quyu,"&gt;0")&gt;=4,AVERAGE(_xlpm.quyu),IF(MAX(_xlpm.quyu)&gt;0,MAX(_xlpm.quyu),""))),"")</f>
        <v>180030.5</v>
      </c>
      <c r="V11" s="28" cm="1">
        <f t="array" aca="1" ref="V11" ca="1">IFERROR(IF(Sheet4!D11&lt;&gt;"",ROUND((Sheet4!D11+Sheet1!T11)/手数料,0),ROUND((U11+T11)/手数料,0))*IF($V$1&lt;&gt;"",$V$1,1),"")</f>
        <v>202207</v>
      </c>
      <c r="Z11" s="1"/>
      <c r="AA11" s="1"/>
      <c r="AB11" s="1"/>
      <c r="AD11" s="3"/>
      <c r="AE11" s="3"/>
      <c r="AF11" s="3"/>
      <c r="AG11" s="26" t="s">
        <v>236</v>
      </c>
    </row>
    <row r="12" spans="1:33" ht="35.1" customHeight="1">
      <c r="A12">
        <v>820590197</v>
      </c>
      <c r="B12" t="s">
        <v>24</v>
      </c>
      <c r="C12" t="str">
        <f>HYPERLINK(_xlfn.XLOOKUP(A12,源!A:A,源!V:V,"",0,1),"网页")</f>
        <v>网页</v>
      </c>
      <c r="D12" s="55" t="str" cm="1">
        <f t="array" aca="1" ref="D12" ca="1">"单"&amp;Sheet2!G12&amp;"/库"&amp;IFERROR(IF(COUNTIF([1]在庫!$C:$C,INDIRECT("Sheet5!AL"&amp;ROW()))&gt;0,COUNTIF([1]在庫!$C:$C,INDIRECT("Sheet5!AL"&amp;ROW())),COUNTIF([1]在庫!$D:$D,INDIRECT("Sheet5!B"&amp;ROW()))),0)</f>
        <v>单0/库0</v>
      </c>
      <c r="E12" t="str">
        <f ca="1">IFERROR(IF(F12&lt;&gt;"",F12,IF(OR(AND(Sheet3!AC12="14:00",Q12&gt;0),AND(R12&lt;&gt;"",J12&gt;1)),"",IF(AND(J12&gt;=4,Sheet2!F12=0,H12&gt;5),"上架●",IF(OR(AND(J12=0,H12&lt;12),AND(J12&lt;4,H12&lt;=5,Sheet2!F12=1)),IF(Sheet2!F12=1,"下架●",""),IF(AND(J12&lt;=4,Sheet2!F12=1),"問合●",""))))),"")</f>
        <v/>
      </c>
      <c r="G12" s="35" cm="1">
        <f t="array" aca="1" ref="G12" ca="1">IFERROR(COUNTIF(INDIRECT(Sheet2!$W$2&amp;"F"&amp;Sheet2!B12&amp;":F"&amp;Sheet2!D12),"&lt;="&amp;Sheet3!L12*手数料),0)</f>
        <v>22</v>
      </c>
      <c r="H12" s="35">
        <f ca="1">IF(AND(Sheet2!L12=0,J12+L12+N12&lt;&gt;0),J12+L12+N12,Sheet2!L12)</f>
        <v>23</v>
      </c>
      <c r="I12" s="38" t="str">
        <f ca="1">HYPERLINK("https://www.qoo10.jp/GMKT.INC/Goods/Goods.aspx?goodscode="&amp;A12,IF(Sheet2!F12=0,"在庫切れ","出品中"))</f>
        <v>出品中</v>
      </c>
      <c r="J12">
        <v>14</v>
      </c>
      <c r="K12" s="33" t="s">
        <v>2774</v>
      </c>
      <c r="L12">
        <v>6</v>
      </c>
      <c r="M12" s="6" t="s">
        <v>2389</v>
      </c>
      <c r="N12">
        <v>3</v>
      </c>
      <c r="O12" t="s">
        <v>250</v>
      </c>
      <c r="P12" t="str" cm="1">
        <f t="array" aca="1" ref="P12" ca="1">IF(発送日=0.583333333333333,TEXT(0.583333333333333,"H:MM"),発送日)&amp;"/"&amp;Sheet3!AC12</f>
        <v>3/3</v>
      </c>
      <c r="Q12" cm="1">
        <f t="array" aca="1" ref="Q12" ca="1">VALUE(_xlfn.XLOOKUP(INDIRECT("A"&amp;ROW()),Sheet5!A:A,Sheet5!K:K,"",0,1))</f>
        <v>1</v>
      </c>
      <c r="R12" s="67" t="str" cm="1">
        <f t="array" aca="1" ref="R1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2" s="28" cm="1">
        <f t="array" aca="1" ref="S12" ca="1">VALUE(_xlfn.XLOOKUP(INDIRECT("A"&amp;ROW()),Sheet5!A:A,Sheet5!I:I,"",0,1))</f>
        <v>232522</v>
      </c>
      <c r="T12">
        <f ca="1">_xlfn.LET(_xlpm.kaka,IFERROR(LOOKUP(U12,{0,20000,30000,50000,100000,200000,400000,800000},{1500,2500,3500,4000,6000,8000,12000,30000}),6000),IF(TEXT(NOW(),"AAAA")="金曜日",_xlpm.kaka*2,_xlpm.kaka))</f>
        <v>8000</v>
      </c>
      <c r="U12" s="27">
        <f>IFERROR(_xlfn.LET(_xlpm.quyu,Sheet4!E12:J12,IF(COUNTIF(_xlpm.quyu,"&gt;0")&gt;=4,AVERAGE(_xlpm.quyu),IF(MAX(_xlpm.quyu)&gt;0,MAX(_xlpm.quyu),""))),"")</f>
        <v>205920</v>
      </c>
      <c r="V12" s="28" cm="1">
        <f t="array" aca="1" ref="V12" ca="1">IFERROR(IF(Sheet4!D12&lt;&gt;"",ROUND((Sheet4!D12+Sheet1!T12)/手数料,0),ROUND((U12+T12)/手数料,0))*IF($V$1&lt;&gt;"",$V$1,1),"")</f>
        <v>232522</v>
      </c>
      <c r="Z12" s="1"/>
      <c r="AA12" s="1"/>
      <c r="AB12" s="1"/>
      <c r="AD12" s="3"/>
      <c r="AE12" s="3"/>
      <c r="AF12" s="3"/>
      <c r="AG12" s="26" t="s">
        <v>237</v>
      </c>
    </row>
    <row r="13" spans="1:33" ht="35.1" customHeight="1">
      <c r="A13">
        <v>820590201</v>
      </c>
      <c r="B13" t="s">
        <v>25</v>
      </c>
      <c r="C13" t="str">
        <f>HYPERLINK(_xlfn.XLOOKUP(A13,源!A:A,源!V:V,"",0,1),"网页")</f>
        <v>网页</v>
      </c>
      <c r="D13" s="55" t="str" cm="1">
        <f t="array" aca="1" ref="D13" ca="1">"单"&amp;Sheet2!G13&amp;"/库"&amp;IFERROR(IF(COUNTIF([1]在庫!$C:$C,INDIRECT("Sheet5!AL"&amp;ROW()))&gt;0,COUNTIF([1]在庫!$C:$C,INDIRECT("Sheet5!AL"&amp;ROW())),COUNTIF([1]在庫!$D:$D,INDIRECT("Sheet5!B"&amp;ROW()))),0)</f>
        <v>单0/库0</v>
      </c>
      <c r="E13" t="str">
        <f ca="1">IFERROR(IF(F13&lt;&gt;"",F13,IF(OR(AND(Sheet3!AC13="14:00",Q13&gt;0),AND(R13&lt;&gt;"",J13&gt;1)),"",IF(AND(J13&gt;=4,Sheet2!F13=0,H13&gt;5),"上架●",IF(OR(AND(J13=0,H13&lt;12),AND(J13&lt;4,H13&lt;=5,Sheet2!F13=1)),IF(Sheet2!F13=1,"下架●",""),IF(AND(J13&lt;=4,Sheet2!F13=1),"問合●",""))))),"")</f>
        <v/>
      </c>
      <c r="G13" s="35" cm="1">
        <f t="array" aca="1" ref="G13" ca="1">IFERROR(COUNTIF(INDIRECT(Sheet2!$W$2&amp;"F"&amp;Sheet2!B13&amp;":F"&amp;Sheet2!D13),"&lt;="&amp;Sheet3!L13*手数料),0)</f>
        <v>1</v>
      </c>
      <c r="H13" s="35">
        <f ca="1">IF(AND(Sheet2!L13=0,J13+L13+N13&lt;&gt;0),J13+L13+N13,Sheet2!L13)</f>
        <v>1</v>
      </c>
      <c r="I13" s="38" t="str">
        <f ca="1">HYPERLINK("https://www.qoo10.jp/GMKT.INC/Goods/Goods.aspx?goodscode="&amp;A13,IF(Sheet2!F13=0,"在庫切れ","出品中"))</f>
        <v>在庫切れ</v>
      </c>
      <c r="J13">
        <v>1</v>
      </c>
      <c r="K13" s="33" t="s">
        <v>2775</v>
      </c>
      <c r="L13">
        <v>0</v>
      </c>
      <c r="M13" s="6" t="s">
        <v>2389</v>
      </c>
      <c r="N13">
        <v>0</v>
      </c>
      <c r="O13" t="s">
        <v>250</v>
      </c>
      <c r="P13" t="str" cm="1">
        <f t="array" aca="1" ref="P13" ca="1">IF(発送日=0.583333333333333,TEXT(0.583333333333333,"H:MM"),発送日)&amp;"/"&amp;Sheet3!AC13</f>
        <v>14/14</v>
      </c>
      <c r="Q13" cm="1">
        <f t="array" aca="1" ref="Q13" ca="1">VALUE(_xlfn.XLOOKUP(INDIRECT("A"&amp;ROW()),Sheet5!A:A,Sheet5!K:K,"",0,1))</f>
        <v>0</v>
      </c>
      <c r="R13" s="67" t="str" cm="1">
        <f t="array" aca="1" ref="R1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3" s="28" cm="1">
        <f t="array" aca="1" ref="S13" ca="1">VALUE(_xlfn.XLOOKUP(INDIRECT("A"&amp;ROW()),Sheet5!A:A,Sheet5!I:I,"",0,1))</f>
        <v>54374</v>
      </c>
      <c r="T13">
        <f ca="1">_xlfn.LET(_xlpm.kaka,IFERROR(LOOKUP(U13,{0,20000,30000,50000,100000,200000,400000,800000},{1500,2500,3500,4000,6000,8000,12000,30000}),6000),IF(TEXT(NOW(),"AAAA")="金曜日",_xlpm.kaka*2,_xlpm.kaka))</f>
        <v>4000</v>
      </c>
      <c r="U13" s="27">
        <f>IFERROR(_xlfn.LET(_xlpm.quyu,Sheet4!E13:J13,IF(COUNTIF(_xlpm.quyu,"&gt;0")&gt;=4,AVERAGE(_xlpm.quyu),IF(MAX(_xlpm.quyu)&gt;0,MAX(_xlpm.quyu),""))),"")</f>
        <v>79800</v>
      </c>
      <c r="V13" s="28" cm="1">
        <f t="array" aca="1" ref="V13" ca="1">IFERROR(IF(Sheet4!D13&lt;&gt;"",ROUND((Sheet4!D13+Sheet1!T13)/手数料,0),ROUND((U13+T13)/手数料,0))*IF($V$1&lt;&gt;"",$V$1,1),"")</f>
        <v>92088</v>
      </c>
      <c r="Z13" s="1"/>
      <c r="AA13" s="1"/>
      <c r="AB13" s="1"/>
      <c r="AD13" s="3"/>
      <c r="AE13" s="3"/>
      <c r="AF13" s="3"/>
      <c r="AG13" s="26" t="s">
        <v>238</v>
      </c>
    </row>
    <row r="14" spans="1:33" ht="35.1" customHeight="1">
      <c r="A14">
        <v>820590202</v>
      </c>
      <c r="B14" t="s">
        <v>26</v>
      </c>
      <c r="C14" t="str">
        <f>HYPERLINK(_xlfn.XLOOKUP(A14,源!A:A,源!V:V,"",0,1),"网页")</f>
        <v>网页</v>
      </c>
      <c r="D14" s="55" t="str" cm="1">
        <f t="array" aca="1" ref="D14" ca="1">"单"&amp;Sheet2!G14&amp;"/库"&amp;IFERROR(IF(COUNTIF([1]在庫!$C:$C,INDIRECT("Sheet5!AL"&amp;ROW()))&gt;0,COUNTIF([1]在庫!$C:$C,INDIRECT("Sheet5!AL"&amp;ROW())),COUNTIF([1]在庫!$D:$D,INDIRECT("Sheet5!B"&amp;ROW()))),0)</f>
        <v>单0/库0</v>
      </c>
      <c r="E14" t="str">
        <f ca="1">IFERROR(IF(F14&lt;&gt;"",F14,IF(OR(AND(Sheet3!AC14="14:00",Q14&gt;0),AND(R14&lt;&gt;"",J14&gt;1)),"",IF(AND(J14&gt;=4,Sheet2!F14=0,H14&gt;5),"上架●",IF(OR(AND(J14=0,H14&lt;12),AND(J14&lt;4,H14&lt;=5,Sheet2!F14=1)),IF(Sheet2!F14=1,"下架●",""),IF(AND(J14&lt;=4,Sheet2!F14=1),"問合●",""))))),"")</f>
        <v/>
      </c>
      <c r="G14" s="35" cm="1">
        <f t="array" aca="1" ref="G14" ca="1">IFERROR(COUNTIF(INDIRECT(Sheet2!$W$2&amp;"F"&amp;Sheet2!B14&amp;":F"&amp;Sheet2!D14),"&lt;="&amp;Sheet3!L14*手数料),0)</f>
        <v>0</v>
      </c>
      <c r="H14" s="35">
        <f ca="1">IF(AND(Sheet2!L14=0,J14+L14+N14&lt;&gt;0),J14+L14+N14,Sheet2!L14)</f>
        <v>0</v>
      </c>
      <c r="I14" s="38" t="str">
        <f ca="1">HYPERLINK("https://www.qoo10.jp/GMKT.INC/Goods/Goods.aspx?goodscode="&amp;A14,IF(Sheet2!F14=0,"在庫切れ","出品中"))</f>
        <v>在庫切れ</v>
      </c>
      <c r="J14">
        <v>0</v>
      </c>
      <c r="K14" s="33"/>
      <c r="L14">
        <v>0</v>
      </c>
      <c r="M14" s="6" t="s">
        <v>2389</v>
      </c>
      <c r="N14">
        <v>0</v>
      </c>
      <c r="O14" t="s">
        <v>245</v>
      </c>
      <c r="P14" t="str" cm="1">
        <f t="array" aca="1" ref="P14" ca="1">IF(発送日=0.583333333333333,TEXT(0.583333333333333,"H:MM"),発送日)&amp;"/"&amp;Sheet3!AC14</f>
        <v>7/14</v>
      </c>
      <c r="Q14" cm="1">
        <f t="array" aca="1" ref="Q14" ca="1">VALUE(_xlfn.XLOOKUP(INDIRECT("A"&amp;ROW()),Sheet5!A:A,Sheet5!K:K,"",0,1))</f>
        <v>0</v>
      </c>
      <c r="R14" s="67" t="str" cm="1">
        <f t="array" aca="1" ref="R1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4" s="28" cm="1">
        <f t="array" aca="1" ref="S14" ca="1">VALUE(_xlfn.XLOOKUP(INDIRECT("A"&amp;ROW()),Sheet5!A:A,Sheet5!I:I,"",0,1))</f>
        <v>61953</v>
      </c>
      <c r="T14">
        <f ca="1">_xlfn.LET(_xlpm.kaka,IFERROR(LOOKUP(U14,{0,20000,30000,50000,100000,200000,400000,800000},{1500,2500,3500,4000,6000,8000,12000,30000}),6000),IF(TEXT(NOW(),"AAAA")="金曜日",_xlpm.kaka*2,_xlpm.kaka))</f>
        <v>6000</v>
      </c>
      <c r="U14" s="27" t="str">
        <f>IFERROR(_xlfn.LET(_xlpm.quyu,Sheet4!E14:J14,IF(COUNTIF(_xlpm.quyu,"&gt;0")&gt;=4,AVERAGE(_xlpm.quyu),IF(MAX(_xlpm.quyu)&gt;0,MAX(_xlpm.quyu),""))),"")</f>
        <v/>
      </c>
      <c r="V14" s="28" t="str" cm="1">
        <f t="array" aca="1" ref="V14" ca="1">IFERROR(IF(Sheet4!D14&lt;&gt;"",ROUND((Sheet4!D14+Sheet1!T14)/手数料,0),ROUND((U14+T14)/手数料,0))*IF($V$1&lt;&gt;"",$V$1,1),"")</f>
        <v/>
      </c>
      <c r="Z14" s="1"/>
      <c r="AA14" s="1"/>
      <c r="AB14" s="1"/>
      <c r="AD14" s="3"/>
      <c r="AE14" s="3"/>
      <c r="AF14" s="3"/>
      <c r="AG14" s="25" t="s">
        <v>239</v>
      </c>
    </row>
    <row r="15" spans="1:33" ht="35.1" customHeight="1">
      <c r="A15">
        <v>820590203</v>
      </c>
      <c r="B15" t="s">
        <v>27</v>
      </c>
      <c r="C15" t="str">
        <f>HYPERLINK(_xlfn.XLOOKUP(A15,源!A:A,源!V:V,"",0,1),"网页")</f>
        <v>网页</v>
      </c>
      <c r="D15" s="55" t="str" cm="1">
        <f t="array" aca="1" ref="D15" ca="1">"单"&amp;Sheet2!G15&amp;"/库"&amp;IFERROR(IF(COUNTIF([1]在庫!$C:$C,INDIRECT("Sheet5!AL"&amp;ROW()))&gt;0,COUNTIF([1]在庫!$C:$C,INDIRECT("Sheet5!AL"&amp;ROW())),COUNTIF([1]在庫!$D:$D,INDIRECT("Sheet5!B"&amp;ROW()))),0)</f>
        <v>单0/库0</v>
      </c>
      <c r="E15" t="str">
        <f ca="1">IFERROR(IF(F15&lt;&gt;"",F15,IF(OR(AND(Sheet3!AC15="14:00",Q15&gt;0),AND(R15&lt;&gt;"",J15&gt;1)),"",IF(AND(J15&gt;=4,Sheet2!F15=0,H15&gt;5),"上架●",IF(OR(AND(J15=0,H15&lt;12),AND(J15&lt;4,H15&lt;=5,Sheet2!F15=1)),IF(Sheet2!F15=1,"下架●",""),IF(AND(J15&lt;=4,Sheet2!F15=1),"問合●",""))))),"")</f>
        <v/>
      </c>
      <c r="G15" s="35" cm="1">
        <f t="array" aca="1" ref="G15" ca="1">IFERROR(COUNTIF(INDIRECT(Sheet2!$W$2&amp;"F"&amp;Sheet2!B15&amp;":F"&amp;Sheet2!D15),"&lt;="&amp;Sheet3!L15*手数料),0)</f>
        <v>3</v>
      </c>
      <c r="H15" s="35">
        <f ca="1">IF(AND(Sheet2!L15=0,J15+L15+N15&lt;&gt;0),J15+L15+N15,Sheet2!L15)</f>
        <v>3</v>
      </c>
      <c r="I15" s="38" t="str">
        <f ca="1">HYPERLINK("https://www.qoo10.jp/GMKT.INC/Goods/Goods.aspx?goodscode="&amp;A15,IF(Sheet2!F15=0,"在庫切れ","出品中"))</f>
        <v>在庫切れ</v>
      </c>
      <c r="J15">
        <v>3</v>
      </c>
      <c r="K15" s="33" t="s">
        <v>2542</v>
      </c>
      <c r="L15">
        <v>0</v>
      </c>
      <c r="M15" s="6" t="s">
        <v>2389</v>
      </c>
      <c r="N15">
        <v>0</v>
      </c>
      <c r="O15" t="s">
        <v>251</v>
      </c>
      <c r="P15" t="str" cm="1">
        <f t="array" aca="1" ref="P15" ca="1">IF(発送日=0.583333333333333,TEXT(0.583333333333333,"H:MM"),発送日)&amp;"/"&amp;Sheet3!AC15</f>
        <v>3/14</v>
      </c>
      <c r="Q15" cm="1">
        <f t="array" aca="1" ref="Q15" ca="1">VALUE(_xlfn.XLOOKUP(INDIRECT("A"&amp;ROW()),Sheet5!A:A,Sheet5!K:K,"",0,1))</f>
        <v>0</v>
      </c>
      <c r="R15" s="67" t="str" cm="1">
        <f t="array" aca="1" ref="R1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5" s="28" cm="1">
        <f t="array" aca="1" ref="S15" ca="1">VALUE(_xlfn.XLOOKUP(INDIRECT("A"&amp;ROW()),Sheet5!A:A,Sheet5!I:I,"",0,1))</f>
        <v>299794</v>
      </c>
      <c r="T15">
        <f ca="1">_xlfn.LET(_xlpm.kaka,IFERROR(LOOKUP(U15,{0,20000,30000,50000,100000,200000,400000,800000},{1500,2500,3500,4000,6000,8000,12000,30000}),6000),IF(TEXT(NOW(),"AAAA")="金曜日",_xlpm.kaka*2,_xlpm.kaka))</f>
        <v>8000</v>
      </c>
      <c r="U15" s="27">
        <f>IFERROR(_xlfn.LET(_xlpm.quyu,Sheet4!E15:J15,IF(COUNTIF(_xlpm.quyu,"&gt;0")&gt;=4,AVERAGE(_xlpm.quyu),IF(MAX(_xlpm.quyu)&gt;0,MAX(_xlpm.quyu),""))),"")</f>
        <v>239800</v>
      </c>
      <c r="V15" s="28" cm="1">
        <f t="array" aca="1" ref="V15" ca="1">IFERROR(IF(Sheet4!D15&lt;&gt;"",ROUND((Sheet4!D15+Sheet1!T15)/手数料,0),ROUND((U15+T15)/手数料,0))*IF($V$1&lt;&gt;"",$V$1,1),"")</f>
        <v>272308</v>
      </c>
      <c r="Z15" s="1"/>
      <c r="AA15" s="1"/>
      <c r="AB15" s="1"/>
      <c r="AD15" s="3"/>
      <c r="AE15" s="3"/>
      <c r="AF15" s="3"/>
      <c r="AG15" s="3"/>
    </row>
    <row r="16" spans="1:33" ht="35.1" customHeight="1">
      <c r="A16">
        <v>820590209</v>
      </c>
      <c r="B16" t="s">
        <v>28</v>
      </c>
      <c r="C16" t="str">
        <f>HYPERLINK(_xlfn.XLOOKUP(A16,源!A:A,源!V:V,"",0,1),"网页")</f>
        <v>网页</v>
      </c>
      <c r="D16" s="55" t="str" cm="1">
        <f t="array" aca="1" ref="D16" ca="1">"单"&amp;Sheet2!G16&amp;"/库"&amp;IFERROR(IF(COUNTIF([1]在庫!$C:$C,INDIRECT("Sheet5!AL"&amp;ROW()))&gt;0,COUNTIF([1]在庫!$C:$C,INDIRECT("Sheet5!AL"&amp;ROW())),COUNTIF([1]在庫!$D:$D,INDIRECT("Sheet5!B"&amp;ROW()))),0)</f>
        <v>单0/库0</v>
      </c>
      <c r="E16" t="str">
        <f ca="1">IFERROR(IF(F16&lt;&gt;"",F16,IF(OR(AND(Sheet3!AC16="14:00",Q16&gt;0),AND(R16&lt;&gt;"",J16&gt;1)),"",IF(AND(J16&gt;=4,Sheet2!F16=0,H16&gt;5),"上架●",IF(OR(AND(J16=0,H16&lt;12),AND(J16&lt;4,H16&lt;=5,Sheet2!F16=1)),IF(Sheet2!F16=1,"下架●",""),IF(AND(J16&lt;=4,Sheet2!F16=1),"問合●",""))))),"")</f>
        <v/>
      </c>
      <c r="G16" s="35" cm="1">
        <f t="array" aca="1" ref="G16" ca="1">IFERROR(COUNTIF(INDIRECT(Sheet2!$W$2&amp;"F"&amp;Sheet2!B16&amp;":F"&amp;Sheet2!D16),"&lt;="&amp;Sheet3!L16*手数料),0)</f>
        <v>13</v>
      </c>
      <c r="H16" s="35">
        <f ca="1">IF(AND(Sheet2!L16=0,J16+L16+N16&lt;&gt;0),J16+L16+N16,Sheet2!L16)</f>
        <v>50</v>
      </c>
      <c r="I16" s="38" t="str">
        <f ca="1">HYPERLINK("https://www.qoo10.jp/GMKT.INC/Goods/Goods.aspx?goodscode="&amp;A16,IF(Sheet2!F16=0,"在庫切れ","出品中"))</f>
        <v>出品中</v>
      </c>
      <c r="J16">
        <v>35</v>
      </c>
      <c r="K16" s="33" t="s">
        <v>2776</v>
      </c>
      <c r="L16">
        <v>13</v>
      </c>
      <c r="M16" s="6" t="s">
        <v>2389</v>
      </c>
      <c r="N16">
        <v>2</v>
      </c>
      <c r="O16" t="s">
        <v>247</v>
      </c>
      <c r="P16" t="str" cm="1">
        <f t="array" aca="1" ref="P16" ca="1">IF(発送日=0.583333333333333,TEXT(0.583333333333333,"H:MM"),発送日)&amp;"/"&amp;Sheet3!AC16</f>
        <v>3/3</v>
      </c>
      <c r="Q16" cm="1">
        <f t="array" aca="1" ref="Q16" ca="1">VALUE(_xlfn.XLOOKUP(INDIRECT("A"&amp;ROW()),Sheet5!A:A,Sheet5!K:K,"",0,1))</f>
        <v>1</v>
      </c>
      <c r="R16" s="67" t="str" cm="1">
        <f t="array" aca="1" ref="R1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6" s="28" cm="1">
        <f t="array" aca="1" ref="S16" ca="1">VALUE(_xlfn.XLOOKUP(INDIRECT("A"&amp;ROW()),Sheet5!A:A,Sheet5!I:I,"",0,1))</f>
        <v>292108</v>
      </c>
      <c r="T16">
        <f ca="1">_xlfn.LET(_xlpm.kaka,IFERROR(LOOKUP(U16,{0,20000,30000,50000,100000,200000,400000,800000},{1500,2500,3500,4000,6000,8000,12000,30000}),6000),IF(TEXT(NOW(),"AAAA")="金曜日",_xlpm.kaka*2,_xlpm.kaka))</f>
        <v>8000</v>
      </c>
      <c r="U16" s="27">
        <f>IFERROR(_xlfn.LET(_xlpm.quyu,Sheet4!E16:J16,IF(COUNTIF(_xlpm.quyu,"&gt;0")&gt;=4,AVERAGE(_xlpm.quyu),IF(MAX(_xlpm.quyu)&gt;0,MAX(_xlpm.quyu),""))),"")</f>
        <v>259079.33333333334</v>
      </c>
      <c r="V16" s="28" cm="1">
        <f t="array" aca="1" ref="V16" ca="1">IFERROR(IF(Sheet4!D16&lt;&gt;"",ROUND((Sheet4!D16+Sheet1!T16)/手数料,0),ROUND((U16+T16)/手数料,0))*IF($V$1&lt;&gt;"",$V$1,1),"")</f>
        <v>290304</v>
      </c>
      <c r="Z16" s="1"/>
      <c r="AA16" s="1"/>
      <c r="AB16" s="1"/>
      <c r="AD16" s="3"/>
      <c r="AE16" s="3"/>
      <c r="AF16" s="3"/>
      <c r="AG16" s="3"/>
    </row>
    <row r="17" spans="1:33" ht="35.1" customHeight="1">
      <c r="A17">
        <v>820590210</v>
      </c>
      <c r="B17" t="s">
        <v>29</v>
      </c>
      <c r="C17" t="str">
        <f>HYPERLINK(_xlfn.XLOOKUP(A17,源!A:A,源!V:V,"",0,1),"网页")</f>
        <v>网页</v>
      </c>
      <c r="D17" s="55" t="str" cm="1">
        <f t="array" aca="1" ref="D17" ca="1">"单"&amp;Sheet2!G17&amp;"/库"&amp;IFERROR(IF(COUNTIF([1]在庫!$C:$C,INDIRECT("Sheet5!AL"&amp;ROW()))&gt;0,COUNTIF([1]在庫!$C:$C,INDIRECT("Sheet5!AL"&amp;ROW())),COUNTIF([1]在庫!$D:$D,INDIRECT("Sheet5!B"&amp;ROW()))),0)</f>
        <v>单0/库0</v>
      </c>
      <c r="E17" t="str">
        <f ca="1">IFERROR(IF(F17&lt;&gt;"",F17,IF(OR(AND(Sheet3!AC17="14:00",Q17&gt;0),AND(R17&lt;&gt;"",J17&gt;1)),"",IF(AND(J17&gt;=4,Sheet2!F17=0,H17&gt;5),"上架●",IF(OR(AND(J17=0,H17&lt;12),AND(J17&lt;4,H17&lt;=5,Sheet2!F17=1)),IF(Sheet2!F17=1,"下架●",""),IF(AND(J17&lt;=4,Sheet2!F17=1),"問合●",""))))),"")</f>
        <v/>
      </c>
      <c r="G17" s="35" cm="1">
        <f t="array" aca="1" ref="G17" ca="1">IFERROR(COUNTIF(INDIRECT(Sheet2!$W$2&amp;"F"&amp;Sheet2!B17&amp;":F"&amp;Sheet2!D17),"&lt;="&amp;Sheet3!L17*手数料),0)</f>
        <v>9</v>
      </c>
      <c r="H17" s="35">
        <f ca="1">IF(AND(Sheet2!L17=0,J17+L17+N17&lt;&gt;0),J17+L17+N17,Sheet2!L17)</f>
        <v>47</v>
      </c>
      <c r="I17" s="38" t="str">
        <f ca="1">HYPERLINK("https://www.qoo10.jp/GMKT.INC/Goods/Goods.aspx?goodscode="&amp;A17,IF(Sheet2!F17=0,"在庫切れ","出品中"))</f>
        <v>出品中</v>
      </c>
      <c r="J17">
        <v>29</v>
      </c>
      <c r="K17" s="33" t="s">
        <v>2777</v>
      </c>
      <c r="L17">
        <v>11</v>
      </c>
      <c r="M17" s="6" t="s">
        <v>2389</v>
      </c>
      <c r="N17">
        <v>7</v>
      </c>
      <c r="O17" t="s">
        <v>247</v>
      </c>
      <c r="P17" t="str" cm="1">
        <f t="array" aca="1" ref="P17" ca="1">IF(発送日=0.583333333333333,TEXT(0.583333333333333,"H:MM"),発送日)&amp;"/"&amp;Sheet3!AC17</f>
        <v>3/3</v>
      </c>
      <c r="Q17" cm="1">
        <f t="array" aca="1" ref="Q17" ca="1">VALUE(_xlfn.XLOOKUP(INDIRECT("A"&amp;ROW()),Sheet5!A:A,Sheet5!K:K,"",0,1))</f>
        <v>1</v>
      </c>
      <c r="R17" s="67" t="str" cm="1">
        <f t="array" aca="1" ref="R1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7" s="28" cm="1">
        <f t="array" aca="1" ref="S17" ca="1">VALUE(_xlfn.XLOOKUP(INDIRECT("A"&amp;ROW()),Sheet5!A:A,Sheet5!I:I,"",0,1))</f>
        <v>486990</v>
      </c>
      <c r="T17">
        <f ca="1">_xlfn.LET(_xlpm.kaka,IFERROR(LOOKUP(U17,{0,20000,30000,50000,100000,200000,400000,800000},{1500,2500,3500,4000,6000,8000,12000,30000}),6000),IF(TEXT(NOW(),"AAAA")="金曜日",_xlpm.kaka*2,_xlpm.kaka))</f>
        <v>12000</v>
      </c>
      <c r="U17" s="27">
        <f>IFERROR(_xlfn.LET(_xlpm.quyu,Sheet4!E17:J17,IF(COUNTIF(_xlpm.quyu,"&gt;0")&gt;=4,AVERAGE(_xlpm.quyu),IF(MAX(_xlpm.quyu)&gt;0,MAX(_xlpm.quyu),""))),"")</f>
        <v>434464.66666666669</v>
      </c>
      <c r="V17" s="28" cm="1">
        <f t="array" aca="1" ref="V17" ca="1">IFERROR(IF(Sheet4!D17&lt;&gt;"",ROUND((Sheet4!D17+Sheet1!T17)/手数料,0),ROUND((U17+T17)/手数料,0))*IF($V$1&lt;&gt;"",$V$1,1),"")</f>
        <v>485288</v>
      </c>
      <c r="Z17" s="1"/>
      <c r="AA17" s="1"/>
      <c r="AB17" s="1"/>
      <c r="AD17" s="3"/>
      <c r="AE17" s="3"/>
      <c r="AF17" s="3"/>
      <c r="AG17" s="3"/>
    </row>
    <row r="18" spans="1:33" ht="35.1" customHeight="1">
      <c r="A18">
        <v>820590211</v>
      </c>
      <c r="B18" t="s">
        <v>30</v>
      </c>
      <c r="C18" t="str">
        <f>HYPERLINK(_xlfn.XLOOKUP(A18,源!A:A,源!V:V,"",0,1),"网页")</f>
        <v>网页</v>
      </c>
      <c r="D18" s="55" t="str" cm="1">
        <f t="array" aca="1" ref="D18" ca="1">"单"&amp;Sheet2!G18&amp;"/库"&amp;IFERROR(IF(COUNTIF([1]在庫!$C:$C,INDIRECT("Sheet5!AL"&amp;ROW()))&gt;0,COUNTIF([1]在庫!$C:$C,INDIRECT("Sheet5!AL"&amp;ROW())),COUNTIF([1]在庫!$D:$D,INDIRECT("Sheet5!B"&amp;ROW()))),0)</f>
        <v>单0/库0</v>
      </c>
      <c r="E18" t="str">
        <f ca="1">IFERROR(IF(F18&lt;&gt;"",F18,IF(OR(AND(Sheet3!AC18="14:00",Q18&gt;0),AND(R18&lt;&gt;"",J18&gt;1)),"",IF(AND(J18&gt;=4,Sheet2!F18=0,H18&gt;5),"上架●",IF(OR(AND(J18=0,H18&lt;12),AND(J18&lt;4,H18&lt;=5,Sheet2!F18=1)),IF(Sheet2!F18=1,"下架●",""),IF(AND(J18&lt;=4,Sheet2!F18=1),"問合●",""))))),"")</f>
        <v/>
      </c>
      <c r="G18" s="35" cm="1">
        <f t="array" aca="1" ref="G18" ca="1">IFERROR(COUNTIF(INDIRECT(Sheet2!$W$2&amp;"F"&amp;Sheet2!B18&amp;":F"&amp;Sheet2!D18),"&lt;="&amp;Sheet3!L18*手数料),0)</f>
        <v>6</v>
      </c>
      <c r="H18" s="35">
        <f ca="1">IF(AND(Sheet2!L18=0,J18+L18+N18&lt;&gt;0),J18+L18+N18,Sheet2!L18)</f>
        <v>40</v>
      </c>
      <c r="I18" s="38" t="str">
        <f ca="1">HYPERLINK("https://www.qoo10.jp/GMKT.INC/Goods/Goods.aspx?goodscode="&amp;A18,IF(Sheet2!F18=0,"在庫切れ","出品中"))</f>
        <v>出品中</v>
      </c>
      <c r="J18">
        <v>16</v>
      </c>
      <c r="K18" s="33" t="s">
        <v>2778</v>
      </c>
      <c r="L18">
        <v>18</v>
      </c>
      <c r="M18" s="6" t="s">
        <v>2389</v>
      </c>
      <c r="N18">
        <v>6</v>
      </c>
      <c r="O18" t="s">
        <v>252</v>
      </c>
      <c r="P18" t="str" cm="1">
        <f t="array" aca="1" ref="P18" ca="1">IF(発送日=0.583333333333333,TEXT(0.583333333333333,"H:MM"),発送日)&amp;"/"&amp;Sheet3!AC18</f>
        <v>3/3</v>
      </c>
      <c r="Q18" cm="1">
        <f t="array" aca="1" ref="Q18" ca="1">VALUE(_xlfn.XLOOKUP(INDIRECT("A"&amp;ROW()),Sheet5!A:A,Sheet5!K:K,"",0,1))</f>
        <v>1</v>
      </c>
      <c r="R18" s="67" t="str" cm="1">
        <f t="array" aca="1" ref="R1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8" s="28" cm="1">
        <f t="array" aca="1" ref="S18" ca="1">VALUE(_xlfn.XLOOKUP(INDIRECT("A"&amp;ROW()),Sheet5!A:A,Sheet5!I:I,"",0,1))</f>
        <v>436536</v>
      </c>
      <c r="T18">
        <f ca="1">_xlfn.LET(_xlpm.kaka,IFERROR(LOOKUP(U18,{0,20000,30000,50000,100000,200000,400000,800000},{1500,2500,3500,4000,6000,8000,12000,30000}),6000),IF(TEXT(NOW(),"AAAA")="金曜日",_xlpm.kaka*2,_xlpm.kaka))</f>
        <v>12000</v>
      </c>
      <c r="U18" s="27">
        <f>IFERROR(_xlfn.LET(_xlpm.quyu,Sheet4!E18:J18,IF(COUNTIF(_xlpm.quyu,"&gt;0")&gt;=4,AVERAGE(_xlpm.quyu),IF(MAX(_xlpm.quyu)&gt;0,MAX(_xlpm.quyu),""))),"")</f>
        <v>406894.16666666669</v>
      </c>
      <c r="V18" s="28" cm="1">
        <f t="array" aca="1" ref="V18" ca="1">IFERROR(IF(Sheet4!D18&lt;&gt;"",ROUND((Sheet4!D18+Sheet1!T18)/手数料,0),ROUND((U18+T18)/手数料,0))*IF($V$1&lt;&gt;"",$V$1,1),"")</f>
        <v>455320</v>
      </c>
      <c r="Z18" s="1"/>
      <c r="AA18" s="1"/>
      <c r="AB18" s="1"/>
      <c r="AD18" s="3"/>
      <c r="AE18" s="3"/>
      <c r="AF18" s="3"/>
      <c r="AG18" s="3"/>
    </row>
    <row r="19" spans="1:33" ht="35.1" customHeight="1">
      <c r="A19">
        <v>820590212</v>
      </c>
      <c r="B19" t="s">
        <v>31</v>
      </c>
      <c r="C19" t="str">
        <f>HYPERLINK(_xlfn.XLOOKUP(A19,源!A:A,源!V:V,"",0,1),"网页")</f>
        <v>网页</v>
      </c>
      <c r="D19" s="55" t="str" cm="1">
        <f t="array" aca="1" ref="D19" ca="1">"单"&amp;Sheet2!G19&amp;"/库"&amp;IFERROR(IF(COUNTIF([1]在庫!$C:$C,INDIRECT("Sheet5!AL"&amp;ROW()))&gt;0,COUNTIF([1]在庫!$C:$C,INDIRECT("Sheet5!AL"&amp;ROW())),COUNTIF([1]在庫!$D:$D,INDIRECT("Sheet5!B"&amp;ROW()))),0)</f>
        <v>单0/库1</v>
      </c>
      <c r="E19" t="str">
        <f ca="1">IFERROR(IF(F19&lt;&gt;"",F19,IF(OR(AND(Sheet3!AC19="14:00",Q19&gt;0),AND(R19&lt;&gt;"",J19&gt;1)),"",IF(AND(J19&gt;=4,Sheet2!F19=0,H19&gt;5),"上架●",IF(OR(AND(J19=0,H19&lt;12),AND(J19&lt;4,H19&lt;=5,Sheet2!F19=1)),IF(Sheet2!F19=1,"下架●",""),IF(AND(J19&lt;=4,Sheet2!F19=1),"問合●",""))))),"")</f>
        <v/>
      </c>
      <c r="G19" s="35" cm="1">
        <f t="array" aca="1" ref="G19" ca="1">IFERROR(COUNTIF(INDIRECT(Sheet2!$W$2&amp;"F"&amp;Sheet2!B19&amp;":F"&amp;Sheet2!D19),"&lt;="&amp;Sheet3!L19*手数料),0)</f>
        <v>46</v>
      </c>
      <c r="H19" s="35">
        <f ca="1">IF(AND(Sheet2!L19=0,J19+L19+N19&lt;&gt;0),J19+L19+N19,Sheet2!L19)</f>
        <v>48</v>
      </c>
      <c r="I19" s="38" t="str">
        <f ca="1">HYPERLINK("https://www.qoo10.jp/GMKT.INC/Goods/Goods.aspx?goodscode="&amp;A19,IF(Sheet2!F19=0,"在庫切れ","出品中"))</f>
        <v>出品中</v>
      </c>
      <c r="J19">
        <v>31</v>
      </c>
      <c r="K19" s="33" t="s">
        <v>2779</v>
      </c>
      <c r="L19">
        <v>14</v>
      </c>
      <c r="M19" s="6" t="s">
        <v>2389</v>
      </c>
      <c r="N19">
        <v>3</v>
      </c>
      <c r="O19" t="s">
        <v>253</v>
      </c>
      <c r="P19" t="str" cm="1">
        <f t="array" aca="1" ref="P19" ca="1">IF(発送日=0.583333333333333,TEXT(0.583333333333333,"H:MM"),発送日)&amp;"/"&amp;Sheet3!AC19</f>
        <v>14:00/14:00</v>
      </c>
      <c r="Q19" cm="1">
        <f t="array" aca="1" ref="Q19" ca="1">VALUE(_xlfn.XLOOKUP(INDIRECT("A"&amp;ROW()),Sheet5!A:A,Sheet5!K:K,"",0,1))</f>
        <v>1</v>
      </c>
      <c r="R19" s="67" t="str" cm="1">
        <f t="array" aca="1" ref="R1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9" s="28" cm="1">
        <f t="array" aca="1" ref="S19" ca="1">VALUE(_xlfn.XLOOKUP(INDIRECT("A"&amp;ROW()),Sheet5!A:A,Sheet5!I:I,"",0,1))</f>
        <v>386920</v>
      </c>
      <c r="T19">
        <f ca="1">_xlfn.LET(_xlpm.kaka,IFERROR(LOOKUP(U19,{0,20000,30000,50000,100000,200000,400000,800000},{1500,2500,3500,4000,6000,8000,12000,30000}),6000),IF(TEXT(NOW(),"AAAA")="金曜日",_xlpm.kaka*2,_xlpm.kaka))</f>
        <v>8000</v>
      </c>
      <c r="U19" s="27">
        <f>IFERROR(_xlfn.LET(_xlpm.quyu,Sheet4!E19:J19,IF(COUNTIF(_xlpm.quyu,"&gt;0")&gt;=4,AVERAGE(_xlpm.quyu),IF(MAX(_xlpm.quyu)&gt;0,MAX(_xlpm.quyu),""))),"")</f>
        <v>290000</v>
      </c>
      <c r="V19" s="28" cm="1">
        <f t="array" aca="1" ref="V19" ca="1">IFERROR(IF(Sheet4!D19&lt;&gt;"",ROUND((Sheet4!D19+Sheet1!T19)/手数料,0),ROUND((U19+T19)/手数料,0))*IF($V$1&lt;&gt;"",$V$1,1),"")</f>
        <v>323913</v>
      </c>
      <c r="W19" s="64"/>
      <c r="X19" s="56"/>
      <c r="Z19" s="1"/>
      <c r="AA19" s="1"/>
      <c r="AB19" s="1"/>
      <c r="AD19" s="3"/>
      <c r="AE19" s="3"/>
      <c r="AF19" s="3"/>
      <c r="AG19" s="3"/>
    </row>
    <row r="20" spans="1:33" ht="35.1" customHeight="1">
      <c r="A20">
        <v>820590213</v>
      </c>
      <c r="B20" t="s">
        <v>32</v>
      </c>
      <c r="C20" t="str">
        <f>HYPERLINK(_xlfn.XLOOKUP(A20,源!A:A,源!V:V,"",0,1),"网页")</f>
        <v>网页</v>
      </c>
      <c r="D20" s="55" t="str" cm="1">
        <f t="array" aca="1" ref="D20" ca="1">"单"&amp;Sheet2!G20&amp;"/库"&amp;IFERROR(IF(COUNTIF([1]在庫!$C:$C,INDIRECT("Sheet5!AL"&amp;ROW()))&gt;0,COUNTIF([1]在庫!$C:$C,INDIRECT("Sheet5!AL"&amp;ROW())),COUNTIF([1]在庫!$D:$D,INDIRECT("Sheet5!B"&amp;ROW()))),0)</f>
        <v>单0/库0</v>
      </c>
      <c r="E20" t="str">
        <f ca="1">IFERROR(IF(F20&lt;&gt;"",F20,IF(OR(AND(Sheet3!AC20="14:00",Q20&gt;0),AND(R20&lt;&gt;"",J20&gt;1)),"",IF(AND(J20&gt;=4,Sheet2!F20=0,H20&gt;5),"上架●",IF(OR(AND(J20=0,H20&lt;12),AND(J20&lt;4,H20&lt;=5,Sheet2!F20=1)),IF(Sheet2!F20=1,"下架●",""),IF(AND(J20&lt;=4,Sheet2!F20=1),"問合●",""))))),"")</f>
        <v/>
      </c>
      <c r="G20" s="35" cm="1">
        <f t="array" aca="1" ref="G20" ca="1">IFERROR(COUNTIF(INDIRECT(Sheet2!$W$2&amp;"F"&amp;Sheet2!B20&amp;":F"&amp;Sheet2!D20),"&lt;="&amp;Sheet3!L20*手数料),0)</f>
        <v>10</v>
      </c>
      <c r="H20" s="35">
        <f ca="1">IF(AND(Sheet2!L20=0,J20+L20+N20&lt;&gt;0),J20+L20+N20,Sheet2!L20)</f>
        <v>50</v>
      </c>
      <c r="I20" s="38" t="str">
        <f ca="1">HYPERLINK("https://www.qoo10.jp/GMKT.INC/Goods/Goods.aspx?goodscode="&amp;A20,IF(Sheet2!F20=0,"在庫切れ","出品中"))</f>
        <v>出品中</v>
      </c>
      <c r="J20">
        <v>35</v>
      </c>
      <c r="K20" s="33" t="s">
        <v>2780</v>
      </c>
      <c r="L20">
        <v>9</v>
      </c>
      <c r="M20" s="6" t="s">
        <v>2389</v>
      </c>
      <c r="N20">
        <v>6</v>
      </c>
      <c r="O20" t="s">
        <v>247</v>
      </c>
      <c r="P20" t="str" cm="1">
        <f t="array" aca="1" ref="P20" ca="1">IF(発送日=0.583333333333333,TEXT(0.583333333333333,"H:MM"),発送日)&amp;"/"&amp;Sheet3!AC20</f>
        <v>3/3</v>
      </c>
      <c r="Q20" cm="1">
        <f t="array" aca="1" ref="Q20" ca="1">VALUE(_xlfn.XLOOKUP(INDIRECT("A"&amp;ROW()),Sheet5!A:A,Sheet5!K:K,"",0,1))</f>
        <v>1</v>
      </c>
      <c r="R20" s="67" t="str" cm="1">
        <f t="array" aca="1" ref="R2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0" s="28" cm="1">
        <f t="array" aca="1" ref="S20" ca="1">VALUE(_xlfn.XLOOKUP(INDIRECT("A"&amp;ROW()),Sheet5!A:A,Sheet5!I:I,"",0,1))</f>
        <v>220021</v>
      </c>
      <c r="T20">
        <f ca="1">_xlfn.LET(_xlpm.kaka,IFERROR(LOOKUP(U20,{0,20000,30000,50000,100000,200000,400000,800000},{1500,2500,3500,4000,6000,8000,12000,30000}),6000),IF(TEXT(NOW(),"AAAA")="金曜日",_xlpm.kaka*2,_xlpm.kaka))</f>
        <v>6000</v>
      </c>
      <c r="U20" s="27">
        <f>IFERROR(_xlfn.LET(_xlpm.quyu,Sheet4!E20:J20,IF(COUNTIF(_xlpm.quyu,"&gt;0")&gt;=4,AVERAGE(_xlpm.quyu),IF(MAX(_xlpm.quyu)&gt;0,MAX(_xlpm.quyu),""))),"")</f>
        <v>195830.5</v>
      </c>
      <c r="V20" s="28" cm="1">
        <f t="array" aca="1" ref="V20" ca="1">IFERROR(IF(Sheet4!D20&lt;&gt;"",ROUND((Sheet4!D20+Sheet1!T20)/手数料,0),ROUND((U20+T20)/手数料,0))*IF($V$1&lt;&gt;"",$V$1,1),"")</f>
        <v>219381</v>
      </c>
      <c r="Z20" s="1"/>
      <c r="AA20" s="1"/>
      <c r="AB20" s="1"/>
      <c r="AD20" s="3"/>
      <c r="AE20" s="3"/>
      <c r="AF20" s="3"/>
      <c r="AG20" s="3"/>
    </row>
    <row r="21" spans="1:33" ht="35.1" customHeight="1">
      <c r="A21">
        <v>820590219</v>
      </c>
      <c r="B21" t="s">
        <v>33</v>
      </c>
      <c r="C21" t="str">
        <f>HYPERLINK(_xlfn.XLOOKUP(A21,源!A:A,源!V:V,"",0,1),"网页")</f>
        <v>网页</v>
      </c>
      <c r="D21" s="55" t="str" cm="1">
        <f t="array" aca="1" ref="D21" ca="1">"单"&amp;Sheet2!G21&amp;"/库"&amp;IFERROR(IF(COUNTIF([1]在庫!$C:$C,INDIRECT("Sheet5!AL"&amp;ROW()))&gt;0,COUNTIF([1]在庫!$C:$C,INDIRECT("Sheet5!AL"&amp;ROW())),COUNTIF([1]在庫!$D:$D,INDIRECT("Sheet5!B"&amp;ROW()))),0)</f>
        <v>单0/库0</v>
      </c>
      <c r="E21" t="str">
        <f ca="1">IFERROR(IF(F21&lt;&gt;"",F21,IF(OR(AND(Sheet3!AC21="14:00",Q21&gt;0),AND(R21&lt;&gt;"",J21&gt;1)),"",IF(AND(J21&gt;=4,Sheet2!F21=0,H21&gt;5),"上架●",IF(OR(AND(J21=0,H21&lt;12),AND(J21&lt;4,H21&lt;=5,Sheet2!F21=1)),IF(Sheet2!F21=1,"下架●",""),IF(AND(J21&lt;=4,Sheet2!F21=1),"問合●",""))))),"")</f>
        <v/>
      </c>
      <c r="G21" s="35" cm="1">
        <f t="array" aca="1" ref="G21" ca="1">IFERROR(COUNTIF(INDIRECT(Sheet2!$W$2&amp;"F"&amp;Sheet2!B21&amp;":F"&amp;Sheet2!D21),"&lt;="&amp;Sheet3!L21*手数料),0)</f>
        <v>23</v>
      </c>
      <c r="H21" s="35">
        <f ca="1">IF(AND(Sheet2!L21=0,J21+L21+N21&lt;&gt;0),J21+L21+N21,Sheet2!L21)</f>
        <v>42</v>
      </c>
      <c r="I21" s="38" t="str">
        <f ca="1">HYPERLINK("https://www.qoo10.jp/GMKT.INC/Goods/Goods.aspx?goodscode="&amp;A21,IF(Sheet2!F21=0,"在庫切れ","出品中"))</f>
        <v>出品中</v>
      </c>
      <c r="J21">
        <v>20</v>
      </c>
      <c r="K21" s="33" t="s">
        <v>2781</v>
      </c>
      <c r="L21">
        <v>16</v>
      </c>
      <c r="M21" s="6" t="s">
        <v>2389</v>
      </c>
      <c r="N21">
        <v>6</v>
      </c>
      <c r="O21" t="s">
        <v>247</v>
      </c>
      <c r="P21" t="str" cm="1">
        <f t="array" aca="1" ref="P21" ca="1">IF(発送日=0.583333333333333,TEXT(0.583333333333333,"H:MM"),発送日)&amp;"/"&amp;Sheet3!AC21</f>
        <v>3/3</v>
      </c>
      <c r="Q21" cm="1">
        <f t="array" aca="1" ref="Q21" ca="1">VALUE(_xlfn.XLOOKUP(INDIRECT("A"&amp;ROW()),Sheet5!A:A,Sheet5!K:K,"",0,1))</f>
        <v>1</v>
      </c>
      <c r="R21" s="67" t="str" cm="1">
        <f t="array" aca="1" ref="R2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1" s="28" cm="1">
        <f t="array" aca="1" ref="S21" ca="1">VALUE(_xlfn.XLOOKUP(INDIRECT("A"&amp;ROW()),Sheet5!A:A,Sheet5!I:I,"",0,1))</f>
        <v>214418</v>
      </c>
      <c r="T21">
        <f ca="1">_xlfn.LET(_xlpm.kaka,IFERROR(LOOKUP(U21,{0,20000,30000,50000,100000,200000,400000,800000},{1500,2500,3500,4000,6000,8000,12000,30000}),6000),IF(TEXT(NOW(),"AAAA")="金曜日",_xlpm.kaka*2,_xlpm.kaka))</f>
        <v>6000</v>
      </c>
      <c r="U21" s="27">
        <f>IFERROR(_xlfn.LET(_xlpm.quyu,Sheet4!E21:J21,IF(COUNTIF(_xlpm.quyu,"&gt;0")&gt;=4,AVERAGE(_xlpm.quyu),IF(MAX(_xlpm.quyu)&gt;0,MAX(_xlpm.quyu),""))),"")</f>
        <v>191214</v>
      </c>
      <c r="V21" s="28" cm="1">
        <f t="array" aca="1" ref="V21" ca="1">IFERROR(IF(Sheet4!D21&lt;&gt;"",ROUND((Sheet4!D21+Sheet1!T21)/手数料,0),ROUND((U21+T21)/手数料,0))*IF($V$1&lt;&gt;"",$V$1,1),"")</f>
        <v>214363</v>
      </c>
      <c r="Z21" s="1"/>
      <c r="AA21" s="1"/>
      <c r="AB21" s="1"/>
      <c r="AD21" s="3"/>
      <c r="AE21" s="3"/>
      <c r="AF21" s="3"/>
      <c r="AG21" s="3"/>
    </row>
    <row r="22" spans="1:33" ht="35.1" customHeight="1">
      <c r="A22">
        <v>820590220</v>
      </c>
      <c r="B22" t="s">
        <v>34</v>
      </c>
      <c r="C22" t="str">
        <f>HYPERLINK(_xlfn.XLOOKUP(A22,源!A:A,源!V:V,"",0,1),"网页")</f>
        <v>网页</v>
      </c>
      <c r="D22" s="55" t="str" cm="1">
        <f t="array" aca="1" ref="D22" ca="1">"单"&amp;Sheet2!G22&amp;"/库"&amp;IFERROR(IF(COUNTIF([1]在庫!$C:$C,INDIRECT("Sheet5!AL"&amp;ROW()))&gt;0,COUNTIF([1]在庫!$C:$C,INDIRECT("Sheet5!AL"&amp;ROW())),COUNTIF([1]在庫!$D:$D,INDIRECT("Sheet5!B"&amp;ROW()))),0)</f>
        <v>单0/库0</v>
      </c>
      <c r="E22" t="str">
        <f ca="1">IFERROR(IF(F22&lt;&gt;"",F22,IF(OR(AND(Sheet3!AC22="14:00",Q22&gt;0),AND(R22&lt;&gt;"",J22&gt;1)),"",IF(AND(J22&gt;=4,Sheet2!F22=0,H22&gt;5),"上架●",IF(OR(AND(J22=0,H22&lt;12),AND(J22&lt;4,H22&lt;=5,Sheet2!F22=1)),IF(Sheet2!F22=1,"下架●",""),IF(AND(J22&lt;=4,Sheet2!F22=1),"問合●",""))))),"")</f>
        <v/>
      </c>
      <c r="G22" s="35" cm="1">
        <f t="array" aca="1" ref="G22" ca="1">IFERROR(COUNTIF(INDIRECT(Sheet2!$W$2&amp;"F"&amp;Sheet2!B22&amp;":F"&amp;Sheet2!D22),"&lt;="&amp;Sheet3!L22*手数料),0)</f>
        <v>28</v>
      </c>
      <c r="H22" s="35">
        <f ca="1">IF(AND(Sheet2!L22=0,J22+L22+N22&lt;&gt;0),J22+L22+N22,Sheet2!L22)</f>
        <v>35</v>
      </c>
      <c r="I22" s="38" t="str">
        <f ca="1">HYPERLINK("https://www.qoo10.jp/GMKT.INC/Goods/Goods.aspx?goodscode="&amp;A22,IF(Sheet2!F22=0,"在庫切れ","出品中"))</f>
        <v>出品中</v>
      </c>
      <c r="J22">
        <v>20</v>
      </c>
      <c r="K22" s="33" t="s">
        <v>2536</v>
      </c>
      <c r="L22">
        <v>13</v>
      </c>
      <c r="M22" s="6" t="s">
        <v>2389</v>
      </c>
      <c r="N22">
        <v>2</v>
      </c>
      <c r="O22" t="s">
        <v>247</v>
      </c>
      <c r="P22" t="str" cm="1">
        <f t="array" aca="1" ref="P22" ca="1">IF(発送日=0.583333333333333,TEXT(0.583333333333333,"H:MM"),発送日)&amp;"/"&amp;Sheet3!AC22</f>
        <v>3/3</v>
      </c>
      <c r="Q22" cm="1">
        <f t="array" aca="1" ref="Q22" ca="1">VALUE(_xlfn.XLOOKUP(INDIRECT("A"&amp;ROW()),Sheet5!A:A,Sheet5!K:K,"",0,1))</f>
        <v>1</v>
      </c>
      <c r="R22" s="67" t="str" cm="1">
        <f t="array" aca="1" ref="R2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2" s="28" cm="1">
        <f t="array" aca="1" ref="S22" ca="1">VALUE(_xlfn.XLOOKUP(INDIRECT("A"&amp;ROW()),Sheet5!A:A,Sheet5!I:I,"",0,1))</f>
        <v>96355</v>
      </c>
      <c r="T22">
        <f ca="1">_xlfn.LET(_xlpm.kaka,IFERROR(LOOKUP(U22,{0,20000,30000,50000,100000,200000,400000,800000},{1500,2500,3500,4000,6000,8000,12000,30000}),6000),IF(TEXT(NOW(),"AAAA")="金曜日",_xlpm.kaka*2,_xlpm.kaka))</f>
        <v>4000</v>
      </c>
      <c r="U22" s="27">
        <f>IFERROR(_xlfn.LET(_xlpm.quyu,Sheet4!E22:J22,IF(COUNTIF(_xlpm.quyu,"&gt;0")&gt;=4,AVERAGE(_xlpm.quyu),IF(MAX(_xlpm.quyu)&gt;0,MAX(_xlpm.quyu),""))),"")</f>
        <v>83723.833333333328</v>
      </c>
      <c r="V22" s="28" cm="1">
        <f t="array" aca="1" ref="V22" ca="1">IFERROR(IF(Sheet4!D22&lt;&gt;"",ROUND((Sheet4!D22+Sheet1!T22)/手数料,0),ROUND((U22+T22)/手数料,0))*IF($V$1&lt;&gt;"",$V$1,1),"")</f>
        <v>95352</v>
      </c>
      <c r="Z22" s="1"/>
      <c r="AA22" s="1"/>
      <c r="AB22" s="1"/>
      <c r="AD22" s="3"/>
      <c r="AE22" s="3"/>
      <c r="AF22" s="3"/>
      <c r="AG22" s="3"/>
    </row>
    <row r="23" spans="1:33" ht="35.1" customHeight="1">
      <c r="A23">
        <v>820590221</v>
      </c>
      <c r="B23" t="s">
        <v>35</v>
      </c>
      <c r="C23" t="str">
        <f>HYPERLINK(_xlfn.XLOOKUP(A23,源!A:A,源!V:V,"",0,1),"网页")</f>
        <v>网页</v>
      </c>
      <c r="D23" s="55" t="str" cm="1">
        <f t="array" aca="1" ref="D23" ca="1">"单"&amp;Sheet2!G23&amp;"/库"&amp;IFERROR(IF(COUNTIF([1]在庫!$C:$C,INDIRECT("Sheet5!AL"&amp;ROW()))&gt;0,COUNTIF([1]在庫!$C:$C,INDIRECT("Sheet5!AL"&amp;ROW())),COUNTIF([1]在庫!$D:$D,INDIRECT("Sheet5!B"&amp;ROW()))),0)</f>
        <v>单0/库0</v>
      </c>
      <c r="E23" t="str">
        <f ca="1">IFERROR(IF(F23&lt;&gt;"",F23,IF(OR(AND(Sheet3!AC23="14:00",Q23&gt;0),AND(R23&lt;&gt;"",J23&gt;1)),"",IF(AND(J23&gt;=4,Sheet2!F23=0,H23&gt;5),"上架●",IF(OR(AND(J23=0,H23&lt;12),AND(J23&lt;4,H23&lt;=5,Sheet2!F23=1)),IF(Sheet2!F23=1,"下架●",""),IF(AND(J23&lt;=4,Sheet2!F23=1),"問合●",""))))),"")</f>
        <v/>
      </c>
      <c r="G23" s="35" cm="1">
        <f t="array" aca="1" ref="G23" ca="1">IFERROR(COUNTIF(INDIRECT(Sheet2!$W$2&amp;"F"&amp;Sheet2!B23&amp;":F"&amp;Sheet2!D23),"&lt;="&amp;Sheet3!L23*手数料),0)</f>
        <v>26</v>
      </c>
      <c r="H23" s="35">
        <f ca="1">IF(AND(Sheet2!L23=0,J23+L23+N23&lt;&gt;0),J23+L23+N23,Sheet2!L23)</f>
        <v>37</v>
      </c>
      <c r="I23" s="38" t="str">
        <f ca="1">HYPERLINK("https://www.qoo10.jp/GMKT.INC/Goods/Goods.aspx?goodscode="&amp;A23,IF(Sheet2!F23=0,"在庫切れ","出品中"))</f>
        <v>出品中</v>
      </c>
      <c r="J23">
        <v>19</v>
      </c>
      <c r="K23" s="33" t="s">
        <v>2536</v>
      </c>
      <c r="L23">
        <v>13</v>
      </c>
      <c r="M23" s="6" t="s">
        <v>2389</v>
      </c>
      <c r="N23">
        <v>5</v>
      </c>
      <c r="O23" t="s">
        <v>254</v>
      </c>
      <c r="P23" t="str" cm="1">
        <f t="array" aca="1" ref="P23" ca="1">IF(発送日=0.583333333333333,TEXT(0.583333333333333,"H:MM"),発送日)&amp;"/"&amp;Sheet3!AC23</f>
        <v>3/3</v>
      </c>
      <c r="Q23" cm="1">
        <f t="array" aca="1" ref="Q23" ca="1">VALUE(_xlfn.XLOOKUP(INDIRECT("A"&amp;ROW()),Sheet5!A:A,Sheet5!K:K,"",0,1))</f>
        <v>1</v>
      </c>
      <c r="R23" s="67" t="str" cm="1">
        <f t="array" aca="1" ref="R2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3" s="28" cm="1">
        <f t="array" aca="1" ref="S23" ca="1">VALUE(_xlfn.XLOOKUP(INDIRECT("A"&amp;ROW()),Sheet5!A:A,Sheet5!I:I,"",0,1))</f>
        <v>95895</v>
      </c>
      <c r="T23">
        <f ca="1">_xlfn.LET(_xlpm.kaka,IFERROR(LOOKUP(U23,{0,20000,30000,50000,100000,200000,400000,800000},{1500,2500,3500,4000,6000,8000,12000,30000}),6000),IF(TEXT(NOW(),"AAAA")="金曜日",_xlpm.kaka*2,_xlpm.kaka))</f>
        <v>4000</v>
      </c>
      <c r="U23" s="27">
        <f>IFERROR(_xlfn.LET(_xlpm.quyu,Sheet4!E23:J23,IF(COUNTIF(_xlpm.quyu,"&gt;0")&gt;=4,AVERAGE(_xlpm.quyu),IF(MAX(_xlpm.quyu)&gt;0,MAX(_xlpm.quyu),""))),"")</f>
        <v>83723.833333333328</v>
      </c>
      <c r="V23" s="28" cm="1">
        <f t="array" aca="1" ref="V23" ca="1">IFERROR(IF(Sheet4!D23&lt;&gt;"",ROUND((Sheet4!D23+Sheet1!T23)/手数料,0),ROUND((U23+T23)/手数料,0))*IF($V$1&lt;&gt;"",$V$1,1),"")</f>
        <v>95352</v>
      </c>
      <c r="Z23" s="1"/>
      <c r="AA23" s="1"/>
      <c r="AB23" s="1"/>
      <c r="AD23" s="3"/>
      <c r="AE23" s="3"/>
      <c r="AF23" s="3"/>
      <c r="AG23" s="3"/>
    </row>
    <row r="24" spans="1:33" ht="35.1" customHeight="1">
      <c r="A24">
        <v>820590222</v>
      </c>
      <c r="B24" t="s">
        <v>36</v>
      </c>
      <c r="C24" t="str">
        <f>HYPERLINK(_xlfn.XLOOKUP(A24,源!A:A,源!V:V,"",0,1),"网页")</f>
        <v>网页</v>
      </c>
      <c r="D24" s="55" t="str" cm="1">
        <f t="array" aca="1" ref="D24" ca="1">"单"&amp;Sheet2!G24&amp;"/库"&amp;IFERROR(IF(COUNTIF([1]在庫!$C:$C,INDIRECT("Sheet5!AL"&amp;ROW()))&gt;0,COUNTIF([1]在庫!$C:$C,INDIRECT("Sheet5!AL"&amp;ROW())),COUNTIF([1]在庫!$D:$D,INDIRECT("Sheet5!B"&amp;ROW()))),0)</f>
        <v>单0/库0</v>
      </c>
      <c r="E24" t="str">
        <f ca="1">IFERROR(IF(F24&lt;&gt;"",F24,IF(OR(AND(Sheet3!AC24="14:00",Q24&gt;0),AND(R24&lt;&gt;"",J24&gt;1)),"",IF(AND(J24&gt;=4,Sheet2!F24=0,H24&gt;5),"上架●",IF(OR(AND(J24=0,H24&lt;12),AND(J24&lt;4,H24&lt;=5,Sheet2!F24=1)),IF(Sheet2!F24=1,"下架●",""),IF(AND(J24&lt;=4,Sheet2!F24=1),"問合●",""))))),"")</f>
        <v/>
      </c>
      <c r="G24" s="35" cm="1">
        <f t="array" aca="1" ref="G24" ca="1">IFERROR(COUNTIF(INDIRECT(Sheet2!$W$2&amp;"F"&amp;Sheet2!B24&amp;":F"&amp;Sheet2!D24),"&lt;="&amp;Sheet3!L24*手数料),0)</f>
        <v>29</v>
      </c>
      <c r="H24" s="35">
        <f ca="1">IF(AND(Sheet2!L24=0,J24+L24+N24&lt;&gt;0),J24+L24+N24,Sheet2!L24)</f>
        <v>41</v>
      </c>
      <c r="I24" s="38" t="str">
        <f ca="1">HYPERLINK("https://www.qoo10.jp/GMKT.INC/Goods/Goods.aspx?goodscode="&amp;A24,IF(Sheet2!F24=0,"在庫切れ","出品中"))</f>
        <v>出品中</v>
      </c>
      <c r="J24">
        <v>26</v>
      </c>
      <c r="K24" s="33" t="s">
        <v>2782</v>
      </c>
      <c r="L24">
        <v>9</v>
      </c>
      <c r="M24" s="6" t="s">
        <v>2389</v>
      </c>
      <c r="N24">
        <v>6</v>
      </c>
      <c r="O24" t="s">
        <v>254</v>
      </c>
      <c r="P24" t="str" cm="1">
        <f t="array" aca="1" ref="P24" ca="1">IF(発送日=0.583333333333333,TEXT(0.583333333333333,"H:MM"),発送日)&amp;"/"&amp;Sheet3!AC24</f>
        <v>3/3</v>
      </c>
      <c r="Q24" cm="1">
        <f t="array" aca="1" ref="Q24" ca="1">VALUE(_xlfn.XLOOKUP(INDIRECT("A"&amp;ROW()),Sheet5!A:A,Sheet5!K:K,"",0,1))</f>
        <v>1</v>
      </c>
      <c r="R24" s="67" t="str" cm="1">
        <f t="array" aca="1" ref="R2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4" s="28" cm="1">
        <f t="array" aca="1" ref="S24" ca="1">VALUE(_xlfn.XLOOKUP(INDIRECT("A"&amp;ROW()),Sheet5!A:A,Sheet5!I:I,"",0,1))</f>
        <v>116324</v>
      </c>
      <c r="T24">
        <f ca="1">_xlfn.LET(_xlpm.kaka,IFERROR(LOOKUP(U24,{0,20000,30000,50000,100000,200000,400000,800000},{1500,2500,3500,4000,6000,8000,12000,30000}),6000),IF(TEXT(NOW(),"AAAA")="金曜日",_xlpm.kaka*2,_xlpm.kaka))</f>
        <v>6000</v>
      </c>
      <c r="U24" s="27">
        <f>IFERROR(_xlfn.LET(_xlpm.quyu,Sheet4!E24:J24,IF(COUNTIF(_xlpm.quyu,"&gt;0")&gt;=4,AVERAGE(_xlpm.quyu),IF(MAX(_xlpm.quyu)&gt;0,MAX(_xlpm.quyu),""))),"")</f>
        <v>102061.83333333333</v>
      </c>
      <c r="V24" s="28" cm="1">
        <f t="array" aca="1" ref="V24" ca="1">IFERROR(IF(Sheet4!D24&lt;&gt;"",ROUND((Sheet4!D24+Sheet1!T24)/手数料,0),ROUND((U24+T24)/手数料,0))*IF($V$1&lt;&gt;"",$V$1,1),"")</f>
        <v>117459</v>
      </c>
      <c r="Z24" s="1"/>
      <c r="AA24" s="1"/>
      <c r="AB24" s="1"/>
      <c r="AD24" s="3"/>
      <c r="AE24" s="3"/>
      <c r="AF24" s="3"/>
      <c r="AG24" s="3"/>
    </row>
    <row r="25" spans="1:33" ht="35.1" customHeight="1">
      <c r="A25">
        <v>820590223</v>
      </c>
      <c r="B25" t="s">
        <v>37</v>
      </c>
      <c r="C25" t="str">
        <f>HYPERLINK(_xlfn.XLOOKUP(A25,源!A:A,源!V:V,"",0,1),"网页")</f>
        <v>网页</v>
      </c>
      <c r="D25" s="55" t="str" cm="1">
        <f t="array" aca="1" ref="D25" ca="1">"单"&amp;Sheet2!G25&amp;"/库"&amp;IFERROR(IF(COUNTIF([1]在庫!$C:$C,INDIRECT("Sheet5!AL"&amp;ROW()))&gt;0,COUNTIF([1]在庫!$C:$C,INDIRECT("Sheet5!AL"&amp;ROW())),COUNTIF([1]在庫!$D:$D,INDIRECT("Sheet5!B"&amp;ROW()))),0)</f>
        <v>单0/库0</v>
      </c>
      <c r="E25" t="str">
        <f ca="1">IFERROR(IF(F25&lt;&gt;"",F25,IF(OR(AND(Sheet3!AC25="14:00",Q25&gt;0),AND(R25&lt;&gt;"",J25&gt;1)),"",IF(AND(J25&gt;=4,Sheet2!F25=0,H25&gt;5),"上架●",IF(OR(AND(J25=0,H25&lt;12),AND(J25&lt;4,H25&lt;=5,Sheet2!F25=1)),IF(Sheet2!F25=1,"下架●",""),IF(AND(J25&lt;=4,Sheet2!F25=1),"問合●",""))))),"")</f>
        <v/>
      </c>
      <c r="G25" s="35" cm="1">
        <f t="array" aca="1" ref="G25" ca="1">IFERROR(COUNTIF(INDIRECT(Sheet2!$W$2&amp;"F"&amp;Sheet2!B25&amp;":F"&amp;Sheet2!D25),"&lt;="&amp;Sheet3!L25*手数料),0)</f>
        <v>7</v>
      </c>
      <c r="H25" s="35">
        <f ca="1">IF(AND(Sheet2!L25=0,J25+L25+N25&lt;&gt;0),J25+L25+N25,Sheet2!L25)</f>
        <v>43</v>
      </c>
      <c r="I25" s="38" t="str">
        <f ca="1">HYPERLINK("https://www.qoo10.jp/GMKT.INC/Goods/Goods.aspx?goodscode="&amp;A25,IF(Sheet2!F25=0,"在庫切れ","出品中"))</f>
        <v>出品中</v>
      </c>
      <c r="J25">
        <v>26</v>
      </c>
      <c r="K25" s="33" t="s">
        <v>2783</v>
      </c>
      <c r="L25">
        <v>9</v>
      </c>
      <c r="M25" s="6" t="s">
        <v>2389</v>
      </c>
      <c r="N25">
        <v>8</v>
      </c>
      <c r="O25" t="s">
        <v>255</v>
      </c>
      <c r="P25" t="str" cm="1">
        <f t="array" aca="1" ref="P25" ca="1">IF(発送日=0.583333333333333,TEXT(0.583333333333333,"H:MM"),発送日)&amp;"/"&amp;Sheet3!AC25</f>
        <v>3/3</v>
      </c>
      <c r="Q25" cm="1">
        <f t="array" aca="1" ref="Q25" ca="1">VALUE(_xlfn.XLOOKUP(INDIRECT("A"&amp;ROW()),Sheet5!A:A,Sheet5!K:K,"",0,1))</f>
        <v>1</v>
      </c>
      <c r="R25" s="67" t="str" cm="1">
        <f t="array" aca="1" ref="R2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5" s="28" cm="1">
        <f t="array" aca="1" ref="S25" ca="1">VALUE(_xlfn.XLOOKUP(INDIRECT("A"&amp;ROW()),Sheet5!A:A,Sheet5!I:I,"",0,1))</f>
        <v>109325</v>
      </c>
      <c r="T25">
        <f ca="1">_xlfn.LET(_xlpm.kaka,IFERROR(LOOKUP(U25,{0,20000,30000,50000,100000,200000,400000,800000},{1500,2500,3500,4000,6000,8000,12000,30000}),6000),IF(TEXT(NOW(),"AAAA")="金曜日",_xlpm.kaka*2,_xlpm.kaka))</f>
        <v>4000</v>
      </c>
      <c r="U25" s="27">
        <f>IFERROR(_xlfn.LET(_xlpm.quyu,Sheet4!E25:J25,IF(COUNTIF(_xlpm.quyu,"&gt;0")&gt;=4,AVERAGE(_xlpm.quyu),IF(MAX(_xlpm.quyu)&gt;0,MAX(_xlpm.quyu),""))),"")</f>
        <v>97968</v>
      </c>
      <c r="V25" s="28" cm="1">
        <f t="array" aca="1" ref="V25" ca="1">IFERROR(IF(Sheet4!D25&lt;&gt;"",ROUND((Sheet4!D25+Sheet1!T25)/手数料,0),ROUND((U25+T25)/手数料,0))*IF($V$1&lt;&gt;"",$V$1,1),"")</f>
        <v>110835</v>
      </c>
      <c r="Z25" s="1"/>
      <c r="AA25" s="1"/>
      <c r="AB25" s="1"/>
      <c r="AD25" s="3"/>
      <c r="AE25" s="3"/>
      <c r="AF25" s="3"/>
      <c r="AG25" s="3"/>
    </row>
    <row r="26" spans="1:33" ht="35.1" customHeight="1">
      <c r="A26">
        <v>820590224</v>
      </c>
      <c r="B26" t="s">
        <v>38</v>
      </c>
      <c r="C26" t="str">
        <f>HYPERLINK(_xlfn.XLOOKUP(A26,源!A:A,源!V:V,"",0,1),"网页")</f>
        <v>网页</v>
      </c>
      <c r="D26" s="55" t="str" cm="1">
        <f t="array" aca="1" ref="D26" ca="1">"单"&amp;Sheet2!G26&amp;"/库"&amp;IFERROR(IF(COUNTIF([1]在庫!$C:$C,INDIRECT("Sheet5!AL"&amp;ROW()))&gt;0,COUNTIF([1]在庫!$C:$C,INDIRECT("Sheet5!AL"&amp;ROW())),COUNTIF([1]在庫!$D:$D,INDIRECT("Sheet5!B"&amp;ROW()))),0)</f>
        <v>单0/库0</v>
      </c>
      <c r="E26" t="str">
        <f ca="1">IFERROR(IF(F26&lt;&gt;"",F26,IF(OR(AND(Sheet3!AC26="14:00",Q26&gt;0),AND(R26&lt;&gt;"",J26&gt;1)),"",IF(AND(J26&gt;=4,Sheet2!F26=0,H26&gt;5),"上架●",IF(OR(AND(J26=0,H26&lt;12),AND(J26&lt;4,H26&lt;=5,Sheet2!F26=1)),IF(Sheet2!F26=1,"下架●",""),IF(AND(J26&lt;=4,Sheet2!F26=1),"問合●",""))))),"")</f>
        <v/>
      </c>
      <c r="G26" s="35" cm="1">
        <f t="array" aca="1" ref="G26" ca="1">IFERROR(COUNTIF(INDIRECT(Sheet2!$W$2&amp;"F"&amp;Sheet2!B26&amp;":F"&amp;Sheet2!D26),"&lt;="&amp;Sheet3!L26*手数料),0)</f>
        <v>24</v>
      </c>
      <c r="H26" s="35">
        <f ca="1">IF(AND(Sheet2!L26=0,J26+L26+N26&lt;&gt;0),J26+L26+N26,Sheet2!L26)</f>
        <v>33</v>
      </c>
      <c r="I26" s="38" t="str">
        <f ca="1">HYPERLINK("https://www.qoo10.jp/GMKT.INC/Goods/Goods.aspx?goodscode="&amp;A26,IF(Sheet2!F26=0,"在庫切れ","出品中"))</f>
        <v>出品中</v>
      </c>
      <c r="J26">
        <v>21</v>
      </c>
      <c r="K26" s="33" t="s">
        <v>2584</v>
      </c>
      <c r="L26">
        <v>11</v>
      </c>
      <c r="M26" s="6" t="s">
        <v>2389</v>
      </c>
      <c r="N26">
        <v>1</v>
      </c>
      <c r="O26" t="s">
        <v>250</v>
      </c>
      <c r="P26" t="str" cm="1">
        <f t="array" aca="1" ref="P26" ca="1">IF(発送日=0.583333333333333,TEXT(0.583333333333333,"H:MM"),発送日)&amp;"/"&amp;Sheet3!AC26</f>
        <v>3/3</v>
      </c>
      <c r="Q26" cm="1">
        <f t="array" aca="1" ref="Q26" ca="1">VALUE(_xlfn.XLOOKUP(INDIRECT("A"&amp;ROW()),Sheet5!A:A,Sheet5!K:K,"",0,1))</f>
        <v>1</v>
      </c>
      <c r="R26" s="67" t="str" cm="1">
        <f t="array" aca="1" ref="R2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6" s="28" cm="1">
        <f t="array" aca="1" ref="S26" ca="1">VALUE(_xlfn.XLOOKUP(INDIRECT("A"&amp;ROW()),Sheet5!A:A,Sheet5!I:I,"",0,1))</f>
        <v>172908</v>
      </c>
      <c r="T26">
        <f ca="1">_xlfn.LET(_xlpm.kaka,IFERROR(LOOKUP(U26,{0,20000,30000,50000,100000,200000,400000,800000},{1500,2500,3500,4000,6000,8000,12000,30000}),6000),IF(TEXT(NOW(),"AAAA")="金曜日",_xlpm.kaka*2,_xlpm.kaka))</f>
        <v>6000</v>
      </c>
      <c r="U26" s="27">
        <f>IFERROR(_xlfn.LET(_xlpm.quyu,Sheet4!E26:J26,IF(COUNTIF(_xlpm.quyu,"&gt;0")&gt;=4,AVERAGE(_xlpm.quyu),IF(MAX(_xlpm.quyu)&gt;0,MAX(_xlpm.quyu),""))),"")</f>
        <v>153075</v>
      </c>
      <c r="V26" s="28" cm="1">
        <f t="array" aca="1" ref="V26" ca="1">IFERROR(IF(Sheet4!D26&lt;&gt;"",ROUND((Sheet4!D26+Sheet1!T26)/手数料,0),ROUND((U26+T26)/手数料,0))*IF($V$1&lt;&gt;"",$V$1,1),"")</f>
        <v>172908</v>
      </c>
      <c r="Z26" s="1"/>
      <c r="AA26" s="1"/>
      <c r="AB26" s="1"/>
      <c r="AD26" s="3"/>
      <c r="AE26" s="3"/>
      <c r="AF26" s="3"/>
      <c r="AG26" s="3"/>
    </row>
    <row r="27" spans="1:33" ht="35.1" customHeight="1">
      <c r="A27">
        <v>820590225</v>
      </c>
      <c r="B27" t="s">
        <v>39</v>
      </c>
      <c r="C27" t="str">
        <f>HYPERLINK(_xlfn.XLOOKUP(A27,源!A:A,源!V:V,"",0,1),"网页")</f>
        <v>网页</v>
      </c>
      <c r="D27" s="55" t="str" cm="1">
        <f t="array" aca="1" ref="D27" ca="1">"单"&amp;Sheet2!G27&amp;"/库"&amp;IFERROR(IF(COUNTIF([1]在庫!$C:$C,INDIRECT("Sheet5!AL"&amp;ROW()))&gt;0,COUNTIF([1]在庫!$C:$C,INDIRECT("Sheet5!AL"&amp;ROW())),COUNTIF([1]在庫!$D:$D,INDIRECT("Sheet5!B"&amp;ROW()))),0)</f>
        <v>单0/库0</v>
      </c>
      <c r="E27" t="str">
        <f ca="1">IFERROR(IF(F27&lt;&gt;"",F27,IF(OR(AND(Sheet3!AC27="14:00",Q27&gt;0),AND(R27&lt;&gt;"",J27&gt;1)),"",IF(AND(J27&gt;=4,Sheet2!F27=0,H27&gt;5),"上架●",IF(OR(AND(J27=0,H27&lt;12),AND(J27&lt;4,H27&lt;=5,Sheet2!F27=1)),IF(Sheet2!F27=1,"下架●",""),IF(AND(J27&lt;=4,Sheet2!F27=1),"問合●",""))))),"")</f>
        <v/>
      </c>
      <c r="G27" s="35" cm="1">
        <f t="array" aca="1" ref="G27" ca="1">IFERROR(COUNTIF(INDIRECT(Sheet2!$W$2&amp;"F"&amp;Sheet2!B27&amp;":F"&amp;Sheet2!D27),"&lt;="&amp;Sheet3!L27*手数料),0)</f>
        <v>8</v>
      </c>
      <c r="H27" s="35">
        <f ca="1">IF(AND(Sheet2!L27=0,J27+L27+N27&lt;&gt;0),J27+L27+N27,Sheet2!L27)</f>
        <v>30</v>
      </c>
      <c r="I27" s="38" t="str">
        <f ca="1">HYPERLINK("https://www.qoo10.jp/GMKT.INC/Goods/Goods.aspx?goodscode="&amp;A27,IF(Sheet2!F27=0,"在庫切れ","出品中"))</f>
        <v>出品中</v>
      </c>
      <c r="J27">
        <v>17</v>
      </c>
      <c r="K27" s="33" t="s">
        <v>2784</v>
      </c>
      <c r="L27">
        <v>11</v>
      </c>
      <c r="M27" s="6" t="s">
        <v>2389</v>
      </c>
      <c r="N27">
        <v>2</v>
      </c>
      <c r="O27" t="s">
        <v>250</v>
      </c>
      <c r="P27" t="str" cm="1">
        <f t="array" aca="1" ref="P27" ca="1">IF(発送日=0.583333333333333,TEXT(0.583333333333333,"H:MM"),発送日)&amp;"/"&amp;Sheet3!AC27</f>
        <v>3/3</v>
      </c>
      <c r="Q27" cm="1">
        <f t="array" aca="1" ref="Q27" ca="1">VALUE(_xlfn.XLOOKUP(INDIRECT("A"&amp;ROW()),Sheet5!A:A,Sheet5!K:K,"",0,1))</f>
        <v>1</v>
      </c>
      <c r="R27" s="67" t="str" cm="1">
        <f t="array" aca="1" ref="R2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7" s="28" cm="1">
        <f t="array" aca="1" ref="S27" ca="1">VALUE(_xlfn.XLOOKUP(INDIRECT("A"&amp;ROW()),Sheet5!A:A,Sheet5!I:I,"",0,1))</f>
        <v>195571</v>
      </c>
      <c r="T27">
        <f ca="1">_xlfn.LET(_xlpm.kaka,IFERROR(LOOKUP(U27,{0,20000,30000,50000,100000,200000,400000,800000},{1500,2500,3500,4000,6000,8000,12000,30000}),6000),IF(TEXT(NOW(),"AAAA")="金曜日",_xlpm.kaka*2,_xlpm.kaka))</f>
        <v>6000</v>
      </c>
      <c r="U27" s="27">
        <f>IFERROR(_xlfn.LET(_xlpm.quyu,Sheet4!E27:J27,IF(COUNTIF(_xlpm.quyu,"&gt;0")&gt;=4,AVERAGE(_xlpm.quyu),IF(MAX(_xlpm.quyu)&gt;0,MAX(_xlpm.quyu),""))),"")</f>
        <v>173757.5</v>
      </c>
      <c r="V27" s="28" cm="1">
        <f t="array" aca="1" ref="V27" ca="1">IFERROR(IF(Sheet4!D27&lt;&gt;"",ROUND((Sheet4!D27+Sheet1!T27)/手数料,0),ROUND((U27+T27)/手数料,0))*IF($V$1&lt;&gt;"",$V$1,1),"")</f>
        <v>195389</v>
      </c>
      <c r="Z27" s="1"/>
      <c r="AA27" s="1"/>
      <c r="AB27" s="1"/>
      <c r="AD27" s="3"/>
      <c r="AE27" s="3"/>
      <c r="AF27" s="3"/>
      <c r="AG27" s="3"/>
    </row>
    <row r="28" spans="1:33" ht="35.1" customHeight="1">
      <c r="A28">
        <v>820590226</v>
      </c>
      <c r="B28" t="s">
        <v>40</v>
      </c>
      <c r="C28" t="str">
        <f>HYPERLINK(_xlfn.XLOOKUP(A28,源!A:A,源!V:V,"",0,1),"网页")</f>
        <v>网页</v>
      </c>
      <c r="D28" s="55" t="str" cm="1">
        <f t="array" aca="1" ref="D28" ca="1">"单"&amp;Sheet2!G28&amp;"/库"&amp;IFERROR(IF(COUNTIF([1]在庫!$C:$C,INDIRECT("Sheet5!AL"&amp;ROW()))&gt;0,COUNTIF([1]在庫!$C:$C,INDIRECT("Sheet5!AL"&amp;ROW())),COUNTIF([1]在庫!$D:$D,INDIRECT("Sheet5!B"&amp;ROW()))),0)</f>
        <v>单0/库0</v>
      </c>
      <c r="E28" t="str">
        <f ca="1">IFERROR(IF(F28&lt;&gt;"",F28,IF(OR(AND(Sheet3!AC28="14:00",Q28&gt;0),AND(R28&lt;&gt;"",J28&gt;1)),"",IF(AND(J28&gt;=4,Sheet2!F28=0,H28&gt;5),"上架●",IF(OR(AND(J28=0,H28&lt;12),AND(J28&lt;4,H28&lt;=5,Sheet2!F28=1)),IF(Sheet2!F28=1,"下架●",""),IF(AND(J28&lt;=4,Sheet2!F28=1),"問合●",""))))),"")</f>
        <v/>
      </c>
      <c r="G28" s="35" cm="1">
        <f t="array" aca="1" ref="G28" ca="1">IFERROR(COUNTIF(INDIRECT(Sheet2!$W$2&amp;"F"&amp;Sheet2!B28&amp;":F"&amp;Sheet2!D28),"&lt;="&amp;Sheet3!L28*手数料),0)</f>
        <v>0</v>
      </c>
      <c r="H28" s="35">
        <f ca="1">IF(AND(Sheet2!L28=0,J28+L28+N28&lt;&gt;0),J28+L28+N28,Sheet2!L28)</f>
        <v>0</v>
      </c>
      <c r="I28" s="38" t="str">
        <f ca="1">HYPERLINK("https://www.qoo10.jp/GMKT.INC/Goods/Goods.aspx?goodscode="&amp;A28,IF(Sheet2!F28=0,"在庫切れ","出品中"))</f>
        <v>在庫切れ</v>
      </c>
      <c r="J28">
        <v>0</v>
      </c>
      <c r="K28" s="33"/>
      <c r="L28">
        <v>0</v>
      </c>
      <c r="M28" s="6" t="s">
        <v>2389</v>
      </c>
      <c r="N28">
        <v>0</v>
      </c>
      <c r="O28" t="s">
        <v>250</v>
      </c>
      <c r="P28" t="str" cm="1">
        <f t="array" aca="1" ref="P28" ca="1">IF(発送日=0.583333333333333,TEXT(0.583333333333333,"H:MM"),発送日)&amp;"/"&amp;Sheet3!AC28</f>
        <v>7/14</v>
      </c>
      <c r="Q28" cm="1">
        <f t="array" aca="1" ref="Q28" ca="1">VALUE(_xlfn.XLOOKUP(INDIRECT("A"&amp;ROW()),Sheet5!A:A,Sheet5!K:K,"",0,1))</f>
        <v>0</v>
      </c>
      <c r="R28" s="67" t="str" cm="1">
        <f t="array" aca="1" ref="R2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8" s="28" cm="1">
        <f t="array" aca="1" ref="S28" ca="1">VALUE(_xlfn.XLOOKUP(INDIRECT("A"&amp;ROW()),Sheet5!A:A,Sheet5!I:I,"",0,1))</f>
        <v>1234918</v>
      </c>
      <c r="T28">
        <f ca="1">_xlfn.LET(_xlpm.kaka,IFERROR(LOOKUP(U28,{0,20000,30000,50000,100000,200000,400000,800000},{1500,2500,3500,4000,6000,8000,12000,30000}),6000),IF(TEXT(NOW(),"AAAA")="金曜日",_xlpm.kaka*2,_xlpm.kaka))</f>
        <v>6000</v>
      </c>
      <c r="U28" s="27" t="str">
        <f>IFERROR(_xlfn.LET(_xlpm.quyu,Sheet4!E28:J28,IF(COUNTIF(_xlpm.quyu,"&gt;0")&gt;=4,AVERAGE(_xlpm.quyu),IF(MAX(_xlpm.quyu)&gt;0,MAX(_xlpm.quyu),""))),"")</f>
        <v/>
      </c>
      <c r="V28" s="28" t="str" cm="1">
        <f t="array" aca="1" ref="V28" ca="1">IFERROR(IF(Sheet4!D28&lt;&gt;"",ROUND((Sheet4!D28+Sheet1!T28)/手数料,0),ROUND((U28+T28)/手数料,0))*IF($V$1&lt;&gt;"",$V$1,1),"")</f>
        <v/>
      </c>
      <c r="Z28" s="1"/>
      <c r="AA28" s="1"/>
      <c r="AB28" s="1"/>
      <c r="AD28" s="3"/>
      <c r="AE28" s="3"/>
      <c r="AF28" s="3"/>
      <c r="AG28" s="3"/>
    </row>
    <row r="29" spans="1:33" ht="35.1" customHeight="1">
      <c r="A29">
        <v>820590227</v>
      </c>
      <c r="B29" t="s">
        <v>41</v>
      </c>
      <c r="C29" t="str">
        <f>HYPERLINK(_xlfn.XLOOKUP(A29,源!A:A,源!V:V,"",0,1),"网页")</f>
        <v>网页</v>
      </c>
      <c r="D29" s="55" t="str" cm="1">
        <f t="array" aca="1" ref="D29" ca="1">"单"&amp;Sheet2!G29&amp;"/库"&amp;IFERROR(IF(COUNTIF([1]在庫!$C:$C,INDIRECT("Sheet5!AL"&amp;ROW()))&gt;0,COUNTIF([1]在庫!$C:$C,INDIRECT("Sheet5!AL"&amp;ROW())),COUNTIF([1]在庫!$D:$D,INDIRECT("Sheet5!B"&amp;ROW()))),0)</f>
        <v>单0/库0</v>
      </c>
      <c r="E29" t="str">
        <f ca="1">IFERROR(IF(F29&lt;&gt;"",F29,IF(OR(AND(Sheet3!AC29="14:00",Q29&gt;0),AND(R29&lt;&gt;"",J29&gt;1)),"",IF(AND(J29&gt;=4,Sheet2!F29=0,H29&gt;5),"上架●",IF(OR(AND(J29=0,H29&lt;12),AND(J29&lt;4,H29&lt;=5,Sheet2!F29=1)),IF(Sheet2!F29=1,"下架●",""),IF(AND(J29&lt;=4,Sheet2!F29=1),"問合●",""))))),"")</f>
        <v/>
      </c>
      <c r="G29" s="35" cm="1">
        <f t="array" aca="1" ref="G29" ca="1">IFERROR(COUNTIF(INDIRECT(Sheet2!$W$2&amp;"F"&amp;Sheet2!B29&amp;":F"&amp;Sheet2!D29),"&lt;="&amp;Sheet3!L29*手数料),0)</f>
        <v>2</v>
      </c>
      <c r="H29" s="35">
        <f ca="1">IF(AND(Sheet2!L29=0,J29+L29+N29&lt;&gt;0),J29+L29+N29,Sheet2!L29)</f>
        <v>2</v>
      </c>
      <c r="I29" s="38" t="str">
        <f ca="1">HYPERLINK("https://www.qoo10.jp/GMKT.INC/Goods/Goods.aspx?goodscode="&amp;A29,IF(Sheet2!F29=0,"在庫切れ","出品中"))</f>
        <v>在庫切れ</v>
      </c>
      <c r="J29">
        <v>2</v>
      </c>
      <c r="K29" s="33" t="s">
        <v>2527</v>
      </c>
      <c r="L29">
        <v>0</v>
      </c>
      <c r="M29" s="6" t="s">
        <v>2389</v>
      </c>
      <c r="N29">
        <v>0</v>
      </c>
      <c r="O29" t="s">
        <v>256</v>
      </c>
      <c r="P29" t="str" cm="1">
        <f t="array" aca="1" ref="P29" ca="1">IF(発送日=0.583333333333333,TEXT(0.583333333333333,"H:MM"),発送日)&amp;"/"&amp;Sheet3!AC29</f>
        <v>5/14</v>
      </c>
      <c r="Q29" cm="1">
        <f t="array" aca="1" ref="Q29" ca="1">VALUE(_xlfn.XLOOKUP(INDIRECT("A"&amp;ROW()),Sheet5!A:A,Sheet5!K:K,"",0,1))</f>
        <v>0</v>
      </c>
      <c r="R29" s="67" t="str" cm="1">
        <f t="array" aca="1" ref="R2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9" s="28" cm="1">
        <f t="array" aca="1" ref="S29" ca="1">VALUE(_xlfn.XLOOKUP(INDIRECT("A"&amp;ROW()),Sheet5!A:A,Sheet5!I:I,"",0,1))</f>
        <v>1277175</v>
      </c>
      <c r="T29">
        <f ca="1">_xlfn.LET(_xlpm.kaka,IFERROR(LOOKUP(U29,{0,20000,30000,50000,100000,200000,400000,800000},{1500,2500,3500,4000,6000,8000,12000,30000}),6000),IF(TEXT(NOW(),"AAAA")="金曜日",_xlpm.kaka*2,_xlpm.kaka))</f>
        <v>30000</v>
      </c>
      <c r="U29" s="27">
        <f>IFERROR(_xlfn.LET(_xlpm.quyu,Sheet4!E29:J29,IF(COUNTIF(_xlpm.quyu,"&gt;0")&gt;=4,AVERAGE(_xlpm.quyu),IF(MAX(_xlpm.quyu)&gt;0,MAX(_xlpm.quyu),""))),"")</f>
        <v>1155000</v>
      </c>
      <c r="V29" s="28" cm="1">
        <f t="array" aca="1" ref="V29" ca="1">IFERROR(IF(Sheet4!D29&lt;&gt;"",ROUND((Sheet4!D29+Sheet1!T29)/手数料,0),ROUND((U29+T29)/手数料,0))*IF($V$1&lt;&gt;"",$V$1,1),"")</f>
        <v>1302198</v>
      </c>
      <c r="Z29" s="1"/>
      <c r="AA29" s="1"/>
      <c r="AB29" s="1"/>
      <c r="AD29" s="3"/>
      <c r="AE29" s="3"/>
      <c r="AF29" s="3"/>
      <c r="AG29" s="3"/>
    </row>
    <row r="30" spans="1:33" ht="35.1" customHeight="1">
      <c r="A30">
        <v>820590228</v>
      </c>
      <c r="B30" t="s">
        <v>42</v>
      </c>
      <c r="C30" t="str">
        <f>HYPERLINK(_xlfn.XLOOKUP(A30,源!A:A,源!V:V,"",0,1),"网页")</f>
        <v>网页</v>
      </c>
      <c r="D30" s="55" t="str" cm="1">
        <f t="array" aca="1" ref="D30" ca="1">"单"&amp;Sheet2!G30&amp;"/库"&amp;IFERROR(IF(COUNTIF([1]在庫!$C:$C,INDIRECT("Sheet5!AL"&amp;ROW()))&gt;0,COUNTIF([1]在庫!$C:$C,INDIRECT("Sheet5!AL"&amp;ROW())),COUNTIF([1]在庫!$D:$D,INDIRECT("Sheet5!B"&amp;ROW()))),0)</f>
        <v>单0/库0</v>
      </c>
      <c r="E30" t="str">
        <f ca="1">IFERROR(IF(F30&lt;&gt;"",F30,IF(OR(AND(Sheet3!AC30="14:00",Q30&gt;0),AND(R30&lt;&gt;"",J30&gt;1)),"",IF(AND(J30&gt;=4,Sheet2!F30=0,H30&gt;5),"上架●",IF(OR(AND(J30=0,H30&lt;12),AND(J30&lt;4,H30&lt;=5,Sheet2!F30=1)),IF(Sheet2!F30=1,"下架●",""),IF(AND(J30&lt;=4,Sheet2!F30=1),"問合●",""))))),"")</f>
        <v/>
      </c>
      <c r="G30" s="35" cm="1">
        <f t="array" aca="1" ref="G30" ca="1">IFERROR(COUNTIF(INDIRECT(Sheet2!$W$2&amp;"F"&amp;Sheet2!B30&amp;":F"&amp;Sheet2!D30),"&lt;="&amp;Sheet3!L30*手数料),0)</f>
        <v>37</v>
      </c>
      <c r="H30" s="35">
        <f ca="1">IF(AND(Sheet2!L30=0,J30+L30+N30&lt;&gt;0),J30+L30+N30,Sheet2!L30)</f>
        <v>43</v>
      </c>
      <c r="I30" s="38" t="str">
        <f ca="1">HYPERLINK("https://www.qoo10.jp/GMKT.INC/Goods/Goods.aspx?goodscode="&amp;A30,IF(Sheet2!F30=0,"在庫切れ","出品中"))</f>
        <v>出品中</v>
      </c>
      <c r="J30">
        <v>15</v>
      </c>
      <c r="K30" s="33" t="s">
        <v>2576</v>
      </c>
      <c r="L30">
        <v>17</v>
      </c>
      <c r="M30" s="6" t="s">
        <v>2389</v>
      </c>
      <c r="N30">
        <v>11</v>
      </c>
      <c r="O30" t="s">
        <v>257</v>
      </c>
      <c r="P30" t="str" cm="1">
        <f t="array" aca="1" ref="P30" ca="1">IF(発送日=0.583333333333333,TEXT(0.583333333333333,"H:MM"),発送日)&amp;"/"&amp;Sheet3!AC30</f>
        <v>3/3</v>
      </c>
      <c r="Q30" cm="1">
        <f t="array" aca="1" ref="Q30" ca="1">VALUE(_xlfn.XLOOKUP(INDIRECT("A"&amp;ROW()),Sheet5!A:A,Sheet5!K:K,"",0,1))</f>
        <v>1</v>
      </c>
      <c r="R30" s="67" t="str" cm="1">
        <f t="array" aca="1" ref="R3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30" s="28" cm="1">
        <f t="array" aca="1" ref="S30" ca="1">VALUE(_xlfn.XLOOKUP(INDIRECT("A"&amp;ROW()),Sheet5!A:A,Sheet5!I:I,"",0,1))</f>
        <v>90435</v>
      </c>
      <c r="T30">
        <f ca="1">_xlfn.LET(_xlpm.kaka,IFERROR(LOOKUP(U30,{0,20000,30000,50000,100000,200000,400000,800000},{1500,2500,3500,4000,6000,8000,12000,30000}),6000),IF(TEXT(NOW(),"AAAA")="金曜日",_xlpm.kaka*2,_xlpm.kaka))</f>
        <v>4000</v>
      </c>
      <c r="U30" s="27">
        <f>IFERROR(_xlfn.LET(_xlpm.quyu,Sheet4!E30:J30,IF(COUNTIF(_xlpm.quyu,"&gt;0")&gt;=4,AVERAGE(_xlpm.quyu),IF(MAX(_xlpm.quyu)&gt;0,MAX(_xlpm.quyu),""))),"")</f>
        <v>79200</v>
      </c>
      <c r="V30" s="28" cm="1">
        <f t="array" aca="1" ref="V30" ca="1">IFERROR(IF(Sheet4!D30&lt;&gt;"",ROUND((Sheet4!D30+Sheet1!T30)/手数料,0),ROUND((U30+T30)/手数料,0))*IF($V$1&lt;&gt;"",$V$1,1),"")</f>
        <v>90435</v>
      </c>
      <c r="Z30" s="1"/>
      <c r="AA30" s="1"/>
      <c r="AB30" s="1"/>
      <c r="AD30" s="3"/>
      <c r="AE30" s="3"/>
      <c r="AF30" s="3"/>
      <c r="AG30" s="3"/>
    </row>
    <row r="31" spans="1:33" ht="35.1" customHeight="1">
      <c r="A31">
        <v>820590229</v>
      </c>
      <c r="B31" t="s">
        <v>43</v>
      </c>
      <c r="C31" t="str">
        <f>HYPERLINK(_xlfn.XLOOKUP(A31,源!A:A,源!V:V,"",0,1),"网页")</f>
        <v>网页</v>
      </c>
      <c r="D31" s="55" t="str" cm="1">
        <f t="array" aca="1" ref="D31" ca="1">"单"&amp;Sheet2!G31&amp;"/库"&amp;IFERROR(IF(COUNTIF([1]在庫!$C:$C,INDIRECT("Sheet5!AL"&amp;ROW()))&gt;0,COUNTIF([1]在庫!$C:$C,INDIRECT("Sheet5!AL"&amp;ROW())),COUNTIF([1]在庫!$D:$D,INDIRECT("Sheet5!B"&amp;ROW()))),0)</f>
        <v>单0/库0</v>
      </c>
      <c r="E31" t="str">
        <f ca="1">IFERROR(IF(F31&lt;&gt;"",F31,IF(OR(AND(Sheet3!AC31="14:00",Q31&gt;0),AND(R31&lt;&gt;"",J31&gt;1)),"",IF(AND(J31&gt;=4,Sheet2!F31=0,H31&gt;5),"上架●",IF(OR(AND(J31=0,H31&lt;12),AND(J31&lt;4,H31&lt;=5,Sheet2!F31=1)),IF(Sheet2!F31=1,"下架●",""),IF(AND(J31&lt;=4,Sheet2!F31=1),"問合●",""))))),"")</f>
        <v/>
      </c>
      <c r="G31" s="35" cm="1">
        <f t="array" aca="1" ref="G31" ca="1">IFERROR(COUNTIF(INDIRECT(Sheet2!$W$2&amp;"F"&amp;Sheet2!B31&amp;":F"&amp;Sheet2!D31),"&lt;="&amp;Sheet3!L31*手数料),0)</f>
        <v>38</v>
      </c>
      <c r="H31" s="35">
        <f ca="1">IF(AND(Sheet2!L31=0,J31+L31+N31&lt;&gt;0),J31+L31+N31,Sheet2!L31)</f>
        <v>45</v>
      </c>
      <c r="I31" s="38" t="str">
        <f ca="1">HYPERLINK("https://www.qoo10.jp/GMKT.INC/Goods/Goods.aspx?goodscode="&amp;A31,IF(Sheet2!F31=0,"在庫切れ","出品中"))</f>
        <v>出品中</v>
      </c>
      <c r="J31">
        <v>26</v>
      </c>
      <c r="K31" s="33" t="s">
        <v>2785</v>
      </c>
      <c r="L31">
        <v>14</v>
      </c>
      <c r="M31" s="6" t="s">
        <v>2389</v>
      </c>
      <c r="N31">
        <v>5</v>
      </c>
      <c r="O31" t="s">
        <v>258</v>
      </c>
      <c r="P31" t="str" cm="1">
        <f t="array" aca="1" ref="P31" ca="1">IF(発送日=0.583333333333333,TEXT(0.583333333333333,"H:MM"),発送日)&amp;"/"&amp;Sheet3!AC31</f>
        <v>3/3</v>
      </c>
      <c r="Q31" cm="1">
        <f t="array" aca="1" ref="Q31" ca="1">VALUE(_xlfn.XLOOKUP(INDIRECT("A"&amp;ROW()),Sheet5!A:A,Sheet5!K:K,"",0,1))</f>
        <v>1</v>
      </c>
      <c r="R31" s="67" t="str" cm="1">
        <f t="array" aca="1" ref="R3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31" s="28" cm="1">
        <f t="array" aca="1" ref="S31" ca="1">VALUE(_xlfn.XLOOKUP(INDIRECT("A"&amp;ROW()),Sheet5!A:A,Sheet5!I:I,"",0,1))</f>
        <v>90878</v>
      </c>
      <c r="T31">
        <f ca="1">_xlfn.LET(_xlpm.kaka,IFERROR(LOOKUP(U31,{0,20000,30000,50000,100000,200000,400000,800000},{1500,2500,3500,4000,6000,8000,12000,30000}),6000),IF(TEXT(NOW(),"AAAA")="金曜日",_xlpm.kaka*2,_xlpm.kaka))</f>
        <v>4000</v>
      </c>
      <c r="U31" s="27">
        <f>IFERROR(_xlfn.LET(_xlpm.quyu,Sheet4!E31:J31,IF(COUNTIF(_xlpm.quyu,"&gt;0")&gt;=4,AVERAGE(_xlpm.quyu),IF(MAX(_xlpm.quyu)&gt;0,MAX(_xlpm.quyu),""))),"")</f>
        <v>81343.333333333328</v>
      </c>
      <c r="V31" s="28" cm="1">
        <f t="array" aca="1" ref="V31" ca="1">IFERROR(IF(Sheet4!D31&lt;&gt;"",ROUND((Sheet4!D31+Sheet1!T31)/手数料,0),ROUND((U31+T31)/手数料,0))*IF($V$1&lt;&gt;"",$V$1,1),"")</f>
        <v>92764</v>
      </c>
      <c r="Z31" s="1"/>
      <c r="AA31" s="1"/>
      <c r="AB31" s="1"/>
      <c r="AD31" s="3"/>
      <c r="AE31" s="3"/>
      <c r="AF31" s="3"/>
      <c r="AG31" s="3"/>
    </row>
    <row r="32" spans="1:33" ht="35.1" customHeight="1">
      <c r="A32">
        <v>820590230</v>
      </c>
      <c r="B32" t="s">
        <v>44</v>
      </c>
      <c r="C32" t="str">
        <f>HYPERLINK(_xlfn.XLOOKUP(A32,源!A:A,源!V:V,"",0,1),"网页")</f>
        <v>网页</v>
      </c>
      <c r="D32" s="55" t="str" cm="1">
        <f t="array" aca="1" ref="D32" ca="1">"单"&amp;Sheet2!G32&amp;"/库"&amp;IFERROR(IF(COUNTIF([1]在庫!$C:$C,INDIRECT("Sheet5!AL"&amp;ROW()))&gt;0,COUNTIF([1]在庫!$C:$C,INDIRECT("Sheet5!AL"&amp;ROW())),COUNTIF([1]在庫!$D:$D,INDIRECT("Sheet5!B"&amp;ROW()))),0)</f>
        <v>单0/库0</v>
      </c>
      <c r="E32" t="str">
        <f>IFERROR(IF(F32&lt;&gt;"",F32,IF(OR(AND(Sheet3!AC32="14:00",Q32&gt;0),AND(R32&lt;&gt;"",J32&gt;1)),"",IF(AND(J32&gt;=4,Sheet2!F32=0,H32&gt;5),"上架●",IF(OR(AND(J32=0,H32&lt;12),AND(J32&lt;4,H32&lt;=5,Sheet2!F32=1)),IF(Sheet2!F32=1,"下架●",""),IF(AND(J32&lt;=4,Sheet2!F32=1),"問合●",""))))),"")</f>
        <v>下架●</v>
      </c>
      <c r="F32" t="s">
        <v>223</v>
      </c>
      <c r="G32" s="35" cm="1">
        <f t="array" aca="1" ref="G32" ca="1">IFERROR(COUNTIF(INDIRECT(Sheet2!$W$2&amp;"F"&amp;Sheet2!B32&amp;":F"&amp;Sheet2!D32),"&lt;="&amp;Sheet3!L32*手数料),0)</f>
        <v>4</v>
      </c>
      <c r="H32" s="35">
        <f ca="1">IF(AND(Sheet2!L32=0,J32+L32+N32&lt;&gt;0),J32+L32+N32,Sheet2!L32)</f>
        <v>9</v>
      </c>
      <c r="I32" s="38" t="str">
        <f ca="1">HYPERLINK("https://www.qoo10.jp/GMKT.INC/Goods/Goods.aspx?goodscode="&amp;A32,IF(Sheet2!F32=0,"在庫切れ","出品中"))</f>
        <v>在庫切れ</v>
      </c>
      <c r="J32">
        <v>3</v>
      </c>
      <c r="K32" s="33" t="s">
        <v>2585</v>
      </c>
      <c r="L32">
        <v>2</v>
      </c>
      <c r="M32" s="6" t="s">
        <v>2389</v>
      </c>
      <c r="N32">
        <v>4</v>
      </c>
      <c r="O32" t="s">
        <v>259</v>
      </c>
      <c r="P32" t="str" cm="1">
        <f t="array" aca="1" ref="P32" ca="1">IF(発送日=0.583333333333333,TEXT(0.583333333333333,"H:MM"),発送日)&amp;"/"&amp;Sheet3!AC32</f>
        <v>14/14</v>
      </c>
      <c r="Q32" cm="1">
        <f t="array" aca="1" ref="Q32" ca="1">VALUE(_xlfn.XLOOKUP(INDIRECT("A"&amp;ROW()),Sheet5!A:A,Sheet5!K:K,"",0,1))</f>
        <v>0</v>
      </c>
      <c r="R32" s="67" t="str" cm="1">
        <f t="array" aca="1" ref="R3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32" s="28" cm="1">
        <f t="array" aca="1" ref="S32" ca="1">VALUE(_xlfn.XLOOKUP(INDIRECT("A"&amp;ROW()),Sheet5!A:A,Sheet5!I:I,"",0,1))</f>
        <v>174615</v>
      </c>
      <c r="T32">
        <f ca="1">_xlfn.LET(_xlpm.kaka,IFERROR(LOOKUP(U32,{0,20000,30000,50000,100000,200000,400000,800000},{1500,2500,3500,4000,6000,8000,12000,30000}),6000),IF(TEXT(NOW(),"AAAA")="金曜日",_xlpm.kaka*2,_xlpm.kaka))</f>
        <v>6000</v>
      </c>
      <c r="U32" s="27">
        <f>IFERROR(_xlfn.LET(_xlpm.quyu,Sheet4!E32:J32,IF(COUNTIF(_xlpm.quyu,"&gt;0")&gt;=4,AVERAGE(_xlpm.quyu),IF(MAX(_xlpm.quyu)&gt;0,MAX(_xlpm.quyu),""))),"")</f>
        <v>137600</v>
      </c>
      <c r="V32" s="28" cm="1">
        <f t="array" aca="1" ref="V32" ca="1">IFERROR(IF(Sheet4!D32&lt;&gt;"",ROUND((Sheet4!D32+Sheet1!T32)/手数料,0),ROUND((U32+T32)/手数料,0))*IF($V$1&lt;&gt;"",$V$1,1),"")</f>
        <v>157802</v>
      </c>
      <c r="Z32" s="1"/>
      <c r="AA32" s="1"/>
      <c r="AB32" s="1"/>
      <c r="AD32" s="3"/>
      <c r="AE32" s="3"/>
      <c r="AF32" s="3"/>
      <c r="AG32" s="3"/>
    </row>
    <row r="33" spans="1:33" ht="35.1" customHeight="1">
      <c r="A33">
        <v>820590231</v>
      </c>
      <c r="B33" t="s">
        <v>45</v>
      </c>
      <c r="C33" t="str">
        <f>HYPERLINK(_xlfn.XLOOKUP(A33,源!A:A,源!V:V,"",0,1),"网页")</f>
        <v>网页</v>
      </c>
      <c r="D33" s="55" t="str" cm="1">
        <f t="array" aca="1" ref="D33" ca="1">"单"&amp;Sheet2!G33&amp;"/库"&amp;IFERROR(IF(COUNTIF([1]在庫!$C:$C,INDIRECT("Sheet5!AL"&amp;ROW()))&gt;0,COUNTIF([1]在庫!$C:$C,INDIRECT("Sheet5!AL"&amp;ROW())),COUNTIF([1]在庫!$D:$D,INDIRECT("Sheet5!B"&amp;ROW()))),0)</f>
        <v>单0/库0</v>
      </c>
      <c r="E33" t="str">
        <f>IFERROR(IF(F33&lt;&gt;"",F33,IF(OR(AND(Sheet3!AC33="14:00",Q33&gt;0),AND(R33&lt;&gt;"",J33&gt;1)),"",IF(AND(J33&gt;=4,Sheet2!F33=0,H33&gt;5),"上架●",IF(OR(AND(J33=0,H33&lt;12),AND(J33&lt;4,H33&lt;=5,Sheet2!F33=1)),IF(Sheet2!F33=1,"下架●",""),IF(AND(J33&lt;=4,Sheet2!F33=1),"問合●",""))))),"")</f>
        <v>下架●</v>
      </c>
      <c r="F33" t="s">
        <v>223</v>
      </c>
      <c r="G33" s="35" cm="1">
        <f t="array" aca="1" ref="G33" ca="1">IFERROR(COUNTIF(INDIRECT(Sheet2!$W$2&amp;"F"&amp;Sheet2!B33&amp;":F"&amp;Sheet2!D33),"&lt;="&amp;Sheet3!L33*手数料),0)</f>
        <v>7</v>
      </c>
      <c r="H33" s="35">
        <f ca="1">IF(AND(Sheet2!L33=0,J33+L33+N33&lt;&gt;0),J33+L33+N33,Sheet2!L33)</f>
        <v>8</v>
      </c>
      <c r="I33" s="38" t="str">
        <f ca="1">HYPERLINK("https://www.qoo10.jp/GMKT.INC/Goods/Goods.aspx?goodscode="&amp;A33,IF(Sheet2!F33=0,"在庫切れ","出品中"))</f>
        <v>在庫切れ</v>
      </c>
      <c r="J33">
        <v>3</v>
      </c>
      <c r="K33" s="33" t="s">
        <v>2611</v>
      </c>
      <c r="L33">
        <v>1</v>
      </c>
      <c r="M33" s="6" t="s">
        <v>2389</v>
      </c>
      <c r="N33">
        <v>4</v>
      </c>
      <c r="O33" t="s">
        <v>257</v>
      </c>
      <c r="P33" t="str" cm="1">
        <f t="array" aca="1" ref="P33" ca="1">IF(発送日=0.583333333333333,TEXT(0.583333333333333,"H:MM"),発送日)&amp;"/"&amp;Sheet3!AC33</f>
        <v>7/14</v>
      </c>
      <c r="Q33" cm="1">
        <f t="array" aca="1" ref="Q33" ca="1">VALUE(_xlfn.XLOOKUP(INDIRECT("A"&amp;ROW()),Sheet5!A:A,Sheet5!K:K,"",0,1))</f>
        <v>0</v>
      </c>
      <c r="R33" s="67" t="str" cm="1">
        <f t="array" aca="1" ref="R3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33" s="28" cm="1">
        <f t="array" aca="1" ref="S33" ca="1">VALUE(_xlfn.XLOOKUP(INDIRECT("A"&amp;ROW()),Sheet5!A:A,Sheet5!I:I,"",0,1))</f>
        <v>174615</v>
      </c>
      <c r="T33">
        <f ca="1">_xlfn.LET(_xlpm.kaka,IFERROR(LOOKUP(U33,{0,20000,30000,50000,100000,200000,400000,800000},{1500,2500,3500,4000,6000,8000,12000,30000}),6000),IF(TEXT(NOW(),"AAAA")="金曜日",_xlpm.kaka*2,_xlpm.kaka))</f>
        <v>6000</v>
      </c>
      <c r="U33" s="27">
        <f>IFERROR(_xlfn.LET(_xlpm.quyu,Sheet4!E33:J33,IF(COUNTIF(_xlpm.quyu,"&gt;0")&gt;=4,AVERAGE(_xlpm.quyu),IF(MAX(_xlpm.quyu)&gt;0,MAX(_xlpm.quyu),""))),"")</f>
        <v>152900</v>
      </c>
      <c r="V33" s="28" cm="1">
        <f t="array" aca="1" ref="V33" ca="1">IFERROR(IF(Sheet4!D33&lt;&gt;"",ROUND((Sheet4!D33+Sheet1!T33)/手数料,0),ROUND((U33+T33)/手数料,0))*IF($V$1&lt;&gt;"",$V$1,1),"")</f>
        <v>174615</v>
      </c>
      <c r="X33" s="56"/>
      <c r="Z33" s="1"/>
      <c r="AA33" s="1"/>
      <c r="AB33" s="1"/>
      <c r="AD33" s="3"/>
      <c r="AE33" s="3"/>
      <c r="AF33" s="3"/>
      <c r="AG33" s="3"/>
    </row>
    <row r="34" spans="1:33" ht="35.1" customHeight="1">
      <c r="A34">
        <v>820590232</v>
      </c>
      <c r="B34" t="s">
        <v>46</v>
      </c>
      <c r="C34" t="str">
        <f>HYPERLINK(_xlfn.XLOOKUP(A34,源!A:A,源!V:V,"",0,1),"网页")</f>
        <v>网页</v>
      </c>
      <c r="D34" s="55" t="str" cm="1">
        <f t="array" aca="1" ref="D34" ca="1">"单"&amp;Sheet2!G34&amp;"/库"&amp;IFERROR(IF(COUNTIF([1]在庫!$C:$C,INDIRECT("Sheet5!AL"&amp;ROW()))&gt;0,COUNTIF([1]在庫!$C:$C,INDIRECT("Sheet5!AL"&amp;ROW())),COUNTIF([1]在庫!$D:$D,INDIRECT("Sheet5!B"&amp;ROW()))),0)</f>
        <v>单0/库0</v>
      </c>
      <c r="E34" t="str">
        <f ca="1">IFERROR(IF(F34&lt;&gt;"",F34,IF(OR(AND(Sheet3!AC34="14:00",Q34&gt;0),AND(R34&lt;&gt;"",J34&gt;1)),"",IF(AND(J34&gt;=4,Sheet2!F34=0,H34&gt;5),"上架●",IF(OR(AND(J34=0,H34&lt;12),AND(J34&lt;4,H34&lt;=5,Sheet2!F34=1)),IF(Sheet2!F34=1,"下架●",""),IF(AND(J34&lt;=4,Sheet2!F34=1),"問合●",""))))),"")</f>
        <v/>
      </c>
      <c r="G34" s="35" cm="1">
        <f t="array" aca="1" ref="G34" ca="1">IFERROR(COUNTIF(INDIRECT(Sheet2!$W$2&amp;"F"&amp;Sheet2!B34&amp;":F"&amp;Sheet2!D34),"&lt;="&amp;Sheet3!L34*手数料),0)</f>
        <v>2</v>
      </c>
      <c r="H34" s="35">
        <f ca="1">IF(AND(Sheet2!L34=0,J34+L34+N34&lt;&gt;0),J34+L34+N34,Sheet2!L34)</f>
        <v>4</v>
      </c>
      <c r="I34" s="38" t="str">
        <f ca="1">HYPERLINK("https://www.qoo10.jp/GMKT.INC/Goods/Goods.aspx?goodscode="&amp;A34,IF(Sheet2!F34=0,"在庫切れ","出品中"))</f>
        <v>在庫切れ</v>
      </c>
      <c r="J34">
        <v>1</v>
      </c>
      <c r="K34" s="33" t="s">
        <v>2390</v>
      </c>
      <c r="L34">
        <v>3</v>
      </c>
      <c r="M34" s="6" t="s">
        <v>2389</v>
      </c>
      <c r="N34">
        <v>0</v>
      </c>
      <c r="O34" t="s">
        <v>260</v>
      </c>
      <c r="P34" t="str" cm="1">
        <f t="array" aca="1" ref="P34" ca="1">IF(発送日=0.583333333333333,TEXT(0.583333333333333,"H:MM"),発送日)&amp;"/"&amp;Sheet3!AC34</f>
        <v>5/14</v>
      </c>
      <c r="Q34" cm="1">
        <f t="array" aca="1" ref="Q34" ca="1">VALUE(_xlfn.XLOOKUP(INDIRECT("A"&amp;ROW()),Sheet5!A:A,Sheet5!K:K,"",0,1))</f>
        <v>0</v>
      </c>
      <c r="R34" s="67" t="str" cm="1">
        <f t="array" aca="1" ref="R3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34" s="28" cm="1">
        <f t="array" aca="1" ref="S34" ca="1">VALUE(_xlfn.XLOOKUP(INDIRECT("A"&amp;ROW()),Sheet5!A:A,Sheet5!I:I,"",0,1))</f>
        <v>2771739</v>
      </c>
      <c r="T34">
        <f ca="1">_xlfn.LET(_xlpm.kaka,IFERROR(LOOKUP(U34,{0,20000,30000,50000,100000,200000,400000,800000},{1500,2500,3500,4000,6000,8000,12000,30000}),6000),IF(TEXT(NOW(),"AAAA")="金曜日",_xlpm.kaka*2,_xlpm.kaka))</f>
        <v>30000</v>
      </c>
      <c r="U34" s="27">
        <f>IFERROR(_xlfn.LET(_xlpm.quyu,Sheet4!E34:J34,IF(COUNTIF(_xlpm.quyu,"&gt;0")&gt;=4,AVERAGE(_xlpm.quyu),IF(MAX(_xlpm.quyu)&gt;0,MAX(_xlpm.quyu),""))),"")</f>
        <v>2403500</v>
      </c>
      <c r="V34" s="28" cm="1">
        <f t="array" aca="1" ref="V34" ca="1">IFERROR(IF(Sheet4!D34&lt;&gt;"",ROUND((Sheet4!D34+Sheet1!T34)/手数料,0),ROUND((U34+T34)/手数料,0))*IF($V$1&lt;&gt;"",$V$1,1),"")</f>
        <v>2743681</v>
      </c>
      <c r="Z34" s="1"/>
      <c r="AA34" s="1"/>
      <c r="AB34" s="1"/>
      <c r="AD34" s="3"/>
      <c r="AE34" s="3"/>
      <c r="AF34" s="3"/>
      <c r="AG34" s="3"/>
    </row>
    <row r="35" spans="1:33" ht="35.1" customHeight="1">
      <c r="A35">
        <v>820590234</v>
      </c>
      <c r="B35" t="s">
        <v>47</v>
      </c>
      <c r="C35" t="str">
        <f>HYPERLINK(_xlfn.XLOOKUP(A35,源!A:A,源!V:V,"",0,1),"网页")</f>
        <v>网页</v>
      </c>
      <c r="D35" s="55" t="str" cm="1">
        <f t="array" aca="1" ref="D35" ca="1">"单"&amp;Sheet2!G35&amp;"/库"&amp;IFERROR(IF(COUNTIF([1]在庫!$C:$C,INDIRECT("Sheet5!AL"&amp;ROW()))&gt;0,COUNTIF([1]在庫!$C:$C,INDIRECT("Sheet5!AL"&amp;ROW())),COUNTIF([1]在庫!$D:$D,INDIRECT("Sheet5!B"&amp;ROW()))),0)</f>
        <v>单0/库0</v>
      </c>
      <c r="G35" s="35" cm="1">
        <f t="array" aca="1" ref="G35" ca="1">IFERROR(COUNTIF(INDIRECT(Sheet2!$W$2&amp;"F"&amp;Sheet2!B35&amp;":F"&amp;Sheet2!D35),"&lt;="&amp;Sheet3!L35*手数料),0)</f>
        <v>6</v>
      </c>
      <c r="H35" s="35">
        <f ca="1">IF(AND(Sheet2!L35=0,J35+L35+N35&lt;&gt;0),J35+L35+N35,Sheet2!L35)</f>
        <v>11</v>
      </c>
      <c r="I35" s="38" t="str">
        <f ca="1">HYPERLINK("https://www.qoo10.jp/GMKT.INC/Goods/Goods.aspx?goodscode="&amp;A35,IF(Sheet2!F35=0,"在庫切れ","出品中"))</f>
        <v>在庫切れ</v>
      </c>
      <c r="J35">
        <v>9</v>
      </c>
      <c r="K35" s="33" t="s">
        <v>2786</v>
      </c>
      <c r="L35">
        <v>0</v>
      </c>
      <c r="M35" s="6" t="s">
        <v>2389</v>
      </c>
      <c r="N35">
        <v>2</v>
      </c>
      <c r="O35" t="s">
        <v>261</v>
      </c>
      <c r="P35" t="str" cm="1">
        <f t="array" aca="1" ref="P35" ca="1">IF(発送日=0.583333333333333,TEXT(0.583333333333333,"H:MM"),発送日)&amp;"/"&amp;Sheet3!AC35</f>
        <v>7/3</v>
      </c>
      <c r="Q35" cm="1">
        <f t="array" aca="1" ref="Q35" ca="1">VALUE(_xlfn.XLOOKUP(INDIRECT("A"&amp;ROW()),Sheet5!A:A,Sheet5!K:K,"",0,1))</f>
        <v>0</v>
      </c>
      <c r="R35" s="67" t="str" cm="1">
        <f t="array" aca="1" ref="R3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35" s="28" cm="1">
        <f t="array" aca="1" ref="S35" ca="1">VALUE(_xlfn.XLOOKUP(INDIRECT("A"&amp;ROW()),Sheet5!A:A,Sheet5!I:I,"",0,1))</f>
        <v>250385</v>
      </c>
      <c r="T35">
        <f ca="1">_xlfn.LET(_xlpm.kaka,IFERROR(LOOKUP(U35,{0,20000,30000,50000,100000,200000,400000,800000},{1500,2500,3500,4000,6000,8000,12000,30000}),6000),IF(TEXT(NOW(),"AAAA")="金曜日",_xlpm.kaka*2,_xlpm.kaka))</f>
        <v>6000</v>
      </c>
      <c r="U35" s="27">
        <f>IFERROR(_xlfn.LET(_xlpm.quyu,Sheet4!E35:J35,IF(COUNTIF(_xlpm.quyu,"&gt;0")&gt;=4,AVERAGE(_xlpm.quyu),IF(MAX(_xlpm.quyu)&gt;0,MAX(_xlpm.quyu),""))),"")</f>
        <v>181163</v>
      </c>
      <c r="V35" s="28" cm="1">
        <f t="array" aca="1" ref="V35" ca="1">IFERROR(IF(Sheet4!D35&lt;&gt;"",ROUND((Sheet4!D35+Sheet1!T35)/手数料,0),ROUND((U35+T35)/手数料,0))*IF($V$1&lt;&gt;"",$V$1,1),"")</f>
        <v>203438</v>
      </c>
      <c r="Z35" s="1"/>
      <c r="AA35" s="1"/>
      <c r="AB35" s="1"/>
      <c r="AD35" s="3"/>
      <c r="AE35" s="3"/>
      <c r="AF35" s="3"/>
      <c r="AG35" s="3"/>
    </row>
    <row r="36" spans="1:33" ht="35.1" customHeight="1">
      <c r="A36">
        <v>820590233</v>
      </c>
      <c r="B36" t="s">
        <v>48</v>
      </c>
      <c r="C36" t="str">
        <f>HYPERLINK(_xlfn.XLOOKUP(A36,源!A:A,源!V:V,"",0,1),"网页")</f>
        <v>网页</v>
      </c>
      <c r="D36" s="55" t="str" cm="1">
        <f t="array" aca="1" ref="D36" ca="1">"单"&amp;Sheet2!G36&amp;"/库"&amp;IFERROR(IF(COUNTIF([1]在庫!$C:$C,INDIRECT("Sheet5!AL"&amp;ROW()))&gt;0,COUNTIF([1]在庫!$C:$C,INDIRECT("Sheet5!AL"&amp;ROW())),COUNTIF([1]在庫!$D:$D,INDIRECT("Sheet5!B"&amp;ROW()))),0)</f>
        <v>单0/库0</v>
      </c>
      <c r="G36" s="35" cm="1">
        <f t="array" aca="1" ref="G36" ca="1">IFERROR(COUNTIF(INDIRECT(Sheet2!$W$2&amp;"F"&amp;Sheet2!B36&amp;":F"&amp;Sheet2!D36),"&lt;="&amp;Sheet3!L36*手数料),0)</f>
        <v>4</v>
      </c>
      <c r="H36" s="35">
        <f ca="1">IF(AND(Sheet2!L36=0,J36+L36+N36&lt;&gt;0),J36+L36+N36,Sheet2!L36)</f>
        <v>5</v>
      </c>
      <c r="I36" s="38" t="str">
        <f ca="1">HYPERLINK("https://www.qoo10.jp/GMKT.INC/Goods/Goods.aspx?goodscode="&amp;A36,IF(Sheet2!F36=0,"在庫切れ","出品中"))</f>
        <v>在庫切れ</v>
      </c>
      <c r="J36">
        <v>4</v>
      </c>
      <c r="K36" s="33" t="s">
        <v>2787</v>
      </c>
      <c r="L36">
        <v>0</v>
      </c>
      <c r="M36" s="6" t="s">
        <v>2389</v>
      </c>
      <c r="N36">
        <v>1</v>
      </c>
      <c r="O36" t="s">
        <v>261</v>
      </c>
      <c r="P36" t="str" cm="1">
        <f t="array" aca="1" ref="P36" ca="1">IF(発送日=0.583333333333333,TEXT(0.583333333333333,"H:MM"),発送日)&amp;"/"&amp;Sheet3!AC36</f>
        <v>7/7</v>
      </c>
      <c r="Q36" cm="1">
        <f t="array" aca="1" ref="Q36" ca="1">VALUE(_xlfn.XLOOKUP(INDIRECT("A"&amp;ROW()),Sheet5!A:A,Sheet5!K:K,"",0,1))</f>
        <v>0</v>
      </c>
      <c r="R36" s="67" t="str" cm="1">
        <f t="array" aca="1" ref="R3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36" s="28" cm="1">
        <f t="array" aca="1" ref="S36" ca="1">VALUE(_xlfn.XLOOKUP(INDIRECT("A"&amp;ROW()),Sheet5!A:A,Sheet5!I:I,"",0,1))</f>
        <v>255580</v>
      </c>
      <c r="T36">
        <f ca="1">_xlfn.LET(_xlpm.kaka,IFERROR(LOOKUP(U36,{0,20000,30000,50000,100000,200000,400000,800000},{1500,2500,3500,4000,6000,8000,12000,30000}),6000),IF(TEXT(NOW(),"AAAA")="金曜日",_xlpm.kaka*2,_xlpm.kaka))</f>
        <v>8000</v>
      </c>
      <c r="U36" s="27">
        <f>IFERROR(_xlfn.LET(_xlpm.quyu,Sheet4!E36:J36,IF(COUNTIF(_xlpm.quyu,"&gt;0")&gt;=4,AVERAGE(_xlpm.quyu),IF(MAX(_xlpm.quyu)&gt;0,MAX(_xlpm.quyu),""))),"")</f>
        <v>221082.75</v>
      </c>
      <c r="V36" s="28" cm="1">
        <f t="array" aca="1" ref="V36" ca="1">IFERROR(IF(Sheet4!D36&lt;&gt;"",ROUND((Sheet4!D36+Sheet1!T36)/手数料,0),ROUND((U36+T36)/手数料,0))*IF($V$1&lt;&gt;"",$V$1,1),"")</f>
        <v>251739</v>
      </c>
      <c r="Z36" s="1"/>
      <c r="AA36" s="1"/>
      <c r="AB36" s="1"/>
      <c r="AD36" s="3"/>
      <c r="AE36" s="3"/>
      <c r="AF36" s="3"/>
      <c r="AG36" s="3"/>
    </row>
    <row r="37" spans="1:33" ht="35.1" customHeight="1">
      <c r="A37">
        <v>820590235</v>
      </c>
      <c r="B37" t="s">
        <v>49</v>
      </c>
      <c r="C37" t="str">
        <f>HYPERLINK(_xlfn.XLOOKUP(A37,源!A:A,源!V:V,"",0,1),"网页")</f>
        <v>网页</v>
      </c>
      <c r="D37" s="55" t="str" cm="1">
        <f t="array" aca="1" ref="D37" ca="1">"单"&amp;Sheet2!G37&amp;"/库"&amp;IFERROR(IF(COUNTIF([1]在庫!$C:$C,INDIRECT("Sheet5!AL"&amp;ROW()))&gt;0,COUNTIF([1]在庫!$C:$C,INDIRECT("Sheet5!AL"&amp;ROW())),COUNTIF([1]在庫!$D:$D,INDIRECT("Sheet5!B"&amp;ROW()))),0)</f>
        <v>单0/库0</v>
      </c>
      <c r="G37" s="35" cm="1">
        <f t="array" aca="1" ref="G37" ca="1">IFERROR(COUNTIF(INDIRECT(Sheet2!$W$2&amp;"F"&amp;Sheet2!B37&amp;":F"&amp;Sheet2!D37),"&lt;="&amp;Sheet3!L37*手数料),0)</f>
        <v>4</v>
      </c>
      <c r="H37" s="35">
        <f ca="1">IF(AND(Sheet2!L37=0,J37+L37+N37&lt;&gt;0),J37+L37+N37,Sheet2!L37)</f>
        <v>7</v>
      </c>
      <c r="I37" s="38" t="str">
        <f ca="1">HYPERLINK("https://www.qoo10.jp/GMKT.INC/Goods/Goods.aspx?goodscode="&amp;A37,IF(Sheet2!F37=0,"在庫切れ","出品中"))</f>
        <v>在庫切れ</v>
      </c>
      <c r="J37">
        <v>5</v>
      </c>
      <c r="K37" s="33" t="s">
        <v>2788</v>
      </c>
      <c r="L37">
        <v>0</v>
      </c>
      <c r="M37" s="6" t="s">
        <v>2389</v>
      </c>
      <c r="N37">
        <v>2</v>
      </c>
      <c r="O37" t="s">
        <v>261</v>
      </c>
      <c r="P37" t="str" cm="1">
        <f t="array" aca="1" ref="P37" ca="1">IF(発送日=0.583333333333333,TEXT(0.583333333333333,"H:MM"),発送日)&amp;"/"&amp;Sheet3!AC37</f>
        <v>3/7</v>
      </c>
      <c r="Q37" cm="1">
        <f t="array" aca="1" ref="Q37" ca="1">VALUE(_xlfn.XLOOKUP(INDIRECT("A"&amp;ROW()),Sheet5!A:A,Sheet5!K:K,"",0,1))</f>
        <v>0</v>
      </c>
      <c r="R37" s="67" t="str" cm="1">
        <f t="array" aca="1" ref="R3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37" s="28" cm="1">
        <f t="array" aca="1" ref="S37" ca="1">VALUE(_xlfn.XLOOKUP(INDIRECT("A"&amp;ROW()),Sheet5!A:A,Sheet5!I:I,"",0,1))</f>
        <v>323913</v>
      </c>
      <c r="T37">
        <f ca="1">_xlfn.LET(_xlpm.kaka,IFERROR(LOOKUP(U37,{0,20000,30000,50000,100000,200000,400000,800000},{1500,2500,3500,4000,6000,8000,12000,30000}),6000),IF(TEXT(NOW(),"AAAA")="金曜日",_xlpm.kaka*2,_xlpm.kaka))</f>
        <v>8000</v>
      </c>
      <c r="U37" s="27">
        <f>IFERROR(_xlfn.LET(_xlpm.quyu,Sheet4!E37:J37,IF(COUNTIF(_xlpm.quyu,"&gt;0")&gt;=4,AVERAGE(_xlpm.quyu),IF(MAX(_xlpm.quyu)&gt;0,MAX(_xlpm.quyu),""))),"")</f>
        <v>258268</v>
      </c>
      <c r="V37" s="28" cm="1">
        <f t="array" aca="1" ref="V37" ca="1">IFERROR(IF(Sheet4!D37&lt;&gt;"",ROUND((Sheet4!D37+Sheet1!T37)/手数料,0),ROUND((U37+T37)/手数料,0))*IF($V$1&lt;&gt;"",$V$1,1),"")</f>
        <v>292602</v>
      </c>
      <c r="Z37" s="1"/>
      <c r="AA37" s="1"/>
      <c r="AB37" s="1"/>
      <c r="AD37" s="3"/>
      <c r="AE37" s="3"/>
      <c r="AF37" s="3"/>
      <c r="AG37" s="3"/>
    </row>
    <row r="38" spans="1:33" ht="35.1" customHeight="1">
      <c r="A38">
        <v>820590236</v>
      </c>
      <c r="B38" t="s">
        <v>50</v>
      </c>
      <c r="C38" t="str">
        <f>HYPERLINK(_xlfn.XLOOKUP(A38,源!A:A,源!V:V,"",0,1),"网页")</f>
        <v>网页</v>
      </c>
      <c r="D38" s="55" t="str" cm="1">
        <f t="array" aca="1" ref="D38" ca="1">"单"&amp;Sheet2!G38&amp;"/库"&amp;IFERROR(IF(COUNTIF([1]在庫!$C:$C,INDIRECT("Sheet5!AL"&amp;ROW()))&gt;0,COUNTIF([1]在庫!$C:$C,INDIRECT("Sheet5!AL"&amp;ROW())),COUNTIF([1]在庫!$D:$D,INDIRECT("Sheet5!B"&amp;ROW()))),0)</f>
        <v>单0/库0</v>
      </c>
      <c r="E38" t="str">
        <f>IFERROR(IF(F38&lt;&gt;"",F38,IF(OR(AND(Sheet3!AC38="14:00",Q38&gt;0),AND(R38&lt;&gt;"",J38&gt;1)),"",IF(AND(J38&gt;=4,Sheet2!F38=0,H38&gt;5),"上架●",IF(OR(AND(J38=0,H38&lt;12),AND(J38&lt;4,H38&lt;=5,Sheet2!F38=1)),IF(Sheet2!F38=1,"下架●",""),IF(AND(J38&lt;=4,Sheet2!F38=1),"問合●",""))))),"")</f>
        <v>下架●</v>
      </c>
      <c r="F38" t="s">
        <v>223</v>
      </c>
      <c r="G38" s="35" cm="1">
        <f t="array" aca="1" ref="G38" ca="1">IFERROR(COUNTIF(INDIRECT(Sheet2!$W$2&amp;"F"&amp;Sheet2!B38&amp;":F"&amp;Sheet2!D38),"&lt;="&amp;Sheet3!L38*手数料),0)</f>
        <v>3</v>
      </c>
      <c r="H38" s="35">
        <f ca="1">IF(AND(Sheet2!L38=0,J38+L38+N38&lt;&gt;0),J38+L38+N38,Sheet2!L38)</f>
        <v>5</v>
      </c>
      <c r="I38" s="38" t="str">
        <f ca="1">HYPERLINK("https://www.qoo10.jp/GMKT.INC/Goods/Goods.aspx?goodscode="&amp;A38,IF(Sheet2!F38=0,"在庫切れ","出品中"))</f>
        <v>在庫切れ</v>
      </c>
      <c r="J38">
        <v>4</v>
      </c>
      <c r="K38" s="33" t="s">
        <v>2789</v>
      </c>
      <c r="L38">
        <v>0</v>
      </c>
      <c r="M38" s="6" t="s">
        <v>2389</v>
      </c>
      <c r="N38">
        <v>1</v>
      </c>
      <c r="O38" t="s">
        <v>261</v>
      </c>
      <c r="P38" t="str" cm="1">
        <f t="array" aca="1" ref="P38" ca="1">IF(発送日=0.583333333333333,TEXT(0.583333333333333,"H:MM"),発送日)&amp;"/"&amp;Sheet3!AC38</f>
        <v>7/7</v>
      </c>
      <c r="Q38" cm="1">
        <f t="array" aca="1" ref="Q38" ca="1">VALUE(_xlfn.XLOOKUP(INDIRECT("A"&amp;ROW()),Sheet5!A:A,Sheet5!K:K,"",0,1))</f>
        <v>0</v>
      </c>
      <c r="R38" s="67" t="str" cm="1">
        <f t="array" aca="1" ref="R3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38" s="28" cm="1">
        <f t="array" aca="1" ref="S38" ca="1">VALUE(_xlfn.XLOOKUP(INDIRECT("A"&amp;ROW()),Sheet5!A:A,Sheet5!I:I,"",0,1))</f>
        <v>291360</v>
      </c>
      <c r="T38">
        <f ca="1">_xlfn.LET(_xlpm.kaka,IFERROR(LOOKUP(U38,{0,20000,30000,50000,100000,200000,400000,800000},{1500,2500,3500,4000,6000,8000,12000,30000}),6000),IF(TEXT(NOW(),"AAAA")="金曜日",_xlpm.kaka*2,_xlpm.kaka))</f>
        <v>8000</v>
      </c>
      <c r="U38" s="27">
        <f>IFERROR(_xlfn.LET(_xlpm.quyu,Sheet4!E38:J38,IF(COUNTIF(_xlpm.quyu,"&gt;0")&gt;=4,AVERAGE(_xlpm.quyu),IF(MAX(_xlpm.quyu)&gt;0,MAX(_xlpm.quyu),""))),"")</f>
        <v>252137.5</v>
      </c>
      <c r="V38" s="28" cm="1">
        <f t="array" aca="1" ref="V38" ca="1">IFERROR(IF(Sheet4!D38&lt;&gt;"",ROUND((Sheet4!D38+Sheet1!T38)/手数料,0),ROUND((U38+T38)/手数料,0))*IF($V$1&lt;&gt;"",$V$1,1),"")</f>
        <v>285865</v>
      </c>
      <c r="Z38" s="1"/>
      <c r="AA38" s="1"/>
      <c r="AB38" s="1"/>
      <c r="AD38" s="3"/>
      <c r="AE38" s="3"/>
      <c r="AF38" s="3"/>
      <c r="AG38" s="3"/>
    </row>
    <row r="39" spans="1:33" ht="35.1" customHeight="1">
      <c r="A39">
        <v>820590237</v>
      </c>
      <c r="B39" t="s">
        <v>51</v>
      </c>
      <c r="C39" t="str">
        <f>HYPERLINK(_xlfn.XLOOKUP(A39,源!A:A,源!V:V,"",0,1),"网页")</f>
        <v>网页</v>
      </c>
      <c r="D39" s="55" t="str" cm="1">
        <f t="array" aca="1" ref="D39" ca="1">"单"&amp;Sheet2!G39&amp;"/库"&amp;IFERROR(IF(COUNTIF([1]在庫!$C:$C,INDIRECT("Sheet5!AL"&amp;ROW()))&gt;0,COUNTIF([1]在庫!$C:$C,INDIRECT("Sheet5!AL"&amp;ROW())),COUNTIF([1]在庫!$D:$D,INDIRECT("Sheet5!B"&amp;ROW()))),0)</f>
        <v>单0/库0</v>
      </c>
      <c r="E39" t="str">
        <f ca="1">IFERROR(IF(F39&lt;&gt;"",F39,IF(OR(AND(Sheet3!AC39="14:00",Q39&gt;0),AND(R39&lt;&gt;"",J39&gt;1)),"",IF(AND(J39&gt;=4,Sheet2!F39=0,H39&gt;5),"上架●",IF(OR(AND(J39=0,H39&lt;12),AND(J39&lt;4,H39&lt;=5,Sheet2!F39=1)),IF(Sheet2!F39=1,"下架●",""),IF(AND(J39&lt;=4,Sheet2!F39=1),"問合●",""))))),"")</f>
        <v>上架●</v>
      </c>
      <c r="G39" s="35" cm="1">
        <f t="array" aca="1" ref="G39" ca="1">IFERROR(COUNTIF(INDIRECT(Sheet2!$W$2&amp;"F"&amp;Sheet2!B39&amp;":F"&amp;Sheet2!D39),"&lt;="&amp;Sheet3!L39*手数料),0)</f>
        <v>12</v>
      </c>
      <c r="H39" s="35">
        <f ca="1">IF(AND(Sheet2!L39=0,J39+L39+N39&lt;&gt;0),J39+L39+N39,Sheet2!L39)</f>
        <v>21</v>
      </c>
      <c r="I39" s="38" t="str">
        <f ca="1">HYPERLINK("https://www.qoo10.jp/GMKT.INC/Goods/Goods.aspx?goodscode="&amp;A39,IF(Sheet2!F39=0,"在庫切れ","出品中"))</f>
        <v>在庫切れ</v>
      </c>
      <c r="J39">
        <v>5</v>
      </c>
      <c r="K39" s="33" t="s">
        <v>2790</v>
      </c>
      <c r="L39">
        <v>15</v>
      </c>
      <c r="M39" s="6" t="s">
        <v>2389</v>
      </c>
      <c r="N39">
        <v>1</v>
      </c>
      <c r="O39" t="s">
        <v>260</v>
      </c>
      <c r="P39" t="str" cm="1">
        <f t="array" aca="1" ref="P39" ca="1">IF(発送日=0.583333333333333,TEXT(0.583333333333333,"H:MM"),発送日)&amp;"/"&amp;Sheet3!AC39</f>
        <v>14/7</v>
      </c>
      <c r="Q39" cm="1">
        <f t="array" aca="1" ref="Q39" ca="1">VALUE(_xlfn.XLOOKUP(INDIRECT("A"&amp;ROW()),Sheet5!A:A,Sheet5!K:K,"",0,1))</f>
        <v>0</v>
      </c>
      <c r="R39" s="67" t="str" cm="1">
        <f t="array" aca="1" ref="R3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39" s="28" cm="1">
        <f t="array" aca="1" ref="S39" ca="1">VALUE(_xlfn.XLOOKUP(INDIRECT("A"&amp;ROW()),Sheet5!A:A,Sheet5!I:I,"",0,1))</f>
        <v>127473</v>
      </c>
      <c r="T39">
        <f ca="1">_xlfn.LET(_xlpm.kaka,IFERROR(LOOKUP(U39,{0,20000,30000,50000,100000,200000,400000,800000},{1500,2500,3500,4000,6000,8000,12000,30000}),6000),IF(TEXT(NOW(),"AAAA")="金曜日",_xlpm.kaka*2,_xlpm.kaka))</f>
        <v>6000</v>
      </c>
      <c r="U39" s="27">
        <f>IFERROR(_xlfn.LET(_xlpm.quyu,Sheet4!E39:J39,IF(COUNTIF(_xlpm.quyu,"&gt;0")&gt;=4,AVERAGE(_xlpm.quyu),IF(MAX(_xlpm.quyu)&gt;0,MAX(_xlpm.quyu),""))),"")</f>
        <v>111320</v>
      </c>
      <c r="V39" s="28" cm="1">
        <f t="array" aca="1" ref="V39" ca="1">IFERROR(IF(Sheet4!D39&lt;&gt;"",ROUND((Sheet4!D39+Sheet1!T39)/手数料,0),ROUND((U39+T39)/手数料,0))*IF($V$1&lt;&gt;"",$V$1,1),"")</f>
        <v>128923</v>
      </c>
      <c r="Z39" s="1"/>
      <c r="AA39" s="1"/>
      <c r="AB39" s="1"/>
      <c r="AD39" s="3"/>
      <c r="AE39" s="3"/>
      <c r="AF39" s="3"/>
      <c r="AG39" s="3"/>
    </row>
    <row r="40" spans="1:33" ht="35.1" customHeight="1">
      <c r="A40">
        <v>820590238</v>
      </c>
      <c r="B40" t="s">
        <v>52</v>
      </c>
      <c r="C40" t="str">
        <f>HYPERLINK(_xlfn.XLOOKUP(A40,源!A:A,源!V:V,"",0,1),"网页")</f>
        <v>网页</v>
      </c>
      <c r="D40" s="55" t="str" cm="1">
        <f t="array" aca="1" ref="D40" ca="1">"单"&amp;Sheet2!G40&amp;"/库"&amp;IFERROR(IF(COUNTIF([1]在庫!$C:$C,INDIRECT("Sheet5!AL"&amp;ROW()))&gt;0,COUNTIF([1]在庫!$C:$C,INDIRECT("Sheet5!AL"&amp;ROW())),COUNTIF([1]在庫!$D:$D,INDIRECT("Sheet5!B"&amp;ROW()))),0)</f>
        <v>单0/库0</v>
      </c>
      <c r="E40" t="str">
        <f ca="1">IFERROR(IF(F40&lt;&gt;"",F40,IF(OR(AND(Sheet3!AC40="14:00",Q40&gt;0),AND(R40&lt;&gt;"",J40&gt;1)),"",IF(AND(J40&gt;=4,Sheet2!F40=0,H40&gt;5),"上架●",IF(OR(AND(J40=0,H40&lt;12),AND(J40&lt;4,H40&lt;=5,Sheet2!F40=1)),IF(Sheet2!F40=1,"下架●",""),IF(AND(J40&lt;=4,Sheet2!F40=1),"問合●",""))))),"")</f>
        <v/>
      </c>
      <c r="G40" s="35" cm="1">
        <f t="array" aca="1" ref="G40" ca="1">IFERROR(COUNTIF(INDIRECT(Sheet2!$W$2&amp;"F"&amp;Sheet2!B40&amp;":F"&amp;Sheet2!D40),"&lt;="&amp;Sheet3!L40*手数料),0)</f>
        <v>22</v>
      </c>
      <c r="H40" s="35">
        <f ca="1">IF(AND(Sheet2!L40=0,J40+L40+N40&lt;&gt;0),J40+L40+N40,Sheet2!L40)</f>
        <v>41</v>
      </c>
      <c r="I40" s="38" t="str">
        <f ca="1">HYPERLINK("https://www.qoo10.jp/GMKT.INC/Goods/Goods.aspx?goodscode="&amp;A40,IF(Sheet2!F40=0,"在庫切れ","出品中"))</f>
        <v>出品中</v>
      </c>
      <c r="J40">
        <v>23</v>
      </c>
      <c r="K40" s="33" t="s">
        <v>2791</v>
      </c>
      <c r="L40">
        <v>11</v>
      </c>
      <c r="M40" s="6" t="s">
        <v>2389</v>
      </c>
      <c r="N40">
        <v>7</v>
      </c>
      <c r="O40" t="s">
        <v>260</v>
      </c>
      <c r="P40" t="str" cm="1">
        <f t="array" aca="1" ref="P40" ca="1">IF(発送日=0.583333333333333,TEXT(0.583333333333333,"H:MM"),発送日)&amp;"/"&amp;Sheet3!AC40</f>
        <v>3/3</v>
      </c>
      <c r="Q40" cm="1">
        <f t="array" aca="1" ref="Q40" ca="1">VALUE(_xlfn.XLOOKUP(INDIRECT("A"&amp;ROW()),Sheet5!A:A,Sheet5!K:K,"",0,1))</f>
        <v>1</v>
      </c>
      <c r="R40" s="67" t="str" cm="1">
        <f t="array" aca="1" ref="R4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40" s="28" cm="1">
        <f t="array" aca="1" ref="S40" ca="1">VALUE(_xlfn.XLOOKUP(INDIRECT("A"&amp;ROW()),Sheet5!A:A,Sheet5!I:I,"",0,1))</f>
        <v>161418</v>
      </c>
      <c r="T40">
        <f ca="1">_xlfn.LET(_xlpm.kaka,IFERROR(LOOKUP(U40,{0,20000,30000,50000,100000,200000,400000,800000},{1500,2500,3500,4000,6000,8000,12000,30000}),6000),IF(TEXT(NOW(),"AAAA")="金曜日",_xlpm.kaka*2,_xlpm.kaka))</f>
        <v>6000</v>
      </c>
      <c r="U40" s="27">
        <f>IFERROR(_xlfn.LET(_xlpm.quyu,Sheet4!E40:J40,IF(COUNTIF(_xlpm.quyu,"&gt;0")&gt;=4,AVERAGE(_xlpm.quyu),IF(MAX(_xlpm.quyu)&gt;0,MAX(_xlpm.quyu),""))),"")</f>
        <v>143777.83333333334</v>
      </c>
      <c r="V40" s="28" cm="1">
        <f t="array" aca="1" ref="V40" ca="1">IFERROR(IF(Sheet4!D40&lt;&gt;"",ROUND((Sheet4!D40+Sheet1!T40)/手数料,0),ROUND((U40+T40)/手数料,0))*IF($V$1&lt;&gt;"",$V$1,1),"")</f>
        <v>162802</v>
      </c>
      <c r="Z40" s="1"/>
      <c r="AA40" s="1"/>
      <c r="AB40" s="1"/>
      <c r="AD40" s="3"/>
      <c r="AE40" s="3"/>
      <c r="AF40" s="3"/>
      <c r="AG40" s="3"/>
    </row>
    <row r="41" spans="1:33" ht="35.1" customHeight="1">
      <c r="A41">
        <v>820590239</v>
      </c>
      <c r="B41" t="s">
        <v>53</v>
      </c>
      <c r="C41" t="str">
        <f>HYPERLINK(_xlfn.XLOOKUP(A41,源!A:A,源!V:V,"",0,1),"网页")</f>
        <v>网页</v>
      </c>
      <c r="D41" s="55" t="str" cm="1">
        <f t="array" aca="1" ref="D41" ca="1">"单"&amp;Sheet2!G41&amp;"/库"&amp;IFERROR(IF(COUNTIF([1]在庫!$C:$C,INDIRECT("Sheet5!AL"&amp;ROW()))&gt;0,COUNTIF([1]在庫!$C:$C,INDIRECT("Sheet5!AL"&amp;ROW())),COUNTIF([1]在庫!$D:$D,INDIRECT("Sheet5!B"&amp;ROW()))),0)</f>
        <v>单0/库0</v>
      </c>
      <c r="E41" t="str">
        <f ca="1">IFERROR(IF(F41&lt;&gt;"",F41,IF(OR(AND(Sheet3!AC41="14:00",Q41&gt;0),AND(R41&lt;&gt;"",J41&gt;1)),"",IF(AND(J41&gt;=4,Sheet2!F41=0,H41&gt;5),"上架●",IF(OR(AND(J41=0,H41&lt;12),AND(J41&lt;4,H41&lt;=5,Sheet2!F41=1)),IF(Sheet2!F41=1,"下架●",""),IF(AND(J41&lt;=4,Sheet2!F41=1),"問合●",""))))),"")</f>
        <v/>
      </c>
      <c r="G41" s="35" cm="1">
        <f t="array" aca="1" ref="G41" ca="1">IFERROR(COUNTIF(INDIRECT(Sheet2!$W$2&amp;"F"&amp;Sheet2!B41&amp;":F"&amp;Sheet2!D41),"&lt;="&amp;Sheet3!L41*手数料),0)</f>
        <v>21</v>
      </c>
      <c r="H41" s="35">
        <f ca="1">IF(AND(Sheet2!L41=0,J41+L41+N41&lt;&gt;0),J41+L41+N41,Sheet2!L41)</f>
        <v>33</v>
      </c>
      <c r="I41" s="38" t="str">
        <f ca="1">HYPERLINK("https://www.qoo10.jp/GMKT.INC/Goods/Goods.aspx?goodscode="&amp;A41,IF(Sheet2!F41=0,"在庫切れ","出品中"))</f>
        <v>出品中</v>
      </c>
      <c r="J41">
        <v>24</v>
      </c>
      <c r="K41" s="33" t="s">
        <v>2792</v>
      </c>
      <c r="L41">
        <v>7</v>
      </c>
      <c r="M41" s="6" t="s">
        <v>2389</v>
      </c>
      <c r="N41">
        <v>2</v>
      </c>
      <c r="O41" t="s">
        <v>262</v>
      </c>
      <c r="P41" t="str" cm="1">
        <f t="array" aca="1" ref="P41" ca="1">IF(発送日=0.583333333333333,TEXT(0.583333333333333,"H:MM"),発送日)&amp;"/"&amp;Sheet3!AC41</f>
        <v>3/3</v>
      </c>
      <c r="Q41" cm="1">
        <f t="array" aca="1" ref="Q41" ca="1">VALUE(_xlfn.XLOOKUP(INDIRECT("A"&amp;ROW()),Sheet5!A:A,Sheet5!K:K,"",0,1))</f>
        <v>1</v>
      </c>
      <c r="R41" s="67" t="str" cm="1">
        <f t="array" aca="1" ref="R4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41" s="28" cm="1">
        <f t="array" aca="1" ref="S41" ca="1">VALUE(_xlfn.XLOOKUP(INDIRECT("A"&amp;ROW()),Sheet5!A:A,Sheet5!I:I,"",0,1))</f>
        <v>177754</v>
      </c>
      <c r="T41">
        <f ca="1">_xlfn.LET(_xlpm.kaka,IFERROR(LOOKUP(U41,{0,20000,30000,50000,100000,200000,400000,800000},{1500,2500,3500,4000,6000,8000,12000,30000}),6000),IF(TEXT(NOW(),"AAAA")="金曜日",_xlpm.kaka*2,_xlpm.kaka))</f>
        <v>6000</v>
      </c>
      <c r="U41" s="27">
        <f>IFERROR(_xlfn.LET(_xlpm.quyu,Sheet4!E41:J41,IF(COUNTIF(_xlpm.quyu,"&gt;0")&gt;=4,AVERAGE(_xlpm.quyu),IF(MAX(_xlpm.quyu)&gt;0,MAX(_xlpm.quyu),""))),"")</f>
        <v>157074.83333333334</v>
      </c>
      <c r="V41" s="28" cm="1">
        <f t="array" aca="1" ref="V41" ca="1">IFERROR(IF(Sheet4!D41&lt;&gt;"",ROUND((Sheet4!D41+Sheet1!T41)/手数料,0),ROUND((U41+T41)/手数料,0))*IF($V$1&lt;&gt;"",$V$1,1),"")</f>
        <v>177255</v>
      </c>
      <c r="Z41" s="1"/>
      <c r="AA41" s="1"/>
      <c r="AB41" s="1"/>
      <c r="AD41" s="3"/>
      <c r="AE41" s="3"/>
      <c r="AF41" s="3"/>
      <c r="AG41" s="3"/>
    </row>
    <row r="42" spans="1:33" ht="35.1" customHeight="1">
      <c r="A42">
        <v>820590240</v>
      </c>
      <c r="B42" t="s">
        <v>54</v>
      </c>
      <c r="C42" t="str">
        <f>HYPERLINK(_xlfn.XLOOKUP(A42,源!A:A,源!V:V,"",0,1),"网页")</f>
        <v>网页</v>
      </c>
      <c r="D42" s="55" t="str" cm="1">
        <f t="array" aca="1" ref="D42" ca="1">"单"&amp;Sheet2!G42&amp;"/库"&amp;IFERROR(IF(COUNTIF([1]在庫!$C:$C,INDIRECT("Sheet5!AL"&amp;ROW()))&gt;0,COUNTIF([1]在庫!$C:$C,INDIRECT("Sheet5!AL"&amp;ROW())),COUNTIF([1]在庫!$D:$D,INDIRECT("Sheet5!B"&amp;ROW()))),0)</f>
        <v>单0/库0</v>
      </c>
      <c r="E42" t="str">
        <f ca="1">IFERROR(IF(F42&lt;&gt;"",F42,IF(OR(AND(Sheet3!AC42="14:00",Q42&gt;0),AND(R42&lt;&gt;"",J42&gt;1)),"",IF(AND(J42&gt;=4,Sheet2!F42=0,H42&gt;5),"上架●",IF(OR(AND(J42=0,H42&lt;12),AND(J42&lt;4,H42&lt;=5,Sheet2!F42=1)),IF(Sheet2!F42=1,"下架●",""),IF(AND(J42&lt;=4,Sheet2!F42=1),"問合●",""))))),"")</f>
        <v/>
      </c>
      <c r="G42" s="35" cm="1">
        <f t="array" aca="1" ref="G42" ca="1">IFERROR(COUNTIF(INDIRECT(Sheet2!$W$2&amp;"F"&amp;Sheet2!B42&amp;":F"&amp;Sheet2!D42),"&lt;="&amp;Sheet3!L42*手数料),0)</f>
        <v>10</v>
      </c>
      <c r="H42" s="35">
        <f ca="1">IF(AND(Sheet2!L42=0,J42+L42+N42&lt;&gt;0),J42+L42+N42,Sheet2!L42)</f>
        <v>22</v>
      </c>
      <c r="I42" s="38" t="str">
        <f ca="1">HYPERLINK("https://www.qoo10.jp/GMKT.INC/Goods/Goods.aspx?goodscode="&amp;A42,IF(Sheet2!F42=0,"在庫切れ","出品中"))</f>
        <v>出品中</v>
      </c>
      <c r="J42">
        <v>15</v>
      </c>
      <c r="K42" s="33" t="s">
        <v>2554</v>
      </c>
      <c r="L42">
        <v>2</v>
      </c>
      <c r="M42" s="6" t="s">
        <v>2389</v>
      </c>
      <c r="N42">
        <v>5</v>
      </c>
      <c r="O42" t="s">
        <v>262</v>
      </c>
      <c r="P42" t="str" cm="1">
        <f t="array" aca="1" ref="P42" ca="1">IF(発送日=0.583333333333333,TEXT(0.583333333333333,"H:MM"),発送日)&amp;"/"&amp;Sheet3!AC42</f>
        <v>3/3</v>
      </c>
      <c r="Q42" cm="1">
        <f t="array" aca="1" ref="Q42" ca="1">VALUE(_xlfn.XLOOKUP(INDIRECT("A"&amp;ROW()),Sheet5!A:A,Sheet5!K:K,"",0,1))</f>
        <v>1</v>
      </c>
      <c r="R42" s="67" t="str" cm="1">
        <f t="array" aca="1" ref="R4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42" s="28" cm="1">
        <f t="array" aca="1" ref="S42" ca="1">VALUE(_xlfn.XLOOKUP(INDIRECT("A"&amp;ROW()),Sheet5!A:A,Sheet5!I:I,"",0,1))</f>
        <v>156902</v>
      </c>
      <c r="T42">
        <f ca="1">_xlfn.LET(_xlpm.kaka,IFERROR(LOOKUP(U42,{0,20000,30000,50000,100000,200000,400000,800000},{1500,2500,3500,4000,6000,8000,12000,30000}),6000),IF(TEXT(NOW(),"AAAA")="金曜日",_xlpm.kaka*2,_xlpm.kaka))</f>
        <v>6000</v>
      </c>
      <c r="U42" s="27">
        <f>IFERROR(_xlfn.LET(_xlpm.quyu,Sheet4!E42:J42,IF(COUNTIF(_xlpm.quyu,"&gt;0")&gt;=4,AVERAGE(_xlpm.quyu),IF(MAX(_xlpm.quyu)&gt;0,MAX(_xlpm.quyu),""))),"")</f>
        <v>138350</v>
      </c>
      <c r="V42" s="28" cm="1">
        <f t="array" aca="1" ref="V42" ca="1">IFERROR(IF(Sheet4!D42&lt;&gt;"",ROUND((Sheet4!D42+Sheet1!T42)/手数料,0),ROUND((U42+T42)/手数料,0))*IF($V$1&lt;&gt;"",$V$1,1),"")</f>
        <v>156902</v>
      </c>
      <c r="Z42" s="1"/>
      <c r="AA42" s="1"/>
      <c r="AB42" s="1"/>
      <c r="AD42" s="3"/>
      <c r="AE42" s="3"/>
      <c r="AF42" s="3"/>
      <c r="AG42" s="3"/>
    </row>
    <row r="43" spans="1:33" ht="35.1" customHeight="1">
      <c r="A43">
        <v>820590241</v>
      </c>
      <c r="B43" t="s">
        <v>55</v>
      </c>
      <c r="C43" t="str">
        <f>HYPERLINK(_xlfn.XLOOKUP(A43,源!A:A,源!V:V,"",0,1),"网页")</f>
        <v>网页</v>
      </c>
      <c r="D43" s="55" t="str" cm="1">
        <f t="array" aca="1" ref="D43" ca="1">"单"&amp;Sheet2!G43&amp;"/库"&amp;IFERROR(IF(COUNTIF([1]在庫!$C:$C,INDIRECT("Sheet5!AL"&amp;ROW()))&gt;0,COUNTIF([1]在庫!$C:$C,INDIRECT("Sheet5!AL"&amp;ROW())),COUNTIF([1]在庫!$D:$D,INDIRECT("Sheet5!B"&amp;ROW()))),0)</f>
        <v>单0/库0</v>
      </c>
      <c r="E43" t="str">
        <f ca="1">IFERROR(IF(F43&lt;&gt;"",F43,IF(OR(AND(Sheet3!AC43="14:00",Q43&gt;0),AND(R43&lt;&gt;"",J43&gt;1)),"",IF(AND(J43&gt;=4,Sheet2!F43=0,H43&gt;5),"上架●",IF(OR(AND(J43=0,H43&lt;12),AND(J43&lt;4,H43&lt;=5,Sheet2!F43=1)),IF(Sheet2!F43=1,"下架●",""),IF(AND(J43&lt;=4,Sheet2!F43=1),"問合●",""))))),"")</f>
        <v/>
      </c>
      <c r="G43" s="35" cm="1">
        <f t="array" aca="1" ref="G43" ca="1">IFERROR(COUNTIF(INDIRECT(Sheet2!$W$2&amp;"F"&amp;Sheet2!B43&amp;":F"&amp;Sheet2!D43),"&lt;="&amp;Sheet3!L43*手数料),0)</f>
        <v>10</v>
      </c>
      <c r="H43" s="35">
        <f ca="1">IF(AND(Sheet2!L43=0,J43+L43+N43&lt;&gt;0),J43+L43+N43,Sheet2!L43)</f>
        <v>14</v>
      </c>
      <c r="I43" s="38" t="str">
        <f ca="1">HYPERLINK("https://www.qoo10.jp/GMKT.INC/Goods/Goods.aspx?goodscode="&amp;A43,IF(Sheet2!F43=0,"在庫切れ","出品中"))</f>
        <v>出品中</v>
      </c>
      <c r="J43">
        <v>6</v>
      </c>
      <c r="K43" s="33" t="s">
        <v>2793</v>
      </c>
      <c r="L43">
        <v>2</v>
      </c>
      <c r="M43" s="6" t="s">
        <v>2389</v>
      </c>
      <c r="N43">
        <v>6</v>
      </c>
      <c r="O43" t="s">
        <v>262</v>
      </c>
      <c r="P43" t="str" cm="1">
        <f t="array" aca="1" ref="P43" ca="1">IF(発送日=0.583333333333333,TEXT(0.583333333333333,"H:MM"),発送日)&amp;"/"&amp;Sheet3!AC43</f>
        <v>3/3</v>
      </c>
      <c r="Q43" cm="1">
        <f t="array" aca="1" ref="Q43" ca="1">VALUE(_xlfn.XLOOKUP(INDIRECT("A"&amp;ROW()),Sheet5!A:A,Sheet5!K:K,"",0,1))</f>
        <v>1</v>
      </c>
      <c r="R43" s="67" t="str" cm="1">
        <f t="array" aca="1" ref="R4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43" s="28" cm="1">
        <f t="array" aca="1" ref="S43" ca="1">VALUE(_xlfn.XLOOKUP(INDIRECT("A"&amp;ROW()),Sheet5!A:A,Sheet5!I:I,"",0,1))</f>
        <v>206093</v>
      </c>
      <c r="T43">
        <f ca="1">_xlfn.LET(_xlpm.kaka,IFERROR(LOOKUP(U43,{0,20000,30000,50000,100000,200000,400000,800000},{1500,2500,3500,4000,6000,8000,12000,30000}),6000),IF(TEXT(NOW(),"AAAA")="金曜日",_xlpm.kaka*2,_xlpm.kaka))</f>
        <v>8000</v>
      </c>
      <c r="U43" s="27">
        <f>IFERROR(_xlfn.LET(_xlpm.quyu,Sheet4!E43:J43,IF(COUNTIF(_xlpm.quyu,"&gt;0")&gt;=4,AVERAGE(_xlpm.quyu),IF(MAX(_xlpm.quyu)&gt;0,MAX(_xlpm.quyu),""))),"")</f>
        <v>205975.16666666666</v>
      </c>
      <c r="V43" s="28" cm="1">
        <f t="array" aca="1" ref="V43" ca="1">IFERROR(IF(Sheet4!D43&lt;&gt;"",ROUND((Sheet4!D43+Sheet1!T43)/手数料,0),ROUND((U43+T43)/手数料,0))*IF($V$1&lt;&gt;"",$V$1,1),"")</f>
        <v>232582</v>
      </c>
      <c r="Z43" s="1"/>
      <c r="AA43" s="1"/>
      <c r="AB43" s="1"/>
      <c r="AD43" s="3"/>
      <c r="AE43" s="3"/>
      <c r="AF43" s="3"/>
      <c r="AG43" s="3"/>
    </row>
    <row r="44" spans="1:33" ht="35.1" customHeight="1">
      <c r="A44">
        <v>820590242</v>
      </c>
      <c r="B44" t="s">
        <v>56</v>
      </c>
      <c r="C44" t="str">
        <f>HYPERLINK(_xlfn.XLOOKUP(A44,源!A:A,源!V:V,"",0,1),"网页")</f>
        <v>网页</v>
      </c>
      <c r="D44" s="55" t="str" cm="1">
        <f t="array" aca="1" ref="D44" ca="1">"单"&amp;Sheet2!G44&amp;"/库"&amp;IFERROR(IF(COUNTIF([1]在庫!$C:$C,INDIRECT("Sheet5!AL"&amp;ROW()))&gt;0,COUNTIF([1]在庫!$C:$C,INDIRECT("Sheet5!AL"&amp;ROW())),COUNTIF([1]在庫!$D:$D,INDIRECT("Sheet5!B"&amp;ROW()))),0)</f>
        <v>单0/库0</v>
      </c>
      <c r="E44" t="str">
        <f ca="1">IFERROR(IF(F44&lt;&gt;"",F44,IF(OR(AND(Sheet3!AC44="14:00",Q44&gt;0),AND(R44&lt;&gt;"",J44&gt;1)),"",IF(AND(J44&gt;=4,Sheet2!F44=0,H44&gt;5),"上架●",IF(OR(AND(J44=0,H44&lt;12),AND(J44&lt;4,H44&lt;=5,Sheet2!F44=1)),IF(Sheet2!F44=1,"下架●",""),IF(AND(J44&lt;=4,Sheet2!F44=1),"問合●",""))))),"")</f>
        <v/>
      </c>
      <c r="G44" s="35" cm="1">
        <f t="array" aca="1" ref="G44" ca="1">IFERROR(COUNTIF(INDIRECT(Sheet2!$W$2&amp;"F"&amp;Sheet2!B44&amp;":F"&amp;Sheet2!D44),"&lt;="&amp;Sheet3!L44*手数料),0)</f>
        <v>6</v>
      </c>
      <c r="H44" s="35">
        <f ca="1">IF(AND(Sheet2!L44=0,J44+L44+N44&lt;&gt;0),J44+L44+N44,Sheet2!L44)</f>
        <v>25</v>
      </c>
      <c r="I44" s="38" t="str">
        <f ca="1">HYPERLINK("https://www.qoo10.jp/GMKT.INC/Goods/Goods.aspx?goodscode="&amp;A44,IF(Sheet2!F44=0,"在庫切れ","出品中"))</f>
        <v>出品中</v>
      </c>
      <c r="J44">
        <v>14</v>
      </c>
      <c r="K44" s="33" t="s">
        <v>2794</v>
      </c>
      <c r="L44">
        <v>5</v>
      </c>
      <c r="M44" s="6" t="s">
        <v>2389</v>
      </c>
      <c r="N44">
        <v>6</v>
      </c>
      <c r="O44" t="s">
        <v>262</v>
      </c>
      <c r="P44" t="str" cm="1">
        <f t="array" aca="1" ref="P44" ca="1">IF(発送日=0.583333333333333,TEXT(0.583333333333333,"H:MM"),発送日)&amp;"/"&amp;Sheet3!AC44</f>
        <v>3/3</v>
      </c>
      <c r="Q44" cm="1">
        <f t="array" aca="1" ref="Q44" ca="1">VALUE(_xlfn.XLOOKUP(INDIRECT("A"&amp;ROW()),Sheet5!A:A,Sheet5!K:K,"",0,1))</f>
        <v>1</v>
      </c>
      <c r="R44" s="67" t="str" cm="1">
        <f t="array" aca="1" ref="R4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44" s="28" cm="1">
        <f t="array" aca="1" ref="S44" ca="1">VALUE(_xlfn.XLOOKUP(INDIRECT("A"&amp;ROW()),Sheet5!A:A,Sheet5!I:I,"",0,1))</f>
        <v>754444</v>
      </c>
      <c r="T44">
        <f ca="1">_xlfn.LET(_xlpm.kaka,IFERROR(LOOKUP(U44,{0,20000,30000,50000,100000,200000,400000,800000},{1500,2500,3500,4000,6000,8000,12000,30000}),6000),IF(TEXT(NOW(),"AAAA")="金曜日",_xlpm.kaka*2,_xlpm.kaka))</f>
        <v>12000</v>
      </c>
      <c r="U44" s="27">
        <f>IFERROR(_xlfn.LET(_xlpm.quyu,Sheet4!E44:J44,IF(COUNTIF(_xlpm.quyu,"&gt;0")&gt;=4,AVERAGE(_xlpm.quyu),IF(MAX(_xlpm.quyu)&gt;0,MAX(_xlpm.quyu),""))),"")</f>
        <v>682203.83333333337</v>
      </c>
      <c r="V44" s="28" cm="1">
        <f t="array" aca="1" ref="V44" ca="1">IFERROR(IF(Sheet4!D44&lt;&gt;"",ROUND((Sheet4!D44+Sheet1!T44)/手数料,0),ROUND((U44+T44)/手数料,0))*IF($V$1&lt;&gt;"",$V$1,1),"")</f>
        <v>754569</v>
      </c>
      <c r="Z44" s="1"/>
      <c r="AA44" s="1"/>
      <c r="AB44" s="1"/>
      <c r="AD44" s="3"/>
      <c r="AE44" s="3"/>
      <c r="AF44" s="3"/>
      <c r="AG44" s="3"/>
    </row>
    <row r="45" spans="1:33" ht="35.1" customHeight="1">
      <c r="A45">
        <v>820590250</v>
      </c>
      <c r="B45" t="s">
        <v>57</v>
      </c>
      <c r="C45" t="str">
        <f>HYPERLINK(_xlfn.XLOOKUP(A45,源!A:A,源!V:V,"",0,1),"网页")</f>
        <v>网页</v>
      </c>
      <c r="D45" s="55" t="str" cm="1">
        <f t="array" aca="1" ref="D45" ca="1">"单"&amp;Sheet2!G45&amp;"/库"&amp;IFERROR(IF(COUNTIF([1]在庫!$C:$C,INDIRECT("Sheet5!AL"&amp;ROW()))&gt;0,COUNTIF([1]在庫!$C:$C,INDIRECT("Sheet5!AL"&amp;ROW())),COUNTIF([1]在庫!$D:$D,INDIRECT("Sheet5!B"&amp;ROW()))),0)</f>
        <v>单0/库0</v>
      </c>
      <c r="E45" t="str">
        <f ca="1">IFERROR(IF(F45&lt;&gt;"",F45,IF(OR(AND(Sheet3!AC45="14:00",Q45&gt;0),AND(R45&lt;&gt;"",J45&gt;1)),"",IF(AND(J45&gt;=4,Sheet2!F45=0,H45&gt;5),"上架●",IF(OR(AND(J45=0,H45&lt;12),AND(J45&lt;4,H45&lt;=5,Sheet2!F45=1)),IF(Sheet2!F45=1,"下架●",""),IF(AND(J45&lt;=4,Sheet2!F45=1),"問合●",""))))),"")</f>
        <v/>
      </c>
      <c r="G45" s="35" cm="1">
        <f t="array" aca="1" ref="G45" ca="1">IFERROR(COUNTIF(INDIRECT(Sheet2!$W$2&amp;"F"&amp;Sheet2!B45&amp;":F"&amp;Sheet2!D45),"&lt;="&amp;Sheet3!L45*手数料),0)</f>
        <v>7</v>
      </c>
      <c r="H45" s="35">
        <f ca="1">IF(AND(Sheet2!L45=0,J45+L45+N45&lt;&gt;0),J45+L45+N45,Sheet2!L45)</f>
        <v>38</v>
      </c>
      <c r="I45" s="38" t="str">
        <f ca="1">HYPERLINK("https://www.qoo10.jp/GMKT.INC/Goods/Goods.aspx?goodscode="&amp;A45,IF(Sheet2!F45=0,"在庫切れ","出品中"))</f>
        <v>出品中</v>
      </c>
      <c r="J45">
        <v>30</v>
      </c>
      <c r="K45" s="33" t="s">
        <v>2795</v>
      </c>
      <c r="L45">
        <v>4</v>
      </c>
      <c r="M45" s="6" t="s">
        <v>2389</v>
      </c>
      <c r="N45">
        <v>4</v>
      </c>
      <c r="O45" t="s">
        <v>263</v>
      </c>
      <c r="P45" t="str" cm="1">
        <f t="array" aca="1" ref="P45" ca="1">IF(発送日=0.583333333333333,TEXT(0.583333333333333,"H:MM"),発送日)&amp;"/"&amp;Sheet3!AC45</f>
        <v>3/3</v>
      </c>
      <c r="Q45" cm="1">
        <f t="array" aca="1" ref="Q45" ca="1">VALUE(_xlfn.XLOOKUP(INDIRECT("A"&amp;ROW()),Sheet5!A:A,Sheet5!K:K,"",0,1))</f>
        <v>1</v>
      </c>
      <c r="R45" s="67" t="str" cm="1">
        <f t="array" aca="1" ref="R4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45" s="28" cm="1">
        <f t="array" aca="1" ref="S45" ca="1">VALUE(_xlfn.XLOOKUP(INDIRECT("A"&amp;ROW()),Sheet5!A:A,Sheet5!I:I,"",0,1))</f>
        <v>236497</v>
      </c>
      <c r="T45">
        <f ca="1">_xlfn.LET(_xlpm.kaka,IFERROR(LOOKUP(U45,{0,20000,30000,50000,100000,200000,400000,800000},{1500,2500,3500,4000,6000,8000,12000,30000}),6000),IF(TEXT(NOW(),"AAAA")="金曜日",_xlpm.kaka*2,_xlpm.kaka))</f>
        <v>8000</v>
      </c>
      <c r="U45" s="27">
        <f>IFERROR(_xlfn.LET(_xlpm.quyu,Sheet4!E45:J45,IF(COUNTIF(_xlpm.quyu,"&gt;0")&gt;=4,AVERAGE(_xlpm.quyu),IF(MAX(_xlpm.quyu)&gt;0,MAX(_xlpm.quyu),""))),"")</f>
        <v>210650.16666666666</v>
      </c>
      <c r="V45" s="28" cm="1">
        <f t="array" aca="1" ref="V45" ca="1">IFERROR(IF(Sheet4!D45&lt;&gt;"",ROUND((Sheet4!D45+Sheet1!T45)/手数料,0),ROUND((U45+T45)/手数料,0))*IF($V$1&lt;&gt;"",$V$1,1),"")</f>
        <v>237663</v>
      </c>
      <c r="Z45" s="1"/>
      <c r="AA45" s="1"/>
      <c r="AB45" s="1"/>
      <c r="AD45" s="3"/>
      <c r="AE45" s="3"/>
      <c r="AF45" s="3"/>
      <c r="AG45" s="3"/>
    </row>
    <row r="46" spans="1:33" ht="35.1" customHeight="1">
      <c r="A46">
        <v>820590251</v>
      </c>
      <c r="B46" t="s">
        <v>58</v>
      </c>
      <c r="C46" t="str">
        <f>HYPERLINK(_xlfn.XLOOKUP(A46,源!A:A,源!V:V,"",0,1),"网页")</f>
        <v>网页</v>
      </c>
      <c r="D46" s="55" t="str" cm="1">
        <f t="array" aca="1" ref="D46" ca="1">"单"&amp;Sheet2!G46&amp;"/库"&amp;IFERROR(IF(COUNTIF([1]在庫!$C:$C,INDIRECT("Sheet5!AL"&amp;ROW()))&gt;0,COUNTIF([1]在庫!$C:$C,INDIRECT("Sheet5!AL"&amp;ROW())),COUNTIF([1]在庫!$D:$D,INDIRECT("Sheet5!B"&amp;ROW()))),0)</f>
        <v>单0/库0</v>
      </c>
      <c r="E46" t="str">
        <f ca="1">IFERROR(IF(F46&lt;&gt;"",F46,IF(OR(AND(Sheet3!AC46="14:00",Q46&gt;0),AND(R46&lt;&gt;"",J46&gt;1)),"",IF(AND(J46&gt;=4,Sheet2!F46=0,H46&gt;5),"上架●",IF(OR(AND(J46=0,H46&lt;12),AND(J46&lt;4,H46&lt;=5,Sheet2!F46=1)),IF(Sheet2!F46=1,"下架●",""),IF(AND(J46&lt;=4,Sheet2!F46=1),"問合●",""))))),"")</f>
        <v/>
      </c>
      <c r="G46" s="35" cm="1">
        <f t="array" aca="1" ref="G46" ca="1">IFERROR(COUNTIF(INDIRECT(Sheet2!$W$2&amp;"F"&amp;Sheet2!B46&amp;":F"&amp;Sheet2!D46),"&lt;="&amp;Sheet3!L46*手数料),0)</f>
        <v>21</v>
      </c>
      <c r="H46" s="35">
        <f ca="1">IF(AND(Sheet2!L46=0,J46+L46+N46&lt;&gt;0),J46+L46+N46,Sheet2!L46)</f>
        <v>40</v>
      </c>
      <c r="I46" s="38" t="str">
        <f ca="1">HYPERLINK("https://www.qoo10.jp/GMKT.INC/Goods/Goods.aspx?goodscode="&amp;A46,IF(Sheet2!F46=0,"在庫切れ","出品中"))</f>
        <v>出品中</v>
      </c>
      <c r="J46">
        <v>11</v>
      </c>
      <c r="K46" s="33" t="s">
        <v>2586</v>
      </c>
      <c r="L46">
        <v>20</v>
      </c>
      <c r="M46" s="6" t="s">
        <v>2389</v>
      </c>
      <c r="N46">
        <v>9</v>
      </c>
      <c r="O46" t="s">
        <v>263</v>
      </c>
      <c r="P46" t="str" cm="1">
        <f t="array" aca="1" ref="P46" ca="1">IF(発送日=0.583333333333333,TEXT(0.583333333333333,"H:MM"),発送日)&amp;"/"&amp;Sheet3!AC46</f>
        <v>3/3</v>
      </c>
      <c r="Q46" cm="1">
        <f t="array" aca="1" ref="Q46" ca="1">VALUE(_xlfn.XLOOKUP(INDIRECT("A"&amp;ROW()),Sheet5!A:A,Sheet5!K:K,"",0,1))</f>
        <v>1</v>
      </c>
      <c r="R46" s="67" t="str" cm="1">
        <f t="array" aca="1" ref="R4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46" s="28" cm="1">
        <f t="array" aca="1" ref="S46" ca="1">VALUE(_xlfn.XLOOKUP(INDIRECT("A"&amp;ROW()),Sheet5!A:A,Sheet5!I:I,"",0,1))</f>
        <v>971145</v>
      </c>
      <c r="T46">
        <f ca="1">_xlfn.LET(_xlpm.kaka,IFERROR(LOOKUP(U46,{0,20000,30000,50000,100000,200000,400000,800000},{1500,2500,3500,4000,6000,8000,12000,30000}),6000),IF(TEXT(NOW(),"AAAA")="金曜日",_xlpm.kaka*2,_xlpm.kaka))</f>
        <v>30000</v>
      </c>
      <c r="U46" s="27">
        <f>IFERROR(_xlfn.LET(_xlpm.quyu,Sheet4!E46:J46,IF(COUNTIF(_xlpm.quyu,"&gt;0")&gt;=4,AVERAGE(_xlpm.quyu),IF(MAX(_xlpm.quyu)&gt;0,MAX(_xlpm.quyu),""))),"")</f>
        <v>863453.16666666663</v>
      </c>
      <c r="V46" s="28" cm="1">
        <f t="array" aca="1" ref="V46" ca="1">IFERROR(IF(Sheet4!D46&lt;&gt;"",ROUND((Sheet4!D46+Sheet1!T46)/手数料,0),ROUND((U46+T46)/手数料,0))*IF($V$1&lt;&gt;"",$V$1,1),"")</f>
        <v>971145</v>
      </c>
      <c r="Z46" s="1"/>
      <c r="AA46" s="1"/>
      <c r="AB46" s="1"/>
      <c r="AD46" s="3"/>
      <c r="AE46" s="3"/>
      <c r="AF46" s="3"/>
      <c r="AG46" s="3"/>
    </row>
    <row r="47" spans="1:33" ht="35.1" customHeight="1">
      <c r="A47">
        <v>820590252</v>
      </c>
      <c r="B47" t="s">
        <v>59</v>
      </c>
      <c r="C47" t="str">
        <f>HYPERLINK(_xlfn.XLOOKUP(A47,源!A:A,源!V:V,"",0,1),"网页")</f>
        <v>网页</v>
      </c>
      <c r="D47" s="55" t="str" cm="1">
        <f t="array" aca="1" ref="D47" ca="1">"单"&amp;Sheet2!G47&amp;"/库"&amp;IFERROR(IF(COUNTIF([1]在庫!$C:$C,INDIRECT("Sheet5!AL"&amp;ROW()))&gt;0,COUNTIF([1]在庫!$C:$C,INDIRECT("Sheet5!AL"&amp;ROW())),COUNTIF([1]在庫!$D:$D,INDIRECT("Sheet5!B"&amp;ROW()))),0)</f>
        <v>单0/库0</v>
      </c>
      <c r="E47" t="str">
        <f>IFERROR(IF(F47&lt;&gt;"",F47,IF(OR(AND(Sheet3!AC47="14:00",Q47&gt;0),AND(R47&lt;&gt;"",J47&gt;1)),"",IF(AND(J47&gt;=4,Sheet2!F47=0,H47&gt;5),"上架●",IF(OR(AND(J47=0,H47&lt;12),AND(J47&lt;4,H47&lt;=5,Sheet2!F47=1)),IF(Sheet2!F47=1,"下架●",""),IF(AND(J47&lt;=4,Sheet2!F47=1),"問合●",""))))),"")</f>
        <v>下架●</v>
      </c>
      <c r="F47" t="s">
        <v>223</v>
      </c>
      <c r="G47" s="35" cm="1">
        <f t="array" aca="1" ref="G47" ca="1">IFERROR(COUNTIF(INDIRECT(Sheet2!$W$2&amp;"F"&amp;Sheet2!B47&amp;":F"&amp;Sheet2!D47),"&lt;="&amp;Sheet3!L47*手数料),0)</f>
        <v>6</v>
      </c>
      <c r="H47" s="35">
        <f ca="1">IF(AND(Sheet2!L47=0,J47+L47+N47&lt;&gt;0),J47+L47+N47,Sheet2!L47)</f>
        <v>7</v>
      </c>
      <c r="I47" s="38" t="str">
        <f ca="1">HYPERLINK("https://www.qoo10.jp/GMKT.INC/Goods/Goods.aspx?goodscode="&amp;A47,IF(Sheet2!F47=0,"在庫切れ","出品中"))</f>
        <v>在庫切れ</v>
      </c>
      <c r="J47">
        <v>3</v>
      </c>
      <c r="K47" s="33" t="s">
        <v>2587</v>
      </c>
      <c r="L47">
        <v>0</v>
      </c>
      <c r="M47" s="6" t="s">
        <v>2389</v>
      </c>
      <c r="N47">
        <v>4</v>
      </c>
      <c r="O47" t="s">
        <v>264</v>
      </c>
      <c r="P47" t="str" cm="1">
        <f t="array" aca="1" ref="P47" ca="1">IF(発送日=0.583333333333333,TEXT(0.583333333333333,"H:MM"),発送日)&amp;"/"&amp;Sheet3!AC47</f>
        <v>14/14</v>
      </c>
      <c r="Q47" cm="1">
        <f t="array" aca="1" ref="Q47" ca="1">VALUE(_xlfn.XLOOKUP(INDIRECT("A"&amp;ROW()),Sheet5!A:A,Sheet5!K:K,"",0,1))</f>
        <v>0</v>
      </c>
      <c r="R47" s="67" t="str" cm="1">
        <f t="array" aca="1" ref="R4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47" s="28" cm="1">
        <f t="array" aca="1" ref="S47" ca="1">VALUE(_xlfn.XLOOKUP(INDIRECT("A"&amp;ROW()),Sheet5!A:A,Sheet5!I:I,"",0,1))</f>
        <v>159976</v>
      </c>
      <c r="T47">
        <f ca="1">_xlfn.LET(_xlpm.kaka,IFERROR(LOOKUP(U47,{0,20000,30000,50000,100000,200000,400000,800000},{1500,2500,3500,4000,6000,8000,12000,30000}),6000),IF(TEXT(NOW(),"AAAA")="金曜日",_xlpm.kaka*2,_xlpm.kaka))</f>
        <v>6000</v>
      </c>
      <c r="U47" s="27">
        <f>IFERROR(_xlfn.LET(_xlpm.quyu,Sheet4!E47:J47,IF(COUNTIF(_xlpm.quyu,"&gt;0")&gt;=4,AVERAGE(_xlpm.quyu),IF(MAX(_xlpm.quyu)&gt;0,MAX(_xlpm.quyu),""))),"")</f>
        <v>149380</v>
      </c>
      <c r="V47" s="28" cm="1">
        <f t="array" aca="1" ref="V47" ca="1">IFERROR(IF(Sheet4!D47&lt;&gt;"",ROUND((Sheet4!D47+Sheet1!T47)/手数料,0),ROUND((U47+T47)/手数料,0))*IF($V$1&lt;&gt;"",$V$1,1),"")</f>
        <v>170747</v>
      </c>
      <c r="Z47" s="1"/>
      <c r="AA47" s="1"/>
      <c r="AB47" s="1"/>
      <c r="AD47" s="3"/>
      <c r="AE47" s="3"/>
      <c r="AF47" s="3"/>
      <c r="AG47" s="3"/>
    </row>
    <row r="48" spans="1:33" ht="35.1" customHeight="1">
      <c r="A48">
        <v>820590253</v>
      </c>
      <c r="B48" t="s">
        <v>60</v>
      </c>
      <c r="C48" t="str">
        <f>HYPERLINK(_xlfn.XLOOKUP(A48,源!A:A,源!V:V,"",0,1),"网页")</f>
        <v>网页</v>
      </c>
      <c r="D48" s="55" t="str" cm="1">
        <f t="array" aca="1" ref="D48" ca="1">"单"&amp;Sheet2!G48&amp;"/库"&amp;IFERROR(IF(COUNTIF([1]在庫!$C:$C,INDIRECT("Sheet5!AL"&amp;ROW()))&gt;0,COUNTIF([1]在庫!$C:$C,INDIRECT("Sheet5!AL"&amp;ROW())),COUNTIF([1]在庫!$D:$D,INDIRECT("Sheet5!B"&amp;ROW()))),0)</f>
        <v>单0/库0</v>
      </c>
      <c r="E48" t="str">
        <f ca="1">IFERROR(IF(F48&lt;&gt;"",F48,IF(OR(AND(Sheet3!AC48="14:00",Q48&gt;0),AND(R48&lt;&gt;"",J48&gt;1)),"",IF(AND(J48&gt;=4,Sheet2!F48=0,H48&gt;5),"上架●",IF(OR(AND(J48=0,H48&lt;12),AND(J48&lt;4,H48&lt;=5,Sheet2!F48=1)),IF(Sheet2!F48=1,"下架●",""),IF(AND(J48&lt;=4,Sheet2!F48=1),"問合●",""))))),"")</f>
        <v/>
      </c>
      <c r="G48" s="35" cm="1">
        <f t="array" aca="1" ref="G48" ca="1">IFERROR(COUNTIF(INDIRECT(Sheet2!$W$2&amp;"F"&amp;Sheet2!B48&amp;":F"&amp;Sheet2!D48),"&lt;="&amp;Sheet3!L48*手数料),0)</f>
        <v>6</v>
      </c>
      <c r="H48" s="35">
        <f ca="1">IF(AND(Sheet2!L48=0,J48+L48+N48&lt;&gt;0),J48+L48+N48,Sheet2!L48)</f>
        <v>44</v>
      </c>
      <c r="I48" s="38" t="str">
        <f ca="1">HYPERLINK("https://www.qoo10.jp/GMKT.INC/Goods/Goods.aspx?goodscode="&amp;A48,IF(Sheet2!F48=0,"在庫切れ","出品中"))</f>
        <v>出品中</v>
      </c>
      <c r="J48">
        <v>24</v>
      </c>
      <c r="K48" s="33" t="s">
        <v>2796</v>
      </c>
      <c r="L48">
        <v>14</v>
      </c>
      <c r="M48" s="6" t="s">
        <v>2389</v>
      </c>
      <c r="N48">
        <v>6</v>
      </c>
      <c r="O48" t="s">
        <v>264</v>
      </c>
      <c r="P48" t="str" cm="1">
        <f t="array" aca="1" ref="P48" ca="1">IF(発送日=0.583333333333333,TEXT(0.583333333333333,"H:MM"),発送日)&amp;"/"&amp;Sheet3!AC48</f>
        <v>3/3</v>
      </c>
      <c r="Q48" cm="1">
        <f t="array" aca="1" ref="Q48" ca="1">VALUE(_xlfn.XLOOKUP(INDIRECT("A"&amp;ROW()),Sheet5!A:A,Sheet5!K:K,"",0,1))</f>
        <v>1</v>
      </c>
      <c r="R48" s="67" t="str" cm="1">
        <f t="array" aca="1" ref="R4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48" s="28" cm="1">
        <f t="array" aca="1" ref="S48" ca="1">VALUE(_xlfn.XLOOKUP(INDIRECT("A"&amp;ROW()),Sheet5!A:A,Sheet5!I:I,"",0,1))</f>
        <v>396929</v>
      </c>
      <c r="T48">
        <f ca="1">_xlfn.LET(_xlpm.kaka,IFERROR(LOOKUP(U48,{0,20000,30000,50000,100000,200000,400000,800000},{1500,2500,3500,4000,6000,8000,12000,30000}),6000),IF(TEXT(NOW(),"AAAA")="金曜日",_xlpm.kaka*2,_xlpm.kaka))</f>
        <v>8000</v>
      </c>
      <c r="U48" s="27">
        <f>IFERROR(_xlfn.LET(_xlpm.quyu,Sheet4!E48:J48,IF(COUNTIF(_xlpm.quyu,"&gt;0")&gt;=4,AVERAGE(_xlpm.quyu),IF(MAX(_xlpm.quyu)&gt;0,MAX(_xlpm.quyu),""))),"")</f>
        <v>354900</v>
      </c>
      <c r="V48" s="28" cm="1">
        <f t="array" aca="1" ref="V48" ca="1">IFERROR(IF(Sheet4!D48&lt;&gt;"",ROUND((Sheet4!D48+Sheet1!T48)/手数料,0),ROUND((U48+T48)/手数料,0))*IF($V$1&lt;&gt;"",$V$1,1),"")</f>
        <v>394457</v>
      </c>
      <c r="Z48" s="1"/>
      <c r="AA48" s="1"/>
      <c r="AB48" s="1"/>
      <c r="AD48" s="3"/>
      <c r="AE48" s="3"/>
      <c r="AF48" s="3"/>
      <c r="AG48" s="3"/>
    </row>
    <row r="49" spans="1:33" ht="35.1" customHeight="1">
      <c r="A49">
        <v>820590254</v>
      </c>
      <c r="B49" t="s">
        <v>61</v>
      </c>
      <c r="C49" t="str">
        <f>HYPERLINK(_xlfn.XLOOKUP(A49,源!A:A,源!V:V,"",0,1),"网页")</f>
        <v>网页</v>
      </c>
      <c r="D49" s="55" t="str" cm="1">
        <f t="array" aca="1" ref="D49" ca="1">"单"&amp;Sheet2!G49&amp;"/库"&amp;IFERROR(IF(COUNTIF([1]在庫!$C:$C,INDIRECT("Sheet5!AL"&amp;ROW()))&gt;0,COUNTIF([1]在庫!$C:$C,INDIRECT("Sheet5!AL"&amp;ROW())),COUNTIF([1]在庫!$D:$D,INDIRECT("Sheet5!B"&amp;ROW()))),0)</f>
        <v>单0/库0</v>
      </c>
      <c r="E49" t="str">
        <f ca="1">IFERROR(IF(F49&lt;&gt;"",F49,IF(OR(AND(Sheet3!AC49="14:00",Q49&gt;0),AND(R49&lt;&gt;"",J49&gt;1)),"",IF(AND(J49&gt;=4,Sheet2!F49=0,H49&gt;5),"上架●",IF(OR(AND(J49=0,H49&lt;12),AND(J49&lt;4,H49&lt;=5,Sheet2!F49=1)),IF(Sheet2!F49=1,"下架●",""),IF(AND(J49&lt;=4,Sheet2!F49=1),"問合●",""))))),"")</f>
        <v/>
      </c>
      <c r="G49" s="35" cm="1">
        <f t="array" aca="1" ref="G49" ca="1">IFERROR(COUNTIF(INDIRECT(Sheet2!$W$2&amp;"F"&amp;Sheet2!B49&amp;":F"&amp;Sheet2!D49),"&lt;="&amp;Sheet3!L49*手数料),0)</f>
        <v>23</v>
      </c>
      <c r="H49" s="35">
        <f ca="1">IF(AND(Sheet2!L49=0,J49+L49+N49&lt;&gt;0),J49+L49+N49,Sheet2!L49)</f>
        <v>36</v>
      </c>
      <c r="I49" s="38" t="str">
        <f ca="1">HYPERLINK("https://www.qoo10.jp/GMKT.INC/Goods/Goods.aspx?goodscode="&amp;A49,IF(Sheet2!F49=0,"在庫切れ","出品中"))</f>
        <v>出品中</v>
      </c>
      <c r="J49">
        <v>20</v>
      </c>
      <c r="K49" s="33" t="s">
        <v>2797</v>
      </c>
      <c r="L49">
        <v>14</v>
      </c>
      <c r="M49" s="6" t="s">
        <v>2389</v>
      </c>
      <c r="N49">
        <v>2</v>
      </c>
      <c r="O49" t="s">
        <v>265</v>
      </c>
      <c r="P49" t="str" cm="1">
        <f t="array" aca="1" ref="P49" ca="1">IF(発送日=0.583333333333333,TEXT(0.583333333333333,"H:MM"),発送日)&amp;"/"&amp;Sheet3!AC49</f>
        <v>3/3</v>
      </c>
      <c r="Q49" cm="1">
        <f t="array" aca="1" ref="Q49" ca="1">VALUE(_xlfn.XLOOKUP(INDIRECT("A"&amp;ROW()),Sheet5!A:A,Sheet5!K:K,"",0,1))</f>
        <v>1</v>
      </c>
      <c r="R49" s="67" t="str" cm="1">
        <f t="array" aca="1" ref="R4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49" s="28" cm="1">
        <f t="array" aca="1" ref="S49" ca="1">VALUE(_xlfn.XLOOKUP(INDIRECT("A"&amp;ROW()),Sheet5!A:A,Sheet5!I:I,"",0,1))</f>
        <v>185391</v>
      </c>
      <c r="T49">
        <f ca="1">_xlfn.LET(_xlpm.kaka,IFERROR(LOOKUP(U49,{0,20000,30000,50000,100000,200000,400000,800000},{1500,2500,3500,4000,6000,8000,12000,30000}),6000),IF(TEXT(NOW(),"AAAA")="金曜日",_xlpm.kaka*2,_xlpm.kaka))</f>
        <v>6000</v>
      </c>
      <c r="U49" s="27">
        <f>IFERROR(_xlfn.LET(_xlpm.quyu,Sheet4!E49:J49,IF(COUNTIF(_xlpm.quyu,"&gt;0")&gt;=4,AVERAGE(_xlpm.quyu),IF(MAX(_xlpm.quyu)&gt;0,MAX(_xlpm.quyu),""))),"")</f>
        <v>164560</v>
      </c>
      <c r="V49" s="28" cm="1">
        <f t="array" aca="1" ref="V49" ca="1">IFERROR(IF(Sheet4!D49&lt;&gt;"",ROUND((Sheet4!D49+Sheet1!T49)/手数料,0),ROUND((U49+T49)/手数料,0))*IF($V$1&lt;&gt;"",$V$1,1),"")</f>
        <v>185391</v>
      </c>
      <c r="Z49" s="1"/>
      <c r="AA49" s="1"/>
      <c r="AB49" s="1"/>
      <c r="AD49" s="3"/>
      <c r="AE49" s="3"/>
      <c r="AF49" s="3"/>
      <c r="AG49" s="3"/>
    </row>
    <row r="50" spans="1:33" ht="35.1" customHeight="1">
      <c r="A50">
        <v>820590255</v>
      </c>
      <c r="B50" t="s">
        <v>1171</v>
      </c>
      <c r="C50" t="str">
        <f>HYPERLINK(_xlfn.XLOOKUP(A50,源!A:A,源!V:V,"",0,1),"网页")</f>
        <v>网页</v>
      </c>
      <c r="D50" s="55" t="str" cm="1">
        <f t="array" aca="1" ref="D50" ca="1">"单"&amp;Sheet2!G50&amp;"/库"&amp;IFERROR(IF(COUNTIF([1]在庫!$C:$C,INDIRECT("Sheet5!AL"&amp;ROW()))&gt;0,COUNTIF([1]在庫!$C:$C,INDIRECT("Sheet5!AL"&amp;ROW())),COUNTIF([1]在庫!$D:$D,INDIRECT("Sheet5!B"&amp;ROW()))),0)</f>
        <v>单0/库0</v>
      </c>
      <c r="E50" t="str">
        <f ca="1">IFERROR(IF(F50&lt;&gt;"",F50,IF(OR(AND(Sheet3!AC50="14:00",Q50&gt;0),AND(R50&lt;&gt;"",J50&gt;1)),"",IF(AND(J50&gt;=4,Sheet2!F50=0,H50&gt;5),"上架●",IF(OR(AND(J50=0,H50&lt;12),AND(J50&lt;4,H50&lt;=5,Sheet2!F50=1)),IF(Sheet2!F50=1,"下架●",""),IF(AND(J50&lt;=4,Sheet2!F50=1),"問合●",""))))),"")</f>
        <v/>
      </c>
      <c r="G50" s="35" cm="1">
        <f t="array" aca="1" ref="G50" ca="1">IFERROR(COUNTIF(INDIRECT(Sheet2!$W$2&amp;"F"&amp;Sheet2!B50&amp;":F"&amp;Sheet2!D50),"&lt;="&amp;Sheet3!L50*手数料),0)</f>
        <v>6</v>
      </c>
      <c r="H50" s="35">
        <f ca="1">IF(AND(Sheet2!L50=0,J50+L50+N50&lt;&gt;0),J50+L50+N50,Sheet2!L50)</f>
        <v>11</v>
      </c>
      <c r="I50" s="38" t="str">
        <f ca="1">HYPERLINK("https://www.qoo10.jp/GMKT.INC/Goods/Goods.aspx?goodscode="&amp;A50,IF(Sheet2!F50=0,"在庫切れ","出品中"))</f>
        <v>在庫切れ</v>
      </c>
      <c r="J50">
        <v>3</v>
      </c>
      <c r="K50" s="33" t="s">
        <v>2612</v>
      </c>
      <c r="L50">
        <v>7</v>
      </c>
      <c r="M50" s="6" t="s">
        <v>2389</v>
      </c>
      <c r="N50">
        <v>1</v>
      </c>
      <c r="O50" t="s">
        <v>265</v>
      </c>
      <c r="P50" t="str" cm="1">
        <f t="array" aca="1" ref="P50" ca="1">IF(発送日=0.583333333333333,TEXT(0.583333333333333,"H:MM"),発送日)&amp;"/"&amp;Sheet3!AC50</f>
        <v>14/14</v>
      </c>
      <c r="Q50" cm="1">
        <f t="array" aca="1" ref="Q50" ca="1">VALUE(_xlfn.XLOOKUP(INDIRECT("A"&amp;ROW()),Sheet5!A:A,Sheet5!K:K,"",0,1))</f>
        <v>0</v>
      </c>
      <c r="R50" s="67" t="str" cm="1">
        <f t="array" aca="1" ref="R5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50" s="28" cm="1">
        <f t="array" aca="1" ref="S50" ca="1">VALUE(_xlfn.XLOOKUP(INDIRECT("A"&amp;ROW()),Sheet5!A:A,Sheet5!I:I,"",0,1))</f>
        <v>97758</v>
      </c>
      <c r="T50">
        <f ca="1">_xlfn.LET(_xlpm.kaka,IFERROR(LOOKUP(U50,{0,20000,30000,50000,100000,200000,400000,800000},{1500,2500,3500,4000,6000,8000,12000,30000}),6000),IF(TEXT(NOW(),"AAAA")="金曜日",_xlpm.kaka*2,_xlpm.kaka))</f>
        <v>4000</v>
      </c>
      <c r="U50" s="27">
        <f>IFERROR(_xlfn.LET(_xlpm.quyu,Sheet4!E50:J50,IF(COUNTIF(_xlpm.quyu,"&gt;0")&gt;=4,AVERAGE(_xlpm.quyu),IF(MAX(_xlpm.quyu)&gt;0,MAX(_xlpm.quyu),""))),"")</f>
        <v>78487</v>
      </c>
      <c r="V50" s="28" cm="1">
        <f t="array" aca="1" ref="V50" ca="1">IFERROR(IF(Sheet4!D50&lt;&gt;"",ROUND((Sheet4!D50+Sheet1!T50)/手数料,0),ROUND((U50+T50)/手数料,0))*IF($V$1&lt;&gt;"",$V$1,1),"")</f>
        <v>90645</v>
      </c>
      <c r="Z50" s="1"/>
      <c r="AA50" s="1"/>
      <c r="AB50" s="1"/>
      <c r="AD50" s="3"/>
      <c r="AE50" s="3"/>
      <c r="AF50" s="3"/>
      <c r="AG50" s="3"/>
    </row>
    <row r="51" spans="1:33" ht="35.1" customHeight="1">
      <c r="A51">
        <v>820590256</v>
      </c>
      <c r="B51" t="s">
        <v>1446</v>
      </c>
      <c r="C51" t="str">
        <f>HYPERLINK(_xlfn.XLOOKUP(A51,源!A:A,源!V:V,"",0,1),"网页")</f>
        <v>网页</v>
      </c>
      <c r="D51" s="55" t="str" cm="1">
        <f t="array" aca="1" ref="D51" ca="1">"单"&amp;Sheet2!G51&amp;"/库"&amp;IFERROR(IF(COUNTIF([1]在庫!$C:$C,INDIRECT("Sheet5!AL"&amp;ROW()))&gt;0,COUNTIF([1]在庫!$C:$C,INDIRECT("Sheet5!AL"&amp;ROW())),COUNTIF([1]在庫!$D:$D,INDIRECT("Sheet5!B"&amp;ROW()))),0)</f>
        <v>单0/库0</v>
      </c>
      <c r="E51" t="str">
        <f>IFERROR(IF(F51&lt;&gt;"",F51,IF(OR(AND(Sheet3!AC51="14:00",Q51&gt;0),AND(R51&lt;&gt;"",J51&gt;1)),"",IF(AND(J51&gt;=4,Sheet2!F51=0,H51&gt;5),"上架●",IF(OR(AND(J51=0,H51&lt;12),AND(J51&lt;4,H51&lt;=5,Sheet2!F51=1)),IF(Sheet2!F51=1,"下架●",""),IF(AND(J51&lt;=4,Sheet2!F51=1),"問合●",""))))),"")</f>
        <v>❖</v>
      </c>
      <c r="F51" t="s">
        <v>1491</v>
      </c>
      <c r="G51" s="35" cm="1">
        <f t="array" aca="1" ref="G51" ca="1">IFERROR(COUNTIF(INDIRECT(Sheet2!$W$2&amp;"F"&amp;Sheet2!B51&amp;":F"&amp;Sheet2!D51),"&lt;="&amp;Sheet3!L51*手数料),0)</f>
        <v>10</v>
      </c>
      <c r="H51" s="35">
        <f ca="1">IF(AND(Sheet2!L51=0,J51+L51+N51&lt;&gt;0),J51+L51+N51,Sheet2!L51)</f>
        <v>13</v>
      </c>
      <c r="I51" s="38" t="str">
        <f ca="1">HYPERLINK("https://www.qoo10.jp/GMKT.INC/Goods/Goods.aspx?goodscode="&amp;A51,IF(Sheet2!F51=0,"在庫切れ","出品中"))</f>
        <v>在庫切れ</v>
      </c>
      <c r="J51">
        <v>4</v>
      </c>
      <c r="K51" s="33" t="s">
        <v>2531</v>
      </c>
      <c r="L51">
        <v>6</v>
      </c>
      <c r="M51" s="6" t="s">
        <v>2389</v>
      </c>
      <c r="N51">
        <v>3</v>
      </c>
      <c r="O51" t="s">
        <v>266</v>
      </c>
      <c r="P51" t="str" cm="1">
        <f t="array" aca="1" ref="P51" ca="1">IF(発送日=0.583333333333333,TEXT(0.583333333333333,"H:MM"),発送日)&amp;"/"&amp;Sheet3!AC51</f>
        <v>14/7</v>
      </c>
      <c r="Q51" cm="1">
        <f t="array" aca="1" ref="Q51" ca="1">VALUE(_xlfn.XLOOKUP(INDIRECT("A"&amp;ROW()),Sheet5!A:A,Sheet5!K:K,"",0,1))</f>
        <v>0</v>
      </c>
      <c r="R51" s="67" t="str" cm="1">
        <f t="array" aca="1" ref="R5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v>
      </c>
      <c r="S51" s="28" cm="1">
        <f t="array" aca="1" ref="S51" ca="1">VALUE(_xlfn.XLOOKUP(INDIRECT("A"&amp;ROW()),Sheet5!A:A,Sheet5!I:I,"",0,1))</f>
        <v>95168</v>
      </c>
      <c r="T51">
        <f ca="1">_xlfn.LET(_xlpm.kaka,IFERROR(LOOKUP(U51,{0,20000,30000,50000,100000,200000,400000,800000},{1500,2500,3500,4000,6000,8000,12000,30000}),6000),IF(TEXT(NOW(),"AAAA")="金曜日",_xlpm.kaka*2,_xlpm.kaka))</f>
        <v>4000</v>
      </c>
      <c r="U51" s="27">
        <f>IFERROR(_xlfn.LET(_xlpm.quyu,Sheet4!E51:J51,IF(COUNTIF(_xlpm.quyu,"&gt;0")&gt;=4,AVERAGE(_xlpm.quyu),IF(MAX(_xlpm.quyu)&gt;0,MAX(_xlpm.quyu),""))),"")</f>
        <v>78592.5</v>
      </c>
      <c r="V51" s="28" cm="1">
        <f t="array" aca="1" ref="V51" ca="1">IFERROR(IF(Sheet4!D51&lt;&gt;"",ROUND((Sheet4!D51+Sheet1!T51)/手数料,0),ROUND((U51+T51)/手数料,0))*IF($V$1&lt;&gt;"",$V$1,1),"")</f>
        <v>90761</v>
      </c>
      <c r="Z51" s="1"/>
      <c r="AA51" s="1"/>
      <c r="AB51" s="1"/>
      <c r="AD51" s="3"/>
      <c r="AE51" s="3"/>
      <c r="AF51" s="3"/>
      <c r="AG51" s="3"/>
    </row>
    <row r="52" spans="1:33" ht="35.1" customHeight="1">
      <c r="A52">
        <v>820590257</v>
      </c>
      <c r="B52" t="s">
        <v>1447</v>
      </c>
      <c r="C52" t="str">
        <f>HYPERLINK(_xlfn.XLOOKUP(A52,源!A:A,源!V:V,"",0,1),"网页")</f>
        <v>网页</v>
      </c>
      <c r="D52" s="55" t="str" cm="1">
        <f t="array" aca="1" ref="D52" ca="1">"单"&amp;Sheet2!G52&amp;"/库"&amp;IFERROR(IF(COUNTIF([1]在庫!$C:$C,INDIRECT("Sheet5!AL"&amp;ROW()))&gt;0,COUNTIF([1]在庫!$C:$C,INDIRECT("Sheet5!AL"&amp;ROW())),COUNTIF([1]在庫!$D:$D,INDIRECT("Sheet5!B"&amp;ROW()))),0)</f>
        <v>单0/库0</v>
      </c>
      <c r="E52" t="str">
        <f ca="1">IFERROR(IF(F52&lt;&gt;"",F52,IF(OR(AND(Sheet3!AC52="14:00",Q52&gt;0),AND(R52&lt;&gt;"",J52&gt;1)),"",IF(AND(J52&gt;=4,Sheet2!F52=0,H52&gt;5),"上架●",IF(OR(AND(J52=0,H52&lt;12),AND(J52&lt;4,H52&lt;=5,Sheet2!F52=1)),IF(Sheet2!F52=1,"下架●",""),IF(AND(J52&lt;=4,Sheet2!F52=1),"問合●",""))))),"")</f>
        <v/>
      </c>
      <c r="G52" s="35" cm="1">
        <f t="array" aca="1" ref="G52" ca="1">IFERROR(COUNTIF(INDIRECT(Sheet2!$W$2&amp;"F"&amp;Sheet2!B52&amp;":F"&amp;Sheet2!D52),"&lt;="&amp;Sheet3!L52*手数料),0)</f>
        <v>1</v>
      </c>
      <c r="H52" s="35">
        <f ca="1">IF(AND(Sheet2!L52=0,J52+L52+N52&lt;&gt;0),J52+L52+N52,Sheet2!L52)</f>
        <v>1</v>
      </c>
      <c r="I52" s="38" t="str">
        <f ca="1">HYPERLINK("https://www.qoo10.jp/GMKT.INC/Goods/Goods.aspx?goodscode="&amp;A52,IF(Sheet2!F52=0,"在庫切れ","出品中"))</f>
        <v>在庫切れ</v>
      </c>
      <c r="J52">
        <v>0</v>
      </c>
      <c r="K52" s="33"/>
      <c r="L52">
        <v>1</v>
      </c>
      <c r="M52" s="6" t="s">
        <v>2389</v>
      </c>
      <c r="N52">
        <v>0</v>
      </c>
      <c r="O52" t="s">
        <v>266</v>
      </c>
      <c r="P52" t="str" cm="1">
        <f t="array" aca="1" ref="P52" ca="1">IF(発送日=0.583333333333333,TEXT(0.583333333333333,"H:MM"),発送日)&amp;"/"&amp;Sheet3!AC52</f>
        <v>14/14</v>
      </c>
      <c r="Q52" cm="1">
        <f t="array" aca="1" ref="Q52" ca="1">VALUE(_xlfn.XLOOKUP(INDIRECT("A"&amp;ROW()),Sheet5!A:A,Sheet5!K:K,"",0,1))</f>
        <v>0</v>
      </c>
      <c r="R52" s="67" t="str" cm="1">
        <f t="array" aca="1" ref="R5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52" s="28" cm="1">
        <f t="array" aca="1" ref="S52" ca="1">VALUE(_xlfn.XLOOKUP(INDIRECT("A"&amp;ROW()),Sheet5!A:A,Sheet5!I:I,"",0,1))</f>
        <v>88429</v>
      </c>
      <c r="T52">
        <f ca="1">_xlfn.LET(_xlpm.kaka,IFERROR(LOOKUP(U52,{0,20000,30000,50000,100000,200000,400000,800000},{1500,2500,3500,4000,6000,8000,12000,30000}),6000),IF(TEXT(NOW(),"AAAA")="金曜日",_xlpm.kaka*2,_xlpm.kaka))</f>
        <v>6000</v>
      </c>
      <c r="U52" s="27" t="str">
        <f>IFERROR(_xlfn.LET(_xlpm.quyu,Sheet4!E52:J52,IF(COUNTIF(_xlpm.quyu,"&gt;0")&gt;=4,AVERAGE(_xlpm.quyu),IF(MAX(_xlpm.quyu)&gt;0,MAX(_xlpm.quyu),""))),"")</f>
        <v/>
      </c>
      <c r="V52" s="28" cm="1">
        <f t="array" aca="1" ref="V52" ca="1">IFERROR(IF(Sheet4!D52&lt;&gt;"",ROUND((Sheet4!D52+Sheet1!T52)/手数料,0),ROUND((U52+T52)/手数料,0))*IF($V$1&lt;&gt;"",$V$1,1),"")</f>
        <v>90626</v>
      </c>
      <c r="Z52" s="1"/>
      <c r="AA52" s="1"/>
      <c r="AB52" s="1"/>
      <c r="AD52" s="3"/>
      <c r="AE52" s="3"/>
      <c r="AF52" s="3"/>
      <c r="AG52" s="3"/>
    </row>
    <row r="53" spans="1:33" ht="35.1" customHeight="1">
      <c r="A53">
        <v>820590258</v>
      </c>
      <c r="B53" t="s">
        <v>1448</v>
      </c>
      <c r="C53" t="str">
        <f>HYPERLINK(_xlfn.XLOOKUP(A53,源!A:A,源!V:V,"",0,1),"网页")</f>
        <v>网页</v>
      </c>
      <c r="D53" s="55" t="str" cm="1">
        <f t="array" aca="1" ref="D53" ca="1">"单"&amp;Sheet2!G53&amp;"/库"&amp;IFERROR(IF(COUNTIF([1]在庫!$C:$C,INDIRECT("Sheet5!AL"&amp;ROW()))&gt;0,COUNTIF([1]在庫!$C:$C,INDIRECT("Sheet5!AL"&amp;ROW())),COUNTIF([1]在庫!$D:$D,INDIRECT("Sheet5!B"&amp;ROW()))),0)</f>
        <v>单0/库0</v>
      </c>
      <c r="E53" t="str">
        <f ca="1">IFERROR(IF(F53&lt;&gt;"",F53,IF(OR(AND(Sheet3!AC53="14:00",Q53&gt;0),AND(R53&lt;&gt;"",J53&gt;1)),"",IF(AND(J53&gt;=4,Sheet2!F53=0,H53&gt;5),"上架●",IF(OR(AND(J53=0,H53&lt;12),AND(J53&lt;4,H53&lt;=5,Sheet2!F53=1)),IF(Sheet2!F53=1,"下架●",""),IF(AND(J53&lt;=4,Sheet2!F53=1),"問合●",""))))),"")</f>
        <v/>
      </c>
      <c r="G53" s="35" cm="1">
        <f t="array" aca="1" ref="G53" ca="1">IFERROR(COUNTIF(INDIRECT(Sheet2!$W$2&amp;"F"&amp;Sheet2!B53&amp;":F"&amp;Sheet2!D53),"&lt;="&amp;Sheet3!L53*手数料),0)</f>
        <v>1</v>
      </c>
      <c r="H53" s="35">
        <f ca="1">IF(AND(Sheet2!L53=0,J53+L53+N53&lt;&gt;0),J53+L53+N53,Sheet2!L53)</f>
        <v>1</v>
      </c>
      <c r="I53" s="38" t="str">
        <f ca="1">HYPERLINK("https://www.qoo10.jp/GMKT.INC/Goods/Goods.aspx?goodscode="&amp;A53,IF(Sheet2!F53=0,"在庫切れ","出品中"))</f>
        <v>在庫切れ</v>
      </c>
      <c r="J53">
        <v>0</v>
      </c>
      <c r="K53" s="33"/>
      <c r="L53">
        <v>1</v>
      </c>
      <c r="M53" s="6" t="s">
        <v>2389</v>
      </c>
      <c r="N53">
        <v>0</v>
      </c>
      <c r="O53" t="s">
        <v>267</v>
      </c>
      <c r="P53" t="str" cm="1">
        <f t="array" aca="1" ref="P53" ca="1">IF(発送日=0.583333333333333,TEXT(0.583333333333333,"H:MM"),発送日)&amp;"/"&amp;Sheet3!AC53</f>
        <v>14/14</v>
      </c>
      <c r="Q53" cm="1">
        <f t="array" aca="1" ref="Q53" ca="1">VALUE(_xlfn.XLOOKUP(INDIRECT("A"&amp;ROW()),Sheet5!A:A,Sheet5!K:K,"",0,1))</f>
        <v>0</v>
      </c>
      <c r="R53" s="67" t="str" cm="1">
        <f t="array" aca="1" ref="R5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53" s="28" cm="1">
        <f t="array" aca="1" ref="S53" ca="1">VALUE(_xlfn.XLOOKUP(INDIRECT("A"&amp;ROW()),Sheet5!A:A,Sheet5!I:I,"",0,1))</f>
        <v>92824</v>
      </c>
      <c r="T53">
        <f ca="1">_xlfn.LET(_xlpm.kaka,IFERROR(LOOKUP(U53,{0,20000,30000,50000,100000,200000,400000,800000},{1500,2500,3500,4000,6000,8000,12000,30000}),6000),IF(TEXT(NOW(),"AAAA")="金曜日",_xlpm.kaka*2,_xlpm.kaka))</f>
        <v>6000</v>
      </c>
      <c r="U53" s="27" t="str">
        <f>IFERROR(_xlfn.LET(_xlpm.quyu,Sheet4!E53:J53,IF(COUNTIF(_xlpm.quyu,"&gt;0")&gt;=4,AVERAGE(_xlpm.quyu),IF(MAX(_xlpm.quyu)&gt;0,MAX(_xlpm.quyu),""))),"")</f>
        <v/>
      </c>
      <c r="V53" s="28" cm="1">
        <f t="array" aca="1" ref="V53" ca="1">IFERROR(IF(Sheet4!D53&lt;&gt;"",ROUND((Sheet4!D53+Sheet1!T53)/手数料,0),ROUND((U53+T53)/手数料,0))*IF($V$1&lt;&gt;"",$V$1,1),"")</f>
        <v>88645</v>
      </c>
      <c r="Z53" s="1"/>
      <c r="AA53" s="1"/>
      <c r="AB53" s="1"/>
      <c r="AD53" s="3"/>
      <c r="AE53" s="3"/>
      <c r="AF53" s="3"/>
      <c r="AG53" s="3"/>
    </row>
    <row r="54" spans="1:33" ht="35.1" customHeight="1">
      <c r="A54">
        <v>820590259</v>
      </c>
      <c r="B54" t="s">
        <v>1449</v>
      </c>
      <c r="C54" t="str">
        <f>HYPERLINK(_xlfn.XLOOKUP(A54,源!A:A,源!V:V,"",0,1),"网页")</f>
        <v>网页</v>
      </c>
      <c r="D54" s="55" t="str" cm="1">
        <f t="array" aca="1" ref="D54" ca="1">"单"&amp;Sheet2!G54&amp;"/库"&amp;IFERROR(IF(COUNTIF([1]在庫!$C:$C,INDIRECT("Sheet5!AL"&amp;ROW()))&gt;0,COUNTIF([1]在庫!$C:$C,INDIRECT("Sheet5!AL"&amp;ROW())),COUNTIF([1]在庫!$D:$D,INDIRECT("Sheet5!B"&amp;ROW()))),0)</f>
        <v>单0/库0</v>
      </c>
      <c r="E54" t="str">
        <f ca="1">IFERROR(IF(F54&lt;&gt;"",F54,IF(OR(AND(Sheet3!AC54="14:00",Q54&gt;0),AND(R54&lt;&gt;"",J54&gt;1)),"",IF(AND(J54&gt;=4,Sheet2!F54=0,H54&gt;5),"上架●",IF(OR(AND(J54=0,H54&lt;12),AND(J54&lt;4,H54&lt;=5,Sheet2!F54=1)),IF(Sheet2!F54=1,"下架●",""),IF(AND(J54&lt;=4,Sheet2!F54=1),"問合●",""))))),"")</f>
        <v/>
      </c>
      <c r="G54" s="35" cm="1">
        <f t="array" aca="1" ref="G54" ca="1">IFERROR(COUNTIF(INDIRECT(Sheet2!$W$2&amp;"F"&amp;Sheet2!B54&amp;":F"&amp;Sheet2!D54),"&lt;="&amp;Sheet3!L54*手数料),0)</f>
        <v>6</v>
      </c>
      <c r="H54" s="35">
        <f ca="1">IF(AND(Sheet2!L54=0,J54+L54+N54&lt;&gt;0),J54+L54+N54,Sheet2!L54)</f>
        <v>7</v>
      </c>
      <c r="I54" s="38" t="str">
        <f ca="1">HYPERLINK("https://www.qoo10.jp/GMKT.INC/Goods/Goods.aspx?goodscode="&amp;A54,IF(Sheet2!F54=0,"在庫切れ","出品中"))</f>
        <v>在庫切れ</v>
      </c>
      <c r="J54">
        <v>3</v>
      </c>
      <c r="K54" s="33" t="s">
        <v>2474</v>
      </c>
      <c r="L54">
        <v>3</v>
      </c>
      <c r="M54" s="6" t="s">
        <v>2389</v>
      </c>
      <c r="N54">
        <v>1</v>
      </c>
      <c r="O54" t="s">
        <v>268</v>
      </c>
      <c r="P54" t="str" cm="1">
        <f t="array" aca="1" ref="P54" ca="1">IF(発送日=0.583333333333333,TEXT(0.583333333333333,"H:MM"),発送日)&amp;"/"&amp;Sheet3!AC54</f>
        <v>7/14</v>
      </c>
      <c r="Q54" cm="1">
        <f t="array" aca="1" ref="Q54" ca="1">VALUE(_xlfn.XLOOKUP(INDIRECT("A"&amp;ROW()),Sheet5!A:A,Sheet5!K:K,"",0,1))</f>
        <v>0</v>
      </c>
      <c r="R54" s="67" t="str" cm="1">
        <f t="array" aca="1" ref="R5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54" s="28" cm="1">
        <f t="array" aca="1" ref="S54" ca="1">VALUE(_xlfn.XLOOKUP(INDIRECT("A"&amp;ROW()),Sheet5!A:A,Sheet5!I:I,"",0,1))</f>
        <v>107728</v>
      </c>
      <c r="T54">
        <f ca="1">_xlfn.LET(_xlpm.kaka,IFERROR(LOOKUP(U54,{0,20000,30000,50000,100000,200000,400000,800000},{1500,2500,3500,4000,6000,8000,12000,30000}),6000),IF(TEXT(NOW(),"AAAA")="金曜日",_xlpm.kaka*2,_xlpm.kaka))</f>
        <v>4000</v>
      </c>
      <c r="U54" s="27">
        <f>IFERROR(_xlfn.LET(_xlpm.quyu,Sheet4!E54:J54,IF(COUNTIF(_xlpm.quyu,"&gt;0")&gt;=4,AVERAGE(_xlpm.quyu),IF(MAX(_xlpm.quyu)&gt;0,MAX(_xlpm.quyu),""))),"")</f>
        <v>91490</v>
      </c>
      <c r="V54" s="28" cm="1">
        <f t="array" aca="1" ref="V54" ca="1">IFERROR(IF(Sheet4!D54&lt;&gt;"",ROUND((Sheet4!D54+Sheet1!T54)/手数料,0),ROUND((U54+T54)/手数料,0))*IF($V$1&lt;&gt;"",$V$1,1),"")</f>
        <v>104934</v>
      </c>
      <c r="Z54" s="1"/>
      <c r="AA54" s="1"/>
      <c r="AB54" s="1"/>
      <c r="AD54" s="3"/>
      <c r="AE54" s="3"/>
      <c r="AF54" s="3"/>
      <c r="AG54" s="3"/>
    </row>
    <row r="55" spans="1:33" ht="35.1" customHeight="1">
      <c r="A55">
        <v>820590260</v>
      </c>
      <c r="B55" t="s">
        <v>1450</v>
      </c>
      <c r="C55" t="str">
        <f>HYPERLINK(_xlfn.XLOOKUP(A55,源!A:A,源!V:V,"",0,1),"网页")</f>
        <v>网页</v>
      </c>
      <c r="D55" s="55" t="str" cm="1">
        <f t="array" aca="1" ref="D55" ca="1">"单"&amp;Sheet2!G55&amp;"/库"&amp;IFERROR(IF(COUNTIF([1]在庫!$C:$C,INDIRECT("Sheet5!AL"&amp;ROW()))&gt;0,COUNTIF([1]在庫!$C:$C,INDIRECT("Sheet5!AL"&amp;ROW())),COUNTIF([1]在庫!$D:$D,INDIRECT("Sheet5!B"&amp;ROW()))),0)</f>
        <v>单0/库0</v>
      </c>
      <c r="E55" t="str">
        <f ca="1">IFERROR(IF(F55&lt;&gt;"",F55,IF(OR(AND(Sheet3!AC55="14:00",Q55&gt;0),AND(R55&lt;&gt;"",J55&gt;1)),"",IF(AND(J55&gt;=4,Sheet2!F55=0,H55&gt;5),"上架●",IF(OR(AND(J55=0,H55&lt;12),AND(J55&lt;4,H55&lt;=5,Sheet2!F55=1)),IF(Sheet2!F55=1,"下架●",""),IF(AND(J55&lt;=4,Sheet2!F55=1),"問合●",""))))),"")</f>
        <v/>
      </c>
      <c r="G55" s="35" cm="1">
        <f t="array" aca="1" ref="G55" ca="1">IFERROR(COUNTIF(INDIRECT(Sheet2!$W$2&amp;"F"&amp;Sheet2!B55&amp;":F"&amp;Sheet2!D55),"&lt;="&amp;Sheet3!L55*手数料),0)</f>
        <v>2</v>
      </c>
      <c r="H55" s="35">
        <f ca="1">IF(AND(Sheet2!L55=0,J55+L55+N55&lt;&gt;0),J55+L55+N55,Sheet2!L55)</f>
        <v>2</v>
      </c>
      <c r="I55" s="38" t="str">
        <f ca="1">HYPERLINK("https://www.qoo10.jp/GMKT.INC/Goods/Goods.aspx?goodscode="&amp;A55,IF(Sheet2!F55=0,"在庫切れ","出品中"))</f>
        <v>在庫切れ</v>
      </c>
      <c r="J55">
        <v>1</v>
      </c>
      <c r="K55" s="33" t="s">
        <v>2391</v>
      </c>
      <c r="L55">
        <v>1</v>
      </c>
      <c r="M55" s="6" t="s">
        <v>2389</v>
      </c>
      <c r="N55">
        <v>0</v>
      </c>
      <c r="O55" t="s">
        <v>269</v>
      </c>
      <c r="P55" t="str" cm="1">
        <f t="array" aca="1" ref="P55" ca="1">IF(発送日=0.583333333333333,TEXT(0.583333333333333,"H:MM"),発送日)&amp;"/"&amp;Sheet3!AC55</f>
        <v>14/14</v>
      </c>
      <c r="Q55" cm="1">
        <f t="array" aca="1" ref="Q55" ca="1">VALUE(_xlfn.XLOOKUP(INDIRECT("A"&amp;ROW()),Sheet5!A:A,Sheet5!K:K,"",0,1))</f>
        <v>0</v>
      </c>
      <c r="R55" s="67" t="str" cm="1">
        <f t="array" aca="1" ref="R5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55" s="28" cm="1">
        <f t="array" aca="1" ref="S55" ca="1">VALUE(_xlfn.XLOOKUP(INDIRECT("A"&amp;ROW()),Sheet5!A:A,Sheet5!I:I,"",0,1))</f>
        <v>104885</v>
      </c>
      <c r="T55">
        <f ca="1">_xlfn.LET(_xlpm.kaka,IFERROR(LOOKUP(U55,{0,20000,30000,50000,100000,200000,400000,800000},{1500,2500,3500,4000,6000,8000,12000,30000}),6000),IF(TEXT(NOW(),"AAAA")="金曜日",_xlpm.kaka*2,_xlpm.kaka))</f>
        <v>4000</v>
      </c>
      <c r="U55" s="27">
        <f>IFERROR(_xlfn.LET(_xlpm.quyu,Sheet4!E55:J55,IF(COUNTIF(_xlpm.quyu,"&gt;0")&gt;=4,AVERAGE(_xlpm.quyu),IF(MAX(_xlpm.quyu)&gt;0,MAX(_xlpm.quyu),""))),"")</f>
        <v>91400</v>
      </c>
      <c r="V55" s="28" cm="1">
        <f t="array" aca="1" ref="V55" ca="1">IFERROR(IF(Sheet4!D55&lt;&gt;"",ROUND((Sheet4!D55+Sheet1!T55)/手数料,0),ROUND((U55+T55)/手数料,0))*IF($V$1&lt;&gt;"",$V$1,1),"")</f>
        <v>104885</v>
      </c>
      <c r="Z55" s="1"/>
      <c r="AA55" s="1"/>
      <c r="AB55" s="1"/>
      <c r="AD55" s="3"/>
      <c r="AE55" s="3"/>
      <c r="AF55" s="3"/>
      <c r="AG55" s="3"/>
    </row>
    <row r="56" spans="1:33" ht="35.1" customHeight="1">
      <c r="A56">
        <v>820590261</v>
      </c>
      <c r="B56" t="s">
        <v>62</v>
      </c>
      <c r="C56" t="str">
        <f>HYPERLINK(_xlfn.XLOOKUP(A56,源!A:A,源!V:V,"",0,1),"网页")</f>
        <v>网页</v>
      </c>
      <c r="D56" s="55" t="str" cm="1">
        <f t="array" aca="1" ref="D56" ca="1">"单"&amp;Sheet2!G56&amp;"/库"&amp;IFERROR(IF(COUNTIF([1]在庫!$C:$C,INDIRECT("Sheet5!AL"&amp;ROW()))&gt;0,COUNTIF([1]在庫!$C:$C,INDIRECT("Sheet5!AL"&amp;ROW())),COUNTIF([1]在庫!$D:$D,INDIRECT("Sheet5!B"&amp;ROW()))),0)</f>
        <v>单0/库0</v>
      </c>
      <c r="E56" t="str">
        <f ca="1">IFERROR(IF(F56&lt;&gt;"",F56,IF(OR(AND(Sheet3!AC56="14:00",Q56&gt;0),AND(R56&lt;&gt;"",J56&gt;1)),"",IF(AND(J56&gt;=4,Sheet2!F56=0,H56&gt;5),"上架●",IF(OR(AND(J56=0,H56&lt;12),AND(J56&lt;4,H56&lt;=5,Sheet2!F56=1)),IF(Sheet2!F56=1,"下架●",""),IF(AND(J56&lt;=4,Sheet2!F56=1),"問合●",""))))),"")</f>
        <v/>
      </c>
      <c r="G56" s="35" cm="1">
        <f t="array" aca="1" ref="G56" ca="1">IFERROR(COUNTIF(INDIRECT(Sheet2!$W$2&amp;"F"&amp;Sheet2!B56&amp;":F"&amp;Sheet2!D56),"&lt;="&amp;Sheet3!L56*手数料),0)</f>
        <v>7</v>
      </c>
      <c r="H56" s="35">
        <f ca="1">IF(AND(Sheet2!L56=0,J56+L56+N56&lt;&gt;0),J56+L56+N56,Sheet2!L56)</f>
        <v>36</v>
      </c>
      <c r="I56" s="38" t="str">
        <f ca="1">HYPERLINK("https://www.qoo10.jp/GMKT.INC/Goods/Goods.aspx?goodscode="&amp;A56,IF(Sheet2!F56=0,"在庫切れ","出品中"))</f>
        <v>出品中</v>
      </c>
      <c r="J56">
        <v>19</v>
      </c>
      <c r="K56" s="33" t="s">
        <v>2798</v>
      </c>
      <c r="L56">
        <v>14</v>
      </c>
      <c r="M56" s="6" t="s">
        <v>2389</v>
      </c>
      <c r="N56">
        <v>3</v>
      </c>
      <c r="O56" t="s">
        <v>269</v>
      </c>
      <c r="P56" t="str" cm="1">
        <f t="array" aca="1" ref="P56" ca="1">IF(発送日=0.583333333333333,TEXT(0.583333333333333,"H:MM"),発送日)&amp;"/"&amp;Sheet3!AC56</f>
        <v>3/3</v>
      </c>
      <c r="Q56" cm="1">
        <f t="array" aca="1" ref="Q56" ca="1">VALUE(_xlfn.XLOOKUP(INDIRECT("A"&amp;ROW()),Sheet5!A:A,Sheet5!K:K,"",0,1))</f>
        <v>1</v>
      </c>
      <c r="R56" s="67" t="str" cm="1">
        <f t="array" aca="1" ref="R5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56" s="28" cm="1">
        <f t="array" aca="1" ref="S56" ca="1">VALUE(_xlfn.XLOOKUP(INDIRECT("A"&amp;ROW()),Sheet5!A:A,Sheet5!I:I,"",0,1))</f>
        <v>273608</v>
      </c>
      <c r="T56">
        <f ca="1">_xlfn.LET(_xlpm.kaka,IFERROR(LOOKUP(U56,{0,20000,30000,50000,100000,200000,400000,800000},{1500,2500,3500,4000,6000,8000,12000,30000}),6000),IF(TEXT(NOW(),"AAAA")="金曜日",_xlpm.kaka*2,_xlpm.kaka))</f>
        <v>8000</v>
      </c>
      <c r="U56" s="27">
        <f>IFERROR(_xlfn.LET(_xlpm.quyu,Sheet4!E56:J56,IF(COUNTIF(_xlpm.quyu,"&gt;0")&gt;=4,AVERAGE(_xlpm.quyu),IF(MAX(_xlpm.quyu)&gt;0,MAX(_xlpm.quyu),""))),"")</f>
        <v>241941.33333333334</v>
      </c>
      <c r="V56" s="28" cm="1">
        <f t="array" aca="1" ref="V56" ca="1">IFERROR(IF(Sheet4!D56&lt;&gt;"",ROUND((Sheet4!D56+Sheet1!T56)/手数料,0),ROUND((U56+T56)/手数料,0))*IF($V$1&lt;&gt;"",$V$1,1),"")</f>
        <v>271675</v>
      </c>
      <c r="Z56" s="1"/>
      <c r="AA56" s="1"/>
      <c r="AB56" s="1"/>
      <c r="AD56" s="3"/>
      <c r="AE56" s="3"/>
      <c r="AF56" s="3"/>
      <c r="AG56" s="3"/>
    </row>
    <row r="57" spans="1:33" ht="35.1" customHeight="1">
      <c r="A57">
        <v>820590262</v>
      </c>
      <c r="B57" t="s">
        <v>63</v>
      </c>
      <c r="C57" t="str">
        <f>HYPERLINK(_xlfn.XLOOKUP(A57,源!A:A,源!V:V,"",0,1),"网页")</f>
        <v>网页</v>
      </c>
      <c r="D57" s="55" t="str" cm="1">
        <f t="array" aca="1" ref="D57" ca="1">"单"&amp;Sheet2!G57&amp;"/库"&amp;IFERROR(IF(COUNTIF([1]在庫!$C:$C,INDIRECT("Sheet5!AL"&amp;ROW()))&gt;0,COUNTIF([1]在庫!$C:$C,INDIRECT("Sheet5!AL"&amp;ROW())),COUNTIF([1]在庫!$D:$D,INDIRECT("Sheet5!B"&amp;ROW()))),0)</f>
        <v>单0/库0</v>
      </c>
      <c r="E57" t="str">
        <f ca="1">IFERROR(IF(F57&lt;&gt;"",F57,IF(OR(AND(Sheet3!AC57="14:00",Q57&gt;0),AND(R57&lt;&gt;"",J57&gt;1)),"",IF(AND(J57&gt;=4,Sheet2!F57=0,H57&gt;5),"上架●",IF(OR(AND(J57=0,H57&lt;12),AND(J57&lt;4,H57&lt;=5,Sheet2!F57=1)),IF(Sheet2!F57=1,"下架●",""),IF(AND(J57&lt;=4,Sheet2!F57=1),"問合●",""))))),"")</f>
        <v/>
      </c>
      <c r="G57" s="35" cm="1">
        <f t="array" aca="1" ref="G57" ca="1">IFERROR(COUNTIF(INDIRECT(Sheet2!$W$2&amp;"F"&amp;Sheet2!B57&amp;":F"&amp;Sheet2!D57),"&lt;="&amp;Sheet3!L57*手数料),0)</f>
        <v>7</v>
      </c>
      <c r="H57" s="35">
        <f ca="1">IF(AND(Sheet2!L57=0,J57+L57+N57&lt;&gt;0),J57+L57+N57,Sheet2!L57)</f>
        <v>39</v>
      </c>
      <c r="I57" s="38" t="str">
        <f ca="1">HYPERLINK("https://www.qoo10.jp/GMKT.INC/Goods/Goods.aspx?goodscode="&amp;A57,IF(Sheet2!F57=0,"在庫切れ","出品中"))</f>
        <v>出品中</v>
      </c>
      <c r="J57">
        <v>25</v>
      </c>
      <c r="K57" s="33" t="s">
        <v>2799</v>
      </c>
      <c r="L57">
        <v>7</v>
      </c>
      <c r="M57" s="6" t="s">
        <v>2389</v>
      </c>
      <c r="N57">
        <v>7</v>
      </c>
      <c r="O57" t="s">
        <v>268</v>
      </c>
      <c r="P57" t="str" cm="1">
        <f t="array" aca="1" ref="P57" ca="1">IF(発送日=0.583333333333333,TEXT(0.583333333333333,"H:MM"),発送日)&amp;"/"&amp;Sheet3!AC57</f>
        <v>3/3</v>
      </c>
      <c r="Q57" cm="1">
        <f t="array" aca="1" ref="Q57" ca="1">VALUE(_xlfn.XLOOKUP(INDIRECT("A"&amp;ROW()),Sheet5!A:A,Sheet5!K:K,"",0,1))</f>
        <v>1</v>
      </c>
      <c r="R57" s="67" t="str" cm="1">
        <f t="array" aca="1" ref="R5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57" s="28" cm="1">
        <f t="array" aca="1" ref="S57" ca="1">VALUE(_xlfn.XLOOKUP(INDIRECT("A"&amp;ROW()),Sheet5!A:A,Sheet5!I:I,"",0,1))</f>
        <v>321545</v>
      </c>
      <c r="T57">
        <f ca="1">_xlfn.LET(_xlpm.kaka,IFERROR(LOOKUP(U57,{0,20000,30000,50000,100000,200000,400000,800000},{1500,2500,3500,4000,6000,8000,12000,30000}),6000),IF(TEXT(NOW(),"AAAA")="金曜日",_xlpm.kaka*2,_xlpm.kaka))</f>
        <v>8000</v>
      </c>
      <c r="U57" s="27">
        <f>IFERROR(_xlfn.LET(_xlpm.quyu,Sheet4!E57:J57,IF(COUNTIF(_xlpm.quyu,"&gt;0")&gt;=4,AVERAGE(_xlpm.quyu),IF(MAX(_xlpm.quyu)&gt;0,MAX(_xlpm.quyu),""))),"")</f>
        <v>281914.83333333331</v>
      </c>
      <c r="V57" s="28" cm="1">
        <f t="array" aca="1" ref="V57" ca="1">IFERROR(IF(Sheet4!D57&lt;&gt;"",ROUND((Sheet4!D57+Sheet1!T57)/手数料,0),ROUND((U57+T57)/手数料,0))*IF($V$1&lt;&gt;"",$V$1,1),"")</f>
        <v>315125</v>
      </c>
      <c r="Z57" s="1"/>
      <c r="AA57" s="1"/>
      <c r="AB57" s="1"/>
      <c r="AD57" s="3"/>
      <c r="AE57" s="3"/>
      <c r="AF57" s="3"/>
      <c r="AG57" s="3"/>
    </row>
    <row r="58" spans="1:33" ht="35.1" customHeight="1">
      <c r="A58">
        <v>820590263</v>
      </c>
      <c r="B58" t="s">
        <v>64</v>
      </c>
      <c r="C58" t="str">
        <f>HYPERLINK(_xlfn.XLOOKUP(A58,源!A:A,源!V:V,"",0,1),"网页")</f>
        <v>网页</v>
      </c>
      <c r="D58" s="55" t="str" cm="1">
        <f t="array" aca="1" ref="D58" ca="1">"单"&amp;Sheet2!G58&amp;"/库"&amp;IFERROR(IF(COUNTIF([1]在庫!$C:$C,INDIRECT("Sheet5!AL"&amp;ROW()))&gt;0,COUNTIF([1]在庫!$C:$C,INDIRECT("Sheet5!AL"&amp;ROW())),COUNTIF([1]在庫!$D:$D,INDIRECT("Sheet5!B"&amp;ROW()))),0)</f>
        <v>单0/库0</v>
      </c>
      <c r="E58" t="str">
        <f ca="1">IFERROR(IF(F58&lt;&gt;"",F58,IF(OR(AND(Sheet3!AC58="14:00",Q58&gt;0),AND(R58&lt;&gt;"",J58&gt;1)),"",IF(AND(J58&gt;=4,Sheet2!F58=0,H58&gt;5),"上架●",IF(OR(AND(J58=0,H58&lt;12),AND(J58&lt;4,H58&lt;=5,Sheet2!F58=1)),IF(Sheet2!F58=1,"下架●",""),IF(AND(J58&lt;=4,Sheet2!F58=1),"問合●",""))))),"")</f>
        <v/>
      </c>
      <c r="G58" s="35" cm="1">
        <f t="array" aca="1" ref="G58" ca="1">IFERROR(COUNTIF(INDIRECT(Sheet2!$W$2&amp;"F"&amp;Sheet2!B58&amp;":F"&amp;Sheet2!D58),"&lt;="&amp;Sheet3!L58*手数料),0)</f>
        <v>4</v>
      </c>
      <c r="H58" s="35">
        <f ca="1">IF(AND(Sheet2!L58=0,J58+L58+N58&lt;&gt;0),J58+L58+N58,Sheet2!L58)</f>
        <v>6</v>
      </c>
      <c r="I58" s="38" t="str">
        <f ca="1">HYPERLINK("https://www.qoo10.jp/GMKT.INC/Goods/Goods.aspx?goodscode="&amp;A58,IF(Sheet2!F58=0,"在庫切れ","出品中"))</f>
        <v>在庫切れ</v>
      </c>
      <c r="J58">
        <v>1</v>
      </c>
      <c r="K58" s="33" t="s">
        <v>2392</v>
      </c>
      <c r="L58">
        <v>4</v>
      </c>
      <c r="M58" s="6" t="s">
        <v>2389</v>
      </c>
      <c r="N58">
        <v>1</v>
      </c>
      <c r="O58" t="s">
        <v>270</v>
      </c>
      <c r="P58" t="str" cm="1">
        <f t="array" aca="1" ref="P58" ca="1">IF(発送日=0.583333333333333,TEXT(0.583333333333333,"H:MM"),発送日)&amp;"/"&amp;Sheet3!AC58</f>
        <v>5/14</v>
      </c>
      <c r="Q58" cm="1">
        <f t="array" aca="1" ref="Q58" ca="1">VALUE(_xlfn.XLOOKUP(INDIRECT("A"&amp;ROW()),Sheet5!A:A,Sheet5!K:K,"",0,1))</f>
        <v>0</v>
      </c>
      <c r="R58" s="67" t="str" cm="1">
        <f t="array" aca="1" ref="R5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58" s="28" cm="1">
        <f t="array" aca="1" ref="S58" ca="1">VALUE(_xlfn.XLOOKUP(INDIRECT("A"&amp;ROW()),Sheet5!A:A,Sheet5!I:I,"",0,1))</f>
        <v>100100</v>
      </c>
      <c r="T58">
        <f ca="1">_xlfn.LET(_xlpm.kaka,IFERROR(LOOKUP(U58,{0,20000,30000,50000,100000,200000,400000,800000},{1500,2500,3500,4000,6000,8000,12000,30000}),6000),IF(TEXT(NOW(),"AAAA")="金曜日",_xlpm.kaka*2,_xlpm.kaka))</f>
        <v>4000</v>
      </c>
      <c r="U58" s="27">
        <f>IFERROR(_xlfn.LET(_xlpm.quyu,Sheet4!E58:J58,IF(COUNTIF(_xlpm.quyu,"&gt;0")&gt;=4,AVERAGE(_xlpm.quyu),IF(MAX(_xlpm.quyu)&gt;0,MAX(_xlpm.quyu),""))),"")</f>
        <v>58650</v>
      </c>
      <c r="V58" s="28" cm="1">
        <f t="array" aca="1" ref="V58" ca="1">IFERROR(IF(Sheet4!D58&lt;&gt;"",ROUND((Sheet4!D58+Sheet1!T58)/手数料,0),ROUND((U58+T58)/手数料,0))*IF($V$1&lt;&gt;"",$V$1,1),"")</f>
        <v>75242</v>
      </c>
      <c r="Z58" s="1"/>
      <c r="AA58" s="1"/>
      <c r="AB58" s="1"/>
      <c r="AD58" s="3"/>
      <c r="AE58" s="3"/>
      <c r="AF58" s="3"/>
      <c r="AG58" s="3"/>
    </row>
    <row r="59" spans="1:33" ht="35.1" customHeight="1">
      <c r="A59">
        <v>820590265</v>
      </c>
      <c r="B59" t="s">
        <v>65</v>
      </c>
      <c r="C59" t="str">
        <f>HYPERLINK(_xlfn.XLOOKUP(A59,源!A:A,源!V:V,"",0,1),"网页")</f>
        <v>网页</v>
      </c>
      <c r="D59" s="55" t="str" cm="1">
        <f t="array" aca="1" ref="D59" ca="1">"单"&amp;Sheet2!G59&amp;"/库"&amp;IFERROR(IF(COUNTIF([1]在庫!$C:$C,INDIRECT("Sheet5!AL"&amp;ROW()))&gt;0,COUNTIF([1]在庫!$C:$C,INDIRECT("Sheet5!AL"&amp;ROW())),COUNTIF([1]在庫!$D:$D,INDIRECT("Sheet5!B"&amp;ROW()))),0)</f>
        <v>单0/库0</v>
      </c>
      <c r="E59" t="str">
        <f ca="1">IFERROR(IF(F59&lt;&gt;"",F59,IF(OR(AND(Sheet3!AC59="14:00",Q59&gt;0),AND(R59&lt;&gt;"",J59&gt;1)),"",IF(AND(J59&gt;=4,Sheet2!F59=0,H59&gt;5),"上架●",IF(OR(AND(J59=0,H59&lt;12),AND(J59&lt;4,H59&lt;=5,Sheet2!F59=1)),IF(Sheet2!F59=1,"下架●",""),IF(AND(J59&lt;=4,Sheet2!F59=1),"問合●",""))))),"")</f>
        <v/>
      </c>
      <c r="G59" s="35" cm="1">
        <f t="array" aca="1" ref="G59" ca="1">IFERROR(COUNTIF(INDIRECT(Sheet2!$W$2&amp;"F"&amp;Sheet2!B59&amp;":F"&amp;Sheet2!D59),"&lt;="&amp;Sheet3!L59*手数料),0)</f>
        <v>2</v>
      </c>
      <c r="H59" s="35">
        <f ca="1">IF(AND(Sheet2!L59=0,J59+L59+N59&lt;&gt;0),J59+L59+N59,Sheet2!L59)</f>
        <v>2</v>
      </c>
      <c r="I59" s="38" t="str">
        <f ca="1">HYPERLINK("https://www.qoo10.jp/GMKT.INC/Goods/Goods.aspx?goodscode="&amp;A59,IF(Sheet2!F59=0,"在庫切れ","出品中"))</f>
        <v>在庫切れ</v>
      </c>
      <c r="J59">
        <v>0</v>
      </c>
      <c r="K59" s="33"/>
      <c r="L59">
        <v>0</v>
      </c>
      <c r="M59" s="6" t="s">
        <v>2389</v>
      </c>
      <c r="N59">
        <v>2</v>
      </c>
      <c r="O59" t="s">
        <v>270</v>
      </c>
      <c r="P59" t="str" cm="1">
        <f t="array" aca="1" ref="P59" ca="1">IF(発送日=0.583333333333333,TEXT(0.583333333333333,"H:MM"),発送日)&amp;"/"&amp;Sheet3!AC59</f>
        <v>5/14</v>
      </c>
      <c r="Q59" cm="1">
        <f t="array" aca="1" ref="Q59" ca="1">VALUE(_xlfn.XLOOKUP(INDIRECT("A"&amp;ROW()),Sheet5!A:A,Sheet5!K:K,"",0,1))</f>
        <v>0</v>
      </c>
      <c r="R59" s="67" t="str" cm="1">
        <f t="array" aca="1" ref="R5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59" s="28" cm="1">
        <f t="array" aca="1" ref="S59" ca="1">VALUE(_xlfn.XLOOKUP(INDIRECT("A"&amp;ROW()),Sheet5!A:A,Sheet5!I:I,"",0,1))</f>
        <v>100100</v>
      </c>
      <c r="T59">
        <f ca="1">_xlfn.LET(_xlpm.kaka,IFERROR(LOOKUP(U59,{0,20000,30000,50000,100000,200000,400000,800000},{1500,2500,3500,4000,6000,8000,12000,30000}),6000),IF(TEXT(NOW(),"AAAA")="金曜日",_xlpm.kaka*2,_xlpm.kaka))</f>
        <v>6000</v>
      </c>
      <c r="U59" s="27" t="str">
        <f>IFERROR(_xlfn.LET(_xlpm.quyu,Sheet4!E59:J59,IF(COUNTIF(_xlpm.quyu,"&gt;0")&gt;=4,AVERAGE(_xlpm.quyu),IF(MAX(_xlpm.quyu)&gt;0,MAX(_xlpm.quyu),""))),"")</f>
        <v/>
      </c>
      <c r="V59" s="28" cm="1">
        <f t="array" aca="1" ref="V59" ca="1">IFERROR(IF(Sheet4!D59&lt;&gt;"",ROUND((Sheet4!D59+Sheet1!T59)/手数料,0),ROUND((U59+T59)/手数料,0))*IF($V$1&lt;&gt;"",$V$1,1),"")</f>
        <v>96654</v>
      </c>
      <c r="Z59" s="1"/>
      <c r="AA59" s="1"/>
      <c r="AB59" s="1"/>
      <c r="AD59" s="3"/>
      <c r="AE59" s="3"/>
      <c r="AF59" s="3"/>
      <c r="AG59" s="3"/>
    </row>
    <row r="60" spans="1:33" ht="35.1" customHeight="1">
      <c r="A60">
        <v>820590266</v>
      </c>
      <c r="B60" t="s">
        <v>66</v>
      </c>
      <c r="C60" t="str">
        <f>HYPERLINK(_xlfn.XLOOKUP(A60,源!A:A,源!V:V,"",0,1),"网页")</f>
        <v>网页</v>
      </c>
      <c r="D60" s="55" t="str" cm="1">
        <f t="array" aca="1" ref="D60" ca="1">"单"&amp;Sheet2!G60&amp;"/库"&amp;IFERROR(IF(COUNTIF([1]在庫!$C:$C,INDIRECT("Sheet5!AL"&amp;ROW()))&gt;0,COUNTIF([1]在庫!$C:$C,INDIRECT("Sheet5!AL"&amp;ROW())),COUNTIF([1]在庫!$D:$D,INDIRECT("Sheet5!B"&amp;ROW()))),0)</f>
        <v>单0/库0</v>
      </c>
      <c r="E60" t="str">
        <f>IFERROR(IF(F60&lt;&gt;"",F60,IF(OR(AND(Sheet3!AC60="14:00",Q60&gt;0),AND(R60&lt;&gt;"",J60&gt;1)),"",IF(AND(J60&gt;=4,Sheet2!F60=0,H60&gt;5),"上架●",IF(OR(AND(J60=0,H60&lt;12),AND(J60&lt;4,H60&lt;=5,Sheet2!F60=1)),IF(Sheet2!F60=1,"下架●",""),IF(AND(J60&lt;=4,Sheet2!F60=1),"問合●",""))))),"")</f>
        <v>❖</v>
      </c>
      <c r="F60" t="s">
        <v>1491</v>
      </c>
      <c r="G60" s="35" cm="1">
        <f t="array" aca="1" ref="G60" ca="1">IFERROR(COUNTIF(INDIRECT(Sheet2!$W$2&amp;"F"&amp;Sheet2!B60&amp;":F"&amp;Sheet2!D60),"&lt;="&amp;Sheet3!L60*手数料),0)</f>
        <v>24</v>
      </c>
      <c r="H60" s="35">
        <f ca="1">IF(AND(Sheet2!L60=0,J60+L60+N60&lt;&gt;0),J60+L60+N60,Sheet2!L60)</f>
        <v>24</v>
      </c>
      <c r="I60" s="38" t="str">
        <f ca="1">HYPERLINK("https://www.qoo10.jp/GMKT.INC/Goods/Goods.aspx?goodscode="&amp;A60,IF(Sheet2!F60=0,"在庫切れ","出品中"))</f>
        <v>在庫切れ</v>
      </c>
      <c r="J60">
        <v>5</v>
      </c>
      <c r="K60" s="33" t="s">
        <v>2800</v>
      </c>
      <c r="L60">
        <v>17</v>
      </c>
      <c r="M60" s="6" t="s">
        <v>2389</v>
      </c>
      <c r="N60">
        <v>2</v>
      </c>
      <c r="O60" t="s">
        <v>271</v>
      </c>
      <c r="P60" t="str" cm="1">
        <f t="array" aca="1" ref="P60" ca="1">IF(発送日=0.583333333333333,TEXT(0.583333333333333,"H:MM"),発送日)&amp;"/"&amp;Sheet3!AC60</f>
        <v>14/7</v>
      </c>
      <c r="Q60" cm="1">
        <f t="array" aca="1" ref="Q60" ca="1">VALUE(_xlfn.XLOOKUP(INDIRECT("A"&amp;ROW()),Sheet5!A:A,Sheet5!K:K,"",0,1))</f>
        <v>0</v>
      </c>
      <c r="R60" s="67" t="str" cm="1">
        <f t="array" aca="1" ref="R6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v>
      </c>
      <c r="S60" s="28" cm="1">
        <f t="array" aca="1" ref="S60" ca="1">VALUE(_xlfn.XLOOKUP(INDIRECT("A"&amp;ROW()),Sheet5!A:A,Sheet5!I:I,"",0,1))</f>
        <v>133908</v>
      </c>
      <c r="T60">
        <f ca="1">_xlfn.LET(_xlpm.kaka,IFERROR(LOOKUP(U60,{0,20000,30000,50000,100000,200000,400000,800000},{1500,2500,3500,4000,6000,8000,12000,30000}),6000),IF(TEXT(NOW(),"AAAA")="金曜日",_xlpm.kaka*2,_xlpm.kaka))</f>
        <v>6000</v>
      </c>
      <c r="U60" s="27">
        <f>IFERROR(_xlfn.LET(_xlpm.quyu,Sheet4!E60:J60,IF(COUNTIF(_xlpm.quyu,"&gt;0")&gt;=4,AVERAGE(_xlpm.quyu),IF(MAX(_xlpm.quyu)&gt;0,MAX(_xlpm.quyu),""))),"")</f>
        <v>104940.8</v>
      </c>
      <c r="V60" s="28" cm="1">
        <f t="array" aca="1" ref="V60" ca="1">IFERROR(IF(Sheet4!D60&lt;&gt;"",ROUND((Sheet4!D60+Sheet1!T60)/手数料,0),ROUND((U60+T60)/手数料,0))*IF($V$1&lt;&gt;"",$V$1,1),"")</f>
        <v>121913</v>
      </c>
      <c r="Z60" s="1"/>
      <c r="AA60" s="1"/>
      <c r="AB60" s="1"/>
      <c r="AD60" s="3"/>
      <c r="AE60" s="3"/>
      <c r="AF60" s="3"/>
      <c r="AG60" s="3"/>
    </row>
    <row r="61" spans="1:33" ht="35.1" customHeight="1">
      <c r="A61">
        <v>820590267</v>
      </c>
      <c r="B61" t="s">
        <v>67</v>
      </c>
      <c r="C61" t="str">
        <f>HYPERLINK(_xlfn.XLOOKUP(A61,源!A:A,源!V:V,"",0,1),"网页")</f>
        <v>网页</v>
      </c>
      <c r="D61" s="55" t="str" cm="1">
        <f t="array" aca="1" ref="D61" ca="1">"单"&amp;Sheet2!G61&amp;"/库"&amp;IFERROR(IF(COUNTIF([1]在庫!$C:$C,INDIRECT("Sheet5!AL"&amp;ROW()))&gt;0,COUNTIF([1]在庫!$C:$C,INDIRECT("Sheet5!AL"&amp;ROW())),COUNTIF([1]在庫!$D:$D,INDIRECT("Sheet5!B"&amp;ROW()))),0)</f>
        <v>单0/库0</v>
      </c>
      <c r="E61" t="str">
        <f ca="1">IFERROR(IF(F61&lt;&gt;"",F61,IF(OR(AND(Sheet3!AC61="14:00",Q61&gt;0),AND(R61&lt;&gt;"",J61&gt;1)),"",IF(AND(J61&gt;=4,Sheet2!F61=0,H61&gt;5),"上架●",IF(OR(AND(J61=0,H61&lt;12),AND(J61&lt;4,H61&lt;=5,Sheet2!F61=1)),IF(Sheet2!F61=1,"下架●",""),IF(AND(J61&lt;=4,Sheet2!F61=1),"問合●",""))))),"")</f>
        <v/>
      </c>
      <c r="G61" s="35" cm="1">
        <f t="array" aca="1" ref="G61" ca="1">IFERROR(COUNTIF(INDIRECT(Sheet2!$W$2&amp;"F"&amp;Sheet2!B61&amp;":F"&amp;Sheet2!D61),"&lt;="&amp;Sheet3!L61*手数料),0)</f>
        <v>25</v>
      </c>
      <c r="H61" s="35">
        <f ca="1">IF(AND(Sheet2!L61=0,J61+L61+N61&lt;&gt;0),J61+L61+N61,Sheet2!L61)</f>
        <v>42</v>
      </c>
      <c r="I61" s="38" t="str">
        <f ca="1">HYPERLINK("https://www.qoo10.jp/GMKT.INC/Goods/Goods.aspx?goodscode="&amp;A61,IF(Sheet2!F61=0,"在庫切れ","出品中"))</f>
        <v>出品中</v>
      </c>
      <c r="J61">
        <v>11</v>
      </c>
      <c r="K61" s="33" t="s">
        <v>2801</v>
      </c>
      <c r="L61">
        <v>22</v>
      </c>
      <c r="M61" s="6" t="s">
        <v>2389</v>
      </c>
      <c r="N61">
        <v>9</v>
      </c>
      <c r="O61" t="s">
        <v>272</v>
      </c>
      <c r="P61" t="str" cm="1">
        <f t="array" aca="1" ref="P61" ca="1">IF(発送日=0.583333333333333,TEXT(0.583333333333333,"H:MM"),発送日)&amp;"/"&amp;Sheet3!AC61</f>
        <v>3/3</v>
      </c>
      <c r="Q61" cm="1">
        <f t="array" aca="1" ref="Q61" ca="1">VALUE(_xlfn.XLOOKUP(INDIRECT("A"&amp;ROW()),Sheet5!A:A,Sheet5!K:K,"",0,1))</f>
        <v>1</v>
      </c>
      <c r="R61" s="67" t="str" cm="1">
        <f t="array" aca="1" ref="R6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61" s="28" cm="1">
        <f t="array" aca="1" ref="S61" ca="1">VALUE(_xlfn.XLOOKUP(INDIRECT("A"&amp;ROW()),Sheet5!A:A,Sheet5!I:I,"",0,1))</f>
        <v>174391</v>
      </c>
      <c r="T61">
        <f ca="1">_xlfn.LET(_xlpm.kaka,IFERROR(LOOKUP(U61,{0,20000,30000,50000,100000,200000,400000,800000},{1500,2500,3500,4000,6000,8000,12000,30000}),6000),IF(TEXT(NOW(),"AAAA")="金曜日",_xlpm.kaka*2,_xlpm.kaka))</f>
        <v>6000</v>
      </c>
      <c r="U61" s="27">
        <f>IFERROR(_xlfn.LET(_xlpm.quyu,Sheet4!E61:J61,IF(COUNTIF(_xlpm.quyu,"&gt;0")&gt;=4,AVERAGE(_xlpm.quyu),IF(MAX(_xlpm.quyu)&gt;0,MAX(_xlpm.quyu),""))),"")</f>
        <v>150010.83333333334</v>
      </c>
      <c r="V61" s="28" cm="1">
        <f t="array" aca="1" ref="V61" ca="1">IFERROR(IF(Sheet4!D61&lt;&gt;"",ROUND((Sheet4!D61+Sheet1!T61)/手数料,0),ROUND((U61+T61)/手数料,0))*IF($V$1&lt;&gt;"",$V$1,1),"")</f>
        <v>169577</v>
      </c>
      <c r="Z61" s="1"/>
      <c r="AA61" s="1"/>
      <c r="AB61" s="1"/>
      <c r="AD61" s="3"/>
      <c r="AE61" s="3"/>
      <c r="AF61" s="3"/>
      <c r="AG61" s="3"/>
    </row>
    <row r="62" spans="1:33" ht="35.1" customHeight="1">
      <c r="A62">
        <v>820590268</v>
      </c>
      <c r="B62" t="s">
        <v>68</v>
      </c>
      <c r="C62" t="str">
        <f>HYPERLINK(_xlfn.XLOOKUP(A62,源!A:A,源!V:V,"",0,1),"网页")</f>
        <v>网页</v>
      </c>
      <c r="D62" s="55" t="str" cm="1">
        <f t="array" aca="1" ref="D62" ca="1">"单"&amp;Sheet2!G62&amp;"/库"&amp;IFERROR(IF(COUNTIF([1]在庫!$C:$C,INDIRECT("Sheet5!AL"&amp;ROW()))&gt;0,COUNTIF([1]在庫!$C:$C,INDIRECT("Sheet5!AL"&amp;ROW())),COUNTIF([1]在庫!$D:$D,INDIRECT("Sheet5!B"&amp;ROW()))),0)</f>
        <v>单0/库0</v>
      </c>
      <c r="E62" t="str">
        <f ca="1">IFERROR(IF(F62&lt;&gt;"",F62,IF(OR(AND(Sheet3!AC62="14:00",Q62&gt;0),AND(R62&lt;&gt;"",J62&gt;1)),"",IF(AND(J62&gt;=4,Sheet2!F62=0,H62&gt;5),"上架●",IF(OR(AND(J62=0,H62&lt;12),AND(J62&lt;4,H62&lt;=5,Sheet2!F62=1)),IF(Sheet2!F62=1,"下架●",""),IF(AND(J62&lt;=4,Sheet2!F62=1),"問合●",""))))),"")</f>
        <v/>
      </c>
      <c r="G62" s="35" cm="1">
        <f t="array" aca="1" ref="G62" ca="1">IFERROR(COUNTIF(INDIRECT(Sheet2!$W$2&amp;"F"&amp;Sheet2!B62&amp;":F"&amp;Sheet2!D62),"&lt;="&amp;Sheet3!L62*手数料),0)</f>
        <v>25</v>
      </c>
      <c r="H62" s="35">
        <f ca="1">IF(AND(Sheet2!L62=0,J62+L62+N62&lt;&gt;0),J62+L62+N62,Sheet2!L62)</f>
        <v>29</v>
      </c>
      <c r="I62" s="38" t="str">
        <f ca="1">HYPERLINK("https://www.qoo10.jp/GMKT.INC/Goods/Goods.aspx?goodscode="&amp;A62,IF(Sheet2!F62=0,"在庫切れ","出品中"))</f>
        <v>出品中</v>
      </c>
      <c r="J62">
        <v>20</v>
      </c>
      <c r="K62" s="33" t="s">
        <v>2802</v>
      </c>
      <c r="L62">
        <v>7</v>
      </c>
      <c r="M62" s="6" t="s">
        <v>2389</v>
      </c>
      <c r="N62">
        <v>2</v>
      </c>
      <c r="O62" t="s">
        <v>272</v>
      </c>
      <c r="P62" t="str" cm="1">
        <f t="array" aca="1" ref="P62" ca="1">IF(発送日=0.583333333333333,TEXT(0.583333333333333,"H:MM"),発送日)&amp;"/"&amp;Sheet3!AC62</f>
        <v>3/3</v>
      </c>
      <c r="Q62" cm="1">
        <f t="array" aca="1" ref="Q62" ca="1">VALUE(_xlfn.XLOOKUP(INDIRECT("A"&amp;ROW()),Sheet5!A:A,Sheet5!K:K,"",0,1))</f>
        <v>1</v>
      </c>
      <c r="R62" s="67" t="str" cm="1">
        <f t="array" aca="1" ref="R6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62" s="28" cm="1">
        <f t="array" aca="1" ref="S62" ca="1">VALUE(_xlfn.XLOOKUP(INDIRECT("A"&amp;ROW()),Sheet5!A:A,Sheet5!I:I,"",0,1))</f>
        <v>128884</v>
      </c>
      <c r="T62">
        <f ca="1">_xlfn.LET(_xlpm.kaka,IFERROR(LOOKUP(U62,{0,20000,30000,50000,100000,200000,400000,800000},{1500,2500,3500,4000,6000,8000,12000,30000}),6000),IF(TEXT(NOW(),"AAAA")="金曜日",_xlpm.kaka*2,_xlpm.kaka))</f>
        <v>6000</v>
      </c>
      <c r="U62" s="27">
        <f>IFERROR(_xlfn.LET(_xlpm.quyu,Sheet4!E62:J62,IF(COUNTIF(_xlpm.quyu,"&gt;0")&gt;=4,AVERAGE(_xlpm.quyu),IF(MAX(_xlpm.quyu)&gt;0,MAX(_xlpm.quyu),""))),"")</f>
        <v>112430</v>
      </c>
      <c r="V62" s="28" cm="1">
        <f t="array" aca="1" ref="V62" ca="1">IFERROR(IF(Sheet4!D62&lt;&gt;"",ROUND((Sheet4!D62+Sheet1!T62)/手数料,0),ROUND((U62+T62)/手数料,0))*IF($V$1&lt;&gt;"",$V$1,1),"")</f>
        <v>128728</v>
      </c>
      <c r="Z62" s="1"/>
      <c r="AA62" s="1"/>
      <c r="AB62" s="1"/>
      <c r="AD62" s="3"/>
      <c r="AE62" s="3"/>
      <c r="AF62" s="3"/>
      <c r="AG62" s="3"/>
    </row>
    <row r="63" spans="1:33" ht="35.1" customHeight="1">
      <c r="A63">
        <v>820590269</v>
      </c>
      <c r="B63" t="s">
        <v>1451</v>
      </c>
      <c r="C63" t="str">
        <f>HYPERLINK(_xlfn.XLOOKUP(A63,源!A:A,源!V:V,"",0,1),"网页")</f>
        <v>网页</v>
      </c>
      <c r="D63" s="55" t="str" cm="1">
        <f t="array" aca="1" ref="D63" ca="1">"单"&amp;Sheet2!G63&amp;"/库"&amp;IFERROR(IF(COUNTIF([1]在庫!$C:$C,INDIRECT("Sheet5!AL"&amp;ROW()))&gt;0,COUNTIF([1]在庫!$C:$C,INDIRECT("Sheet5!AL"&amp;ROW())),COUNTIF([1]在庫!$D:$D,INDIRECT("Sheet5!B"&amp;ROW()))),0)</f>
        <v>单0/库0</v>
      </c>
      <c r="E63" t="str">
        <f ca="1">IFERROR(IF(F63&lt;&gt;"",F63,IF(OR(AND(Sheet3!AC63="14:00",Q63&gt;0),AND(R63&lt;&gt;"",J63&gt;1)),"",IF(AND(J63&gt;=4,Sheet2!F63=0,H63&gt;5),"上架●",IF(OR(AND(J63=0,H63&lt;12),AND(J63&lt;4,H63&lt;=5,Sheet2!F63=1)),IF(Sheet2!F63=1,"下架●",""),IF(AND(J63&lt;=4,Sheet2!F63=1),"問合●",""))))),"")</f>
        <v/>
      </c>
      <c r="G63" s="35" cm="1">
        <f t="array" aca="1" ref="G63" ca="1">IFERROR(COUNTIF(INDIRECT(Sheet2!$W$2&amp;"F"&amp;Sheet2!B63&amp;":F"&amp;Sheet2!D63),"&lt;="&amp;Sheet3!L63*手数料),0)</f>
        <v>6</v>
      </c>
      <c r="H63" s="35">
        <f ca="1">IF(AND(Sheet2!L63=0,J63+L63+N63&lt;&gt;0),J63+L63+N63,Sheet2!L63)</f>
        <v>47</v>
      </c>
      <c r="I63" s="38" t="str">
        <f ca="1">HYPERLINK("https://www.qoo10.jp/GMKT.INC/Goods/Goods.aspx?goodscode="&amp;A63,IF(Sheet2!F63=0,"在庫切れ","出品中"))</f>
        <v>出品中</v>
      </c>
      <c r="J63">
        <v>22</v>
      </c>
      <c r="K63" s="33" t="s">
        <v>2803</v>
      </c>
      <c r="L63">
        <v>17</v>
      </c>
      <c r="M63" s="6" t="s">
        <v>2389</v>
      </c>
      <c r="N63">
        <v>8</v>
      </c>
      <c r="O63" t="s">
        <v>273</v>
      </c>
      <c r="P63" t="str" cm="1">
        <f t="array" aca="1" ref="P63" ca="1">IF(発送日=0.583333333333333,TEXT(0.583333333333333,"H:MM"),発送日)&amp;"/"&amp;Sheet3!AC63</f>
        <v>3/3</v>
      </c>
      <c r="Q63" cm="1">
        <f t="array" aca="1" ref="Q63" ca="1">VALUE(_xlfn.XLOOKUP(INDIRECT("A"&amp;ROW()),Sheet5!A:A,Sheet5!K:K,"",0,1))</f>
        <v>1</v>
      </c>
      <c r="R63" s="67" t="str" cm="1">
        <f t="array" aca="1" ref="R6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63" s="28" cm="1">
        <f t="array" aca="1" ref="S63" ca="1">VALUE(_xlfn.XLOOKUP(INDIRECT("A"&amp;ROW()),Sheet5!A:A,Sheet5!I:I,"",0,1))</f>
        <v>97175</v>
      </c>
      <c r="T63">
        <f ca="1">_xlfn.LET(_xlpm.kaka,IFERROR(LOOKUP(U63,{0,20000,30000,50000,100000,200000,400000,800000},{1500,2500,3500,4000,6000,8000,12000,30000}),6000),IF(TEXT(NOW(),"AAAA")="金曜日",_xlpm.kaka*2,_xlpm.kaka))</f>
        <v>4000</v>
      </c>
      <c r="U63" s="27">
        <f>IFERROR(_xlfn.LET(_xlpm.quyu,Sheet4!E63:J63,IF(COUNTIF(_xlpm.quyu,"&gt;0")&gt;=4,AVERAGE(_xlpm.quyu),IF(MAX(_xlpm.quyu)&gt;0,MAX(_xlpm.quyu),""))),"")</f>
        <v>85665.666666666672</v>
      </c>
      <c r="V63" s="28" cm="1">
        <f t="array" aca="1" ref="V63" ca="1">IFERROR(IF(Sheet4!D63&lt;&gt;"",ROUND((Sheet4!D63+Sheet1!T63)/手数料,0),ROUND((U63+T63)/手数料,0))*IF($V$1&lt;&gt;"",$V$1,1),"")</f>
        <v>97463</v>
      </c>
      <c r="Z63" s="1"/>
      <c r="AA63" s="1"/>
      <c r="AB63" s="1"/>
      <c r="AD63" s="3"/>
      <c r="AE63" s="3"/>
      <c r="AF63" s="3"/>
      <c r="AG63" s="3"/>
    </row>
    <row r="64" spans="1:33" ht="35.1" customHeight="1">
      <c r="A64">
        <v>820590270</v>
      </c>
      <c r="B64" t="s">
        <v>69</v>
      </c>
      <c r="C64" t="str">
        <f>HYPERLINK(_xlfn.XLOOKUP(A64,源!A:A,源!V:V,"",0,1),"网页")</f>
        <v>网页</v>
      </c>
      <c r="D64" s="55" t="str" cm="1">
        <f t="array" aca="1" ref="D64" ca="1">"单"&amp;Sheet2!G64&amp;"/库"&amp;IFERROR(IF(COUNTIF([1]在庫!$C:$C,INDIRECT("Sheet5!AL"&amp;ROW()))&gt;0,COUNTIF([1]在庫!$C:$C,INDIRECT("Sheet5!AL"&amp;ROW())),COUNTIF([1]在庫!$D:$D,INDIRECT("Sheet5!B"&amp;ROW()))),0)</f>
        <v>单0/库0</v>
      </c>
      <c r="E64" t="str">
        <f ca="1">IFERROR(IF(F64&lt;&gt;"",F64,IF(OR(AND(Sheet3!AC64="14:00",Q64&gt;0),AND(R64&lt;&gt;"",J64&gt;1)),"",IF(AND(J64&gt;=4,Sheet2!F64=0,H64&gt;5),"上架●",IF(OR(AND(J64=0,H64&lt;12),AND(J64&lt;4,H64&lt;=5,Sheet2!F64=1)),IF(Sheet2!F64=1,"下架●",""),IF(AND(J64&lt;=4,Sheet2!F64=1),"問合●",""))))),"")</f>
        <v/>
      </c>
      <c r="G64" s="35" cm="1">
        <f t="array" aca="1" ref="G64" ca="1">IFERROR(COUNTIF(INDIRECT(Sheet2!$W$2&amp;"F"&amp;Sheet2!B64&amp;":F"&amp;Sheet2!D64),"&lt;="&amp;Sheet3!L64*手数料),0)</f>
        <v>6</v>
      </c>
      <c r="H64" s="35">
        <f ca="1">IF(AND(Sheet2!L64=0,J64+L64+N64&lt;&gt;0),J64+L64+N64,Sheet2!L64)</f>
        <v>39</v>
      </c>
      <c r="I64" s="38" t="str">
        <f ca="1">HYPERLINK("https://www.qoo10.jp/GMKT.INC/Goods/Goods.aspx?goodscode="&amp;A64,IF(Sheet2!F64=0,"在庫切れ","出品中"))</f>
        <v>出品中</v>
      </c>
      <c r="J64">
        <v>24</v>
      </c>
      <c r="K64" s="33" t="s">
        <v>2804</v>
      </c>
      <c r="L64">
        <v>8</v>
      </c>
      <c r="M64" s="6" t="s">
        <v>2389</v>
      </c>
      <c r="N64">
        <v>7</v>
      </c>
      <c r="O64" t="s">
        <v>274</v>
      </c>
      <c r="P64" t="str" cm="1">
        <f t="array" aca="1" ref="P64" ca="1">IF(発送日=0.583333333333333,TEXT(0.583333333333333,"H:MM"),発送日)&amp;"/"&amp;Sheet3!AC64</f>
        <v>3/3</v>
      </c>
      <c r="Q64" cm="1">
        <f t="array" aca="1" ref="Q64" ca="1">VALUE(_xlfn.XLOOKUP(INDIRECT("A"&amp;ROW()),Sheet5!A:A,Sheet5!K:K,"",0,1))</f>
        <v>1</v>
      </c>
      <c r="R64" s="67" t="str" cm="1">
        <f t="array" aca="1" ref="R6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64" s="28" cm="1">
        <f t="array" aca="1" ref="S64" ca="1">VALUE(_xlfn.XLOOKUP(INDIRECT("A"&amp;ROW()),Sheet5!A:A,Sheet5!I:I,"",0,1))</f>
        <v>319397</v>
      </c>
      <c r="T64">
        <f ca="1">_xlfn.LET(_xlpm.kaka,IFERROR(LOOKUP(U64,{0,20000,30000,50000,100000,200000,400000,800000},{1500,2500,3500,4000,6000,8000,12000,30000}),6000),IF(TEXT(NOW(),"AAAA")="金曜日",_xlpm.kaka*2,_xlpm.kaka))</f>
        <v>8000</v>
      </c>
      <c r="U64" s="27">
        <f>IFERROR(_xlfn.LET(_xlpm.quyu,Sheet4!E64:J64,IF(COUNTIF(_xlpm.quyu,"&gt;0")&gt;=4,AVERAGE(_xlpm.quyu),IF(MAX(_xlpm.quyu)&gt;0,MAX(_xlpm.quyu),""))),"")</f>
        <v>276796.66666666669</v>
      </c>
      <c r="V64" s="28" cm="1">
        <f t="array" aca="1" ref="V64" ca="1">IFERROR(IF(Sheet4!D64&lt;&gt;"",ROUND((Sheet4!D64+Sheet1!T64)/手数料,0),ROUND((U64+T64)/手数料,0))*IF($V$1&lt;&gt;"",$V$1,1),"")</f>
        <v>309562</v>
      </c>
      <c r="Z64" s="1"/>
      <c r="AA64" s="1"/>
      <c r="AB64" s="1"/>
      <c r="AD64" s="3"/>
      <c r="AE64" s="3"/>
      <c r="AF64" s="3"/>
      <c r="AG64" s="3"/>
    </row>
    <row r="65" spans="1:33" ht="35.1" customHeight="1">
      <c r="A65">
        <v>820590271</v>
      </c>
      <c r="B65" t="s">
        <v>70</v>
      </c>
      <c r="C65" t="str">
        <f>HYPERLINK(_xlfn.XLOOKUP(A65,源!A:A,源!V:V,"",0,1),"网页")</f>
        <v>网页</v>
      </c>
      <c r="D65" s="55" t="str" cm="1">
        <f t="array" aca="1" ref="D65" ca="1">"单"&amp;Sheet2!G65&amp;"/库"&amp;IFERROR(IF(COUNTIF([1]在庫!$C:$C,INDIRECT("Sheet5!AL"&amp;ROW()))&gt;0,COUNTIF([1]在庫!$C:$C,INDIRECT("Sheet5!AL"&amp;ROW())),COUNTIF([1]在庫!$D:$D,INDIRECT("Sheet5!B"&amp;ROW()))),0)</f>
        <v>单0/库0</v>
      </c>
      <c r="E65" t="str">
        <f ca="1">IFERROR(IF(F65&lt;&gt;"",F65,IF(OR(AND(Sheet3!AC65="14:00",Q65&gt;0),AND(R65&lt;&gt;"",J65&gt;1)),"",IF(AND(J65&gt;=4,Sheet2!F65=0,H65&gt;5),"上架●",IF(OR(AND(J65=0,H65&lt;12),AND(J65&lt;4,H65&lt;=5,Sheet2!F65=1)),IF(Sheet2!F65=1,"下架●",""),IF(AND(J65&lt;=4,Sheet2!F65=1),"問合●",""))))),"")</f>
        <v/>
      </c>
      <c r="G65" s="35" cm="1">
        <f t="array" aca="1" ref="G65" ca="1">IFERROR(COUNTIF(INDIRECT(Sheet2!$W$2&amp;"F"&amp;Sheet2!B65&amp;":F"&amp;Sheet2!D65),"&lt;="&amp;Sheet3!L65*手数料),0)</f>
        <v>17</v>
      </c>
      <c r="H65" s="35">
        <f ca="1">IF(AND(Sheet2!L65=0,J65+L65+N65&lt;&gt;0),J65+L65+N65,Sheet2!L65)</f>
        <v>33</v>
      </c>
      <c r="I65" s="38" t="str">
        <f ca="1">HYPERLINK("https://www.qoo10.jp/GMKT.INC/Goods/Goods.aspx?goodscode="&amp;A65,IF(Sheet2!F65=0,"在庫切れ","出品中"))</f>
        <v>出品中</v>
      </c>
      <c r="J65">
        <v>12</v>
      </c>
      <c r="K65" s="33" t="s">
        <v>2588</v>
      </c>
      <c r="L65">
        <v>16</v>
      </c>
      <c r="M65" s="6" t="s">
        <v>2389</v>
      </c>
      <c r="N65">
        <v>5</v>
      </c>
      <c r="O65" t="s">
        <v>274</v>
      </c>
      <c r="P65" t="str" cm="1">
        <f t="array" aca="1" ref="P65" ca="1">IF(発送日=0.583333333333333,TEXT(0.583333333333333,"H:MM"),発送日)&amp;"/"&amp;Sheet3!AC65</f>
        <v>3/3</v>
      </c>
      <c r="Q65" cm="1">
        <f t="array" aca="1" ref="Q65" ca="1">VALUE(_xlfn.XLOOKUP(INDIRECT("A"&amp;ROW()),Sheet5!A:A,Sheet5!K:K,"",0,1))</f>
        <v>1</v>
      </c>
      <c r="R65" s="67" t="str" cm="1">
        <f t="array" aca="1" ref="R6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65" s="28" cm="1">
        <f t="array" aca="1" ref="S65" ca="1">VALUE(_xlfn.XLOOKUP(INDIRECT("A"&amp;ROW()),Sheet5!A:A,Sheet5!I:I,"",0,1))</f>
        <v>95815</v>
      </c>
      <c r="T65">
        <f ca="1">_xlfn.LET(_xlpm.kaka,IFERROR(LOOKUP(U65,{0,20000,30000,50000,100000,200000,400000,800000},{1500,2500,3500,4000,6000,8000,12000,30000}),6000),IF(TEXT(NOW(),"AAAA")="金曜日",_xlpm.kaka*2,_xlpm.kaka))</f>
        <v>4000</v>
      </c>
      <c r="U65" s="27">
        <f>IFERROR(_xlfn.LET(_xlpm.quyu,Sheet4!E65:J65,IF(COUNTIF(_xlpm.quyu,"&gt;0")&gt;=4,AVERAGE(_xlpm.quyu),IF(MAX(_xlpm.quyu)&gt;0,MAX(_xlpm.quyu),""))),"")</f>
        <v>84150</v>
      </c>
      <c r="V65" s="28" cm="1">
        <f t="array" aca="1" ref="V65" ca="1">IFERROR(IF(Sheet4!D65&lt;&gt;"",ROUND((Sheet4!D65+Sheet1!T65)/手数料,0),ROUND((U65+T65)/手数料,0))*IF($V$1&lt;&gt;"",$V$1,1),"")</f>
        <v>95815</v>
      </c>
      <c r="Z65" s="1"/>
      <c r="AA65" s="1"/>
      <c r="AB65" s="1"/>
      <c r="AD65" s="3"/>
      <c r="AE65" s="3"/>
      <c r="AF65" s="3"/>
      <c r="AG65" s="3"/>
    </row>
    <row r="66" spans="1:33" ht="35.1" customHeight="1">
      <c r="A66">
        <v>820590272</v>
      </c>
      <c r="B66" t="s">
        <v>71</v>
      </c>
      <c r="C66" t="str">
        <f>HYPERLINK(_xlfn.XLOOKUP(A66,源!A:A,源!V:V,"",0,1),"网页")</f>
        <v>网页</v>
      </c>
      <c r="D66" s="55" t="str" cm="1">
        <f t="array" aca="1" ref="D66" ca="1">"单"&amp;Sheet2!G66&amp;"/库"&amp;IFERROR(IF(COUNTIF([1]在庫!$C:$C,INDIRECT("Sheet5!AL"&amp;ROW()))&gt;0,COUNTIF([1]在庫!$C:$C,INDIRECT("Sheet5!AL"&amp;ROW())),COUNTIF([1]在庫!$D:$D,INDIRECT("Sheet5!B"&amp;ROW()))),0)</f>
        <v>单0/库0</v>
      </c>
      <c r="E66" t="str">
        <f ca="1">IFERROR(IF(F66&lt;&gt;"",F66,IF(OR(AND(Sheet3!AC66="14:00",Q66&gt;0),AND(R66&lt;&gt;"",J66&gt;1)),"",IF(AND(J66&gt;=4,Sheet2!F66=0,H66&gt;5),"上架●",IF(OR(AND(J66=0,H66&lt;12),AND(J66&lt;4,H66&lt;=5,Sheet2!F66=1)),IF(Sheet2!F66=1,"下架●",""),IF(AND(J66&lt;=4,Sheet2!F66=1),"問合●",""))))),"")</f>
        <v/>
      </c>
      <c r="G66" s="35" cm="1">
        <f t="array" aca="1" ref="G66" ca="1">IFERROR(COUNTIF(INDIRECT(Sheet2!$W$2&amp;"F"&amp;Sheet2!B66&amp;":F"&amp;Sheet2!D66),"&lt;="&amp;Sheet3!L66*手数料),0)</f>
        <v>15</v>
      </c>
      <c r="H66" s="35">
        <f ca="1">IF(AND(Sheet2!L66=0,J66+L66+N66&lt;&gt;0),J66+L66+N66,Sheet2!L66)</f>
        <v>27</v>
      </c>
      <c r="I66" s="38" t="str">
        <f ca="1">HYPERLINK("https://www.qoo10.jp/GMKT.INC/Goods/Goods.aspx?goodscode="&amp;A66,IF(Sheet2!F66=0,"在庫切れ","出品中"))</f>
        <v>出品中</v>
      </c>
      <c r="J66">
        <v>9</v>
      </c>
      <c r="K66" s="33" t="s">
        <v>2805</v>
      </c>
      <c r="L66">
        <v>15</v>
      </c>
      <c r="M66" s="6" t="s">
        <v>2389</v>
      </c>
      <c r="N66">
        <v>3</v>
      </c>
      <c r="O66" t="s">
        <v>274</v>
      </c>
      <c r="P66" t="str" cm="1">
        <f t="array" aca="1" ref="P66" ca="1">IF(発送日=0.583333333333333,TEXT(0.583333333333333,"H:MM"),発送日)&amp;"/"&amp;Sheet3!AC66</f>
        <v>3/3</v>
      </c>
      <c r="Q66" cm="1">
        <f t="array" aca="1" ref="Q66" ca="1">VALUE(_xlfn.XLOOKUP(INDIRECT("A"&amp;ROW()),Sheet5!A:A,Sheet5!K:K,"",0,1))</f>
        <v>1</v>
      </c>
      <c r="R66" s="67" t="str" cm="1">
        <f t="array" aca="1" ref="R6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66" s="28" cm="1">
        <f t="array" aca="1" ref="S66" ca="1">VALUE(_xlfn.XLOOKUP(INDIRECT("A"&amp;ROW()),Sheet5!A:A,Sheet5!I:I,"",0,1))</f>
        <v>146413</v>
      </c>
      <c r="T66">
        <f ca="1">_xlfn.LET(_xlpm.kaka,IFERROR(LOOKUP(U66,{0,20000,30000,50000,100000,200000,400000,800000},{1500,2500,3500,4000,6000,8000,12000,30000}),6000),IF(TEXT(NOW(),"AAAA")="金曜日",_xlpm.kaka*2,_xlpm.kaka))</f>
        <v>6000</v>
      </c>
      <c r="U66" s="27">
        <f>IFERROR(_xlfn.LET(_xlpm.quyu,Sheet4!E66:J66,IF(COUNTIF(_xlpm.quyu,"&gt;0")&gt;=4,AVERAGE(_xlpm.quyu),IF(MAX(_xlpm.quyu)&gt;0,MAX(_xlpm.quyu),""))),"")</f>
        <v>128700</v>
      </c>
      <c r="V66" s="28" cm="1">
        <f t="array" aca="1" ref="V66" ca="1">IFERROR(IF(Sheet4!D66&lt;&gt;"",ROUND((Sheet4!D66+Sheet1!T66)/手数料,0),ROUND((U66+T66)/手数料,0))*IF($V$1&lt;&gt;"",$V$1,1),"")</f>
        <v>146413</v>
      </c>
      <c r="Z66" s="1"/>
      <c r="AA66" s="1"/>
      <c r="AB66" s="1"/>
      <c r="AD66" s="3"/>
      <c r="AE66" s="3"/>
      <c r="AF66" s="3"/>
      <c r="AG66" s="3"/>
    </row>
    <row r="67" spans="1:33" ht="35.1" customHeight="1">
      <c r="A67">
        <v>820590273</v>
      </c>
      <c r="B67" t="s">
        <v>72</v>
      </c>
      <c r="C67" t="str">
        <f>HYPERLINK(_xlfn.XLOOKUP(A67,源!A:A,源!V:V,"",0,1),"网页")</f>
        <v>网页</v>
      </c>
      <c r="D67" s="55" t="str" cm="1">
        <f t="array" aca="1" ref="D67" ca="1">"单"&amp;Sheet2!G67&amp;"/库"&amp;IFERROR(IF(COUNTIF([1]在庫!$C:$C,INDIRECT("Sheet5!AL"&amp;ROW()))&gt;0,COUNTIF([1]在庫!$C:$C,INDIRECT("Sheet5!AL"&amp;ROW())),COUNTIF([1]在庫!$D:$D,INDIRECT("Sheet5!B"&amp;ROW()))),0)</f>
        <v>单0/库0</v>
      </c>
      <c r="E67" t="str">
        <f ca="1">IFERROR(IF(F67&lt;&gt;"",F67,IF(OR(AND(Sheet3!AC67="14:00",Q67&gt;0),AND(R67&lt;&gt;"",J67&gt;1)),"",IF(AND(J67&gt;=4,Sheet2!F67=0,H67&gt;5),"上架●",IF(OR(AND(J67=0,H67&lt;12),AND(J67&lt;4,H67&lt;=5,Sheet2!F67=1)),IF(Sheet2!F67=1,"下架●",""),IF(AND(J67&lt;=4,Sheet2!F67=1),"問合●",""))))),"")</f>
        <v/>
      </c>
      <c r="G67" s="35" cm="1">
        <f t="array" aca="1" ref="G67" ca="1">IFERROR(COUNTIF(INDIRECT(Sheet2!$W$2&amp;"F"&amp;Sheet2!B67&amp;":F"&amp;Sheet2!D67),"&lt;="&amp;Sheet3!L67*手数料),0)</f>
        <v>18</v>
      </c>
      <c r="H67" s="35">
        <f ca="1">IF(AND(Sheet2!L67=0,J67+L67+N67&lt;&gt;0),J67+L67+N67,Sheet2!L67)</f>
        <v>19</v>
      </c>
      <c r="I67" s="38" t="str">
        <f ca="1">HYPERLINK("https://www.qoo10.jp/GMKT.INC/Goods/Goods.aspx?goodscode="&amp;A67,IF(Sheet2!F67=0,"在庫切れ","出品中"))</f>
        <v>在庫切れ</v>
      </c>
      <c r="J67">
        <v>0</v>
      </c>
      <c r="K67" s="33"/>
      <c r="L67">
        <v>18</v>
      </c>
      <c r="M67" s="6" t="s">
        <v>2389</v>
      </c>
      <c r="N67">
        <v>1</v>
      </c>
      <c r="O67" t="s">
        <v>275</v>
      </c>
      <c r="P67" t="str" cm="1">
        <f t="array" aca="1" ref="P67" ca="1">IF(発送日=0.583333333333333,TEXT(0.583333333333333,"H:MM"),発送日)&amp;"/"&amp;Sheet3!AC67</f>
        <v>14/14</v>
      </c>
      <c r="Q67" cm="1">
        <f t="array" aca="1" ref="Q67" ca="1">VALUE(_xlfn.XLOOKUP(INDIRECT("A"&amp;ROW()),Sheet5!A:A,Sheet5!K:K,"",0,1))</f>
        <v>0</v>
      </c>
      <c r="R67" s="67" t="str" cm="1">
        <f t="array" aca="1" ref="R6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67" s="28" cm="1">
        <f t="array" aca="1" ref="S67" ca="1">VALUE(_xlfn.XLOOKUP(INDIRECT("A"&amp;ROW()),Sheet5!A:A,Sheet5!I:I,"",0,1))</f>
        <v>101429</v>
      </c>
      <c r="T67">
        <f ca="1">_xlfn.LET(_xlpm.kaka,IFERROR(LOOKUP(U67,{0,20000,30000,50000,100000,200000,400000,800000},{1500,2500,3500,4000,6000,8000,12000,30000}),6000),IF(TEXT(NOW(),"AAAA")="金曜日",_xlpm.kaka*2,_xlpm.kaka))</f>
        <v>6000</v>
      </c>
      <c r="U67" s="27" t="str">
        <f>IFERROR(_xlfn.LET(_xlpm.quyu,Sheet4!E67:J67,IF(COUNTIF(_xlpm.quyu,"&gt;0")&gt;=4,AVERAGE(_xlpm.quyu),IF(MAX(_xlpm.quyu)&gt;0,MAX(_xlpm.quyu),""))),"")</f>
        <v/>
      </c>
      <c r="V67" s="28" cm="1">
        <f t="array" aca="1" ref="V67" ca="1">IFERROR(IF(Sheet4!D67&lt;&gt;"",ROUND((Sheet4!D67+Sheet1!T67)/手数料,0),ROUND((U67+T67)/手数料,0))*IF($V$1&lt;&gt;"",$V$1,1),"")</f>
        <v>99722</v>
      </c>
      <c r="Z67" s="1"/>
      <c r="AA67" s="1"/>
      <c r="AB67" s="1"/>
      <c r="AD67" s="3"/>
      <c r="AE67" s="3"/>
      <c r="AF67" s="3"/>
      <c r="AG67" s="3"/>
    </row>
    <row r="68" spans="1:33" ht="35.1" customHeight="1">
      <c r="A68">
        <v>820590274</v>
      </c>
      <c r="B68" t="s">
        <v>73</v>
      </c>
      <c r="C68" t="str">
        <f>HYPERLINK(_xlfn.XLOOKUP(A68,源!A:A,源!V:V,"",0,1),"网页")</f>
        <v>网页</v>
      </c>
      <c r="D68" s="55" t="str" cm="1">
        <f t="array" aca="1" ref="D68" ca="1">"单"&amp;Sheet2!G68&amp;"/库"&amp;IFERROR(IF(COUNTIF([1]在庫!$C:$C,INDIRECT("Sheet5!AL"&amp;ROW()))&gt;0,COUNTIF([1]在庫!$C:$C,INDIRECT("Sheet5!AL"&amp;ROW())),COUNTIF([1]在庫!$D:$D,INDIRECT("Sheet5!B"&amp;ROW()))),0)</f>
        <v>单0/库0</v>
      </c>
      <c r="E68" t="str">
        <f ca="1">IFERROR(IF(F68&lt;&gt;"",F68,IF(OR(AND(Sheet3!AC68="14:00",Q68&gt;0),AND(R68&lt;&gt;"",J68&gt;1)),"",IF(AND(J68&gt;=4,Sheet2!F68=0,H68&gt;5),"上架●",IF(OR(AND(J68=0,H68&lt;12),AND(J68&lt;4,H68&lt;=5,Sheet2!F68=1)),IF(Sheet2!F68=1,"下架●",""),IF(AND(J68&lt;=4,Sheet2!F68=1),"問合●",""))))),"")</f>
        <v/>
      </c>
      <c r="G68" s="35" cm="1">
        <f t="array" aca="1" ref="G68" ca="1">IFERROR(COUNTIF(INDIRECT(Sheet2!$W$2&amp;"F"&amp;Sheet2!B68&amp;":F"&amp;Sheet2!D68),"&lt;="&amp;Sheet3!L68*手数料),0)</f>
        <v>24</v>
      </c>
      <c r="H68" s="35">
        <f ca="1">IF(AND(Sheet2!L68=0,J68+L68+N68&lt;&gt;0),J68+L68+N68,Sheet2!L68)</f>
        <v>27</v>
      </c>
      <c r="I68" s="38" t="str">
        <f ca="1">HYPERLINK("https://www.qoo10.jp/GMKT.INC/Goods/Goods.aspx?goodscode="&amp;A68,IF(Sheet2!F68=0,"在庫切れ","出品中"))</f>
        <v>出品中</v>
      </c>
      <c r="J68">
        <v>12</v>
      </c>
      <c r="K68" s="33" t="s">
        <v>2806</v>
      </c>
      <c r="L68">
        <v>9</v>
      </c>
      <c r="M68" s="6" t="s">
        <v>2389</v>
      </c>
      <c r="N68">
        <v>6</v>
      </c>
      <c r="O68" t="s">
        <v>275</v>
      </c>
      <c r="P68" t="str" cm="1">
        <f t="array" aca="1" ref="P68" ca="1">IF(発送日=0.583333333333333,TEXT(0.583333333333333,"H:MM"),発送日)&amp;"/"&amp;Sheet3!AC68</f>
        <v>3/3</v>
      </c>
      <c r="Q68" cm="1">
        <f t="array" aca="1" ref="Q68" ca="1">VALUE(_xlfn.XLOOKUP(INDIRECT("A"&amp;ROW()),Sheet5!A:A,Sheet5!K:K,"",0,1))</f>
        <v>1</v>
      </c>
      <c r="R68" s="67" t="str" cm="1">
        <f t="array" aca="1" ref="R6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68" s="28" cm="1">
        <f t="array" aca="1" ref="S68" ca="1">VALUE(_xlfn.XLOOKUP(INDIRECT("A"&amp;ROW()),Sheet5!A:A,Sheet5!I:I,"",0,1))</f>
        <v>64764</v>
      </c>
      <c r="T68">
        <f ca="1">_xlfn.LET(_xlpm.kaka,IFERROR(LOOKUP(U68,{0,20000,30000,50000,100000,200000,400000,800000},{1500,2500,3500,4000,6000,8000,12000,30000}),6000),IF(TEXT(NOW(),"AAAA")="金曜日",_xlpm.kaka*2,_xlpm.kaka))</f>
        <v>4000</v>
      </c>
      <c r="U68" s="27">
        <f>IFERROR(_xlfn.LET(_xlpm.quyu,Sheet4!E68:J68,IF(COUNTIF(_xlpm.quyu,"&gt;0")&gt;=4,AVERAGE(_xlpm.quyu),IF(MAX(_xlpm.quyu)&gt;0,MAX(_xlpm.quyu),""))),"")</f>
        <v>55313.333333333336</v>
      </c>
      <c r="V68" s="28" cm="1">
        <f t="array" aca="1" ref="V68" ca="1">IFERROR(IF(Sheet4!D68&lt;&gt;"",ROUND((Sheet4!D68+Sheet1!T68)/手数料,0),ROUND((U68+T68)/手数料,0))*IF($V$1&lt;&gt;"",$V$1,1),"")</f>
        <v>64471</v>
      </c>
      <c r="Z68" s="1"/>
      <c r="AA68" s="1"/>
      <c r="AB68" s="1"/>
      <c r="AD68" s="3"/>
      <c r="AE68" s="3"/>
      <c r="AF68" s="3"/>
      <c r="AG68" s="3"/>
    </row>
    <row r="69" spans="1:33" ht="35.1" customHeight="1">
      <c r="A69">
        <v>820590275</v>
      </c>
      <c r="B69" t="s">
        <v>74</v>
      </c>
      <c r="C69" t="str">
        <f>HYPERLINK(_xlfn.XLOOKUP(A69,源!A:A,源!V:V,"",0,1),"网页")</f>
        <v>网页</v>
      </c>
      <c r="D69" s="55" t="str" cm="1">
        <f t="array" aca="1" ref="D69" ca="1">"单"&amp;Sheet2!G69&amp;"/库"&amp;IFERROR(IF(COUNTIF([1]在庫!$C:$C,INDIRECT("Sheet5!AL"&amp;ROW()))&gt;0,COUNTIF([1]在庫!$C:$C,INDIRECT("Sheet5!AL"&amp;ROW())),COUNTIF([1]在庫!$D:$D,INDIRECT("Sheet5!B"&amp;ROW()))),0)</f>
        <v>单0/库0</v>
      </c>
      <c r="E69" t="str">
        <f ca="1">IFERROR(IF(F69&lt;&gt;"",F69,IF(OR(AND(Sheet3!AC69="14:00",Q69&gt;0),AND(R69&lt;&gt;"",J69&gt;1)),"",IF(AND(J69&gt;=4,Sheet2!F69=0,H69&gt;5),"上架●",IF(OR(AND(J69=0,H69&lt;12),AND(J69&lt;4,H69&lt;=5,Sheet2!F69=1)),IF(Sheet2!F69=1,"下架●",""),IF(AND(J69&lt;=4,Sheet2!F69=1),"問合●",""))))),"")</f>
        <v/>
      </c>
      <c r="G69" s="35" cm="1">
        <f t="array" aca="1" ref="G69" ca="1">IFERROR(COUNTIF(INDIRECT(Sheet2!$W$2&amp;"F"&amp;Sheet2!B69&amp;":F"&amp;Sheet2!D69),"&lt;="&amp;Sheet3!L69*手数料),0)</f>
        <v>7</v>
      </c>
      <c r="H69" s="35">
        <f ca="1">IF(AND(Sheet2!L69=0,J69+L69+N69&lt;&gt;0),J69+L69+N69,Sheet2!L69)</f>
        <v>7</v>
      </c>
      <c r="I69" s="38" t="str">
        <f ca="1">HYPERLINK("https://www.qoo10.jp/GMKT.INC/Goods/Goods.aspx?goodscode="&amp;A69,IF(Sheet2!F69=0,"在庫切れ","出品中"))</f>
        <v>在庫切れ</v>
      </c>
      <c r="J69">
        <v>0</v>
      </c>
      <c r="K69" s="33"/>
      <c r="L69">
        <v>6</v>
      </c>
      <c r="M69" s="6" t="s">
        <v>2389</v>
      </c>
      <c r="N69">
        <v>1</v>
      </c>
      <c r="O69" t="s">
        <v>275</v>
      </c>
      <c r="P69" t="str" cm="1">
        <f t="array" aca="1" ref="P69" ca="1">IF(発送日=0.583333333333333,TEXT(0.583333333333333,"H:MM"),発送日)&amp;"/"&amp;Sheet3!AC69</f>
        <v>5/14</v>
      </c>
      <c r="Q69" cm="1">
        <f t="array" aca="1" ref="Q69" ca="1">VALUE(_xlfn.XLOOKUP(INDIRECT("A"&amp;ROW()),Sheet5!A:A,Sheet5!K:K,"",0,1))</f>
        <v>0</v>
      </c>
      <c r="R69" s="67" t="str" cm="1">
        <f t="array" aca="1" ref="R6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69" s="28" cm="1">
        <f t="array" aca="1" ref="S69" ca="1">VALUE(_xlfn.XLOOKUP(INDIRECT("A"&amp;ROW()),Sheet5!A:A,Sheet5!I:I,"",0,1))</f>
        <v>96739</v>
      </c>
      <c r="T69">
        <f ca="1">_xlfn.LET(_xlpm.kaka,IFERROR(LOOKUP(U69,{0,20000,30000,50000,100000,200000,400000,800000},{1500,2500,3500,4000,6000,8000,12000,30000}),6000),IF(TEXT(NOW(),"AAAA")="金曜日",_xlpm.kaka*2,_xlpm.kaka))</f>
        <v>6000</v>
      </c>
      <c r="U69" s="27" t="str">
        <f>IFERROR(_xlfn.LET(_xlpm.quyu,Sheet4!E69:J69,IF(COUNTIF(_xlpm.quyu,"&gt;0")&gt;=4,AVERAGE(_xlpm.quyu),IF(MAX(_xlpm.quyu)&gt;0,MAX(_xlpm.quyu),""))),"")</f>
        <v/>
      </c>
      <c r="V69" s="28" cm="1">
        <f t="array" aca="1" ref="V69" ca="1">IFERROR(IF(Sheet4!D69&lt;&gt;"",ROUND((Sheet4!D69+Sheet1!T69)/手数料,0),ROUND((U69+T69)/手数料,0))*IF($V$1&lt;&gt;"",$V$1,1),"")</f>
        <v>108132</v>
      </c>
      <c r="Z69" s="1"/>
      <c r="AA69" s="1"/>
      <c r="AB69" s="1"/>
      <c r="AD69" s="3"/>
      <c r="AE69" s="3"/>
      <c r="AF69" s="3"/>
      <c r="AG69" s="3"/>
    </row>
    <row r="70" spans="1:33" ht="35.1" customHeight="1">
      <c r="A70">
        <v>820590276</v>
      </c>
      <c r="B70" t="s">
        <v>75</v>
      </c>
      <c r="C70" t="str">
        <f>HYPERLINK(_xlfn.XLOOKUP(A70,源!A:A,源!V:V,"",0,1),"网页")</f>
        <v>网页</v>
      </c>
      <c r="D70" s="55" t="str" cm="1">
        <f t="array" aca="1" ref="D70" ca="1">"单"&amp;Sheet2!G70&amp;"/库"&amp;IFERROR(IF(COUNTIF([1]在庫!$C:$C,INDIRECT("Sheet5!AL"&amp;ROW()))&gt;0,COUNTIF([1]在庫!$C:$C,INDIRECT("Sheet5!AL"&amp;ROW())),COUNTIF([1]在庫!$D:$D,INDIRECT("Sheet5!B"&amp;ROW()))),0)</f>
        <v>单0/库0</v>
      </c>
      <c r="E70" t="str">
        <f ca="1">IFERROR(IF(F70&lt;&gt;"",F70,IF(OR(AND(Sheet3!AC70="14:00",Q70&gt;0),AND(R70&lt;&gt;"",J70&gt;1)),"",IF(AND(J70&gt;=4,Sheet2!F70=0,H70&gt;5),"上架●",IF(OR(AND(J70=0,H70&lt;12),AND(J70&lt;4,H70&lt;=5,Sheet2!F70=1)),IF(Sheet2!F70=1,"下架●",""),IF(AND(J70&lt;=4,Sheet2!F70=1),"問合●",""))))),"")</f>
        <v/>
      </c>
      <c r="G70" s="35" cm="1">
        <f t="array" aca="1" ref="G70" ca="1">IFERROR(COUNTIF(INDIRECT(Sheet2!$W$2&amp;"F"&amp;Sheet2!B70&amp;":F"&amp;Sheet2!D70),"&lt;="&amp;Sheet3!L70*手数料),0)</f>
        <v>7</v>
      </c>
      <c r="H70" s="35">
        <f ca="1">IF(AND(Sheet2!L70=0,J70+L70+N70&lt;&gt;0),J70+L70+N70,Sheet2!L70)</f>
        <v>7</v>
      </c>
      <c r="I70" s="38" t="str">
        <f ca="1">HYPERLINK("https://www.qoo10.jp/GMKT.INC/Goods/Goods.aspx?goodscode="&amp;A70,IF(Sheet2!F70=0,"在庫切れ","出品中"))</f>
        <v>在庫切れ</v>
      </c>
      <c r="J70">
        <v>0</v>
      </c>
      <c r="K70" s="33"/>
      <c r="L70">
        <v>6</v>
      </c>
      <c r="M70" s="6" t="s">
        <v>2389</v>
      </c>
      <c r="N70">
        <v>1</v>
      </c>
      <c r="O70" t="s">
        <v>276</v>
      </c>
      <c r="P70" t="str" cm="1">
        <f t="array" aca="1" ref="P70" ca="1">IF(発送日=0.583333333333333,TEXT(0.583333333333333,"H:MM"),発送日)&amp;"/"&amp;Sheet3!AC70</f>
        <v>5/14</v>
      </c>
      <c r="Q70" cm="1">
        <f t="array" aca="1" ref="Q70" ca="1">VALUE(_xlfn.XLOOKUP(INDIRECT("A"&amp;ROW()),Sheet5!A:A,Sheet5!K:K,"",0,1))</f>
        <v>0</v>
      </c>
      <c r="R70" s="67" t="str" cm="1">
        <f t="array" aca="1" ref="R7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70" s="28" cm="1">
        <f t="array" aca="1" ref="S70" ca="1">VALUE(_xlfn.XLOOKUP(INDIRECT("A"&amp;ROW()),Sheet5!A:A,Sheet5!I:I,"",0,1))</f>
        <v>96739</v>
      </c>
      <c r="T70">
        <f ca="1">_xlfn.LET(_xlpm.kaka,IFERROR(LOOKUP(U70,{0,20000,30000,50000,100000,200000,400000,800000},{1500,2500,3500,4000,6000,8000,12000,30000}),6000),IF(TEXT(NOW(),"AAAA")="金曜日",_xlpm.kaka*2,_xlpm.kaka))</f>
        <v>6000</v>
      </c>
      <c r="U70" s="27" t="str">
        <f>IFERROR(_xlfn.LET(_xlpm.quyu,Sheet4!E70:J70,IF(COUNTIF(_xlpm.quyu,"&gt;0")&gt;=4,AVERAGE(_xlpm.quyu),IF(MAX(_xlpm.quyu)&gt;0,MAX(_xlpm.quyu),""))),"")</f>
        <v/>
      </c>
      <c r="V70" s="28" cm="1">
        <f t="array" aca="1" ref="V70" ca="1">IFERROR(IF(Sheet4!D70&lt;&gt;"",ROUND((Sheet4!D70+Sheet1!T70)/手数料,0),ROUND((U70+T70)/手数料,0))*IF($V$1&lt;&gt;"",$V$1,1),"")</f>
        <v>108132</v>
      </c>
      <c r="Z70" s="1"/>
      <c r="AA70" s="1"/>
      <c r="AB70" s="1"/>
      <c r="AD70" s="3"/>
      <c r="AE70" s="3"/>
      <c r="AF70" s="3"/>
      <c r="AG70" s="3"/>
    </row>
    <row r="71" spans="1:33" ht="35.1" customHeight="1">
      <c r="A71">
        <v>820590277</v>
      </c>
      <c r="B71" t="s">
        <v>76</v>
      </c>
      <c r="C71" t="str">
        <f>HYPERLINK(_xlfn.XLOOKUP(A71,源!A:A,源!V:V,"",0,1),"网页")</f>
        <v>网页</v>
      </c>
      <c r="D71" s="55" t="str" cm="1">
        <f t="array" aca="1" ref="D71" ca="1">"单"&amp;Sheet2!G71&amp;"/库"&amp;IFERROR(IF(COUNTIF([1]在庫!$C:$C,INDIRECT("Sheet5!AL"&amp;ROW()))&gt;0,COUNTIF([1]在庫!$C:$C,INDIRECT("Sheet5!AL"&amp;ROW())),COUNTIF([1]在庫!$D:$D,INDIRECT("Sheet5!B"&amp;ROW()))),0)</f>
        <v>单0/库0</v>
      </c>
      <c r="E71" t="str">
        <f ca="1">IFERROR(IF(F71&lt;&gt;"",F71,IF(OR(AND(Sheet3!AC71="14:00",Q71&gt;0),AND(R71&lt;&gt;"",J71&gt;1)),"",IF(AND(J71&gt;=4,Sheet2!F71=0,H71&gt;5),"上架●",IF(OR(AND(J71=0,H71&lt;12),AND(J71&lt;4,H71&lt;=5,Sheet2!F71=1)),IF(Sheet2!F71=1,"下架●",""),IF(AND(J71&lt;=4,Sheet2!F71=1),"問合●",""))))),"")</f>
        <v/>
      </c>
      <c r="G71" s="35" cm="1">
        <f t="array" aca="1" ref="G71" ca="1">IFERROR(COUNTIF(INDIRECT(Sheet2!$W$2&amp;"F"&amp;Sheet2!B71&amp;":F"&amp;Sheet2!D71),"&lt;="&amp;Sheet3!L71*手数料),0)</f>
        <v>4</v>
      </c>
      <c r="H71" s="35">
        <f ca="1">IF(AND(Sheet2!L71=0,J71+L71+N71&lt;&gt;0),J71+L71+N71,Sheet2!L71)</f>
        <v>6</v>
      </c>
      <c r="I71" s="38" t="str">
        <f ca="1">HYPERLINK("https://www.qoo10.jp/GMKT.INC/Goods/Goods.aspx?goodscode="&amp;A71,IF(Sheet2!F71=0,"在庫切れ","出品中"))</f>
        <v>在庫切れ</v>
      </c>
      <c r="J71">
        <v>0</v>
      </c>
      <c r="K71" s="33"/>
      <c r="L71">
        <v>5</v>
      </c>
      <c r="M71" s="6" t="s">
        <v>2389</v>
      </c>
      <c r="N71">
        <v>1</v>
      </c>
      <c r="O71" t="s">
        <v>277</v>
      </c>
      <c r="P71" t="str" cm="1">
        <f t="array" aca="1" ref="P71" ca="1">IF(発送日=0.583333333333333,TEXT(0.583333333333333,"H:MM"),発送日)&amp;"/"&amp;Sheet3!AC71</f>
        <v>5/14</v>
      </c>
      <c r="Q71" cm="1">
        <f t="array" aca="1" ref="Q71" ca="1">VALUE(_xlfn.XLOOKUP(INDIRECT("A"&amp;ROW()),Sheet5!A:A,Sheet5!K:K,"",0,1))</f>
        <v>0</v>
      </c>
      <c r="R71" s="67" t="str" cm="1">
        <f t="array" aca="1" ref="R7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71" s="28" cm="1">
        <f t="array" aca="1" ref="S71" ca="1">VALUE(_xlfn.XLOOKUP(INDIRECT("A"&amp;ROW()),Sheet5!A:A,Sheet5!I:I,"",0,1))</f>
        <v>100100</v>
      </c>
      <c r="T71">
        <f ca="1">_xlfn.LET(_xlpm.kaka,IFERROR(LOOKUP(U71,{0,20000,30000,50000,100000,200000,400000,800000},{1500,2500,3500,4000,6000,8000,12000,30000}),6000),IF(TEXT(NOW(),"AAAA")="金曜日",_xlpm.kaka*2,_xlpm.kaka))</f>
        <v>6000</v>
      </c>
      <c r="U71" s="27" t="str">
        <f>IFERROR(_xlfn.LET(_xlpm.quyu,Sheet4!E71:J71,IF(COUNTIF(_xlpm.quyu,"&gt;0")&gt;=4,AVERAGE(_xlpm.quyu),IF(MAX(_xlpm.quyu)&gt;0,MAX(_xlpm.quyu),""))),"")</f>
        <v/>
      </c>
      <c r="V71" s="28" cm="1">
        <f t="array" aca="1" ref="V71" ca="1">IFERROR(IF(Sheet4!D71&lt;&gt;"",ROUND((Sheet4!D71+Sheet1!T71)/手数料,0),ROUND((U71+T71)/手数料,0))*IF($V$1&lt;&gt;"",$V$1,1),"")</f>
        <v>77440</v>
      </c>
      <c r="Z71" s="1"/>
      <c r="AA71" s="1"/>
      <c r="AB71" s="1"/>
      <c r="AD71" s="3"/>
      <c r="AE71" s="3"/>
      <c r="AF71" s="3"/>
      <c r="AG71" s="3"/>
    </row>
    <row r="72" spans="1:33" ht="35.1" customHeight="1">
      <c r="A72">
        <v>820590278</v>
      </c>
      <c r="B72" t="s">
        <v>77</v>
      </c>
      <c r="C72" t="str">
        <f>HYPERLINK(_xlfn.XLOOKUP(A72,源!A:A,源!V:V,"",0,1),"网页")</f>
        <v>网页</v>
      </c>
      <c r="D72" s="55" t="str" cm="1">
        <f t="array" aca="1" ref="D72" ca="1">"单"&amp;Sheet2!G72&amp;"/库"&amp;IFERROR(IF(COUNTIF([1]在庫!$C:$C,INDIRECT("Sheet5!AL"&amp;ROW()))&gt;0,COUNTIF([1]在庫!$C:$C,INDIRECT("Sheet5!AL"&amp;ROW())),COUNTIF([1]在庫!$D:$D,INDIRECT("Sheet5!B"&amp;ROW()))),0)</f>
        <v>单0/库0</v>
      </c>
      <c r="E72" t="str">
        <f ca="1">IFERROR(IF(F72&lt;&gt;"",F72,IF(OR(AND(Sheet3!AC72="14:00",Q72&gt;0),AND(R72&lt;&gt;"",J72&gt;1)),"",IF(AND(J72&gt;=4,Sheet2!F72=0,H72&gt;5),"上架●",IF(OR(AND(J72=0,H72&lt;12),AND(J72&lt;4,H72&lt;=5,Sheet2!F72=1)),IF(Sheet2!F72=1,"下架●",""),IF(AND(J72&lt;=4,Sheet2!F72=1),"問合●",""))))),"")</f>
        <v/>
      </c>
      <c r="G72" s="35" cm="1">
        <f t="array" aca="1" ref="G72" ca="1">IFERROR(COUNTIF(INDIRECT(Sheet2!$W$2&amp;"F"&amp;Sheet2!B72&amp;":F"&amp;Sheet2!D72),"&lt;="&amp;Sheet3!L72*手数料),0)</f>
        <v>4</v>
      </c>
      <c r="H72" s="35">
        <f ca="1">IF(AND(Sheet2!L72=0,J72+L72+N72&lt;&gt;0),J72+L72+N72,Sheet2!L72)</f>
        <v>6</v>
      </c>
      <c r="I72" s="38" t="str">
        <f ca="1">HYPERLINK("https://www.qoo10.jp/GMKT.INC/Goods/Goods.aspx?goodscode="&amp;A72,IF(Sheet2!F72=0,"在庫切れ","出品中"))</f>
        <v>在庫切れ</v>
      </c>
      <c r="J72">
        <v>0</v>
      </c>
      <c r="K72" s="33"/>
      <c r="L72">
        <v>5</v>
      </c>
      <c r="M72" s="6" t="s">
        <v>2389</v>
      </c>
      <c r="N72">
        <v>1</v>
      </c>
      <c r="O72" t="s">
        <v>278</v>
      </c>
      <c r="P72" t="str" cm="1">
        <f t="array" aca="1" ref="P72" ca="1">IF(発送日=0.583333333333333,TEXT(0.583333333333333,"H:MM"),発送日)&amp;"/"&amp;Sheet3!AC72</f>
        <v>5/14</v>
      </c>
      <c r="Q72" cm="1">
        <f t="array" aca="1" ref="Q72" ca="1">VALUE(_xlfn.XLOOKUP(INDIRECT("A"&amp;ROW()),Sheet5!A:A,Sheet5!K:K,"",0,1))</f>
        <v>0</v>
      </c>
      <c r="R72" s="67" t="str" cm="1">
        <f t="array" aca="1" ref="R7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72" s="28" cm="1">
        <f t="array" aca="1" ref="S72" ca="1">VALUE(_xlfn.XLOOKUP(INDIRECT("A"&amp;ROW()),Sheet5!A:A,Sheet5!I:I,"",0,1))</f>
        <v>100100</v>
      </c>
      <c r="T72">
        <f ca="1">_xlfn.LET(_xlpm.kaka,IFERROR(LOOKUP(U72,{0,20000,30000,50000,100000,200000,400000,800000},{1500,2500,3500,4000,6000,8000,12000,30000}),6000),IF(TEXT(NOW(),"AAAA")="金曜日",_xlpm.kaka*2,_xlpm.kaka))</f>
        <v>6000</v>
      </c>
      <c r="U72" s="27" t="str">
        <f>IFERROR(_xlfn.LET(_xlpm.quyu,Sheet4!E72:J72,IF(COUNTIF(_xlpm.quyu,"&gt;0")&gt;=4,AVERAGE(_xlpm.quyu),IF(MAX(_xlpm.quyu)&gt;0,MAX(_xlpm.quyu),""))),"")</f>
        <v/>
      </c>
      <c r="V72" s="28" cm="1">
        <f t="array" aca="1" ref="V72" ca="1">IFERROR(IF(Sheet4!D72&lt;&gt;"",ROUND((Sheet4!D72+Sheet1!T72)/手数料,0),ROUND((U72+T72)/手数料,0))*IF($V$1&lt;&gt;"",$V$1,1),"")</f>
        <v>77440</v>
      </c>
      <c r="Z72" s="1"/>
      <c r="AA72" s="1"/>
      <c r="AB72" s="1"/>
      <c r="AD72" s="3"/>
      <c r="AE72" s="3"/>
      <c r="AF72" s="3"/>
      <c r="AG72" s="3"/>
    </row>
    <row r="73" spans="1:33" ht="35.1" customHeight="1">
      <c r="A73">
        <v>820590279</v>
      </c>
      <c r="B73" t="s">
        <v>78</v>
      </c>
      <c r="C73" t="str">
        <f>HYPERLINK(_xlfn.XLOOKUP(A73,源!A:A,源!V:V,"",0,1),"网页")</f>
        <v>网页</v>
      </c>
      <c r="D73" s="55" t="str" cm="1">
        <f t="array" aca="1" ref="D73" ca="1">"单"&amp;Sheet2!G73&amp;"/库"&amp;IFERROR(IF(COUNTIF([1]在庫!$C:$C,INDIRECT("Sheet5!AL"&amp;ROW()))&gt;0,COUNTIF([1]在庫!$C:$C,INDIRECT("Sheet5!AL"&amp;ROW())),COUNTIF([1]在庫!$D:$D,INDIRECT("Sheet5!B"&amp;ROW()))),0)</f>
        <v>单0/库0</v>
      </c>
      <c r="E73" t="str">
        <f ca="1">IFERROR(IF(F73&lt;&gt;"",F73,IF(OR(AND(Sheet3!AC73="14:00",Q73&gt;0),AND(R73&lt;&gt;"",J73&gt;1)),"",IF(AND(J73&gt;=4,Sheet2!F73=0,H73&gt;5),"上架●",IF(OR(AND(J73=0,H73&lt;12),AND(J73&lt;4,H73&lt;=5,Sheet2!F73=1)),IF(Sheet2!F73=1,"下架●",""),IF(AND(J73&lt;=4,Sheet2!F73=1),"問合●",""))))),"")</f>
        <v/>
      </c>
      <c r="G73" s="35" cm="1">
        <f t="array" aca="1" ref="G73" ca="1">IFERROR(COUNTIF(INDIRECT(Sheet2!$W$2&amp;"F"&amp;Sheet2!B73&amp;":F"&amp;Sheet2!D73),"&lt;="&amp;Sheet3!L73*手数料),0)</f>
        <v>2</v>
      </c>
      <c r="H73" s="35">
        <f ca="1">IF(AND(Sheet2!L73=0,J73+L73+N73&lt;&gt;0),J73+L73+N73,Sheet2!L73)</f>
        <v>2</v>
      </c>
      <c r="I73" s="38" t="str">
        <f ca="1">HYPERLINK("https://www.qoo10.jp/GMKT.INC/Goods/Goods.aspx?goodscode="&amp;A73,IF(Sheet2!F73=0,"在庫切れ","出品中"))</f>
        <v>在庫切れ</v>
      </c>
      <c r="J73">
        <v>0</v>
      </c>
      <c r="K73" s="33"/>
      <c r="L73">
        <v>0</v>
      </c>
      <c r="M73" s="6" t="s">
        <v>2389</v>
      </c>
      <c r="N73">
        <v>2</v>
      </c>
      <c r="O73" t="s">
        <v>279</v>
      </c>
      <c r="P73" t="str" cm="1">
        <f t="array" aca="1" ref="P73" ca="1">IF(発送日=0.583333333333333,TEXT(0.583333333333333,"H:MM"),発送日)&amp;"/"&amp;Sheet3!AC73</f>
        <v>5/14</v>
      </c>
      <c r="Q73" cm="1">
        <f t="array" aca="1" ref="Q73" ca="1">VALUE(_xlfn.XLOOKUP(INDIRECT("A"&amp;ROW()),Sheet5!A:A,Sheet5!K:K,"",0,1))</f>
        <v>0</v>
      </c>
      <c r="R73" s="67" t="str" cm="1">
        <f t="array" aca="1" ref="R7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73" s="28" cm="1">
        <f t="array" aca="1" ref="S73" ca="1">VALUE(_xlfn.XLOOKUP(INDIRECT("A"&amp;ROW()),Sheet5!A:A,Sheet5!I:I,"",0,1))</f>
        <v>100100</v>
      </c>
      <c r="T73">
        <f ca="1">_xlfn.LET(_xlpm.kaka,IFERROR(LOOKUP(U73,{0,20000,30000,50000,100000,200000,400000,800000},{1500,2500,3500,4000,6000,8000,12000,30000}),6000),IF(TEXT(NOW(),"AAAA")="金曜日",_xlpm.kaka*2,_xlpm.kaka))</f>
        <v>6000</v>
      </c>
      <c r="U73" s="27" t="str">
        <f>IFERROR(_xlfn.LET(_xlpm.quyu,Sheet4!E73:J73,IF(COUNTIF(_xlpm.quyu,"&gt;0")&gt;=4,AVERAGE(_xlpm.quyu),IF(MAX(_xlpm.quyu)&gt;0,MAX(_xlpm.quyu),""))),"")</f>
        <v/>
      </c>
      <c r="V73" s="28" cm="1">
        <f t="array" aca="1" ref="V73" ca="1">IFERROR(IF(Sheet4!D73&lt;&gt;"",ROUND((Sheet4!D73+Sheet1!T73)/手数料,0),ROUND((U73+T73)/手数料,0))*IF($V$1&lt;&gt;"",$V$1,1),"")</f>
        <v>96654</v>
      </c>
      <c r="Z73" s="1"/>
      <c r="AA73" s="1"/>
      <c r="AB73" s="1"/>
      <c r="AD73" s="3"/>
      <c r="AE73" s="3"/>
      <c r="AF73" s="3"/>
      <c r="AG73" s="3"/>
    </row>
    <row r="74" spans="1:33" ht="35.1" customHeight="1">
      <c r="A74">
        <v>820590280</v>
      </c>
      <c r="B74" t="s">
        <v>79</v>
      </c>
      <c r="C74" t="str">
        <f>HYPERLINK(_xlfn.XLOOKUP(A74,源!A:A,源!V:V,"",0,1),"网页")</f>
        <v>网页</v>
      </c>
      <c r="D74" s="55" t="str" cm="1">
        <f t="array" aca="1" ref="D74" ca="1">"单"&amp;Sheet2!G74&amp;"/库"&amp;IFERROR(IF(COUNTIF([1]在庫!$C:$C,INDIRECT("Sheet5!AL"&amp;ROW()))&gt;0,COUNTIF([1]在庫!$C:$C,INDIRECT("Sheet5!AL"&amp;ROW())),COUNTIF([1]在庫!$D:$D,INDIRECT("Sheet5!B"&amp;ROW()))),0)</f>
        <v>单0/库0</v>
      </c>
      <c r="E74" t="str">
        <f ca="1">IFERROR(IF(F74&lt;&gt;"",F74,IF(OR(AND(Sheet3!AC74="14:00",Q74&gt;0),AND(R74&lt;&gt;"",J74&gt;1)),"",IF(AND(J74&gt;=4,Sheet2!F74=0,H74&gt;5),"上架●",IF(OR(AND(J74=0,H74&lt;12),AND(J74&lt;4,H74&lt;=5,Sheet2!F74=1)),IF(Sheet2!F74=1,"下架●",""),IF(AND(J74&lt;=4,Sheet2!F74=1),"問合●",""))))),"")</f>
        <v/>
      </c>
      <c r="G74" s="35" cm="1">
        <f t="array" aca="1" ref="G74" ca="1">IFERROR(COUNTIF(INDIRECT(Sheet2!$W$2&amp;"F"&amp;Sheet2!B74&amp;":F"&amp;Sheet2!D74),"&lt;="&amp;Sheet3!L74*手数料),0)</f>
        <v>4</v>
      </c>
      <c r="H74" s="35">
        <f ca="1">IF(AND(Sheet2!L74=0,J74+L74+N74&lt;&gt;0),J74+L74+N74,Sheet2!L74)</f>
        <v>6</v>
      </c>
      <c r="I74" s="38" t="str">
        <f ca="1">HYPERLINK("https://www.qoo10.jp/GMKT.INC/Goods/Goods.aspx?goodscode="&amp;A74,IF(Sheet2!F74=0,"在庫切れ","出品中"))</f>
        <v>在庫切れ</v>
      </c>
      <c r="J74">
        <v>0</v>
      </c>
      <c r="K74" s="33"/>
      <c r="L74">
        <v>5</v>
      </c>
      <c r="M74" s="6" t="s">
        <v>2389</v>
      </c>
      <c r="N74">
        <v>1</v>
      </c>
      <c r="O74" t="s">
        <v>257</v>
      </c>
      <c r="P74" t="str" cm="1">
        <f t="array" aca="1" ref="P74" ca="1">IF(発送日=0.583333333333333,TEXT(0.583333333333333,"H:MM"),発送日)&amp;"/"&amp;Sheet3!AC74</f>
        <v>5/14</v>
      </c>
      <c r="Q74" cm="1">
        <f t="array" aca="1" ref="Q74" ca="1">VALUE(_xlfn.XLOOKUP(INDIRECT("A"&amp;ROW()),Sheet5!A:A,Sheet5!K:K,"",0,1))</f>
        <v>0</v>
      </c>
      <c r="R74" s="67" t="str" cm="1">
        <f t="array" aca="1" ref="R7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74" s="28" cm="1">
        <f t="array" aca="1" ref="S74" ca="1">VALUE(_xlfn.XLOOKUP(INDIRECT("A"&amp;ROW()),Sheet5!A:A,Sheet5!I:I,"",0,1))</f>
        <v>100100</v>
      </c>
      <c r="T74">
        <f ca="1">_xlfn.LET(_xlpm.kaka,IFERROR(LOOKUP(U74,{0,20000,30000,50000,100000,200000,400000,800000},{1500,2500,3500,4000,6000,8000,12000,30000}),6000),IF(TEXT(NOW(),"AAAA")="金曜日",_xlpm.kaka*2,_xlpm.kaka))</f>
        <v>6000</v>
      </c>
      <c r="U74" s="27" t="str">
        <f>IFERROR(_xlfn.LET(_xlpm.quyu,Sheet4!E74:J74,IF(COUNTIF(_xlpm.quyu,"&gt;0")&gt;=4,AVERAGE(_xlpm.quyu),IF(MAX(_xlpm.quyu)&gt;0,MAX(_xlpm.quyu),""))),"")</f>
        <v/>
      </c>
      <c r="V74" s="28" cm="1">
        <f t="array" aca="1" ref="V74" ca="1">IFERROR(IF(Sheet4!D74&lt;&gt;"",ROUND((Sheet4!D74+Sheet1!T74)/手数料,0),ROUND((U74+T74)/手数料,0))*IF($V$1&lt;&gt;"",$V$1,1),"")</f>
        <v>77440</v>
      </c>
      <c r="Z74" s="1"/>
      <c r="AA74" s="1"/>
      <c r="AB74" s="1"/>
      <c r="AD74" s="3"/>
      <c r="AE74" s="3"/>
      <c r="AF74" s="3"/>
      <c r="AG74" s="3"/>
    </row>
    <row r="75" spans="1:33" ht="35.1" customHeight="1">
      <c r="A75">
        <v>820590281</v>
      </c>
      <c r="B75" t="s">
        <v>80</v>
      </c>
      <c r="C75" t="str">
        <f>HYPERLINK(_xlfn.XLOOKUP(A75,源!A:A,源!V:V,"",0,1),"网页")</f>
        <v>网页</v>
      </c>
      <c r="D75" s="55" t="str" cm="1">
        <f t="array" aca="1" ref="D75" ca="1">"单"&amp;Sheet2!G75&amp;"/库"&amp;IFERROR(IF(COUNTIF([1]在庫!$C:$C,INDIRECT("Sheet5!AL"&amp;ROW()))&gt;0,COUNTIF([1]在庫!$C:$C,INDIRECT("Sheet5!AL"&amp;ROW())),COUNTIF([1]在庫!$D:$D,INDIRECT("Sheet5!B"&amp;ROW()))),0)</f>
        <v>单0/库0</v>
      </c>
      <c r="E75" t="str">
        <f ca="1">IFERROR(IF(F75&lt;&gt;"",F75,IF(OR(AND(Sheet3!AC75="14:00",Q75&gt;0),AND(R75&lt;&gt;"",J75&gt;1)),"",IF(AND(J75&gt;=4,Sheet2!F75=0,H75&gt;5),"上架●",IF(OR(AND(J75=0,H75&lt;12),AND(J75&lt;4,H75&lt;=5,Sheet2!F75=1)),IF(Sheet2!F75=1,"下架●",""),IF(AND(J75&lt;=4,Sheet2!F75=1),"問合●",""))))),"")</f>
        <v/>
      </c>
      <c r="G75" s="35" cm="1">
        <f t="array" aca="1" ref="G75" ca="1">IFERROR(COUNTIF(INDIRECT(Sheet2!$W$2&amp;"F"&amp;Sheet2!B75&amp;":F"&amp;Sheet2!D75),"&lt;="&amp;Sheet3!L75*手数料),0)</f>
        <v>8</v>
      </c>
      <c r="H75" s="35">
        <f ca="1">IF(AND(Sheet2!L75=0,J75+L75+N75&lt;&gt;0),J75+L75+N75,Sheet2!L75)</f>
        <v>8</v>
      </c>
      <c r="I75" s="38" t="str">
        <f ca="1">HYPERLINK("https://www.qoo10.jp/GMKT.INC/Goods/Goods.aspx?goodscode="&amp;A75,IF(Sheet2!F75=0,"在庫切れ","出品中"))</f>
        <v>在庫切れ</v>
      </c>
      <c r="J75">
        <v>2</v>
      </c>
      <c r="K75" s="33" t="s">
        <v>2555</v>
      </c>
      <c r="L75">
        <v>3</v>
      </c>
      <c r="M75" s="6" t="s">
        <v>2389</v>
      </c>
      <c r="N75">
        <v>3</v>
      </c>
      <c r="O75" t="s">
        <v>280</v>
      </c>
      <c r="P75" t="str" cm="1">
        <f t="array" aca="1" ref="P75" ca="1">IF(発送日=0.583333333333333,TEXT(0.583333333333333,"H:MM"),発送日)&amp;"/"&amp;Sheet3!AC75</f>
        <v>7/14</v>
      </c>
      <c r="Q75" cm="1">
        <f t="array" aca="1" ref="Q75" ca="1">VALUE(_xlfn.XLOOKUP(INDIRECT("A"&amp;ROW()),Sheet5!A:A,Sheet5!K:K,"",0,1))</f>
        <v>0</v>
      </c>
      <c r="R75" s="67" t="str" cm="1">
        <f t="array" aca="1" ref="R7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75" s="28" cm="1">
        <f t="array" aca="1" ref="S75" ca="1">VALUE(_xlfn.XLOOKUP(INDIRECT("A"&amp;ROW()),Sheet5!A:A,Sheet5!I:I,"",0,1))</f>
        <v>46231</v>
      </c>
      <c r="T75">
        <f ca="1">_xlfn.LET(_xlpm.kaka,IFERROR(LOOKUP(U75,{0,20000,30000,50000,100000,200000,400000,800000},{1500,2500,3500,4000,6000,8000,12000,30000}),6000),IF(TEXT(NOW(),"AAAA")="金曜日",_xlpm.kaka*2,_xlpm.kaka))</f>
        <v>3500</v>
      </c>
      <c r="U75" s="27">
        <f>IFERROR(_xlfn.LET(_xlpm.quyu,Sheet4!E75:J75,IF(COUNTIF(_xlpm.quyu,"&gt;0")&gt;=4,AVERAGE(_xlpm.quyu),IF(MAX(_xlpm.quyu)&gt;0,MAX(_xlpm.quyu),""))),"")</f>
        <v>40880</v>
      </c>
      <c r="V75" s="28" cm="1">
        <f t="array" aca="1" ref="V75" ca="1">IFERROR(IF(Sheet4!D75&lt;&gt;"",ROUND((Sheet4!D75+Sheet1!T75)/手数料,0),ROUND((U75+T75)/手数料,0))*IF($V$1&lt;&gt;"",$V$1,1),"")</f>
        <v>48769</v>
      </c>
      <c r="Z75" s="1"/>
      <c r="AA75" s="1"/>
      <c r="AB75" s="1"/>
      <c r="AD75" s="3"/>
      <c r="AE75" s="3"/>
      <c r="AF75" s="3"/>
      <c r="AG75" s="3"/>
    </row>
    <row r="76" spans="1:33" ht="35.1" customHeight="1">
      <c r="A76">
        <v>820590282</v>
      </c>
      <c r="B76" t="s">
        <v>81</v>
      </c>
      <c r="C76" t="str">
        <f>HYPERLINK(_xlfn.XLOOKUP(A76,源!A:A,源!V:V,"",0,1),"网页")</f>
        <v>网页</v>
      </c>
      <c r="D76" s="55" t="str" cm="1">
        <f t="array" aca="1" ref="D76" ca="1">"单"&amp;Sheet2!G76&amp;"/库"&amp;IFERROR(IF(COUNTIF([1]在庫!$C:$C,INDIRECT("Sheet5!AL"&amp;ROW()))&gt;0,COUNTIF([1]在庫!$C:$C,INDIRECT("Sheet5!AL"&amp;ROW())),COUNTIF([1]在庫!$D:$D,INDIRECT("Sheet5!B"&amp;ROW()))),0)</f>
        <v>单0/库0</v>
      </c>
      <c r="E76" t="str">
        <f ca="1">IFERROR(IF(F76&lt;&gt;"",F76,IF(OR(AND(Sheet3!AC76="14:00",Q76&gt;0),AND(R76&lt;&gt;"",J76&gt;1)),"",IF(AND(J76&gt;=4,Sheet2!F76=0,H76&gt;5),"上架●",IF(OR(AND(J76=0,H76&lt;12),AND(J76&lt;4,H76&lt;=5,Sheet2!F76=1)),IF(Sheet2!F76=1,"下架●",""),IF(AND(J76&lt;=4,Sheet2!F76=1),"問合●",""))))),"")</f>
        <v/>
      </c>
      <c r="G76" s="35" cm="1">
        <f t="array" aca="1" ref="G76" ca="1">IFERROR(COUNTIF(INDIRECT(Sheet2!$W$2&amp;"F"&amp;Sheet2!B76&amp;":F"&amp;Sheet2!D76),"&lt;="&amp;Sheet3!L76*手数料),0)</f>
        <v>8</v>
      </c>
      <c r="H76" s="35">
        <f ca="1">IF(AND(Sheet2!L76=0,J76+L76+N76&lt;&gt;0),J76+L76+N76,Sheet2!L76)</f>
        <v>10</v>
      </c>
      <c r="I76" s="38" t="str">
        <f ca="1">HYPERLINK("https://www.qoo10.jp/GMKT.INC/Goods/Goods.aspx?goodscode="&amp;A76,IF(Sheet2!F76=0,"在庫切れ","出品中"))</f>
        <v>出品中</v>
      </c>
      <c r="J76">
        <v>6</v>
      </c>
      <c r="K76" s="33" t="s">
        <v>2469</v>
      </c>
      <c r="L76">
        <v>4</v>
      </c>
      <c r="M76" s="6" t="s">
        <v>2389</v>
      </c>
      <c r="N76">
        <v>0</v>
      </c>
      <c r="O76" t="s">
        <v>94</v>
      </c>
      <c r="P76" t="str" cm="1">
        <f t="array" aca="1" ref="P76" ca="1">IF(発送日=0.583333333333333,TEXT(0.583333333333333,"H:MM"),発送日)&amp;"/"&amp;Sheet3!AC76</f>
        <v>3/3</v>
      </c>
      <c r="Q76" cm="1">
        <f t="array" aca="1" ref="Q76" ca="1">VALUE(_xlfn.XLOOKUP(INDIRECT("A"&amp;ROW()),Sheet5!A:A,Sheet5!K:K,"",0,1))</f>
        <v>1</v>
      </c>
      <c r="R76" s="67" t="str" cm="1">
        <f t="array" aca="1" ref="R7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76" s="28" cm="1">
        <f t="array" aca="1" ref="S76" ca="1">VALUE(_xlfn.XLOOKUP(INDIRECT("A"&amp;ROW()),Sheet5!A:A,Sheet5!I:I,"",0,1))</f>
        <v>45367</v>
      </c>
      <c r="T76">
        <f ca="1">_xlfn.LET(_xlpm.kaka,IFERROR(LOOKUP(U76,{0,20000,30000,50000,100000,200000,400000,800000},{1500,2500,3500,4000,6000,8000,12000,30000}),6000),IF(TEXT(NOW(),"AAAA")="金曜日",_xlpm.kaka*2,_xlpm.kaka))</f>
        <v>3500</v>
      </c>
      <c r="U76" s="27">
        <f>IFERROR(_xlfn.LET(_xlpm.quyu,Sheet4!E76:J76,IF(COUNTIF(_xlpm.quyu,"&gt;0")&gt;=4,AVERAGE(_xlpm.quyu),IF(MAX(_xlpm.quyu)&gt;0,MAX(_xlpm.quyu),""))),"")</f>
        <v>38237.333333333336</v>
      </c>
      <c r="V76" s="28" cm="1">
        <f t="array" aca="1" ref="V76" ca="1">IFERROR(IF(Sheet4!D76&lt;&gt;"",ROUND((Sheet4!D76+Sheet1!T76)/手数料,0),ROUND((U76+T76)/手数料,0))*IF($V$1&lt;&gt;"",$V$1,1),"")</f>
        <v>45367</v>
      </c>
      <c r="Z76" s="1"/>
      <c r="AA76" s="1"/>
      <c r="AB76" s="1"/>
      <c r="AD76" s="3"/>
      <c r="AE76" s="3"/>
      <c r="AF76" s="3"/>
      <c r="AG76" s="3"/>
    </row>
    <row r="77" spans="1:33" ht="35.1" customHeight="1">
      <c r="A77">
        <v>820590283</v>
      </c>
      <c r="B77" t="s">
        <v>82</v>
      </c>
      <c r="C77" t="str">
        <f>HYPERLINK(_xlfn.XLOOKUP(A77,源!A:A,源!V:V,"",0,1),"网页")</f>
        <v>网页</v>
      </c>
      <c r="D77" s="55" t="str" cm="1">
        <f t="array" aca="1" ref="D77" ca="1">"单"&amp;Sheet2!G77&amp;"/库"&amp;IFERROR(IF(COUNTIF([1]在庫!$C:$C,INDIRECT("Sheet5!AL"&amp;ROW()))&gt;0,COUNTIF([1]在庫!$C:$C,INDIRECT("Sheet5!AL"&amp;ROW())),COUNTIF([1]在庫!$D:$D,INDIRECT("Sheet5!B"&amp;ROW()))),0)</f>
        <v>单0/库0</v>
      </c>
      <c r="E77" t="str">
        <f ca="1">IFERROR(IF(F77&lt;&gt;"",F77,IF(OR(AND(Sheet3!AC77="14:00",Q77&gt;0),AND(R77&lt;&gt;"",J77&gt;1)),"",IF(AND(J77&gt;=4,Sheet2!F77=0,H77&gt;5),"上架●",IF(OR(AND(J77=0,H77&lt;12),AND(J77&lt;4,H77&lt;=5,Sheet2!F77=1)),IF(Sheet2!F77=1,"下架●",""),IF(AND(J77&lt;=4,Sheet2!F77=1),"問合●",""))))),"")</f>
        <v/>
      </c>
      <c r="G77" s="35" cm="1">
        <f t="array" aca="1" ref="G77" ca="1">IFERROR(COUNTIF(INDIRECT(Sheet2!$W$2&amp;"F"&amp;Sheet2!B77&amp;":F"&amp;Sheet2!D77),"&lt;="&amp;Sheet3!L77*手数料),0)</f>
        <v>9</v>
      </c>
      <c r="H77" s="35">
        <f ca="1">IF(AND(Sheet2!L77=0,J77+L77+N77&lt;&gt;0),J77+L77+N77,Sheet2!L77)</f>
        <v>11</v>
      </c>
      <c r="I77" s="38" t="str">
        <f ca="1">HYPERLINK("https://www.qoo10.jp/GMKT.INC/Goods/Goods.aspx?goodscode="&amp;A77,IF(Sheet2!F77=0,"在庫切れ","出品中"))</f>
        <v>出品中</v>
      </c>
      <c r="J77">
        <v>7</v>
      </c>
      <c r="K77" s="33" t="s">
        <v>2613</v>
      </c>
      <c r="L77">
        <v>2</v>
      </c>
      <c r="M77" s="6" t="s">
        <v>2389</v>
      </c>
      <c r="N77">
        <v>2</v>
      </c>
      <c r="O77" t="s">
        <v>94</v>
      </c>
      <c r="P77" t="str" cm="1">
        <f t="array" aca="1" ref="P77" ca="1">IF(発送日=0.583333333333333,TEXT(0.583333333333333,"H:MM"),発送日)&amp;"/"&amp;Sheet3!AC77</f>
        <v>3/3</v>
      </c>
      <c r="Q77" cm="1">
        <f t="array" aca="1" ref="Q77" ca="1">VALUE(_xlfn.XLOOKUP(INDIRECT("A"&amp;ROW()),Sheet5!A:A,Sheet5!K:K,"",0,1))</f>
        <v>1</v>
      </c>
      <c r="R77" s="67" t="str" cm="1">
        <f t="array" aca="1" ref="R7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77" s="28" cm="1">
        <f t="array" aca="1" ref="S77" ca="1">VALUE(_xlfn.XLOOKUP(INDIRECT("A"&amp;ROW()),Sheet5!A:A,Sheet5!I:I,"",0,1))</f>
        <v>45420</v>
      </c>
      <c r="T77">
        <f ca="1">_xlfn.LET(_xlpm.kaka,IFERROR(LOOKUP(U77,{0,20000,30000,50000,100000,200000,400000,800000},{1500,2500,3500,4000,6000,8000,12000,30000}),6000),IF(TEXT(NOW(),"AAAA")="金曜日",_xlpm.kaka*2,_xlpm.kaka))</f>
        <v>3500</v>
      </c>
      <c r="U77" s="27">
        <f>IFERROR(_xlfn.LET(_xlpm.quyu,Sheet4!E77:J77,IF(COUNTIF(_xlpm.quyu,"&gt;0")&gt;=4,AVERAGE(_xlpm.quyu),IF(MAX(_xlpm.quyu)&gt;0,MAX(_xlpm.quyu),""))),"")</f>
        <v>38286</v>
      </c>
      <c r="V77" s="28" cm="1">
        <f t="array" aca="1" ref="V77" ca="1">IFERROR(IF(Sheet4!D77&lt;&gt;"",ROUND((Sheet4!D77+Sheet1!T77)/手数料,0),ROUND((U77+T77)/手数料,0))*IF($V$1&lt;&gt;"",$V$1,1),"")</f>
        <v>45420</v>
      </c>
      <c r="Z77" s="1"/>
      <c r="AA77" s="1"/>
      <c r="AB77" s="1"/>
      <c r="AD77" s="3"/>
      <c r="AE77" s="3"/>
      <c r="AF77" s="3"/>
      <c r="AG77" s="3"/>
    </row>
    <row r="78" spans="1:33" ht="35.1" customHeight="1">
      <c r="A78">
        <v>820590284</v>
      </c>
      <c r="B78" t="s">
        <v>83</v>
      </c>
      <c r="C78" t="str">
        <f>HYPERLINK(_xlfn.XLOOKUP(A78,源!A:A,源!V:V,"",0,1),"网页")</f>
        <v>网页</v>
      </c>
      <c r="D78" s="55" t="str" cm="1">
        <f t="array" aca="1" ref="D78" ca="1">"单"&amp;Sheet2!G78&amp;"/库"&amp;IFERROR(IF(COUNTIF([1]在庫!$C:$C,INDIRECT("Sheet5!AL"&amp;ROW()))&gt;0,COUNTIF([1]在庫!$C:$C,INDIRECT("Sheet5!AL"&amp;ROW())),COUNTIF([1]在庫!$D:$D,INDIRECT("Sheet5!B"&amp;ROW()))),0)</f>
        <v>单0/库0</v>
      </c>
      <c r="E78" t="str">
        <f ca="1">IFERROR(IF(F78&lt;&gt;"",F78,IF(OR(AND(Sheet3!AC78="14:00",Q78&gt;0),AND(R78&lt;&gt;"",J78&gt;1)),"",IF(AND(J78&gt;=4,Sheet2!F78=0,H78&gt;5),"上架●",IF(OR(AND(J78=0,H78&lt;12),AND(J78&lt;4,H78&lt;=5,Sheet2!F78=1)),IF(Sheet2!F78=1,"下架●",""),IF(AND(J78&lt;=4,Sheet2!F78=1),"問合●",""))))),"")</f>
        <v/>
      </c>
      <c r="G78" s="35" cm="1">
        <f t="array" aca="1" ref="G78" ca="1">IFERROR(COUNTIF(INDIRECT(Sheet2!$W$2&amp;"F"&amp;Sheet2!B78&amp;":F"&amp;Sheet2!D78),"&lt;="&amp;Sheet3!L78*手数料),0)</f>
        <v>10</v>
      </c>
      <c r="H78" s="35">
        <f ca="1">IF(AND(Sheet2!L78=0,J78+L78+N78&lt;&gt;0),J78+L78+N78,Sheet2!L78)</f>
        <v>10</v>
      </c>
      <c r="I78" s="38" t="str">
        <f ca="1">HYPERLINK("https://www.qoo10.jp/GMKT.INC/Goods/Goods.aspx?goodscode="&amp;A78,IF(Sheet2!F78=0,"在庫切れ","出品中"))</f>
        <v>在庫切れ</v>
      </c>
      <c r="J78">
        <v>3</v>
      </c>
      <c r="K78" s="33" t="s">
        <v>2589</v>
      </c>
      <c r="L78">
        <v>3</v>
      </c>
      <c r="M78" s="6" t="s">
        <v>2389</v>
      </c>
      <c r="N78">
        <v>4</v>
      </c>
      <c r="O78" t="s">
        <v>94</v>
      </c>
      <c r="P78" t="str" cm="1">
        <f t="array" aca="1" ref="P78" ca="1">IF(発送日=0.583333333333333,TEXT(0.583333333333333,"H:MM"),発送日)&amp;"/"&amp;Sheet3!AC78</f>
        <v>14/14</v>
      </c>
      <c r="Q78" cm="1">
        <f t="array" aca="1" ref="Q78" ca="1">VALUE(_xlfn.XLOOKUP(INDIRECT("A"&amp;ROW()),Sheet5!A:A,Sheet5!K:K,"",0,1))</f>
        <v>0</v>
      </c>
      <c r="R78" s="67" t="str" cm="1">
        <f t="array" aca="1" ref="R7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78" s="28" cm="1">
        <f t="array" aca="1" ref="S78" ca="1">VALUE(_xlfn.XLOOKUP(INDIRECT("A"&amp;ROW()),Sheet5!A:A,Sheet5!I:I,"",0,1))</f>
        <v>52825</v>
      </c>
      <c r="T78">
        <f ca="1">_xlfn.LET(_xlpm.kaka,IFERROR(LOOKUP(U78,{0,20000,30000,50000,100000,200000,400000,800000},{1500,2500,3500,4000,6000,8000,12000,30000}),6000),IF(TEXT(NOW(),"AAAA")="金曜日",_xlpm.kaka*2,_xlpm.kaka))</f>
        <v>3500</v>
      </c>
      <c r="U78" s="27">
        <f>IFERROR(_xlfn.LET(_xlpm.quyu,Sheet4!E78:J78,IF(COUNTIF(_xlpm.quyu,"&gt;0")&gt;=4,AVERAGE(_xlpm.quyu),IF(MAX(_xlpm.quyu)&gt;0,MAX(_xlpm.quyu),""))),"")</f>
        <v>40880</v>
      </c>
      <c r="V78" s="28" cm="1">
        <f t="array" aca="1" ref="V78" ca="1">IFERROR(IF(Sheet4!D78&lt;&gt;"",ROUND((Sheet4!D78+Sheet1!T78)/手数料,0),ROUND((U78+T78)/手数料,0))*IF($V$1&lt;&gt;"",$V$1,1),"")</f>
        <v>48769</v>
      </c>
      <c r="Z78" s="1"/>
      <c r="AA78" s="1"/>
      <c r="AB78" s="1"/>
      <c r="AD78" s="3"/>
      <c r="AE78" s="3"/>
      <c r="AF78" s="3"/>
      <c r="AG78" s="3"/>
    </row>
    <row r="79" spans="1:33" ht="35.1" customHeight="1">
      <c r="A79">
        <v>820590285</v>
      </c>
      <c r="B79" t="s">
        <v>84</v>
      </c>
      <c r="C79" t="str">
        <f>HYPERLINK(_xlfn.XLOOKUP(A79,源!A:A,源!V:V,"",0,1),"网页")</f>
        <v>网页</v>
      </c>
      <c r="D79" s="55" t="str" cm="1">
        <f t="array" aca="1" ref="D79" ca="1">"单"&amp;Sheet2!G79&amp;"/库"&amp;IFERROR(IF(COUNTIF([1]在庫!$C:$C,INDIRECT("Sheet5!AL"&amp;ROW()))&gt;0,COUNTIF([1]在庫!$C:$C,INDIRECT("Sheet5!AL"&amp;ROW())),COUNTIF([1]在庫!$D:$D,INDIRECT("Sheet5!B"&amp;ROW()))),0)</f>
        <v>单0/库0</v>
      </c>
      <c r="E79" t="str">
        <f ca="1">IFERROR(IF(F79&lt;&gt;"",F79,IF(OR(AND(Sheet3!AC79="14:00",Q79&gt;0),AND(R79&lt;&gt;"",J79&gt;1)),"",IF(AND(J79&gt;=4,Sheet2!F79=0,H79&gt;5),"上架●",IF(OR(AND(J79=0,H79&lt;12),AND(J79&lt;4,H79&lt;=5,Sheet2!F79=1)),IF(Sheet2!F79=1,"下架●",""),IF(AND(J79&lt;=4,Sheet2!F79=1),"問合●",""))))),"")</f>
        <v/>
      </c>
      <c r="G79" s="35" cm="1">
        <f t="array" aca="1" ref="G79" ca="1">IFERROR(COUNTIF(INDIRECT(Sheet2!$W$2&amp;"F"&amp;Sheet2!B79&amp;":F"&amp;Sheet2!D79),"&lt;="&amp;Sheet3!L79*手数料),0)</f>
        <v>8</v>
      </c>
      <c r="H79" s="35">
        <f ca="1">IF(AND(Sheet2!L79=0,J79+L79+N79&lt;&gt;0),J79+L79+N79,Sheet2!L79)</f>
        <v>8</v>
      </c>
      <c r="I79" s="38" t="str">
        <f ca="1">HYPERLINK("https://www.qoo10.jp/GMKT.INC/Goods/Goods.aspx?goodscode="&amp;A79,IF(Sheet2!F79=0,"在庫切れ","出品中"))</f>
        <v>在庫切れ</v>
      </c>
      <c r="J79">
        <v>2</v>
      </c>
      <c r="K79" s="33" t="s">
        <v>2555</v>
      </c>
      <c r="L79">
        <v>4</v>
      </c>
      <c r="M79" s="6" t="s">
        <v>2389</v>
      </c>
      <c r="N79">
        <v>2</v>
      </c>
      <c r="O79" t="s">
        <v>94</v>
      </c>
      <c r="P79" t="str" cm="1">
        <f t="array" aca="1" ref="P79" ca="1">IF(発送日=0.583333333333333,TEXT(0.583333333333333,"H:MM"),発送日)&amp;"/"&amp;Sheet3!AC79</f>
        <v>14/14</v>
      </c>
      <c r="Q79" cm="1">
        <f t="array" aca="1" ref="Q79" ca="1">VALUE(_xlfn.XLOOKUP(INDIRECT("A"&amp;ROW()),Sheet5!A:A,Sheet5!K:K,"",0,1))</f>
        <v>0</v>
      </c>
      <c r="R79" s="67" t="str" cm="1">
        <f t="array" aca="1" ref="R7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79" s="28" cm="1">
        <f t="array" aca="1" ref="S79" ca="1">VALUE(_xlfn.XLOOKUP(INDIRECT("A"&amp;ROW()),Sheet5!A:A,Sheet5!I:I,"",0,1))</f>
        <v>52825</v>
      </c>
      <c r="T79">
        <f ca="1">_xlfn.LET(_xlpm.kaka,IFERROR(LOOKUP(U79,{0,20000,30000,50000,100000,200000,400000,800000},{1500,2500,3500,4000,6000,8000,12000,30000}),6000),IF(TEXT(NOW(),"AAAA")="金曜日",_xlpm.kaka*2,_xlpm.kaka))</f>
        <v>3500</v>
      </c>
      <c r="U79" s="27">
        <f>IFERROR(_xlfn.LET(_xlpm.quyu,Sheet4!E79:J79,IF(COUNTIF(_xlpm.quyu,"&gt;0")&gt;=4,AVERAGE(_xlpm.quyu),IF(MAX(_xlpm.quyu)&gt;0,MAX(_xlpm.quyu),""))),"")</f>
        <v>40880</v>
      </c>
      <c r="V79" s="28" cm="1">
        <f t="array" aca="1" ref="V79" ca="1">IFERROR(IF(Sheet4!D79&lt;&gt;"",ROUND((Sheet4!D79+Sheet1!T79)/手数料,0),ROUND((U79+T79)/手数料,0))*IF($V$1&lt;&gt;"",$V$1,1),"")</f>
        <v>48797</v>
      </c>
      <c r="Z79" s="1"/>
      <c r="AA79" s="1"/>
      <c r="AB79" s="1"/>
      <c r="AD79" s="3"/>
      <c r="AE79" s="3"/>
      <c r="AF79" s="3"/>
      <c r="AG79" s="3"/>
    </row>
    <row r="80" spans="1:33" ht="35.1" customHeight="1">
      <c r="A80">
        <v>820590286</v>
      </c>
      <c r="B80" t="s">
        <v>85</v>
      </c>
      <c r="C80" t="str">
        <f>HYPERLINK(_xlfn.XLOOKUP(A80,源!A:A,源!V:V,"",0,1),"网页")</f>
        <v>网页</v>
      </c>
      <c r="D80" s="55" t="str" cm="1">
        <f t="array" aca="1" ref="D80" ca="1">"单"&amp;Sheet2!G80&amp;"/库"&amp;IFERROR(IF(COUNTIF([1]在庫!$C:$C,INDIRECT("Sheet5!AL"&amp;ROW()))&gt;0,COUNTIF([1]在庫!$C:$C,INDIRECT("Sheet5!AL"&amp;ROW())),COUNTIF([1]在庫!$D:$D,INDIRECT("Sheet5!B"&amp;ROW()))),0)</f>
        <v>单0/库0</v>
      </c>
      <c r="E80" t="str">
        <f>IFERROR(IF(F80&lt;&gt;"",F80,IF(OR(AND(Sheet3!AC80="14:00",Q80&gt;0),AND(R80&lt;&gt;"",J80&gt;1)),"",IF(AND(J80&gt;=4,Sheet2!F80=0,H80&gt;5),"上架●",IF(OR(AND(J80=0,H80&lt;12),AND(J80&lt;4,H80&lt;=5,Sheet2!F80=1)),IF(Sheet2!F80=1,"下架●",""),IF(AND(J80&lt;=4,Sheet2!F80=1),"問合●",""))))),"")</f>
        <v>❖</v>
      </c>
      <c r="F80" t="s">
        <v>1491</v>
      </c>
      <c r="G80" s="35" cm="1">
        <f t="array" aca="1" ref="G80" ca="1">IFERROR(COUNTIF(INDIRECT(Sheet2!$W$2&amp;"F"&amp;Sheet2!B80&amp;":F"&amp;Sheet2!D80),"&lt;="&amp;Sheet3!L80*手数料),0)</f>
        <v>9</v>
      </c>
      <c r="H80" s="35">
        <f ca="1">IF(AND(Sheet2!L80=0,J80+L80+N80&lt;&gt;0),J80+L80+N80,Sheet2!L80)</f>
        <v>9</v>
      </c>
      <c r="I80" s="38" t="str">
        <f ca="1">HYPERLINK("https://www.qoo10.jp/GMKT.INC/Goods/Goods.aspx?goodscode="&amp;A80,IF(Sheet2!F80=0,"在庫切れ","出品中"))</f>
        <v>在庫切れ</v>
      </c>
      <c r="J80">
        <v>4</v>
      </c>
      <c r="K80" s="33" t="s">
        <v>2614</v>
      </c>
      <c r="L80">
        <v>3</v>
      </c>
      <c r="M80" s="6" t="s">
        <v>2389</v>
      </c>
      <c r="N80">
        <v>2</v>
      </c>
      <c r="O80" t="s">
        <v>94</v>
      </c>
      <c r="P80" t="str" cm="1">
        <f t="array" aca="1" ref="P80" ca="1">IF(発送日=0.583333333333333,TEXT(0.583333333333333,"H:MM"),発送日)&amp;"/"&amp;Sheet3!AC80</f>
        <v>14/7</v>
      </c>
      <c r="Q80" cm="1">
        <f t="array" aca="1" ref="Q80" ca="1">VALUE(_xlfn.XLOOKUP(INDIRECT("A"&amp;ROW()),Sheet5!A:A,Sheet5!K:K,"",0,1))</f>
        <v>0</v>
      </c>
      <c r="R80" s="67" t="str" cm="1">
        <f t="array" aca="1" ref="R8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v>
      </c>
      <c r="S80" s="28" cm="1">
        <f t="array" aca="1" ref="S80" ca="1">VALUE(_xlfn.XLOOKUP(INDIRECT("A"&amp;ROW()),Sheet5!A:A,Sheet5!I:I,"",0,1))</f>
        <v>55809</v>
      </c>
      <c r="T80">
        <f ca="1">_xlfn.LET(_xlpm.kaka,IFERROR(LOOKUP(U80,{0,20000,30000,50000,100000,200000,400000,800000},{1500,2500,3500,4000,6000,8000,12000,30000}),6000),IF(TEXT(NOW(),"AAAA")="金曜日",_xlpm.kaka*2,_xlpm.kaka))</f>
        <v>3500</v>
      </c>
      <c r="U80" s="27">
        <f>IFERROR(_xlfn.LET(_xlpm.quyu,Sheet4!E80:J80,IF(COUNTIF(_xlpm.quyu,"&gt;0")&gt;=4,AVERAGE(_xlpm.quyu),IF(MAX(_xlpm.quyu)&gt;0,MAX(_xlpm.quyu),""))),"")</f>
        <v>49248</v>
      </c>
      <c r="V80" s="28" cm="1">
        <f t="array" aca="1" ref="V80" ca="1">IFERROR(IF(Sheet4!D80&lt;&gt;"",ROUND((Sheet4!D80+Sheet1!T80)/手数料,0),ROUND((U80+T80)/手数料,0))*IF($V$1&lt;&gt;"",$V$1,1),"")</f>
        <v>59341</v>
      </c>
      <c r="Z80" s="1"/>
      <c r="AA80" s="1"/>
      <c r="AB80" s="1"/>
      <c r="AD80" s="3"/>
      <c r="AE80" s="3"/>
      <c r="AF80" s="3"/>
      <c r="AG80" s="3"/>
    </row>
    <row r="81" spans="1:33" ht="35.1" customHeight="1">
      <c r="A81">
        <v>820590287</v>
      </c>
      <c r="B81" t="s">
        <v>86</v>
      </c>
      <c r="C81" t="str">
        <f>HYPERLINK(_xlfn.XLOOKUP(A81,源!A:A,源!V:V,"",0,1),"网页")</f>
        <v>网页</v>
      </c>
      <c r="D81" s="55" t="str" cm="1">
        <f t="array" aca="1" ref="D81" ca="1">"单"&amp;Sheet2!G81&amp;"/库"&amp;IFERROR(IF(COUNTIF([1]在庫!$C:$C,INDIRECT("Sheet5!AL"&amp;ROW()))&gt;0,COUNTIF([1]在庫!$C:$C,INDIRECT("Sheet5!AL"&amp;ROW())),COUNTIF([1]在庫!$D:$D,INDIRECT("Sheet5!B"&amp;ROW()))),0)</f>
        <v>单0/库0</v>
      </c>
      <c r="E81" t="str">
        <f>IFERROR(IF(F81&lt;&gt;"",F81,IF(OR(AND(Sheet3!AC81="14:00",Q81&gt;0),AND(R81&lt;&gt;"",J81&gt;1)),"",IF(AND(J81&gt;=4,Sheet2!F81=0,H81&gt;5),"上架●",IF(OR(AND(J81=0,H81&lt;12),AND(J81&lt;4,H81&lt;=5,Sheet2!F81=1)),IF(Sheet2!F81=1,"下架●",""),IF(AND(J81&lt;=4,Sheet2!F81=1),"問合●",""))))),"")</f>
        <v>❖</v>
      </c>
      <c r="F81" t="s">
        <v>1491</v>
      </c>
      <c r="G81" s="35" cm="1">
        <f t="array" aca="1" ref="G81" ca="1">IFERROR(COUNTIF(INDIRECT(Sheet2!$W$2&amp;"F"&amp;Sheet2!B81&amp;":F"&amp;Sheet2!D81),"&lt;="&amp;Sheet3!L81*手数料),0)</f>
        <v>9</v>
      </c>
      <c r="H81" s="35">
        <f ca="1">IF(AND(Sheet2!L81=0,J81+L81+N81&lt;&gt;0),J81+L81+N81,Sheet2!L81)</f>
        <v>9</v>
      </c>
      <c r="I81" s="38" t="str">
        <f ca="1">HYPERLINK("https://www.qoo10.jp/GMKT.INC/Goods/Goods.aspx?goodscode="&amp;A81,IF(Sheet2!F81=0,"在庫切れ","出品中"))</f>
        <v>在庫切れ</v>
      </c>
      <c r="J81">
        <v>4</v>
      </c>
      <c r="K81" s="33" t="s">
        <v>2524</v>
      </c>
      <c r="L81">
        <v>4</v>
      </c>
      <c r="M81" s="6" t="s">
        <v>2389</v>
      </c>
      <c r="N81">
        <v>1</v>
      </c>
      <c r="O81" t="s">
        <v>94</v>
      </c>
      <c r="P81" t="str" cm="1">
        <f t="array" aca="1" ref="P81" ca="1">IF(発送日=0.583333333333333,TEXT(0.583333333333333,"H:MM"),発送日)&amp;"/"&amp;Sheet3!AC81</f>
        <v>7/7</v>
      </c>
      <c r="Q81" cm="1">
        <f t="array" aca="1" ref="Q81" ca="1">VALUE(_xlfn.XLOOKUP(INDIRECT("A"&amp;ROW()),Sheet5!A:A,Sheet5!K:K,"",0,1))</f>
        <v>0</v>
      </c>
      <c r="R81" s="67" t="str" cm="1">
        <f t="array" aca="1" ref="R8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v>
      </c>
      <c r="S81" s="28" cm="1">
        <f t="array" aca="1" ref="S81" ca="1">VALUE(_xlfn.XLOOKUP(INDIRECT("A"&amp;ROW()),Sheet5!A:A,Sheet5!I:I,"",0,1))</f>
        <v>56035</v>
      </c>
      <c r="T81">
        <f ca="1">_xlfn.LET(_xlpm.kaka,IFERROR(LOOKUP(U81,{0,20000,30000,50000,100000,200000,400000,800000},{1500,2500,3500,4000,6000,8000,12000,30000}),6000),IF(TEXT(NOW(),"AAAA")="金曜日",_xlpm.kaka*2,_xlpm.kaka))</f>
        <v>3500</v>
      </c>
      <c r="U81" s="27">
        <f>IFERROR(_xlfn.LET(_xlpm.quyu,Sheet4!E81:J81,IF(COUNTIF(_xlpm.quyu,"&gt;0")&gt;=4,AVERAGE(_xlpm.quyu),IF(MAX(_xlpm.quyu)&gt;0,MAX(_xlpm.quyu),""))),"")</f>
        <v>42430.5</v>
      </c>
      <c r="V81" s="28" cm="1">
        <f t="array" aca="1" ref="V81" ca="1">IFERROR(IF(Sheet4!D81&lt;&gt;"",ROUND((Sheet4!D81+Sheet1!T81)/手数料,0),ROUND((U81+T81)/手数料,0))*IF($V$1&lt;&gt;"",$V$1,1),"")</f>
        <v>50473</v>
      </c>
      <c r="Z81" s="1"/>
      <c r="AA81" s="1"/>
      <c r="AB81" s="1"/>
      <c r="AD81" s="3"/>
      <c r="AE81" s="3"/>
      <c r="AF81" s="3"/>
      <c r="AG81" s="3"/>
    </row>
    <row r="82" spans="1:33" ht="35.1" customHeight="1">
      <c r="A82">
        <v>820590288</v>
      </c>
      <c r="B82" t="s">
        <v>87</v>
      </c>
      <c r="C82" t="str">
        <f>HYPERLINK(_xlfn.XLOOKUP(A82,源!A:A,源!V:V,"",0,1),"网页")</f>
        <v>网页</v>
      </c>
      <c r="D82" s="55" t="str" cm="1">
        <f t="array" aca="1" ref="D82" ca="1">"单"&amp;Sheet2!G82&amp;"/库"&amp;IFERROR(IF(COUNTIF([1]在庫!$C:$C,INDIRECT("Sheet5!AL"&amp;ROW()))&gt;0,COUNTIF([1]在庫!$C:$C,INDIRECT("Sheet5!AL"&amp;ROW())),COUNTIF([1]在庫!$D:$D,INDIRECT("Sheet5!B"&amp;ROW()))),0)</f>
        <v>单0/库0</v>
      </c>
      <c r="E82" t="str">
        <f ca="1">IFERROR(IF(F82&lt;&gt;"",F82,IF(OR(AND(Sheet3!AC82="14:00",Q82&gt;0),AND(R82&lt;&gt;"",J82&gt;1)),"",IF(AND(J82&gt;=4,Sheet2!F82=0,H82&gt;5),"上架●",IF(OR(AND(J82=0,H82&lt;12),AND(J82&lt;4,H82&lt;=5,Sheet2!F82=1)),IF(Sheet2!F82=1,"下架●",""),IF(AND(J82&lt;=4,Sheet2!F82=1),"問合●",""))))),"")</f>
        <v>問合●</v>
      </c>
      <c r="G82" s="35" cm="1">
        <f t="array" aca="1" ref="G82" ca="1">IFERROR(COUNTIF(INDIRECT(Sheet2!$W$2&amp;"F"&amp;Sheet2!B82&amp;":F"&amp;Sheet2!D82),"&lt;="&amp;Sheet3!L82*手数料),0)</f>
        <v>12</v>
      </c>
      <c r="H82" s="35">
        <f ca="1">IF(AND(Sheet2!L82=0,J82+L82+N82&lt;&gt;0),J82+L82+N82,Sheet2!L82)</f>
        <v>12</v>
      </c>
      <c r="I82" s="38" t="str">
        <f ca="1">HYPERLINK("https://www.qoo10.jp/GMKT.INC/Goods/Goods.aspx?goodscode="&amp;A82,IF(Sheet2!F82=0,"在庫切れ","出品中"))</f>
        <v>出品中</v>
      </c>
      <c r="J82">
        <v>4</v>
      </c>
      <c r="K82" s="33" t="s">
        <v>2590</v>
      </c>
      <c r="L82">
        <v>4</v>
      </c>
      <c r="M82" s="6" t="s">
        <v>2389</v>
      </c>
      <c r="N82">
        <v>4</v>
      </c>
      <c r="O82" t="s">
        <v>281</v>
      </c>
      <c r="P82" t="str" cm="1">
        <f t="array" aca="1" ref="P82" ca="1">IF(発送日=0.583333333333333,TEXT(0.583333333333333,"H:MM"),発送日)&amp;"/"&amp;Sheet3!AC82</f>
        <v>7/7</v>
      </c>
      <c r="Q82" cm="1">
        <f t="array" aca="1" ref="Q82" ca="1">VALUE(_xlfn.XLOOKUP(INDIRECT("A"&amp;ROW()),Sheet5!A:A,Sheet5!K:K,"",0,1))</f>
        <v>1</v>
      </c>
      <c r="R82" s="67" t="str" cm="1">
        <f t="array" aca="1" ref="R8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82" s="28" cm="1">
        <f t="array" aca="1" ref="S82" ca="1">VALUE(_xlfn.XLOOKUP(INDIRECT("A"&amp;ROW()),Sheet5!A:A,Sheet5!I:I,"",0,1))</f>
        <v>57451</v>
      </c>
      <c r="T82">
        <f ca="1">_xlfn.LET(_xlpm.kaka,IFERROR(LOOKUP(U82,{0,20000,30000,50000,100000,200000,400000,800000},{1500,2500,3500,4000,6000,8000,12000,30000}),6000),IF(TEXT(NOW(),"AAAA")="金曜日",_xlpm.kaka*2,_xlpm.kaka))</f>
        <v>3500</v>
      </c>
      <c r="U82" s="27">
        <f>IFERROR(_xlfn.LET(_xlpm.quyu,Sheet4!E82:J82,IF(COUNTIF(_xlpm.quyu,"&gt;0")&gt;=4,AVERAGE(_xlpm.quyu),IF(MAX(_xlpm.quyu)&gt;0,MAX(_xlpm.quyu),""))),"")</f>
        <v>44725</v>
      </c>
      <c r="V82" s="28" cm="1">
        <f t="array" aca="1" ref="V82" ca="1">IFERROR(IF(Sheet4!D82&lt;&gt;"",ROUND((Sheet4!D82+Sheet1!T82)/手数料,0),ROUND((U82+T82)/手数料,0))*IF($V$1&lt;&gt;"",$V$1,1),"")</f>
        <v>53604</v>
      </c>
      <c r="Z82" s="1"/>
      <c r="AA82" s="1"/>
      <c r="AB82" s="1"/>
      <c r="AD82" s="3"/>
      <c r="AE82" s="3"/>
      <c r="AF82" s="3"/>
      <c r="AG82" s="3"/>
    </row>
    <row r="83" spans="1:33" ht="35.1" customHeight="1">
      <c r="A83">
        <v>820590289</v>
      </c>
      <c r="B83" t="s">
        <v>88</v>
      </c>
      <c r="C83" t="str">
        <f>HYPERLINK(_xlfn.XLOOKUP(A83,源!A:A,源!V:V,"",0,1),"网页")</f>
        <v>网页</v>
      </c>
      <c r="D83" s="55" t="str" cm="1">
        <f t="array" aca="1" ref="D83" ca="1">"单"&amp;Sheet2!G83&amp;"/库"&amp;IFERROR(IF(COUNTIF([1]在庫!$C:$C,INDIRECT("Sheet5!AL"&amp;ROW()))&gt;0,COUNTIF([1]在庫!$C:$C,INDIRECT("Sheet5!AL"&amp;ROW())),COUNTIF([1]在庫!$D:$D,INDIRECT("Sheet5!B"&amp;ROW()))),0)</f>
        <v>单0/库0</v>
      </c>
      <c r="E83" t="str">
        <f ca="1">IFERROR(IF(F83&lt;&gt;"",F83,IF(OR(AND(Sheet3!AC83="14:00",Q83&gt;0),AND(R83&lt;&gt;"",J83&gt;1)),"",IF(AND(J83&gt;=4,Sheet2!F83=0,H83&gt;5),"上架●",IF(OR(AND(J83=0,H83&lt;12),AND(J83&lt;4,H83&lt;=5,Sheet2!F83=1)),IF(Sheet2!F83=1,"下架●",""),IF(AND(J83&lt;=4,Sheet2!F83=1),"問合●",""))))),"")</f>
        <v/>
      </c>
      <c r="G83" s="35" cm="1">
        <f t="array" aca="1" ref="G83" ca="1">IFERROR(COUNTIF(INDIRECT(Sheet2!$W$2&amp;"F"&amp;Sheet2!B83&amp;":F"&amp;Sheet2!D83),"&lt;="&amp;Sheet3!L83*手数料),0)</f>
        <v>7</v>
      </c>
      <c r="H83" s="35">
        <f ca="1">IF(AND(Sheet2!L83=0,J83+L83+N83&lt;&gt;0),J83+L83+N83,Sheet2!L83)</f>
        <v>9</v>
      </c>
      <c r="I83" s="38" t="str">
        <f ca="1">HYPERLINK("https://www.qoo10.jp/GMKT.INC/Goods/Goods.aspx?goodscode="&amp;A83,IF(Sheet2!F83=0,"在庫切れ","出品中"))</f>
        <v>出品中</v>
      </c>
      <c r="J83">
        <v>6</v>
      </c>
      <c r="K83" s="33" t="s">
        <v>2615</v>
      </c>
      <c r="L83">
        <v>2</v>
      </c>
      <c r="M83" s="6" t="s">
        <v>2389</v>
      </c>
      <c r="N83">
        <v>1</v>
      </c>
      <c r="O83" t="s">
        <v>282</v>
      </c>
      <c r="P83" t="str" cm="1">
        <f t="array" aca="1" ref="P83" ca="1">IF(発送日=0.583333333333333,TEXT(0.583333333333333,"H:MM"),発送日)&amp;"/"&amp;Sheet3!AC83</f>
        <v>3/3</v>
      </c>
      <c r="Q83" cm="1">
        <f t="array" aca="1" ref="Q83" ca="1">VALUE(_xlfn.XLOOKUP(INDIRECT("A"&amp;ROW()),Sheet5!A:A,Sheet5!K:K,"",0,1))</f>
        <v>1</v>
      </c>
      <c r="R83" s="67" t="str" cm="1">
        <f t="array" aca="1" ref="R8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83" s="28" cm="1">
        <f t="array" aca="1" ref="S83" ca="1">VALUE(_xlfn.XLOOKUP(INDIRECT("A"&amp;ROW()),Sheet5!A:A,Sheet5!I:I,"",0,1))</f>
        <v>51359</v>
      </c>
      <c r="T83">
        <f ca="1">_xlfn.LET(_xlpm.kaka,IFERROR(LOOKUP(U83,{0,20000,30000,50000,100000,200000,400000,800000},{1500,2500,3500,4000,6000,8000,12000,30000}),6000),IF(TEXT(NOW(),"AAAA")="金曜日",_xlpm.kaka*2,_xlpm.kaka))</f>
        <v>3500</v>
      </c>
      <c r="U83" s="27">
        <f>IFERROR(_xlfn.LET(_xlpm.quyu,Sheet4!E83:J83,IF(COUNTIF(_xlpm.quyu,"&gt;0")&gt;=4,AVERAGE(_xlpm.quyu),IF(MAX(_xlpm.quyu)&gt;0,MAX(_xlpm.quyu),""))),"")</f>
        <v>43750</v>
      </c>
      <c r="V83" s="28" cm="1">
        <f t="array" aca="1" ref="V83" ca="1">IFERROR(IF(Sheet4!D83&lt;&gt;"",ROUND((Sheet4!D83+Sheet1!T83)/手数料,0),ROUND((U83+T83)/手数料,0))*IF($V$1&lt;&gt;"",$V$1,1),"")</f>
        <v>51359</v>
      </c>
      <c r="Z83" s="1"/>
      <c r="AA83" s="1"/>
      <c r="AB83" s="1"/>
      <c r="AD83" s="3"/>
      <c r="AE83" s="3"/>
      <c r="AF83" s="3"/>
      <c r="AG83" s="3"/>
    </row>
    <row r="84" spans="1:33" ht="35.1" customHeight="1">
      <c r="A84">
        <v>820590290</v>
      </c>
      <c r="B84" t="s">
        <v>89</v>
      </c>
      <c r="C84" t="str">
        <f>HYPERLINK(_xlfn.XLOOKUP(A84,源!A:A,源!V:V,"",0,1),"网页")</f>
        <v>网页</v>
      </c>
      <c r="D84" s="55" t="str" cm="1">
        <f t="array" aca="1" ref="D84" ca="1">"单"&amp;Sheet2!G84&amp;"/库"&amp;IFERROR(IF(COUNTIF([1]在庫!$C:$C,INDIRECT("Sheet5!AL"&amp;ROW()))&gt;0,COUNTIF([1]在庫!$C:$C,INDIRECT("Sheet5!AL"&amp;ROW())),COUNTIF([1]在庫!$D:$D,INDIRECT("Sheet5!B"&amp;ROW()))),0)</f>
        <v>单0/库0</v>
      </c>
      <c r="E84" t="str">
        <f ca="1">IFERROR(IF(F84&lt;&gt;"",F84,IF(OR(AND(Sheet3!AC84="14:00",Q84&gt;0),AND(R84&lt;&gt;"",J84&gt;1)),"",IF(AND(J84&gt;=4,Sheet2!F84=0,H84&gt;5),"上架●",IF(OR(AND(J84=0,H84&lt;12),AND(J84&lt;4,H84&lt;=5,Sheet2!F84=1)),IF(Sheet2!F84=1,"下架●",""),IF(AND(J84&lt;=4,Sheet2!F84=1),"問合●",""))))),"")</f>
        <v/>
      </c>
      <c r="G84" s="35" cm="1">
        <f t="array" aca="1" ref="G84" ca="1">IFERROR(COUNTIF(INDIRECT(Sheet2!$W$2&amp;"F"&amp;Sheet2!B84&amp;":F"&amp;Sheet2!D84),"&lt;="&amp;Sheet3!L84*手数料),0)</f>
        <v>10</v>
      </c>
      <c r="H84" s="35">
        <f ca="1">IF(AND(Sheet2!L84=0,J84+L84+N84&lt;&gt;0),J84+L84+N84,Sheet2!L84)</f>
        <v>12</v>
      </c>
      <c r="I84" s="38" t="str">
        <f ca="1">HYPERLINK("https://www.qoo10.jp/GMKT.INC/Goods/Goods.aspx?goodscode="&amp;A84,IF(Sheet2!F84=0,"在庫切れ","出品中"))</f>
        <v>出品中</v>
      </c>
      <c r="J84">
        <v>5</v>
      </c>
      <c r="K84" s="33" t="s">
        <v>2591</v>
      </c>
      <c r="L84">
        <v>3</v>
      </c>
      <c r="M84" s="6" t="s">
        <v>2389</v>
      </c>
      <c r="N84">
        <v>4</v>
      </c>
      <c r="O84" t="s">
        <v>283</v>
      </c>
      <c r="P84" t="str" cm="1">
        <f t="array" aca="1" ref="P84" ca="1">IF(発送日=0.583333333333333,TEXT(0.583333333333333,"H:MM"),発送日)&amp;"/"&amp;Sheet3!AC84</f>
        <v>7/7</v>
      </c>
      <c r="Q84" cm="1">
        <f t="array" aca="1" ref="Q84" ca="1">VALUE(_xlfn.XLOOKUP(INDIRECT("A"&amp;ROW()),Sheet5!A:A,Sheet5!K:K,"",0,1))</f>
        <v>1</v>
      </c>
      <c r="R84" s="67" t="str" cm="1">
        <f t="array" aca="1" ref="R8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84" s="28" cm="1">
        <f t="array" aca="1" ref="S84" ca="1">VALUE(_xlfn.XLOOKUP(INDIRECT("A"&amp;ROW()),Sheet5!A:A,Sheet5!I:I,"",0,1))</f>
        <v>50185</v>
      </c>
      <c r="T84">
        <f ca="1">_xlfn.LET(_xlpm.kaka,IFERROR(LOOKUP(U84,{0,20000,30000,50000,100000,200000,400000,800000},{1500,2500,3500,4000,6000,8000,12000,30000}),6000),IF(TEXT(NOW(),"AAAA")="金曜日",_xlpm.kaka*2,_xlpm.kaka))</f>
        <v>3500</v>
      </c>
      <c r="U84" s="27">
        <f>IFERROR(_xlfn.LET(_xlpm.quyu,Sheet4!E84:J84,IF(COUNTIF(_xlpm.quyu,"&gt;0")&gt;=4,AVERAGE(_xlpm.quyu),IF(MAX(_xlpm.quyu)&gt;0,MAX(_xlpm.quyu),""))),"")</f>
        <v>42168.800000000003</v>
      </c>
      <c r="V84" s="28" cm="1">
        <f t="array" aca="1" ref="V84" ca="1">IFERROR(IF(Sheet4!D84&lt;&gt;"",ROUND((Sheet4!D84+Sheet1!T84)/手数料,0),ROUND((U84+T84)/手数料,0))*IF($V$1&lt;&gt;"",$V$1,1),"")</f>
        <v>50185</v>
      </c>
      <c r="Z84" s="1"/>
      <c r="AA84" s="1"/>
      <c r="AB84" s="1"/>
      <c r="AD84" s="3"/>
      <c r="AE84" s="3"/>
      <c r="AF84" s="3"/>
      <c r="AG84" s="3"/>
    </row>
    <row r="85" spans="1:33" ht="35.1" customHeight="1">
      <c r="A85">
        <v>820590291</v>
      </c>
      <c r="B85" t="s">
        <v>90</v>
      </c>
      <c r="C85" t="str">
        <f>HYPERLINK(_xlfn.XLOOKUP(A85,源!A:A,源!V:V,"",0,1),"网页")</f>
        <v>网页</v>
      </c>
      <c r="D85" s="55" t="str" cm="1">
        <f t="array" aca="1" ref="D85" ca="1">"单"&amp;Sheet2!G85&amp;"/库"&amp;IFERROR(IF(COUNTIF([1]在庫!$C:$C,INDIRECT("Sheet5!AL"&amp;ROW()))&gt;0,COUNTIF([1]在庫!$C:$C,INDIRECT("Sheet5!AL"&amp;ROW())),COUNTIF([1]在庫!$D:$D,INDIRECT("Sheet5!B"&amp;ROW()))),0)</f>
        <v>单0/库0</v>
      </c>
      <c r="E85" t="str">
        <f ca="1">IFERROR(IF(F85&lt;&gt;"",F85,IF(OR(AND(Sheet3!AC85="14:00",Q85&gt;0),AND(R85&lt;&gt;"",J85&gt;1)),"",IF(AND(J85&gt;=4,Sheet2!F85=0,H85&gt;5),"上架●",IF(OR(AND(J85=0,H85&lt;12),AND(J85&lt;4,H85&lt;=5,Sheet2!F85=1)),IF(Sheet2!F85=1,"下架●",""),IF(AND(J85&lt;=4,Sheet2!F85=1),"問合●",""))))),"")</f>
        <v/>
      </c>
      <c r="G85" s="35" cm="1">
        <f t="array" aca="1" ref="G85" ca="1">IFERROR(COUNTIF(INDIRECT(Sheet2!$W$2&amp;"F"&amp;Sheet2!B85&amp;":F"&amp;Sheet2!D85),"&lt;="&amp;Sheet3!L85*手数料),0)</f>
        <v>9</v>
      </c>
      <c r="H85" s="35">
        <f ca="1">IF(AND(Sheet2!L85=0,J85+L85+N85&lt;&gt;0),J85+L85+N85,Sheet2!L85)</f>
        <v>11</v>
      </c>
      <c r="I85" s="38" t="str">
        <f ca="1">HYPERLINK("https://www.qoo10.jp/GMKT.INC/Goods/Goods.aspx?goodscode="&amp;A85,IF(Sheet2!F85=0,"在庫切れ","出品中"))</f>
        <v>出品中</v>
      </c>
      <c r="J85">
        <v>5</v>
      </c>
      <c r="K85" s="33" t="s">
        <v>2591</v>
      </c>
      <c r="L85">
        <v>3</v>
      </c>
      <c r="M85" s="6" t="s">
        <v>2389</v>
      </c>
      <c r="N85">
        <v>3</v>
      </c>
      <c r="O85" t="s">
        <v>283</v>
      </c>
      <c r="P85" t="str" cm="1">
        <f t="array" aca="1" ref="P85" ca="1">IF(発送日=0.583333333333333,TEXT(0.583333333333333,"H:MM"),発送日)&amp;"/"&amp;Sheet3!AC85</f>
        <v>7/7</v>
      </c>
      <c r="Q85" cm="1">
        <f t="array" aca="1" ref="Q85" ca="1">VALUE(_xlfn.XLOOKUP(INDIRECT("A"&amp;ROW()),Sheet5!A:A,Sheet5!K:K,"",0,1))</f>
        <v>1</v>
      </c>
      <c r="R85" s="67" t="str" cm="1">
        <f t="array" aca="1" ref="R8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85" s="28" cm="1">
        <f t="array" aca="1" ref="S85" ca="1">VALUE(_xlfn.XLOOKUP(INDIRECT("A"&amp;ROW()),Sheet5!A:A,Sheet5!I:I,"",0,1))</f>
        <v>50185</v>
      </c>
      <c r="T85">
        <f ca="1">_xlfn.LET(_xlpm.kaka,IFERROR(LOOKUP(U85,{0,20000,30000,50000,100000,200000,400000,800000},{1500,2500,3500,4000,6000,8000,12000,30000}),6000),IF(TEXT(NOW(),"AAAA")="金曜日",_xlpm.kaka*2,_xlpm.kaka))</f>
        <v>3500</v>
      </c>
      <c r="U85" s="27">
        <f>IFERROR(_xlfn.LET(_xlpm.quyu,Sheet4!E85:J85,IF(COUNTIF(_xlpm.quyu,"&gt;0")&gt;=4,AVERAGE(_xlpm.quyu),IF(MAX(_xlpm.quyu)&gt;0,MAX(_xlpm.quyu),""))),"")</f>
        <v>42168.800000000003</v>
      </c>
      <c r="V85" s="28" cm="1">
        <f t="array" aca="1" ref="V85" ca="1">IFERROR(IF(Sheet4!D85&lt;&gt;"",ROUND((Sheet4!D85+Sheet1!T85)/手数料,0),ROUND((U85+T85)/手数料,0))*IF($V$1&lt;&gt;"",$V$1,1),"")</f>
        <v>50185</v>
      </c>
      <c r="Z85" s="1"/>
      <c r="AA85" s="1"/>
      <c r="AB85" s="1"/>
      <c r="AD85" s="3"/>
      <c r="AE85" s="3"/>
      <c r="AF85" s="3"/>
      <c r="AG85" s="3"/>
    </row>
    <row r="86" spans="1:33" ht="35.1" customHeight="1">
      <c r="A86">
        <v>820590292</v>
      </c>
      <c r="B86" t="s">
        <v>91</v>
      </c>
      <c r="C86" t="str">
        <f>HYPERLINK(_xlfn.XLOOKUP(A86,源!A:A,源!V:V,"",0,1),"网页")</f>
        <v>网页</v>
      </c>
      <c r="D86" s="55" t="str" cm="1">
        <f t="array" aca="1" ref="D86" ca="1">"单"&amp;Sheet2!G86&amp;"/库"&amp;IFERROR(IF(COUNTIF([1]在庫!$C:$C,INDIRECT("Sheet5!AL"&amp;ROW()))&gt;0,COUNTIF([1]在庫!$C:$C,INDIRECT("Sheet5!AL"&amp;ROW())),COUNTIF([1]在庫!$D:$D,INDIRECT("Sheet5!B"&amp;ROW()))),0)</f>
        <v>单0/库0</v>
      </c>
      <c r="E86" t="str">
        <f ca="1">IFERROR(IF(F86&lt;&gt;"",F86,IF(OR(AND(Sheet3!AC86="14:00",Q86&gt;0),AND(R86&lt;&gt;"",J86&gt;1)),"",IF(AND(J86&gt;=4,Sheet2!F86=0,H86&gt;5),"上架●",IF(OR(AND(J86=0,H86&lt;12),AND(J86&lt;4,H86&lt;=5,Sheet2!F86=1)),IF(Sheet2!F86=1,"下架●",""),IF(AND(J86&lt;=4,Sheet2!F86=1),"問合●",""))))),"")</f>
        <v/>
      </c>
      <c r="G86" s="35" cm="1">
        <f t="array" aca="1" ref="G86" ca="1">IFERROR(COUNTIF(INDIRECT(Sheet2!$W$2&amp;"F"&amp;Sheet2!B86&amp;":F"&amp;Sheet2!D86),"&lt;="&amp;Sheet3!L86*手数料),0)</f>
        <v>8</v>
      </c>
      <c r="H86" s="35">
        <f ca="1">IF(AND(Sheet2!L86=0,J86+L86+N86&lt;&gt;0),J86+L86+N86,Sheet2!L86)</f>
        <v>16</v>
      </c>
      <c r="I86" s="38" t="str">
        <f ca="1">HYPERLINK("https://www.qoo10.jp/GMKT.INC/Goods/Goods.aspx?goodscode="&amp;A86,IF(Sheet2!F86=0,"在庫切れ","出品中"))</f>
        <v>出品中</v>
      </c>
      <c r="J86">
        <v>7</v>
      </c>
      <c r="K86" s="33" t="s">
        <v>2807</v>
      </c>
      <c r="L86">
        <v>3</v>
      </c>
      <c r="M86" s="6" t="s">
        <v>2389</v>
      </c>
      <c r="N86">
        <v>6</v>
      </c>
      <c r="O86" t="s">
        <v>257</v>
      </c>
      <c r="P86" t="str" cm="1">
        <f t="array" aca="1" ref="P86" ca="1">IF(発送日=0.583333333333333,TEXT(0.583333333333333,"H:MM"),発送日)&amp;"/"&amp;Sheet3!AC86</f>
        <v>3/3</v>
      </c>
      <c r="Q86" cm="1">
        <f t="array" aca="1" ref="Q86" ca="1">VALUE(_xlfn.XLOOKUP(INDIRECT("A"&amp;ROW()),Sheet5!A:A,Sheet5!K:K,"",0,1))</f>
        <v>1</v>
      </c>
      <c r="R86" s="67" t="str" cm="1">
        <f t="array" aca="1" ref="R8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86" s="28" cm="1">
        <f t="array" aca="1" ref="S86" ca="1">VALUE(_xlfn.XLOOKUP(INDIRECT("A"&amp;ROW()),Sheet5!A:A,Sheet5!I:I,"",0,1))</f>
        <v>56226</v>
      </c>
      <c r="T86">
        <f ca="1">_xlfn.LET(_xlpm.kaka,IFERROR(LOOKUP(U86,{0,20000,30000,50000,100000,200000,400000,800000},{1500,2500,3500,4000,6000,8000,12000,30000}),6000),IF(TEXT(NOW(),"AAAA")="金曜日",_xlpm.kaka*2,_xlpm.kaka))</f>
        <v>3500</v>
      </c>
      <c r="U86" s="27">
        <f>IFERROR(_xlfn.LET(_xlpm.quyu,Sheet4!E86:J86,IF(COUNTIF(_xlpm.quyu,"&gt;0")&gt;=4,AVERAGE(_xlpm.quyu),IF(MAX(_xlpm.quyu)&gt;0,MAX(_xlpm.quyu),""))),"")</f>
        <v>48228</v>
      </c>
      <c r="V86" s="28" cm="1">
        <f t="array" aca="1" ref="V86" ca="1">IFERROR(IF(Sheet4!D86&lt;&gt;"",ROUND((Sheet4!D86+Sheet1!T86)/手数料,0),ROUND((U86+T86)/手数料,0))*IF($V$1&lt;&gt;"",$V$1,1),"")</f>
        <v>56226</v>
      </c>
      <c r="Z86" s="1"/>
      <c r="AA86" s="1"/>
      <c r="AB86" s="1"/>
      <c r="AD86" s="3"/>
      <c r="AE86" s="3"/>
      <c r="AF86" s="3"/>
      <c r="AG86" s="3"/>
    </row>
    <row r="87" spans="1:33" ht="35.1" customHeight="1">
      <c r="A87">
        <v>856092377</v>
      </c>
      <c r="B87" t="s">
        <v>296</v>
      </c>
      <c r="C87" t="str">
        <f>HYPERLINK(_xlfn.XLOOKUP(A87,源!A:A,源!V:V,"",0,1),"网页")</f>
        <v>网页</v>
      </c>
      <c r="D87" s="55" t="str" cm="1">
        <f t="array" aca="1" ref="D87" ca="1">"单"&amp;Sheet2!G87&amp;"/库"&amp;IFERROR(IF(COUNTIF([1]在庫!$C:$C,INDIRECT("Sheet5!AL"&amp;ROW()))&gt;0,COUNTIF([1]在庫!$C:$C,INDIRECT("Sheet5!AL"&amp;ROW())),COUNTIF([1]在庫!$D:$D,INDIRECT("Sheet5!B"&amp;ROW()))),0)</f>
        <v>单0/库1</v>
      </c>
      <c r="E87" t="str">
        <f ca="1">IFERROR(IF(F87&lt;&gt;"",F87,IF(OR(AND(Sheet3!AC87="14:00",Q87&gt;0),AND(R87&lt;&gt;"",J87&gt;1)),"",IF(AND(J87&gt;=4,Sheet2!F87=0,H87&gt;5),"上架●",IF(OR(AND(J87=0,H87&lt;12),AND(J87&lt;4,H87&lt;=5,Sheet2!F87=1)),IF(Sheet2!F87=1,"下架●",""),IF(AND(J87&lt;=4,Sheet2!F87=1),"問合●",""))))),"")</f>
        <v/>
      </c>
      <c r="G87" s="35" cm="1">
        <f t="array" aca="1" ref="G87" ca="1">IFERROR(COUNTIF(INDIRECT(Sheet2!$W$2&amp;"F"&amp;Sheet2!B87&amp;":F"&amp;Sheet2!D87),"&lt;="&amp;Sheet3!L87*手数料),0)</f>
        <v>0</v>
      </c>
      <c r="H87" s="35">
        <f ca="1">IF(AND(Sheet2!L87=0,J87+L87+N87&lt;&gt;0),J87+L87+N87,Sheet2!L87)</f>
        <v>40</v>
      </c>
      <c r="I87" s="38" t="str">
        <f ca="1">HYPERLINK("https://www.qoo10.jp/GMKT.INC/Goods/Goods.aspx?goodscode="&amp;A87,IF(Sheet2!F87=0,"在庫切れ","出品中"))</f>
        <v>出品中</v>
      </c>
      <c r="J87">
        <v>20</v>
      </c>
      <c r="K87" s="33" t="s">
        <v>2808</v>
      </c>
      <c r="L87">
        <v>16</v>
      </c>
      <c r="M87" s="6" t="s">
        <v>2389</v>
      </c>
      <c r="N87">
        <v>4</v>
      </c>
      <c r="O87" t="s">
        <v>284</v>
      </c>
      <c r="P87" t="str" cm="1">
        <f t="array" aca="1" ref="P87" ca="1">IF(発送日=0.583333333333333,TEXT(0.583333333333333,"H:MM"),発送日)&amp;"/"&amp;Sheet3!AC87</f>
        <v>14:00/14:00</v>
      </c>
      <c r="Q87" cm="1">
        <f t="array" aca="1" ref="Q87" ca="1">VALUE(_xlfn.XLOOKUP(INDIRECT("A"&amp;ROW()),Sheet5!A:A,Sheet5!K:K,"",0,1))</f>
        <v>1</v>
      </c>
      <c r="R87" s="67" t="str" cm="1">
        <f t="array" aca="1" ref="R8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87" s="28" cm="1">
        <f t="array" aca="1" ref="S87" ca="1">VALUE(_xlfn.XLOOKUP(INDIRECT("A"&amp;ROW()),Sheet5!A:A,Sheet5!I:I,"",0,1))</f>
        <v>263000</v>
      </c>
      <c r="T87">
        <f ca="1">_xlfn.LET(_xlpm.kaka,IFERROR(LOOKUP(U87,{0,20000,30000,50000,100000,200000,400000,800000},{1500,2500,3500,4000,6000,8000,12000,30000}),6000),IF(TEXT(NOW(),"AAAA")="金曜日",_xlpm.kaka*2,_xlpm.kaka))</f>
        <v>8000</v>
      </c>
      <c r="U87" s="27">
        <f>IFERROR(_xlfn.LET(_xlpm.quyu,Sheet4!E87:J87,IF(COUNTIF(_xlpm.quyu,"&gt;0")&gt;=4,AVERAGE(_xlpm.quyu),IF(MAX(_xlpm.quyu)&gt;0,MAX(_xlpm.quyu),""))),"")</f>
        <v>253482.33333333334</v>
      </c>
      <c r="V87" s="28" cm="1">
        <f t="array" aca="1" ref="V87" ca="1">IFERROR(IF(Sheet4!D87&lt;&gt;"",ROUND((Sheet4!D87+Sheet1!T87)/手数料,0),ROUND((U87+T87)/手数料,0))*IF($V$1&lt;&gt;"",$V$1,1),"")</f>
        <v>284220</v>
      </c>
      <c r="W87" s="64"/>
      <c r="X87" s="56"/>
      <c r="Z87" s="1"/>
      <c r="AA87" s="1"/>
      <c r="AB87" s="1"/>
      <c r="AD87" s="3"/>
      <c r="AE87" s="3"/>
      <c r="AF87" s="3"/>
      <c r="AG87" s="3"/>
    </row>
    <row r="88" spans="1:33" ht="35.1" customHeight="1">
      <c r="A88">
        <v>856092379</v>
      </c>
      <c r="B88" t="s">
        <v>297</v>
      </c>
      <c r="C88" t="str">
        <f>HYPERLINK(_xlfn.XLOOKUP(A88,源!A:A,源!V:V,"",0,1),"网页")</f>
        <v>网页</v>
      </c>
      <c r="D88" s="55" t="str" cm="1">
        <f t="array" aca="1" ref="D88" ca="1">"单"&amp;Sheet2!G88&amp;"/库"&amp;IFERROR(IF(COUNTIF([1]在庫!$C:$C,INDIRECT("Sheet5!AL"&amp;ROW()))&gt;0,COUNTIF([1]在庫!$C:$C,INDIRECT("Sheet5!AL"&amp;ROW())),COUNTIF([1]在庫!$D:$D,INDIRECT("Sheet5!B"&amp;ROW()))),0)</f>
        <v>单0/库0</v>
      </c>
      <c r="E88" t="str">
        <f ca="1">IFERROR(IF(F88&lt;&gt;"",F88,IF(OR(AND(Sheet3!AC88="14:00",Q88&gt;0),AND(R88&lt;&gt;"",J88&gt;1)),"",IF(AND(J88&gt;=4,Sheet2!F88=0,H88&gt;5),"上架●",IF(OR(AND(J88=0,H88&lt;12),AND(J88&lt;4,H88&lt;=5,Sheet2!F88=1)),IF(Sheet2!F88=1,"下架●",""),IF(AND(J88&lt;=4,Sheet2!F88=1),"問合●",""))))),"")</f>
        <v/>
      </c>
      <c r="G88" s="35" cm="1">
        <f t="array" aca="1" ref="G88" ca="1">IFERROR(COUNTIF(INDIRECT(Sheet2!$W$2&amp;"F"&amp;Sheet2!B88&amp;":F"&amp;Sheet2!D88),"&lt;="&amp;Sheet3!L88*手数料),0)</f>
        <v>6</v>
      </c>
      <c r="H88" s="35">
        <f ca="1">IF(AND(Sheet2!L88=0,J88+L88+N88&lt;&gt;0),J88+L88+N88,Sheet2!L88)</f>
        <v>35</v>
      </c>
      <c r="I88" s="38" t="str">
        <f ca="1">HYPERLINK("https://www.qoo10.jp/GMKT.INC/Goods/Goods.aspx?goodscode="&amp;A88,IF(Sheet2!F88=0,"在庫切れ","出品中"))</f>
        <v>出品中</v>
      </c>
      <c r="J88">
        <v>13</v>
      </c>
      <c r="K88" s="33" t="s">
        <v>2809</v>
      </c>
      <c r="L88">
        <v>18</v>
      </c>
      <c r="M88" s="6" t="s">
        <v>2389</v>
      </c>
      <c r="N88">
        <v>4</v>
      </c>
      <c r="O88" t="s">
        <v>285</v>
      </c>
      <c r="P88" t="str" cm="1">
        <f t="array" aca="1" ref="P88" ca="1">IF(発送日=0.583333333333333,TEXT(0.583333333333333,"H:MM"),発送日)&amp;"/"&amp;Sheet3!AC88</f>
        <v>3/3</v>
      </c>
      <c r="Q88" cm="1">
        <f t="array" aca="1" ref="Q88" ca="1">VALUE(_xlfn.XLOOKUP(INDIRECT("A"&amp;ROW()),Sheet5!A:A,Sheet5!K:K,"",0,1))</f>
        <v>1</v>
      </c>
      <c r="R88" s="67" t="str" cm="1">
        <f t="array" aca="1" ref="R8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88" s="28" cm="1">
        <f t="array" aca="1" ref="S88" ca="1">VALUE(_xlfn.XLOOKUP(INDIRECT("A"&amp;ROW()),Sheet5!A:A,Sheet5!I:I,"",0,1))</f>
        <v>90779</v>
      </c>
      <c r="T88">
        <f ca="1">_xlfn.LET(_xlpm.kaka,IFERROR(LOOKUP(U88,{0,20000,30000,50000,100000,200000,400000,800000},{1500,2500,3500,4000,6000,8000,12000,30000}),6000),IF(TEXT(NOW(),"AAAA")="金曜日",_xlpm.kaka*2,_xlpm.kaka))</f>
        <v>4000</v>
      </c>
      <c r="U88" s="27">
        <f>IFERROR(_xlfn.LET(_xlpm.quyu,Sheet4!E88:J88,IF(COUNTIF(_xlpm.quyu,"&gt;0")&gt;=4,AVERAGE(_xlpm.quyu),IF(MAX(_xlpm.quyu)&gt;0,MAX(_xlpm.quyu),""))),"")</f>
        <v>79516.666666666672</v>
      </c>
      <c r="V88" s="28" cm="1">
        <f t="array" aca="1" ref="V88" ca="1">IFERROR(IF(Sheet4!D88&lt;&gt;"",ROUND((Sheet4!D88+Sheet1!T88)/手数料,0),ROUND((U88+T88)/手数料,0))*IF($V$1&lt;&gt;"",$V$1,1),"")</f>
        <v>90779</v>
      </c>
      <c r="Z88" s="1"/>
      <c r="AA88" s="1"/>
      <c r="AB88" s="1"/>
      <c r="AD88" s="3"/>
      <c r="AE88" s="3"/>
      <c r="AF88" s="3"/>
      <c r="AG88" s="3"/>
    </row>
    <row r="89" spans="1:33" ht="35.1" customHeight="1">
      <c r="A89">
        <v>856092383</v>
      </c>
      <c r="B89" t="s">
        <v>298</v>
      </c>
      <c r="C89" t="str">
        <f>HYPERLINK(_xlfn.XLOOKUP(A89,源!A:A,源!V:V,"",0,1),"网页")</f>
        <v>网页</v>
      </c>
      <c r="D89" s="55" t="str" cm="1">
        <f t="array" aca="1" ref="D89" ca="1">"单"&amp;Sheet2!G89&amp;"/库"&amp;IFERROR(IF(COUNTIF([1]在庫!$C:$C,INDIRECT("Sheet5!AL"&amp;ROW()))&gt;0,COUNTIF([1]在庫!$C:$C,INDIRECT("Sheet5!AL"&amp;ROW())),COUNTIF([1]在庫!$D:$D,INDIRECT("Sheet5!B"&amp;ROW()))),0)</f>
        <v>单0/库0</v>
      </c>
      <c r="E89" t="str">
        <f ca="1">IFERROR(IF(F89&lt;&gt;"",F89,IF(OR(AND(Sheet3!AC89="14:00",Q89&gt;0),AND(R89&lt;&gt;"",J89&gt;1)),"",IF(AND(J89&gt;=4,Sheet2!F89=0,H89&gt;5),"上架●",IF(OR(AND(J89=0,H89&lt;12),AND(J89&lt;4,H89&lt;=5,Sheet2!F89=1)),IF(Sheet2!F89=1,"下架●",""),IF(AND(J89&lt;=4,Sheet2!F89=1),"問合●",""))))),"")</f>
        <v/>
      </c>
      <c r="G89" s="35" cm="1">
        <f t="array" aca="1" ref="G89" ca="1">IFERROR(COUNTIF(INDIRECT(Sheet2!$W$2&amp;"F"&amp;Sheet2!B89&amp;":F"&amp;Sheet2!D89),"&lt;="&amp;Sheet3!L89*手数料),0)</f>
        <v>29</v>
      </c>
      <c r="H89" s="35">
        <f ca="1">IF(AND(Sheet2!L89=0,J89+L89+N89&lt;&gt;0),J89+L89+N89,Sheet2!L89)</f>
        <v>42</v>
      </c>
      <c r="I89" s="38" t="str">
        <f ca="1">HYPERLINK("https://www.qoo10.jp/GMKT.INC/Goods/Goods.aspx?goodscode="&amp;A89,IF(Sheet2!F89=0,"在庫切れ","出品中"))</f>
        <v>出品中</v>
      </c>
      <c r="J89">
        <v>14</v>
      </c>
      <c r="K89" s="33" t="s">
        <v>2810</v>
      </c>
      <c r="L89">
        <v>18</v>
      </c>
      <c r="M89" s="6" t="s">
        <v>2389</v>
      </c>
      <c r="N89">
        <v>10</v>
      </c>
      <c r="O89" t="s">
        <v>286</v>
      </c>
      <c r="P89" t="str" cm="1">
        <f t="array" aca="1" ref="P89" ca="1">IF(発送日=0.583333333333333,TEXT(0.583333333333333,"H:MM"),発送日)&amp;"/"&amp;Sheet3!AC89</f>
        <v>3/3</v>
      </c>
      <c r="Q89" cm="1">
        <f t="array" aca="1" ref="Q89" ca="1">VALUE(_xlfn.XLOOKUP(INDIRECT("A"&amp;ROW()),Sheet5!A:A,Sheet5!K:K,"",0,1))</f>
        <v>1</v>
      </c>
      <c r="R89" s="67" t="str" cm="1">
        <f t="array" aca="1" ref="R8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89" s="28" cm="1">
        <f t="array" aca="1" ref="S89" ca="1">VALUE(_xlfn.XLOOKUP(INDIRECT("A"&amp;ROW()),Sheet5!A:A,Sheet5!I:I,"",0,1))</f>
        <v>42543</v>
      </c>
      <c r="T89">
        <f ca="1">_xlfn.LET(_xlpm.kaka,IFERROR(LOOKUP(U89,{0,20000,30000,50000,100000,200000,400000,800000},{1500,2500,3500,4000,6000,8000,12000,30000}),6000),IF(TEXT(NOW(),"AAAA")="金曜日",_xlpm.kaka*2,_xlpm.kaka))</f>
        <v>3500</v>
      </c>
      <c r="U89" s="27">
        <f>IFERROR(_xlfn.LET(_xlpm.quyu,Sheet4!E89:J89,IF(COUNTIF(_xlpm.quyu,"&gt;0")&gt;=4,AVERAGE(_xlpm.quyu),IF(MAX(_xlpm.quyu)&gt;0,MAX(_xlpm.quyu),""))),"")</f>
        <v>34080</v>
      </c>
      <c r="V89" s="28" cm="1">
        <f t="array" aca="1" ref="V89" ca="1">IFERROR(IF(Sheet4!D89&lt;&gt;"",ROUND((Sheet4!D89+Sheet1!T89)/手数料,0),ROUND((U89+T89)/手数料,0))*IF($V$1&lt;&gt;"",$V$1,1),"")</f>
        <v>40848</v>
      </c>
      <c r="Z89" s="1"/>
      <c r="AA89" s="1"/>
      <c r="AB89" s="1"/>
      <c r="AD89" s="3"/>
      <c r="AE89" s="3"/>
      <c r="AF89" s="3"/>
      <c r="AG89" s="3"/>
    </row>
    <row r="90" spans="1:33" ht="35.1" customHeight="1">
      <c r="A90">
        <v>856092378</v>
      </c>
      <c r="B90" t="s">
        <v>299</v>
      </c>
      <c r="C90" t="str">
        <f>HYPERLINK(_xlfn.XLOOKUP(A90,源!A:A,源!V:V,"",0,1),"网页")</f>
        <v>网页</v>
      </c>
      <c r="D90" s="55" t="str" cm="1">
        <f t="array" aca="1" ref="D90" ca="1">"单"&amp;Sheet2!G90&amp;"/库"&amp;IFERROR(IF(COUNTIF([1]在庫!$C:$C,INDIRECT("Sheet5!AL"&amp;ROW()))&gt;0,COUNTIF([1]在庫!$C:$C,INDIRECT("Sheet5!AL"&amp;ROW())),COUNTIF([1]在庫!$D:$D,INDIRECT("Sheet5!B"&amp;ROW()))),0)</f>
        <v>单0/库0</v>
      </c>
      <c r="E90" t="str">
        <f ca="1">IFERROR(IF(F90&lt;&gt;"",F90,IF(OR(AND(Sheet3!AC90="14:00",Q90&gt;0),AND(R90&lt;&gt;"",J90&gt;1)),"",IF(AND(J90&gt;=4,Sheet2!F90=0,H90&gt;5),"上架●",IF(OR(AND(J90=0,H90&lt;12),AND(J90&lt;4,H90&lt;=5,Sheet2!F90=1)),IF(Sheet2!F90=1,"下架●",""),IF(AND(J90&lt;=4,Sheet2!F90=1),"問合●",""))))),"")</f>
        <v/>
      </c>
      <c r="G90" s="35" cm="1">
        <f t="array" aca="1" ref="G90" ca="1">IFERROR(COUNTIF(INDIRECT(Sheet2!$W$2&amp;"F"&amp;Sheet2!B90&amp;":F"&amp;Sheet2!D90),"&lt;="&amp;Sheet3!L90*手数料),0)</f>
        <v>18</v>
      </c>
      <c r="H90" s="35">
        <f ca="1">IF(AND(Sheet2!L90=0,J90+L90+N90&lt;&gt;0),J90+L90+N90,Sheet2!L90)</f>
        <v>38</v>
      </c>
      <c r="I90" s="38" t="str">
        <f ca="1">HYPERLINK("https://www.qoo10.jp/GMKT.INC/Goods/Goods.aspx?goodscode="&amp;A90,IF(Sheet2!F90=0,"在庫切れ","出品中"))</f>
        <v>出品中</v>
      </c>
      <c r="J90">
        <v>19</v>
      </c>
      <c r="K90" s="33" t="s">
        <v>2616</v>
      </c>
      <c r="L90">
        <v>10</v>
      </c>
      <c r="M90" s="6" t="s">
        <v>2389</v>
      </c>
      <c r="N90">
        <v>9</v>
      </c>
      <c r="O90" t="s">
        <v>263</v>
      </c>
      <c r="P90" t="str" cm="1">
        <f t="array" aca="1" ref="P90" ca="1">IF(発送日=0.583333333333333,TEXT(0.583333333333333,"H:MM"),発送日)&amp;"/"&amp;Sheet3!AC90</f>
        <v>3/3</v>
      </c>
      <c r="Q90" cm="1">
        <f t="array" aca="1" ref="Q90" ca="1">VALUE(_xlfn.XLOOKUP(INDIRECT("A"&amp;ROW()),Sheet5!A:A,Sheet5!K:K,"",0,1))</f>
        <v>1</v>
      </c>
      <c r="R90" s="67" t="str" cm="1">
        <f t="array" aca="1" ref="R9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90" s="28" cm="1">
        <f t="array" aca="1" ref="S90" ca="1">VALUE(_xlfn.XLOOKUP(INDIRECT("A"&amp;ROW()),Sheet5!A:A,Sheet5!I:I,"",0,1))</f>
        <v>90731</v>
      </c>
      <c r="T90">
        <f ca="1">_xlfn.LET(_xlpm.kaka,IFERROR(LOOKUP(U90,{0,20000,30000,50000,100000,200000,400000,800000},{1500,2500,3500,4000,6000,8000,12000,30000}),6000),IF(TEXT(NOW(),"AAAA")="金曜日",_xlpm.kaka*2,_xlpm.kaka))</f>
        <v>4000</v>
      </c>
      <c r="U90" s="27">
        <f>IFERROR(_xlfn.LET(_xlpm.quyu,Sheet4!E90:J90,IF(COUNTIF(_xlpm.quyu,"&gt;0")&gt;=4,AVERAGE(_xlpm.quyu),IF(MAX(_xlpm.quyu)&gt;0,MAX(_xlpm.quyu),""))),"")</f>
        <v>79472.666666666672</v>
      </c>
      <c r="V90" s="28" cm="1">
        <f t="array" aca="1" ref="V90" ca="1">IFERROR(IF(Sheet4!D90&lt;&gt;"",ROUND((Sheet4!D90+Sheet1!T90)/手数料,0),ROUND((U90+T90)/手数料,0))*IF($V$1&lt;&gt;"",$V$1,1),"")</f>
        <v>90731</v>
      </c>
      <c r="Z90" s="1"/>
      <c r="AA90" s="1"/>
      <c r="AB90" s="1"/>
      <c r="AD90" s="3"/>
      <c r="AE90" s="3"/>
      <c r="AF90" s="3"/>
      <c r="AG90" s="3"/>
    </row>
    <row r="91" spans="1:33" ht="35.1" customHeight="1">
      <c r="A91">
        <v>856092380</v>
      </c>
      <c r="B91" t="s">
        <v>300</v>
      </c>
      <c r="C91" t="str">
        <f>HYPERLINK(_xlfn.XLOOKUP(A91,源!A:A,源!V:V,"",0,1),"网页")</f>
        <v>网页</v>
      </c>
      <c r="D91" s="55" t="str" cm="1">
        <f t="array" aca="1" ref="D91" ca="1">"单"&amp;Sheet2!G91&amp;"/库"&amp;IFERROR(IF(COUNTIF([1]在庫!$C:$C,INDIRECT("Sheet5!AL"&amp;ROW()))&gt;0,COUNTIF([1]在庫!$C:$C,INDIRECT("Sheet5!AL"&amp;ROW())),COUNTIF([1]在庫!$D:$D,INDIRECT("Sheet5!B"&amp;ROW()))),0)</f>
        <v>单0/库0</v>
      </c>
      <c r="E91" t="str">
        <f ca="1">IFERROR(IF(F91&lt;&gt;"",F91,IF(OR(AND(Sheet3!AC91="14:00",Q91&gt;0),AND(R91&lt;&gt;"",J91&gt;1)),"",IF(AND(J91&gt;=4,Sheet2!F91=0,H91&gt;5),"上架●",IF(OR(AND(J91=0,H91&lt;12),AND(J91&lt;4,H91&lt;=5,Sheet2!F91=1)),IF(Sheet2!F91=1,"下架●",""),IF(AND(J91&lt;=4,Sheet2!F91=1),"問合●",""))))),"")</f>
        <v/>
      </c>
      <c r="G91" s="35" cm="1">
        <f t="array" aca="1" ref="G91" ca="1">IFERROR(COUNTIF(INDIRECT(Sheet2!$W$2&amp;"F"&amp;Sheet2!B91&amp;":F"&amp;Sheet2!D91),"&lt;="&amp;Sheet3!L91*手数料),0)</f>
        <v>1</v>
      </c>
      <c r="H91" s="35">
        <f ca="1">IF(AND(Sheet2!L91=0,J91+L91+N91&lt;&gt;0),J91+L91+N91,Sheet2!L91)</f>
        <v>1</v>
      </c>
      <c r="I91" s="38" t="str">
        <f ca="1">HYPERLINK("https://www.qoo10.jp/GMKT.INC/Goods/Goods.aspx?goodscode="&amp;A91,IF(Sheet2!F91=0,"在庫切れ","出品中"))</f>
        <v>在庫切れ</v>
      </c>
      <c r="J91">
        <v>1</v>
      </c>
      <c r="K91" s="33" t="s">
        <v>2811</v>
      </c>
      <c r="L91">
        <v>0</v>
      </c>
      <c r="M91" s="6" t="s">
        <v>2389</v>
      </c>
      <c r="N91">
        <v>0</v>
      </c>
      <c r="O91" t="s">
        <v>287</v>
      </c>
      <c r="P91" t="str" cm="1">
        <f t="array" aca="1" ref="P91" ca="1">IF(発送日=0.583333333333333,TEXT(0.583333333333333,"H:MM"),発送日)&amp;"/"&amp;Sheet3!AC91</f>
        <v>7/14</v>
      </c>
      <c r="Q91" cm="1">
        <f t="array" aca="1" ref="Q91" ca="1">VALUE(_xlfn.XLOOKUP(INDIRECT("A"&amp;ROW()),Sheet5!A:A,Sheet5!K:K,"",0,1))</f>
        <v>0</v>
      </c>
      <c r="R91" s="67" t="str" cm="1">
        <f t="array" aca="1" ref="R9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91" s="28" cm="1">
        <f t="array" aca="1" ref="S91" ca="1">VALUE(_xlfn.XLOOKUP(INDIRECT("A"&amp;ROW()),Sheet5!A:A,Sheet5!I:I,"",0,1))</f>
        <v>86957</v>
      </c>
      <c r="T91">
        <f ca="1">_xlfn.LET(_xlpm.kaka,IFERROR(LOOKUP(U91,{0,20000,30000,50000,100000,200000,400000,800000},{1500,2500,3500,4000,6000,8000,12000,30000}),6000),IF(TEXT(NOW(),"AAAA")="金曜日",_xlpm.kaka*2,_xlpm.kaka))</f>
        <v>4000</v>
      </c>
      <c r="U91" s="27">
        <f>IFERROR(_xlfn.LET(_xlpm.quyu,Sheet4!E91:J91,IF(COUNTIF(_xlpm.quyu,"&gt;0")&gt;=4,AVERAGE(_xlpm.quyu),IF(MAX(_xlpm.quyu)&gt;0,MAX(_xlpm.quyu),""))),"")</f>
        <v>77910</v>
      </c>
      <c r="V91" s="28" cm="1">
        <f t="array" aca="1" ref="V91" ca="1">IFERROR(IF(Sheet4!D91&lt;&gt;"",ROUND((Sheet4!D91+Sheet1!T91)/手数料,0),ROUND((U91+T91)/手数料,0))*IF($V$1&lt;&gt;"",$V$1,1),"")</f>
        <v>90011</v>
      </c>
      <c r="Z91" s="1"/>
      <c r="AA91" s="1"/>
      <c r="AB91" s="1"/>
      <c r="AD91" s="3"/>
      <c r="AE91" s="3"/>
      <c r="AF91" s="3"/>
      <c r="AG91" s="3"/>
    </row>
    <row r="92" spans="1:33" ht="35.1" customHeight="1">
      <c r="A92">
        <v>856092382</v>
      </c>
      <c r="B92" t="s">
        <v>301</v>
      </c>
      <c r="C92" t="str">
        <f>HYPERLINK(_xlfn.XLOOKUP(A92,源!A:A,源!V:V,"",0,1),"网页")</f>
        <v>网页</v>
      </c>
      <c r="D92" s="55" t="str" cm="1">
        <f t="array" aca="1" ref="D92" ca="1">"单"&amp;Sheet2!G92&amp;"/库"&amp;IFERROR(IF(COUNTIF([1]在庫!$C:$C,INDIRECT("Sheet5!AL"&amp;ROW()))&gt;0,COUNTIF([1]在庫!$C:$C,INDIRECT("Sheet5!AL"&amp;ROW())),COUNTIF([1]在庫!$D:$D,INDIRECT("Sheet5!B"&amp;ROW()))),0)</f>
        <v>单0/库0</v>
      </c>
      <c r="E92" t="str">
        <f ca="1">IFERROR(IF(F92&lt;&gt;"",F92,IF(OR(AND(Sheet3!AC92="14:00",Q92&gt;0),AND(R92&lt;&gt;"",J92&gt;1)),"",IF(AND(J92&gt;=4,Sheet2!F92=0,H92&gt;5),"上架●",IF(OR(AND(J92=0,H92&lt;12),AND(J92&lt;4,H92&lt;=5,Sheet2!F92=1)),IF(Sheet2!F92=1,"下架●",""),IF(AND(J92&lt;=4,Sheet2!F92=1),"問合●",""))))),"")</f>
        <v/>
      </c>
      <c r="G92" s="35" cm="1">
        <f t="array" aca="1" ref="G92" ca="1">IFERROR(COUNTIF(INDIRECT(Sheet2!$W$2&amp;"F"&amp;Sheet2!B92&amp;":F"&amp;Sheet2!D92),"&lt;="&amp;Sheet3!L92*手数料),0)</f>
        <v>13</v>
      </c>
      <c r="H92" s="35">
        <f ca="1">IF(AND(Sheet2!L92=0,J92+L92+N92&lt;&gt;0),J92+L92+N92,Sheet2!L92)</f>
        <v>41</v>
      </c>
      <c r="I92" s="38" t="str">
        <f ca="1">HYPERLINK("https://www.qoo10.jp/GMKT.INC/Goods/Goods.aspx?goodscode="&amp;A92,IF(Sheet2!F92=0,"在庫切れ","出品中"))</f>
        <v>出品中</v>
      </c>
      <c r="J92">
        <v>22</v>
      </c>
      <c r="K92" s="33" t="s">
        <v>2543</v>
      </c>
      <c r="L92">
        <v>9</v>
      </c>
      <c r="M92" s="6" t="s">
        <v>2389</v>
      </c>
      <c r="N92">
        <v>10</v>
      </c>
      <c r="O92" t="s">
        <v>258</v>
      </c>
      <c r="P92" t="str" cm="1">
        <f t="array" aca="1" ref="P92" ca="1">IF(発送日=0.583333333333333,TEXT(0.583333333333333,"H:MM"),発送日)&amp;"/"&amp;Sheet3!AC92</f>
        <v>3/3</v>
      </c>
      <c r="Q92" cm="1">
        <f t="array" aca="1" ref="Q92" ca="1">VALUE(_xlfn.XLOOKUP(INDIRECT("A"&amp;ROW()),Sheet5!A:A,Sheet5!K:K,"",0,1))</f>
        <v>1</v>
      </c>
      <c r="R92" s="67" t="str" cm="1">
        <f t="array" aca="1" ref="R9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92" s="28" cm="1">
        <f t="array" aca="1" ref="S92" ca="1">VALUE(_xlfn.XLOOKUP(INDIRECT("A"&amp;ROW()),Sheet5!A:A,Sheet5!I:I,"",0,1))</f>
        <v>81069</v>
      </c>
      <c r="T92">
        <f ca="1">_xlfn.LET(_xlpm.kaka,IFERROR(LOOKUP(U92,{0,20000,30000,50000,100000,200000,400000,800000},{1500,2500,3500,4000,6000,8000,12000,30000}),6000),IF(TEXT(NOW(),"AAAA")="金曜日",_xlpm.kaka*2,_xlpm.kaka))</f>
        <v>4000</v>
      </c>
      <c r="U92" s="27">
        <f>IFERROR(_xlfn.LET(_xlpm.quyu,Sheet4!E92:J92,IF(COUNTIF(_xlpm.quyu,"&gt;0")&gt;=4,AVERAGE(_xlpm.quyu),IF(MAX(_xlpm.quyu)&gt;0,MAX(_xlpm.quyu),""))),"")</f>
        <v>70583.333333333328</v>
      </c>
      <c r="V92" s="28" cm="1">
        <f t="array" aca="1" ref="V92" ca="1">IFERROR(IF(Sheet4!D92&lt;&gt;"",ROUND((Sheet4!D92+Sheet1!T92)/手数料,0),ROUND((U92+T92)/手数料,0))*IF($V$1&lt;&gt;"",$V$1,1),"")</f>
        <v>81069</v>
      </c>
      <c r="Z92" s="1"/>
      <c r="AA92" s="1"/>
      <c r="AB92" s="1"/>
      <c r="AD92" s="3"/>
      <c r="AE92" s="3"/>
      <c r="AF92" s="3"/>
      <c r="AG92" s="3"/>
    </row>
    <row r="93" spans="1:33" ht="35.1" customHeight="1">
      <c r="A93">
        <v>856092384</v>
      </c>
      <c r="B93" t="s">
        <v>302</v>
      </c>
      <c r="C93" t="str">
        <f>HYPERLINK(_xlfn.XLOOKUP(A93,源!A:A,源!V:V,"",0,1),"网页")</f>
        <v>网页</v>
      </c>
      <c r="D93" s="55" t="str" cm="1">
        <f t="array" aca="1" ref="D93" ca="1">"单"&amp;Sheet2!G93&amp;"/库"&amp;IFERROR(IF(COUNTIF([1]在庫!$C:$C,INDIRECT("Sheet5!AL"&amp;ROW()))&gt;0,COUNTIF([1]在庫!$C:$C,INDIRECT("Sheet5!AL"&amp;ROW())),COUNTIF([1]在庫!$D:$D,INDIRECT("Sheet5!B"&amp;ROW()))),0)</f>
        <v>单0/库0</v>
      </c>
      <c r="E93" t="str">
        <f ca="1">IFERROR(IF(F93&lt;&gt;"",F93,IF(OR(AND(Sheet3!AC93="14:00",Q93&gt;0),AND(R93&lt;&gt;"",J93&gt;1)),"",IF(AND(J93&gt;=4,Sheet2!F93=0,H93&gt;5),"上架●",IF(OR(AND(J93=0,H93&lt;12),AND(J93&lt;4,H93&lt;=5,Sheet2!F93=1)),IF(Sheet2!F93=1,"下架●",""),IF(AND(J93&lt;=4,Sheet2!F93=1),"問合●",""))))),"")</f>
        <v/>
      </c>
      <c r="G93" s="35" cm="1">
        <f t="array" aca="1" ref="G93" ca="1">IFERROR(COUNTIF(INDIRECT(Sheet2!$W$2&amp;"F"&amp;Sheet2!B93&amp;":F"&amp;Sheet2!D93),"&lt;="&amp;Sheet3!L93*手数料),0)</f>
        <v>24</v>
      </c>
      <c r="H93" s="35">
        <f ca="1">IF(AND(Sheet2!L93=0,J93+L93+N93&lt;&gt;0),J93+L93+N93,Sheet2!L93)</f>
        <v>31</v>
      </c>
      <c r="I93" s="38" t="str">
        <f ca="1">HYPERLINK("https://www.qoo10.jp/GMKT.INC/Goods/Goods.aspx?goodscode="&amp;A93,IF(Sheet2!F93=0,"在庫切れ","出品中"))</f>
        <v>出品中</v>
      </c>
      <c r="J93">
        <v>10</v>
      </c>
      <c r="K93" s="33" t="s">
        <v>2592</v>
      </c>
      <c r="L93">
        <v>13</v>
      </c>
      <c r="M93" s="6" t="s">
        <v>2389</v>
      </c>
      <c r="N93">
        <v>8</v>
      </c>
      <c r="O93" t="s">
        <v>261</v>
      </c>
      <c r="P93" t="str" cm="1">
        <f t="array" aca="1" ref="P93" ca="1">IF(発送日=0.583333333333333,TEXT(0.583333333333333,"H:MM"),発送日)&amp;"/"&amp;Sheet3!AC93</f>
        <v>3/3</v>
      </c>
      <c r="Q93" cm="1">
        <f t="array" aca="1" ref="Q93" ca="1">VALUE(_xlfn.XLOOKUP(INDIRECT("A"&amp;ROW()),Sheet5!A:A,Sheet5!K:K,"",0,1))</f>
        <v>1</v>
      </c>
      <c r="R93" s="67" t="str" cm="1">
        <f t="array" aca="1" ref="R9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93" s="28" cm="1">
        <f t="array" aca="1" ref="S93" ca="1">VALUE(_xlfn.XLOOKUP(INDIRECT("A"&amp;ROW()),Sheet5!A:A,Sheet5!I:I,"",0,1))</f>
        <v>43082</v>
      </c>
      <c r="T93">
        <f ca="1">_xlfn.LET(_xlpm.kaka,IFERROR(LOOKUP(U93,{0,20000,30000,50000,100000,200000,400000,800000},{1500,2500,3500,4000,6000,8000,12000,30000}),6000),IF(TEXT(NOW(),"AAAA")="金曜日",_xlpm.kaka*2,_xlpm.kaka))</f>
        <v>3500</v>
      </c>
      <c r="U93" s="27">
        <f>IFERROR(_xlfn.LET(_xlpm.quyu,Sheet4!E93:J93,IF(COUNTIF(_xlpm.quyu,"&gt;0")&gt;=4,AVERAGE(_xlpm.quyu),IF(MAX(_xlpm.quyu)&gt;0,MAX(_xlpm.quyu),""))),"")</f>
        <v>36134.833333333336</v>
      </c>
      <c r="V93" s="28" cm="1">
        <f t="array" aca="1" ref="V93" ca="1">IFERROR(IF(Sheet4!D93&lt;&gt;"",ROUND((Sheet4!D93+Sheet1!T93)/手数料,0),ROUND((U93+T93)/手数料,0))*IF($V$1&lt;&gt;"",$V$1,1),"")</f>
        <v>43082</v>
      </c>
      <c r="Z93" s="1"/>
      <c r="AA93" s="1"/>
      <c r="AB93" s="1"/>
      <c r="AD93" s="3"/>
      <c r="AE93" s="3"/>
      <c r="AF93" s="3"/>
      <c r="AG93" s="3"/>
    </row>
    <row r="94" spans="1:33" ht="35.1" customHeight="1">
      <c r="A94">
        <v>856092381</v>
      </c>
      <c r="B94" t="s">
        <v>303</v>
      </c>
      <c r="C94" t="str">
        <f>HYPERLINK(_xlfn.XLOOKUP(A94,源!A:A,源!V:V,"",0,1),"网页")</f>
        <v>网页</v>
      </c>
      <c r="D94" s="55" t="str" cm="1">
        <f t="array" aca="1" ref="D94" ca="1">"单"&amp;Sheet2!G94&amp;"/库"&amp;IFERROR(IF(COUNTIF([1]在庫!$C:$C,INDIRECT("Sheet5!AL"&amp;ROW()))&gt;0,COUNTIF([1]在庫!$C:$C,INDIRECT("Sheet5!AL"&amp;ROW())),COUNTIF([1]在庫!$D:$D,INDIRECT("Sheet5!B"&amp;ROW()))),0)</f>
        <v>单0/库0</v>
      </c>
      <c r="E94" t="str">
        <f ca="1">IFERROR(IF(F94&lt;&gt;"",F94,IF(OR(AND(Sheet3!AC94="14:00",Q94&gt;0),AND(R94&lt;&gt;"",J94&gt;1)),"",IF(AND(J94&gt;=4,Sheet2!F94=0,H94&gt;5),"上架●",IF(OR(AND(J94=0,H94&lt;12),AND(J94&lt;4,H94&lt;=5,Sheet2!F94=1)),IF(Sheet2!F94=1,"下架●",""),IF(AND(J94&lt;=4,Sheet2!F94=1),"問合●",""))))),"")</f>
        <v/>
      </c>
      <c r="G94" s="35" cm="1">
        <f t="array" aca="1" ref="G94" ca="1">IFERROR(COUNTIF(INDIRECT(Sheet2!$W$2&amp;"F"&amp;Sheet2!B94&amp;":F"&amp;Sheet2!D94),"&lt;="&amp;Sheet3!L94*手数料),0)</f>
        <v>23</v>
      </c>
      <c r="H94" s="35">
        <f ca="1">IF(AND(Sheet2!L94=0,J94+L94+N94&lt;&gt;0),J94+L94+N94,Sheet2!L94)</f>
        <v>33</v>
      </c>
      <c r="I94" s="38" t="str">
        <f ca="1">HYPERLINK("https://www.qoo10.jp/GMKT.INC/Goods/Goods.aspx?goodscode="&amp;A94,IF(Sheet2!F94=0,"在庫切れ","出品中"))</f>
        <v>出品中</v>
      </c>
      <c r="J94">
        <v>14</v>
      </c>
      <c r="K94" s="33" t="s">
        <v>2532</v>
      </c>
      <c r="L94">
        <v>14</v>
      </c>
      <c r="M94" s="6" t="s">
        <v>2389</v>
      </c>
      <c r="N94">
        <v>5</v>
      </c>
      <c r="O94" t="s">
        <v>288</v>
      </c>
      <c r="P94" t="str" cm="1">
        <f t="array" aca="1" ref="P94" ca="1">IF(発送日=0.583333333333333,TEXT(0.583333333333333,"H:MM"),発送日)&amp;"/"&amp;Sheet3!AC94</f>
        <v>3/3</v>
      </c>
      <c r="Q94" cm="1">
        <f t="array" aca="1" ref="Q94" ca="1">VALUE(_xlfn.XLOOKUP(INDIRECT("A"&amp;ROW()),Sheet5!A:A,Sheet5!K:K,"",0,1))</f>
        <v>1</v>
      </c>
      <c r="R94" s="67" t="str" cm="1">
        <f t="array" aca="1" ref="R9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94" s="28" cm="1">
        <f t="array" aca="1" ref="S94" ca="1">VALUE(_xlfn.XLOOKUP(INDIRECT("A"&amp;ROW()),Sheet5!A:A,Sheet5!I:I,"",0,1))</f>
        <v>71554</v>
      </c>
      <c r="T94">
        <f ca="1">_xlfn.LET(_xlpm.kaka,IFERROR(LOOKUP(U94,{0,20000,30000,50000,100000,200000,400000,800000},{1500,2500,3500,4000,6000,8000,12000,30000}),6000),IF(TEXT(NOW(),"AAAA")="金曜日",_xlpm.kaka*2,_xlpm.kaka))</f>
        <v>4000</v>
      </c>
      <c r="U94" s="27">
        <f>IFERROR(_xlfn.LET(_xlpm.quyu,Sheet4!E94:J94,IF(COUNTIF(_xlpm.quyu,"&gt;0")&gt;=4,AVERAGE(_xlpm.quyu),IF(MAX(_xlpm.quyu)&gt;0,MAX(_xlpm.quyu),""))),"")</f>
        <v>61288.333333333336</v>
      </c>
      <c r="V94" s="28" cm="1">
        <f t="array" aca="1" ref="V94" ca="1">IFERROR(IF(Sheet4!D94&lt;&gt;"",ROUND((Sheet4!D94+Sheet1!T94)/手数料,0),ROUND((U94+T94)/手数料,0))*IF($V$1&lt;&gt;"",$V$1,1),"")</f>
        <v>71554</v>
      </c>
      <c r="Z94" s="1"/>
      <c r="AA94" s="1"/>
      <c r="AB94" s="1"/>
      <c r="AD94" s="3"/>
      <c r="AE94" s="3"/>
      <c r="AF94" s="3"/>
      <c r="AG94" s="3"/>
    </row>
    <row r="95" spans="1:33" ht="35.1" customHeight="1">
      <c r="A95">
        <v>856092387</v>
      </c>
      <c r="B95" t="s">
        <v>314</v>
      </c>
      <c r="C95" t="str">
        <f>HYPERLINK(_xlfn.XLOOKUP(A95,源!A:A,源!V:V,"",0,1),"网页")</f>
        <v>网页</v>
      </c>
      <c r="D95" s="55" t="str" cm="1">
        <f t="array" aca="1" ref="D95" ca="1">"单"&amp;Sheet2!G95&amp;"/库"&amp;IFERROR(IF(COUNTIF([1]在庫!$C:$C,INDIRECT("Sheet5!AL"&amp;ROW()))&gt;0,COUNTIF([1]在庫!$C:$C,INDIRECT("Sheet5!AL"&amp;ROW())),COUNTIF([1]在庫!$D:$D,INDIRECT("Sheet5!B"&amp;ROW()))),0)</f>
        <v>单0/库0</v>
      </c>
      <c r="E95" t="str">
        <f ca="1">IFERROR(IF(F95&lt;&gt;"",F95,IF(OR(AND(Sheet3!AC95="14:00",Q95&gt;0),AND(R95&lt;&gt;"",J95&gt;1)),"",IF(AND(J95&gt;=4,Sheet2!F95=0,H95&gt;5),"上架●",IF(OR(AND(J95=0,H95&lt;12),AND(J95&lt;4,H95&lt;=5,Sheet2!F95=1)),IF(Sheet2!F95=1,"下架●",""),IF(AND(J95&lt;=4,Sheet2!F95=1),"問合●",""))))),"")</f>
        <v/>
      </c>
      <c r="G95" s="35" cm="1">
        <f t="array" aca="1" ref="G95" ca="1">IFERROR(COUNTIF(INDIRECT(Sheet2!$W$2&amp;"F"&amp;Sheet2!B95&amp;":F"&amp;Sheet2!D95),"&lt;="&amp;Sheet3!L95*手数料),0)</f>
        <v>4</v>
      </c>
      <c r="H95" s="35">
        <f ca="1">IF(AND(Sheet2!L95=0,J95+L95+N95&lt;&gt;0),J95+L95+N95,Sheet2!L95)</f>
        <v>4</v>
      </c>
      <c r="I95" s="38" t="str">
        <f ca="1">HYPERLINK("https://www.qoo10.jp/GMKT.INC/Goods/Goods.aspx?goodscode="&amp;A95,IF(Sheet2!F95=0,"在庫切れ","出品中"))</f>
        <v>在庫切れ</v>
      </c>
      <c r="J95">
        <v>0</v>
      </c>
      <c r="K95" s="33"/>
      <c r="L95">
        <v>2</v>
      </c>
      <c r="M95" s="6" t="s">
        <v>2389</v>
      </c>
      <c r="N95">
        <v>2</v>
      </c>
      <c r="O95" t="s">
        <v>262</v>
      </c>
      <c r="P95" t="str" cm="1">
        <f t="array" aca="1" ref="P95" ca="1">IF(発送日=0.583333333333333,TEXT(0.583333333333333,"H:MM"),発送日)&amp;"/"&amp;Sheet3!AC95</f>
        <v>14/14</v>
      </c>
      <c r="Q95" cm="1">
        <f t="array" aca="1" ref="Q95" ca="1">VALUE(_xlfn.XLOOKUP(INDIRECT("A"&amp;ROW()),Sheet5!A:A,Sheet5!K:K,"",0,1))</f>
        <v>0</v>
      </c>
      <c r="R95" s="67" t="str" cm="1">
        <f t="array" aca="1" ref="R9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95" s="28" cm="1">
        <f t="array" aca="1" ref="S95" ca="1">VALUE(_xlfn.XLOOKUP(INDIRECT("A"&amp;ROW()),Sheet5!A:A,Sheet5!I:I,"",0,1))</f>
        <v>18325</v>
      </c>
      <c r="T95">
        <f ca="1">_xlfn.LET(_xlpm.kaka,IFERROR(LOOKUP(U95,{0,20000,30000,50000,100000,200000,400000,800000},{1500,2500,3500,4000,6000,8000,12000,30000}),6000),IF(TEXT(NOW(),"AAAA")="金曜日",_xlpm.kaka*2,_xlpm.kaka))</f>
        <v>6000</v>
      </c>
      <c r="U95" s="27" t="str">
        <f>IFERROR(_xlfn.LET(_xlpm.quyu,Sheet4!E95:J95,IF(COUNTIF(_xlpm.quyu,"&gt;0")&gt;=4,AVERAGE(_xlpm.quyu),IF(MAX(_xlpm.quyu)&gt;0,MAX(_xlpm.quyu),""))),"")</f>
        <v/>
      </c>
      <c r="V95" s="28" cm="1">
        <f t="array" aca="1" ref="V95" ca="1">IFERROR(IF(Sheet4!D95&lt;&gt;"",ROUND((Sheet4!D95+Sheet1!T95)/手数料,0),ROUND((U95+T95)/手数料,0))*IF($V$1&lt;&gt;"",$V$1,1),"")</f>
        <v>25596</v>
      </c>
      <c r="Z95" s="1"/>
      <c r="AA95" s="1"/>
      <c r="AB95" s="1"/>
      <c r="AD95" s="3"/>
      <c r="AE95" s="3"/>
      <c r="AF95" s="3"/>
      <c r="AG95" s="3"/>
    </row>
    <row r="96" spans="1:33" ht="35.1" customHeight="1">
      <c r="A96">
        <v>856828762</v>
      </c>
      <c r="B96" t="s">
        <v>319</v>
      </c>
      <c r="C96" t="str">
        <f>HYPERLINK(_xlfn.XLOOKUP(A96,源!A:A,源!V:V,"",0,1),"网页")</f>
        <v>网页</v>
      </c>
      <c r="D96" s="55" t="str" cm="1">
        <f t="array" aca="1" ref="D96" ca="1">"单"&amp;Sheet2!G96&amp;"/库"&amp;IFERROR(IF(COUNTIF([1]在庫!$C:$C,INDIRECT("Sheet5!AL"&amp;ROW()))&gt;0,COUNTIF([1]在庫!$C:$C,INDIRECT("Sheet5!AL"&amp;ROW())),COUNTIF([1]在庫!$D:$D,INDIRECT("Sheet5!B"&amp;ROW()))),0)</f>
        <v>单0/库0</v>
      </c>
      <c r="E96" t="str">
        <f ca="1">IFERROR(IF(F96&lt;&gt;"",F96,IF(OR(AND(Sheet3!AC96="14:00",Q96&gt;0),AND(R96&lt;&gt;"",J96&gt;1)),"",IF(AND(J96&gt;=4,Sheet2!F96=0,H96&gt;5),"上架●",IF(OR(AND(J96=0,H96&lt;12),AND(J96&lt;4,H96&lt;=5,Sheet2!F96=1)),IF(Sheet2!F96=1,"下架●",""),IF(AND(J96&lt;=4,Sheet2!F96=1),"問合●",""))))),"")</f>
        <v/>
      </c>
      <c r="G96" s="35" cm="1">
        <f t="array" aca="1" ref="G96" ca="1">IFERROR(COUNTIF(INDIRECT(Sheet2!$W$2&amp;"F"&amp;Sheet2!B96&amp;":F"&amp;Sheet2!D96),"&lt;="&amp;Sheet3!L96*手数料),0)</f>
        <v>19</v>
      </c>
      <c r="H96" s="35">
        <f ca="1">IF(AND(Sheet2!L96=0,J96+L96+N96&lt;&gt;0),J96+L96+N96,Sheet2!L96)</f>
        <v>21</v>
      </c>
      <c r="I96" s="38" t="str">
        <f ca="1">HYPERLINK("https://www.qoo10.jp/GMKT.INC/Goods/Goods.aspx?goodscode="&amp;A96,IF(Sheet2!F96=0,"在庫切れ","出品中"))</f>
        <v>出品中</v>
      </c>
      <c r="J96">
        <v>16</v>
      </c>
      <c r="K96" s="33" t="s">
        <v>2617</v>
      </c>
      <c r="L96">
        <v>4</v>
      </c>
      <c r="M96" s="6" t="s">
        <v>2389</v>
      </c>
      <c r="N96">
        <v>1</v>
      </c>
      <c r="O96" t="s">
        <v>262</v>
      </c>
      <c r="P96" t="str" cm="1">
        <f t="array" aca="1" ref="P96" ca="1">IF(発送日=0.583333333333333,TEXT(0.583333333333333,"H:MM"),発送日)&amp;"/"&amp;Sheet3!AC96</f>
        <v>3/3</v>
      </c>
      <c r="Q96" cm="1">
        <f t="array" aca="1" ref="Q96" ca="1">VALUE(_xlfn.XLOOKUP(INDIRECT("A"&amp;ROW()),Sheet5!A:A,Sheet5!K:K,"",0,1))</f>
        <v>1</v>
      </c>
      <c r="R96" s="67" t="str" cm="1">
        <f t="array" aca="1" ref="R9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96" s="28" cm="1">
        <f t="array" aca="1" ref="S96" ca="1">VALUE(_xlfn.XLOOKUP(INDIRECT("A"&amp;ROW()),Sheet5!A:A,Sheet5!I:I,"",0,1))</f>
        <v>56645</v>
      </c>
      <c r="T96">
        <f ca="1">_xlfn.LET(_xlpm.kaka,IFERROR(LOOKUP(U96,{0,20000,30000,50000,100000,200000,400000,800000},{1500,2500,3500,4000,6000,8000,12000,30000}),6000),IF(TEXT(NOW(),"AAAA")="金曜日",_xlpm.kaka*2,_xlpm.kaka))</f>
        <v>3500</v>
      </c>
      <c r="U96" s="27">
        <f>IFERROR(_xlfn.LET(_xlpm.quyu,Sheet4!E96:J96,IF(COUNTIF(_xlpm.quyu,"&gt;0")&gt;=4,AVERAGE(_xlpm.quyu),IF(MAX(_xlpm.quyu)&gt;0,MAX(_xlpm.quyu),""))),"")</f>
        <v>48613</v>
      </c>
      <c r="V96" s="28" cm="1">
        <f t="array" aca="1" ref="V96" ca="1">IFERROR(IF(Sheet4!D96&lt;&gt;"",ROUND((Sheet4!D96+Sheet1!T96)/手数料,0),ROUND((U96+T96)/手数料,0))*IF($V$1&lt;&gt;"",$V$1,1),"")</f>
        <v>56645</v>
      </c>
      <c r="Z96" s="1"/>
      <c r="AA96" s="1"/>
      <c r="AB96" s="1"/>
      <c r="AD96" s="3"/>
      <c r="AE96" s="3"/>
      <c r="AF96" s="3"/>
      <c r="AG96" s="3"/>
    </row>
    <row r="97" spans="1:33" ht="35.1" customHeight="1">
      <c r="A97">
        <v>856828773</v>
      </c>
      <c r="B97" t="s">
        <v>320</v>
      </c>
      <c r="C97" t="str">
        <f>HYPERLINK(_xlfn.XLOOKUP(A97,源!A:A,源!V:V,"",0,1),"网页")</f>
        <v>网页</v>
      </c>
      <c r="D97" s="55" t="str" cm="1">
        <f t="array" aca="1" ref="D97" ca="1">"单"&amp;Sheet2!G97&amp;"/库"&amp;IFERROR(IF(COUNTIF([1]在庫!$C:$C,INDIRECT("Sheet5!AL"&amp;ROW()))&gt;0,COUNTIF([1]在庫!$C:$C,INDIRECT("Sheet5!AL"&amp;ROW())),COUNTIF([1]在庫!$D:$D,INDIRECT("Sheet5!B"&amp;ROW()))),0)</f>
        <v>单0/库0</v>
      </c>
      <c r="E97" t="str">
        <f ca="1">IFERROR(IF(F97&lt;&gt;"",F97,IF(OR(AND(Sheet3!AC97="14:00",Q97&gt;0),AND(R97&lt;&gt;"",J97&gt;1)),"",IF(AND(J97&gt;=4,Sheet2!F97=0,H97&gt;5),"上架●",IF(OR(AND(J97=0,H97&lt;12),AND(J97&lt;4,H97&lt;=5,Sheet2!F97=1)),IF(Sheet2!F97=1,"下架●",""),IF(AND(J97&lt;=4,Sheet2!F97=1),"問合●",""))))),"")</f>
        <v/>
      </c>
      <c r="G97" s="35" cm="1">
        <f t="array" aca="1" ref="G97" ca="1">IFERROR(COUNTIF(INDIRECT(Sheet2!$W$2&amp;"F"&amp;Sheet2!B97&amp;":F"&amp;Sheet2!D97),"&lt;="&amp;Sheet3!L97*手数料),0)</f>
        <v>21</v>
      </c>
      <c r="H97" s="35">
        <f ca="1">IF(AND(Sheet2!L97=0,J97+L97+N97&lt;&gt;0),J97+L97+N97,Sheet2!L97)</f>
        <v>47</v>
      </c>
      <c r="I97" s="38" t="str">
        <f ca="1">HYPERLINK("https://www.qoo10.jp/GMKT.INC/Goods/Goods.aspx?goodscode="&amp;A97,IF(Sheet2!F97=0,"在庫切れ","出品中"))</f>
        <v>出品中</v>
      </c>
      <c r="J97">
        <v>15</v>
      </c>
      <c r="K97" s="33" t="s">
        <v>2577</v>
      </c>
      <c r="L97">
        <v>22</v>
      </c>
      <c r="M97" s="6" t="s">
        <v>2389</v>
      </c>
      <c r="N97">
        <v>10</v>
      </c>
      <c r="O97" t="s">
        <v>283</v>
      </c>
      <c r="P97" t="str" cm="1">
        <f t="array" aca="1" ref="P97" ca="1">IF(発送日=0.583333333333333,TEXT(0.583333333333333,"H:MM"),発送日)&amp;"/"&amp;Sheet3!AC97</f>
        <v>3/3</v>
      </c>
      <c r="Q97" cm="1">
        <f t="array" aca="1" ref="Q97" ca="1">VALUE(_xlfn.XLOOKUP(INDIRECT("A"&amp;ROW()),Sheet5!A:A,Sheet5!K:K,"",0,1))</f>
        <v>1</v>
      </c>
      <c r="R97" s="67" t="str" cm="1">
        <f t="array" aca="1" ref="R9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97" s="28" cm="1">
        <f t="array" aca="1" ref="S97" ca="1">VALUE(_xlfn.XLOOKUP(INDIRECT("A"&amp;ROW()),Sheet5!A:A,Sheet5!I:I,"",0,1))</f>
        <v>20384</v>
      </c>
      <c r="T97">
        <f ca="1">_xlfn.LET(_xlpm.kaka,IFERROR(LOOKUP(U97,{0,20000,30000,50000,100000,200000,400000,800000},{1500,2500,3500,4000,6000,8000,12000,30000}),6000),IF(TEXT(NOW(),"AAAA")="金曜日",_xlpm.kaka*2,_xlpm.kaka))</f>
        <v>1500</v>
      </c>
      <c r="U97" s="27">
        <f>IFERROR(_xlfn.LET(_xlpm.quyu,Sheet4!E97:J97,IF(COUNTIF(_xlpm.quyu,"&gt;0")&gt;=4,AVERAGE(_xlpm.quyu),IF(MAX(_xlpm.quyu)&gt;0,MAX(_xlpm.quyu),""))),"")</f>
        <v>17253.5</v>
      </c>
      <c r="V97" s="28" cm="1">
        <f t="array" aca="1" ref="V97" ca="1">IFERROR(IF(Sheet4!D97&lt;&gt;"",ROUND((Sheet4!D97+Sheet1!T97)/手数料,0),ROUND((U97+T97)/手数料,0))*IF($V$1&lt;&gt;"",$V$1,1),"")</f>
        <v>20384</v>
      </c>
      <c r="Z97" s="1"/>
      <c r="AA97" s="1"/>
      <c r="AB97" s="1"/>
      <c r="AD97" s="3"/>
      <c r="AE97" s="3"/>
      <c r="AF97" s="3"/>
      <c r="AG97" s="3"/>
    </row>
    <row r="98" spans="1:33" ht="35.1" customHeight="1">
      <c r="A98">
        <v>856828813</v>
      </c>
      <c r="B98" t="s">
        <v>321</v>
      </c>
      <c r="C98" t="str">
        <f>HYPERLINK(_xlfn.XLOOKUP(A98,源!A:A,源!V:V,"",0,1),"网页")</f>
        <v>网页</v>
      </c>
      <c r="D98" s="55" t="str" cm="1">
        <f t="array" aca="1" ref="D98" ca="1">"单"&amp;Sheet2!G98&amp;"/库"&amp;IFERROR(IF(COUNTIF([1]在庫!$C:$C,INDIRECT("Sheet5!AL"&amp;ROW()))&gt;0,COUNTIF([1]在庫!$C:$C,INDIRECT("Sheet5!AL"&amp;ROW())),COUNTIF([1]在庫!$D:$D,INDIRECT("Sheet5!B"&amp;ROW()))),0)</f>
        <v>单0/库0</v>
      </c>
      <c r="E98" t="str">
        <f ca="1">IFERROR(IF(F98&lt;&gt;"",F98,IF(OR(AND(Sheet3!AC98="14:00",Q98&gt;0),AND(R98&lt;&gt;"",J98&gt;1)),"",IF(AND(J98&gt;=4,Sheet2!F98=0,H98&gt;5),"上架●",IF(OR(AND(J98=0,H98&lt;12),AND(J98&lt;4,H98&lt;=5,Sheet2!F98=1)),IF(Sheet2!F98=1,"下架●",""),IF(AND(J98&lt;=4,Sheet2!F98=1),"問合●",""))))),"")</f>
        <v/>
      </c>
      <c r="G98" s="35" cm="1">
        <f t="array" aca="1" ref="G98" ca="1">IFERROR(COUNTIF(INDIRECT(Sheet2!$W$2&amp;"F"&amp;Sheet2!B98&amp;":F"&amp;Sheet2!D98),"&lt;="&amp;Sheet3!L98*手数料),0)</f>
        <v>19</v>
      </c>
      <c r="H98" s="35">
        <f ca="1">IF(AND(Sheet2!L98=0,J98+L98+N98&lt;&gt;0),J98+L98+N98,Sheet2!L98)</f>
        <v>32</v>
      </c>
      <c r="I98" s="38" t="str">
        <f ca="1">HYPERLINK("https://www.qoo10.jp/GMKT.INC/Goods/Goods.aspx?goodscode="&amp;A98,IF(Sheet2!F98=0,"在庫切れ","出品中"))</f>
        <v>出品中</v>
      </c>
      <c r="J98">
        <v>13</v>
      </c>
      <c r="K98" s="33" t="s">
        <v>2812</v>
      </c>
      <c r="L98">
        <v>12</v>
      </c>
      <c r="M98" s="6" t="s">
        <v>2389</v>
      </c>
      <c r="N98">
        <v>7</v>
      </c>
      <c r="O98" t="s">
        <v>283</v>
      </c>
      <c r="P98" t="str" cm="1">
        <f t="array" aca="1" ref="P98" ca="1">IF(発送日=0.583333333333333,TEXT(0.583333333333333,"H:MM"),発送日)&amp;"/"&amp;Sheet3!AC98</f>
        <v>3/3</v>
      </c>
      <c r="Q98" cm="1">
        <f t="array" aca="1" ref="Q98" ca="1">VALUE(_xlfn.XLOOKUP(INDIRECT("A"&amp;ROW()),Sheet5!A:A,Sheet5!K:K,"",0,1))</f>
        <v>1</v>
      </c>
      <c r="R98" s="67" t="str" cm="1">
        <f t="array" aca="1" ref="R9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98" s="28" cm="1">
        <f t="array" aca="1" ref="S98" ca="1">VALUE(_xlfn.XLOOKUP(INDIRECT("A"&amp;ROW()),Sheet5!A:A,Sheet5!I:I,"",0,1))</f>
        <v>127326</v>
      </c>
      <c r="T98">
        <f ca="1">_xlfn.LET(_xlpm.kaka,IFERROR(LOOKUP(U98,{0,20000,30000,50000,100000,200000,400000,800000},{1500,2500,3500,4000,6000,8000,12000,30000}),6000),IF(TEXT(NOW(),"AAAA")="金曜日",_xlpm.kaka*2,_xlpm.kaka))</f>
        <v>6000</v>
      </c>
      <c r="U98" s="27">
        <f>IFERROR(_xlfn.LET(_xlpm.quyu,Sheet4!E98:J98,IF(COUNTIF(_xlpm.quyu,"&gt;0")&gt;=4,AVERAGE(_xlpm.quyu),IF(MAX(_xlpm.quyu)&gt;0,MAX(_xlpm.quyu),""))),"")</f>
        <v>112734.83333333333</v>
      </c>
      <c r="V98" s="28" cm="1">
        <f t="array" aca="1" ref="V98" ca="1">IFERROR(IF(Sheet4!D98&lt;&gt;"",ROUND((Sheet4!D98+Sheet1!T98)/手数料,0),ROUND((U98+T98)/手数料,0))*IF($V$1&lt;&gt;"",$V$1,1),"")</f>
        <v>129060</v>
      </c>
      <c r="Z98" s="1"/>
      <c r="AA98" s="1"/>
      <c r="AB98" s="1"/>
      <c r="AD98" s="3"/>
      <c r="AE98" s="3"/>
      <c r="AF98" s="3"/>
      <c r="AG98" s="3"/>
    </row>
    <row r="99" spans="1:33" ht="35.1" customHeight="1">
      <c r="A99">
        <v>856828816</v>
      </c>
      <c r="B99" t="s">
        <v>322</v>
      </c>
      <c r="C99" t="str">
        <f>HYPERLINK(_xlfn.XLOOKUP(A99,源!A:A,源!V:V,"",0,1),"网页")</f>
        <v>网页</v>
      </c>
      <c r="D99" s="55" t="str" cm="1">
        <f t="array" aca="1" ref="D99" ca="1">"单"&amp;Sheet2!G99&amp;"/库"&amp;IFERROR(IF(COUNTIF([1]在庫!$C:$C,INDIRECT("Sheet5!AL"&amp;ROW()))&gt;0,COUNTIF([1]在庫!$C:$C,INDIRECT("Sheet5!AL"&amp;ROW())),COUNTIF([1]在庫!$D:$D,INDIRECT("Sheet5!B"&amp;ROW()))),0)</f>
        <v>单0/库0</v>
      </c>
      <c r="E99" t="str">
        <f ca="1">IFERROR(IF(F99&lt;&gt;"",F99,IF(OR(AND(Sheet3!AC99="14:00",Q99&gt;0),AND(R99&lt;&gt;"",J99&gt;1)),"",IF(AND(J99&gt;=4,Sheet2!F99=0,H99&gt;5),"上架●",IF(OR(AND(J99=0,H99&lt;12),AND(J99&lt;4,H99&lt;=5,Sheet2!F99=1)),IF(Sheet2!F99=1,"下架●",""),IF(AND(J99&lt;=4,Sheet2!F99=1),"問合●",""))))),"")</f>
        <v/>
      </c>
      <c r="G99" s="35" cm="1">
        <f t="array" aca="1" ref="G99" ca="1">IFERROR(COUNTIF(INDIRECT(Sheet2!$W$2&amp;"F"&amp;Sheet2!B99&amp;":F"&amp;Sheet2!D99),"&lt;="&amp;Sheet3!L99*手数料),0)</f>
        <v>22</v>
      </c>
      <c r="H99" s="35">
        <f ca="1">IF(AND(Sheet2!L99=0,J99+L99+N99&lt;&gt;0),J99+L99+N99,Sheet2!L99)</f>
        <v>41</v>
      </c>
      <c r="I99" s="38" t="str">
        <f ca="1">HYPERLINK("https://www.qoo10.jp/GMKT.INC/Goods/Goods.aspx?goodscode="&amp;A99,IF(Sheet2!F99=0,"在庫切れ","出品中"))</f>
        <v>出品中</v>
      </c>
      <c r="J99">
        <v>18</v>
      </c>
      <c r="K99" s="33" t="s">
        <v>2813</v>
      </c>
      <c r="L99">
        <v>17</v>
      </c>
      <c r="M99" s="6" t="s">
        <v>2389</v>
      </c>
      <c r="N99">
        <v>6</v>
      </c>
      <c r="O99" t="s">
        <v>283</v>
      </c>
      <c r="P99" t="str" cm="1">
        <f t="array" aca="1" ref="P99" ca="1">IF(発送日=0.583333333333333,TEXT(0.583333333333333,"H:MM"),発送日)&amp;"/"&amp;Sheet3!AC99</f>
        <v>3/3</v>
      </c>
      <c r="Q99" cm="1">
        <f t="array" aca="1" ref="Q99" ca="1">VALUE(_xlfn.XLOOKUP(INDIRECT("A"&amp;ROW()),Sheet5!A:A,Sheet5!K:K,"",0,1))</f>
        <v>1</v>
      </c>
      <c r="R99" s="67" t="str" cm="1">
        <f t="array" aca="1" ref="R9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99" s="28" cm="1">
        <f t="array" aca="1" ref="S99" ca="1">VALUE(_xlfn.XLOOKUP(INDIRECT("A"&amp;ROW()),Sheet5!A:A,Sheet5!I:I,"",0,1))</f>
        <v>106498</v>
      </c>
      <c r="T99">
        <f ca="1">_xlfn.LET(_xlpm.kaka,IFERROR(LOOKUP(U99,{0,20000,30000,50000,100000,200000,400000,800000},{1500,2500,3500,4000,6000,8000,12000,30000}),6000),IF(TEXT(NOW(),"AAAA")="金曜日",_xlpm.kaka*2,_xlpm.kaka))</f>
        <v>4000</v>
      </c>
      <c r="U99" s="27">
        <f>IFERROR(_xlfn.LET(_xlpm.quyu,Sheet4!E99:J99,IF(COUNTIF(_xlpm.quyu,"&gt;0")&gt;=4,AVERAGE(_xlpm.quyu),IF(MAX(_xlpm.quyu)&gt;0,MAX(_xlpm.quyu),""))),"")</f>
        <v>93977.5</v>
      </c>
      <c r="V99" s="28" cm="1">
        <f t="array" aca="1" ref="V99" ca="1">IFERROR(IF(Sheet4!D99&lt;&gt;"",ROUND((Sheet4!D99+Sheet1!T99)/手数料,0),ROUND((U99+T99)/手数料,0))*IF($V$1&lt;&gt;"",$V$1,1),"")</f>
        <v>106497</v>
      </c>
      <c r="Z99" s="1"/>
      <c r="AA99" s="1"/>
      <c r="AB99" s="1"/>
      <c r="AD99" s="3"/>
      <c r="AE99" s="3"/>
      <c r="AF99" s="3"/>
      <c r="AG99" s="3"/>
    </row>
    <row r="100" spans="1:33" ht="35.1" customHeight="1">
      <c r="A100">
        <v>856828821</v>
      </c>
      <c r="B100" t="s">
        <v>323</v>
      </c>
      <c r="C100" t="str">
        <f>HYPERLINK(_xlfn.XLOOKUP(A100,源!A:A,源!V:V,"",0,1),"网页")</f>
        <v>网页</v>
      </c>
      <c r="D100" s="55" t="str" cm="1">
        <f t="array" aca="1" ref="D100" ca="1">"单"&amp;Sheet2!G100&amp;"/库"&amp;IFERROR(IF(COUNTIF([1]在庫!$C:$C,INDIRECT("Sheet5!AL"&amp;ROW()))&gt;0,COUNTIF([1]在庫!$C:$C,INDIRECT("Sheet5!AL"&amp;ROW())),COUNTIF([1]在庫!$D:$D,INDIRECT("Sheet5!B"&amp;ROW()))),0)</f>
        <v>单0/库0</v>
      </c>
      <c r="E100" t="str">
        <f ca="1">IFERROR(IF(F100&lt;&gt;"",F100,IF(OR(AND(Sheet3!AC100="14:00",Q100&gt;0),AND(R100&lt;&gt;"",J100&gt;1)),"",IF(AND(J100&gt;=4,Sheet2!F100=0,H100&gt;5),"上架●",IF(OR(AND(J100=0,H100&lt;12),AND(J100&lt;4,H100&lt;=5,Sheet2!F100=1)),IF(Sheet2!F100=1,"下架●",""),IF(AND(J100&lt;=4,Sheet2!F100=1),"問合●",""))))),"")</f>
        <v/>
      </c>
      <c r="G100" s="35" cm="1">
        <f t="array" aca="1" ref="G100" ca="1">IFERROR(COUNTIF(INDIRECT(Sheet2!$W$2&amp;"F"&amp;Sheet2!B100&amp;":F"&amp;Sheet2!D100),"&lt;="&amp;Sheet3!L100*手数料),0)</f>
        <v>3</v>
      </c>
      <c r="H100" s="35">
        <f ca="1">IF(AND(Sheet2!L100=0,J100+L100+N100&lt;&gt;0),J100+L100+N100,Sheet2!L100)</f>
        <v>4</v>
      </c>
      <c r="I100" s="38" t="str">
        <f ca="1">HYPERLINK("https://www.qoo10.jp/GMKT.INC/Goods/Goods.aspx?goodscode="&amp;A100,IF(Sheet2!F100=0,"在庫切れ","出品中"))</f>
        <v>在庫切れ</v>
      </c>
      <c r="J100">
        <v>3</v>
      </c>
      <c r="K100" s="33" t="s">
        <v>2618</v>
      </c>
      <c r="L100">
        <v>0</v>
      </c>
      <c r="M100" s="6" t="s">
        <v>2389</v>
      </c>
      <c r="N100">
        <v>1</v>
      </c>
      <c r="O100" t="s">
        <v>283</v>
      </c>
      <c r="P100" t="str" cm="1">
        <f t="array" aca="1" ref="P100" ca="1">IF(発送日=0.583333333333333,TEXT(0.583333333333333,"H:MM"),発送日)&amp;"/"&amp;Sheet3!AC100</f>
        <v>14/14</v>
      </c>
      <c r="Q100" cm="1">
        <f t="array" aca="1" ref="Q100" ca="1">VALUE(_xlfn.XLOOKUP(INDIRECT("A"&amp;ROW()),Sheet5!A:A,Sheet5!K:K,"",0,1))</f>
        <v>0</v>
      </c>
      <c r="R100" s="67" t="str" cm="1">
        <f t="array" aca="1" ref="R10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00" s="28" cm="1">
        <f t="array" aca="1" ref="S100" ca="1">VALUE(_xlfn.XLOOKUP(INDIRECT("A"&amp;ROW()),Sheet5!A:A,Sheet5!I:I,"",0,1))</f>
        <v>100512</v>
      </c>
      <c r="T100">
        <f ca="1">_xlfn.LET(_xlpm.kaka,IFERROR(LOOKUP(U100,{0,20000,30000,50000,100000,200000,400000,800000},{1500,2500,3500,4000,6000,8000,12000,30000}),6000),IF(TEXT(NOW(),"AAAA")="金曜日",_xlpm.kaka*2,_xlpm.kaka))</f>
        <v>4000</v>
      </c>
      <c r="U100" s="27">
        <f>IFERROR(_xlfn.LET(_xlpm.quyu,Sheet4!E100:J100,IF(COUNTIF(_xlpm.quyu,"&gt;0")&gt;=4,AVERAGE(_xlpm.quyu),IF(MAX(_xlpm.quyu)&gt;0,MAX(_xlpm.quyu),""))),"")</f>
        <v>87300</v>
      </c>
      <c r="V100" s="28" cm="1">
        <f t="array" aca="1" ref="V100" ca="1">IFERROR(IF(Sheet4!D100&lt;&gt;"",ROUND((Sheet4!D100+Sheet1!T100)/手数料,0),ROUND((U100+T100)/手数料,0))*IF($V$1&lt;&gt;"",$V$1,1),"")</f>
        <v>100330</v>
      </c>
      <c r="Z100" s="1"/>
      <c r="AA100" s="1"/>
      <c r="AB100" s="1"/>
      <c r="AD100" s="3"/>
      <c r="AE100" s="3"/>
      <c r="AF100" s="3"/>
      <c r="AG100" s="3"/>
    </row>
    <row r="101" spans="1:33" ht="35.1" customHeight="1">
      <c r="A101">
        <v>856828822</v>
      </c>
      <c r="B101" t="s">
        <v>324</v>
      </c>
      <c r="C101" t="str">
        <f>HYPERLINK(_xlfn.XLOOKUP(A101,源!A:A,源!V:V,"",0,1),"网页")</f>
        <v>网页</v>
      </c>
      <c r="D101" s="55" t="str" cm="1">
        <f t="array" aca="1" ref="D101" ca="1">"单"&amp;Sheet2!G101&amp;"/库"&amp;IFERROR(IF(COUNTIF([1]在庫!$C:$C,INDIRECT("Sheet5!AL"&amp;ROW()))&gt;0,COUNTIF([1]在庫!$C:$C,INDIRECT("Sheet5!AL"&amp;ROW())),COUNTIF([1]在庫!$D:$D,INDIRECT("Sheet5!B"&amp;ROW()))),0)</f>
        <v>单0/库0</v>
      </c>
      <c r="E101" t="str">
        <f>IFERROR(IF(F101&lt;&gt;"",F101,IF(OR(AND(Sheet3!AC101="14:00",Q101&gt;0),AND(R101&lt;&gt;"",J101&gt;1)),"",IF(AND(J101&gt;=4,Sheet2!F101=0,H101&gt;5),"上架●",IF(OR(AND(J101=0,H101&lt;12),AND(J101&lt;4,H101&lt;=5,Sheet2!F101=1)),IF(Sheet2!F101=1,"下架●",""),IF(AND(J101&lt;=4,Sheet2!F101=1),"問合●",""))))),"")</f>
        <v>❖</v>
      </c>
      <c r="F101" t="s">
        <v>1491</v>
      </c>
      <c r="G101" s="35" cm="1">
        <f t="array" aca="1" ref="G101" ca="1">IFERROR(COUNTIF(INDIRECT(Sheet2!$W$2&amp;"F"&amp;Sheet2!B101&amp;":F"&amp;Sheet2!D101),"&lt;="&amp;Sheet3!L101*手数料),0)</f>
        <v>8</v>
      </c>
      <c r="H101" s="35">
        <f ca="1">IF(AND(Sheet2!L101=0,J101+L101+N101&lt;&gt;0),J101+L101+N101,Sheet2!L101)</f>
        <v>11</v>
      </c>
      <c r="I101" s="38" t="str">
        <f ca="1">HYPERLINK("https://www.qoo10.jp/GMKT.INC/Goods/Goods.aspx?goodscode="&amp;A101,IF(Sheet2!F101=0,"在庫切れ","出品中"))</f>
        <v>在庫切れ</v>
      </c>
      <c r="J101">
        <v>7</v>
      </c>
      <c r="K101" s="33" t="s">
        <v>2556</v>
      </c>
      <c r="L101">
        <v>0</v>
      </c>
      <c r="M101" s="6" t="s">
        <v>2389</v>
      </c>
      <c r="N101">
        <v>4</v>
      </c>
      <c r="O101" t="s">
        <v>262</v>
      </c>
      <c r="P101" t="str" cm="1">
        <f t="array" aca="1" ref="P101" ca="1">IF(発送日=0.583333333333333,TEXT(0.583333333333333,"H:MM"),発送日)&amp;"/"&amp;Sheet3!AC101</f>
        <v>7/3</v>
      </c>
      <c r="Q101" cm="1">
        <f t="array" aca="1" ref="Q101" ca="1">VALUE(_xlfn.XLOOKUP(INDIRECT("A"&amp;ROW()),Sheet5!A:A,Sheet5!K:K,"",0,1))</f>
        <v>0</v>
      </c>
      <c r="R101" s="67" t="str" cm="1">
        <f t="array" aca="1" ref="R10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v>
      </c>
      <c r="S101" s="28" cm="1">
        <f t="array" aca="1" ref="S101" ca="1">VALUE(_xlfn.XLOOKUP(INDIRECT("A"&amp;ROW()),Sheet5!A:A,Sheet5!I:I,"",0,1))</f>
        <v>94443</v>
      </c>
      <c r="T101">
        <f ca="1">_xlfn.LET(_xlpm.kaka,IFERROR(LOOKUP(U101,{0,20000,30000,50000,100000,200000,400000,800000},{1500,2500,3500,4000,6000,8000,12000,30000}),6000),IF(TEXT(NOW(),"AAAA")="金曜日",_xlpm.kaka*2,_xlpm.kaka))</f>
        <v>4000</v>
      </c>
      <c r="U101" s="27">
        <f>IFERROR(_xlfn.LET(_xlpm.quyu,Sheet4!E101:J101,IF(COUNTIF(_xlpm.quyu,"&gt;0")&gt;=4,AVERAGE(_xlpm.quyu),IF(MAX(_xlpm.quyu)&gt;0,MAX(_xlpm.quyu),""))),"")</f>
        <v>79279</v>
      </c>
      <c r="V101" s="28" cm="1">
        <f t="array" aca="1" ref="V101" ca="1">IFERROR(IF(Sheet4!D101&lt;&gt;"",ROUND((Sheet4!D101+Sheet1!T101)/手数料,0),ROUND((U101+T101)/手数料,0))*IF($V$1&lt;&gt;"",$V$1,1),"")</f>
        <v>90521</v>
      </c>
      <c r="Z101" s="1"/>
      <c r="AA101" s="1"/>
      <c r="AB101" s="1"/>
      <c r="AD101" s="3"/>
      <c r="AE101" s="3"/>
      <c r="AF101" s="3"/>
      <c r="AG101" s="3"/>
    </row>
    <row r="102" spans="1:33" ht="35.1" customHeight="1">
      <c r="A102">
        <v>856828828</v>
      </c>
      <c r="B102" t="s">
        <v>325</v>
      </c>
      <c r="C102" t="str">
        <f>HYPERLINK(_xlfn.XLOOKUP(A102,源!A:A,源!V:V,"",0,1),"网页")</f>
        <v>网页</v>
      </c>
      <c r="D102" s="55" t="str" cm="1">
        <f t="array" aca="1" ref="D102" ca="1">"单"&amp;Sheet2!G102&amp;"/库"&amp;IFERROR(IF(COUNTIF([1]在庫!$C:$C,INDIRECT("Sheet5!AL"&amp;ROW()))&gt;0,COUNTIF([1]在庫!$C:$C,INDIRECT("Sheet5!AL"&amp;ROW())),COUNTIF([1]在庫!$D:$D,INDIRECT("Sheet5!B"&amp;ROW()))),0)</f>
        <v>单0/库0</v>
      </c>
      <c r="E102" t="str">
        <f ca="1">IFERROR(IF(F102&lt;&gt;"",F102,IF(OR(AND(Sheet3!AC102="14:00",Q102&gt;0),AND(R102&lt;&gt;"",J102&gt;1)),"",IF(AND(J102&gt;=4,Sheet2!F102=0,H102&gt;5),"上架●",IF(OR(AND(J102=0,H102&lt;12),AND(J102&lt;4,H102&lt;=5,Sheet2!F102=1)),IF(Sheet2!F102=1,"下架●",""),IF(AND(J102&lt;=4,Sheet2!F102=1),"問合●",""))))),"")</f>
        <v/>
      </c>
      <c r="G102" s="35" cm="1">
        <f t="array" aca="1" ref="G102" ca="1">IFERROR(COUNTIF(INDIRECT(Sheet2!$W$2&amp;"F"&amp;Sheet2!B102&amp;":F"&amp;Sheet2!D102),"&lt;="&amp;Sheet3!L102*手数料),0)</f>
        <v>3</v>
      </c>
      <c r="H102" s="35">
        <f ca="1">IF(AND(Sheet2!L102=0,J102+L102+N102&lt;&gt;0),J102+L102+N102,Sheet2!L102)</f>
        <v>5</v>
      </c>
      <c r="I102" s="38" t="str">
        <f ca="1">HYPERLINK("https://www.qoo10.jp/GMKT.INC/Goods/Goods.aspx?goodscode="&amp;A102,IF(Sheet2!F102=0,"在庫切れ","出品中"))</f>
        <v>在庫切れ</v>
      </c>
      <c r="J102">
        <v>4</v>
      </c>
      <c r="K102" s="33" t="s">
        <v>2619</v>
      </c>
      <c r="L102">
        <v>0</v>
      </c>
      <c r="M102" s="6" t="s">
        <v>2389</v>
      </c>
      <c r="N102">
        <v>1</v>
      </c>
      <c r="O102" t="s">
        <v>262</v>
      </c>
      <c r="P102" t="str" cm="1">
        <f t="array" aca="1" ref="P102" ca="1">IF(発送日=0.583333333333333,TEXT(0.583333333333333,"H:MM"),発送日)&amp;"/"&amp;Sheet3!AC102</f>
        <v>7/7</v>
      </c>
      <c r="Q102" cm="1">
        <f t="array" aca="1" ref="Q102" ca="1">VALUE(_xlfn.XLOOKUP(INDIRECT("A"&amp;ROW()),Sheet5!A:A,Sheet5!K:K,"",0,1))</f>
        <v>0</v>
      </c>
      <c r="R102" s="67" t="str" cm="1">
        <f t="array" aca="1" ref="R10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02" s="28" cm="1">
        <f t="array" aca="1" ref="S102" ca="1">VALUE(_xlfn.XLOOKUP(INDIRECT("A"&amp;ROW()),Sheet5!A:A,Sheet5!I:I,"",0,1))</f>
        <v>81967</v>
      </c>
      <c r="T102">
        <f ca="1">_xlfn.LET(_xlpm.kaka,IFERROR(LOOKUP(U102,{0,20000,30000,50000,100000,200000,400000,800000},{1500,2500,3500,4000,6000,8000,12000,30000}),6000),IF(TEXT(NOW(),"AAAA")="金曜日",_xlpm.kaka*2,_xlpm.kaka))</f>
        <v>4000</v>
      </c>
      <c r="U102" s="27">
        <f>IFERROR(_xlfn.LET(_xlpm.quyu,Sheet4!E102:J102,IF(COUNTIF(_xlpm.quyu,"&gt;0")&gt;=4,AVERAGE(_xlpm.quyu),IF(MAX(_xlpm.quyu)&gt;0,MAX(_xlpm.quyu),""))),"")</f>
        <v>75487.25</v>
      </c>
      <c r="V102" s="28" cm="1">
        <f t="array" aca="1" ref="V102" ca="1">IFERROR(IF(Sheet4!D102&lt;&gt;"",ROUND((Sheet4!D102+Sheet1!T102)/手数料,0),ROUND((U102+T102)/手数料,0))*IF($V$1&lt;&gt;"",$V$1,1),"")</f>
        <v>87349</v>
      </c>
      <c r="Z102" s="1"/>
      <c r="AA102" s="1"/>
      <c r="AB102" s="1"/>
      <c r="AD102" s="3"/>
      <c r="AE102" s="3"/>
      <c r="AF102" s="3"/>
      <c r="AG102" s="3"/>
    </row>
    <row r="103" spans="1:33" ht="35.1" customHeight="1">
      <c r="A103">
        <v>856828829</v>
      </c>
      <c r="B103" t="s">
        <v>326</v>
      </c>
      <c r="C103" t="str">
        <f>HYPERLINK(_xlfn.XLOOKUP(A103,源!A:A,源!V:V,"",0,1),"网页")</f>
        <v>网页</v>
      </c>
      <c r="D103" s="55" t="str" cm="1">
        <f t="array" aca="1" ref="D103" ca="1">"单"&amp;Sheet2!G103&amp;"/库"&amp;IFERROR(IF(COUNTIF([1]在庫!$C:$C,INDIRECT("Sheet5!AL"&amp;ROW()))&gt;0,COUNTIF([1]在庫!$C:$C,INDIRECT("Sheet5!AL"&amp;ROW())),COUNTIF([1]在庫!$D:$D,INDIRECT("Sheet5!B"&amp;ROW()))),0)</f>
        <v>单0/库0</v>
      </c>
      <c r="E103" t="str">
        <f ca="1">IFERROR(IF(F103&lt;&gt;"",F103,IF(OR(AND(Sheet3!AC103="14:00",Q103&gt;0),AND(R103&lt;&gt;"",J103&gt;1)),"",IF(AND(J103&gt;=4,Sheet2!F103=0,H103&gt;5),"上架●",IF(OR(AND(J103=0,H103&lt;12),AND(J103&lt;4,H103&lt;=5,Sheet2!F103=1)),IF(Sheet2!F103=1,"下架●",""),IF(AND(J103&lt;=4,Sheet2!F103=1),"問合●",""))))),"")</f>
        <v/>
      </c>
      <c r="G103" s="35" cm="1">
        <f t="array" aca="1" ref="G103" ca="1">IFERROR(COUNTIF(INDIRECT(Sheet2!$W$2&amp;"F"&amp;Sheet2!B103&amp;":F"&amp;Sheet2!D103),"&lt;="&amp;Sheet3!L103*手数料),0)</f>
        <v>6</v>
      </c>
      <c r="H103" s="35">
        <f ca="1">IF(AND(Sheet2!L103=0,J103+L103+N103&lt;&gt;0),J103+L103+N103,Sheet2!L103)</f>
        <v>9</v>
      </c>
      <c r="I103" s="38" t="str">
        <f ca="1">HYPERLINK("https://www.qoo10.jp/GMKT.INC/Goods/Goods.aspx?goodscode="&amp;A103,IF(Sheet2!F103=0,"在庫切れ","出品中"))</f>
        <v>出品中</v>
      </c>
      <c r="J103">
        <v>7</v>
      </c>
      <c r="K103" s="33" t="s">
        <v>2620</v>
      </c>
      <c r="L103">
        <v>0</v>
      </c>
      <c r="M103" s="6" t="s">
        <v>2389</v>
      </c>
      <c r="N103">
        <v>2</v>
      </c>
      <c r="O103" t="s">
        <v>262</v>
      </c>
      <c r="P103" t="str" cm="1">
        <f t="array" aca="1" ref="P103" ca="1">IF(発送日=0.583333333333333,TEXT(0.583333333333333,"H:MM"),発送日)&amp;"/"&amp;Sheet3!AC103</f>
        <v>3/3</v>
      </c>
      <c r="Q103" cm="1">
        <f t="array" aca="1" ref="Q103" ca="1">VALUE(_xlfn.XLOOKUP(INDIRECT("A"&amp;ROW()),Sheet5!A:A,Sheet5!K:K,"",0,1))</f>
        <v>1</v>
      </c>
      <c r="R103" s="67" t="str" cm="1">
        <f t="array" aca="1" ref="R10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03" s="28" cm="1">
        <f t="array" aca="1" ref="S103" ca="1">VALUE(_xlfn.XLOOKUP(INDIRECT("A"&amp;ROW()),Sheet5!A:A,Sheet5!I:I,"",0,1))</f>
        <v>84403</v>
      </c>
      <c r="T103">
        <f ca="1">_xlfn.LET(_xlpm.kaka,IFERROR(LOOKUP(U103,{0,20000,30000,50000,100000,200000,400000,800000},{1500,2500,3500,4000,6000,8000,12000,30000}),6000),IF(TEXT(NOW(),"AAAA")="金曜日",_xlpm.kaka*2,_xlpm.kaka))</f>
        <v>4000</v>
      </c>
      <c r="U103" s="27">
        <f>IFERROR(_xlfn.LET(_xlpm.quyu,Sheet4!E103:J103,IF(COUNTIF(_xlpm.quyu,"&gt;0")&gt;=4,AVERAGE(_xlpm.quyu),IF(MAX(_xlpm.quyu)&gt;0,MAX(_xlpm.quyu),""))),"")</f>
        <v>73651</v>
      </c>
      <c r="V103" s="28" cm="1">
        <f t="array" aca="1" ref="V103" ca="1">IFERROR(IF(Sheet4!D103&lt;&gt;"",ROUND((Sheet4!D103+Sheet1!T103)/手数料,0),ROUND((U103+T103)/手数料,0))*IF($V$1&lt;&gt;"",$V$1,1),"")</f>
        <v>84403</v>
      </c>
      <c r="Z103" s="1"/>
      <c r="AA103" s="1"/>
      <c r="AB103" s="1"/>
      <c r="AD103" s="3"/>
      <c r="AE103" s="3"/>
      <c r="AF103" s="3"/>
      <c r="AG103" s="3"/>
    </row>
    <row r="104" spans="1:33" ht="35.1" customHeight="1">
      <c r="A104">
        <v>856828830</v>
      </c>
      <c r="B104" t="s">
        <v>327</v>
      </c>
      <c r="C104" t="str">
        <f>HYPERLINK(_xlfn.XLOOKUP(A104,源!A:A,源!V:V,"",0,1),"网页")</f>
        <v>网页</v>
      </c>
      <c r="D104" s="55" t="str" cm="1">
        <f t="array" aca="1" ref="D104" ca="1">"单"&amp;Sheet2!G104&amp;"/库"&amp;IFERROR(IF(COUNTIF([1]在庫!$C:$C,INDIRECT("Sheet5!AL"&amp;ROW()))&gt;0,COUNTIF([1]在庫!$C:$C,INDIRECT("Sheet5!AL"&amp;ROW())),COUNTIF([1]在庫!$D:$D,INDIRECT("Sheet5!B"&amp;ROW()))),0)</f>
        <v>单0/库0</v>
      </c>
      <c r="E104" t="str">
        <f ca="1">IFERROR(IF(F104&lt;&gt;"",F104,IF(OR(AND(Sheet3!AC104="14:00",Q104&gt;0),AND(R104&lt;&gt;"",J104&gt;1)),"",IF(AND(J104&gt;=4,Sheet2!F104=0,H104&gt;5),"上架●",IF(OR(AND(J104=0,H104&lt;12),AND(J104&lt;4,H104&lt;=5,Sheet2!F104=1)),IF(Sheet2!F104=1,"下架●",""),IF(AND(J104&lt;=4,Sheet2!F104=1),"問合●",""))))),"")</f>
        <v/>
      </c>
      <c r="G104" s="35" cm="1">
        <f t="array" aca="1" ref="G104" ca="1">IFERROR(COUNTIF(INDIRECT(Sheet2!$W$2&amp;"F"&amp;Sheet2!B104&amp;":F"&amp;Sheet2!D104),"&lt;="&amp;Sheet3!L104*手数料),0)</f>
        <v>0</v>
      </c>
      <c r="H104" s="35">
        <f ca="1">IF(AND(Sheet2!L104=0,J104+L104+N104&lt;&gt;0),J104+L104+N104,Sheet2!L104)</f>
        <v>0</v>
      </c>
      <c r="I104" s="38" t="str">
        <f ca="1">HYPERLINK("https://www.qoo10.jp/GMKT.INC/Goods/Goods.aspx?goodscode="&amp;A104,IF(Sheet2!F104=0,"在庫切れ","出品中"))</f>
        <v>在庫切れ</v>
      </c>
      <c r="J104">
        <v>0</v>
      </c>
      <c r="K104" s="33"/>
      <c r="L104">
        <v>0</v>
      </c>
      <c r="M104" s="6" t="s">
        <v>2389</v>
      </c>
      <c r="N104">
        <v>0</v>
      </c>
      <c r="O104" t="s">
        <v>262</v>
      </c>
      <c r="P104" t="str" cm="1">
        <f t="array" aca="1" ref="P104" ca="1">IF(発送日=0.583333333333333,TEXT(0.583333333333333,"H:MM"),発送日)&amp;"/"&amp;Sheet3!AC104</f>
        <v>14/14</v>
      </c>
      <c r="Q104" cm="1">
        <f t="array" aca="1" ref="Q104" ca="1">VALUE(_xlfn.XLOOKUP(INDIRECT("A"&amp;ROW()),Sheet5!A:A,Sheet5!K:K,"",0,1))</f>
        <v>0</v>
      </c>
      <c r="R104" s="67" t="str" cm="1">
        <f t="array" aca="1" ref="R10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04" s="28" cm="1">
        <f t="array" aca="1" ref="S104" ca="1">VALUE(_xlfn.XLOOKUP(INDIRECT("A"&amp;ROW()),Sheet5!A:A,Sheet5!I:I,"",0,1))</f>
        <v>87790</v>
      </c>
      <c r="T104">
        <f ca="1">_xlfn.LET(_xlpm.kaka,IFERROR(LOOKUP(U104,{0,20000,30000,50000,100000,200000,400000,800000},{1500,2500,3500,4000,6000,8000,12000,30000}),6000),IF(TEXT(NOW(),"AAAA")="金曜日",_xlpm.kaka*2,_xlpm.kaka))</f>
        <v>6000</v>
      </c>
      <c r="U104" s="27" t="str">
        <f>IFERROR(_xlfn.LET(_xlpm.quyu,Sheet4!E104:J104,IF(COUNTIF(_xlpm.quyu,"&gt;0")&gt;=4,AVERAGE(_xlpm.quyu),IF(MAX(_xlpm.quyu)&gt;0,MAX(_xlpm.quyu),""))),"")</f>
        <v/>
      </c>
      <c r="V104" s="28" t="str" cm="1">
        <f t="array" aca="1" ref="V104" ca="1">IFERROR(IF(Sheet4!D104&lt;&gt;"",ROUND((Sheet4!D104+Sheet1!T104)/手数料,0),ROUND((U104+T104)/手数料,0))*IF($V$1&lt;&gt;"",$V$1,1),"")</f>
        <v/>
      </c>
      <c r="Z104" s="1"/>
      <c r="AA104" s="1"/>
      <c r="AB104" s="1"/>
      <c r="AD104" s="3"/>
      <c r="AE104" s="3"/>
      <c r="AF104" s="3"/>
      <c r="AG104" s="3"/>
    </row>
    <row r="105" spans="1:33" ht="35.1" customHeight="1">
      <c r="A105">
        <v>856828831</v>
      </c>
      <c r="B105" t="s">
        <v>328</v>
      </c>
      <c r="C105" t="str">
        <f>HYPERLINK(_xlfn.XLOOKUP(A105,源!A:A,源!V:V,"",0,1),"网页")</f>
        <v>网页</v>
      </c>
      <c r="D105" s="55" t="str" cm="1">
        <f t="array" aca="1" ref="D105" ca="1">"单"&amp;Sheet2!G105&amp;"/库"&amp;IFERROR(IF(COUNTIF([1]在庫!$C:$C,INDIRECT("Sheet5!AL"&amp;ROW()))&gt;0,COUNTIF([1]在庫!$C:$C,INDIRECT("Sheet5!AL"&amp;ROW())),COUNTIF([1]在庫!$D:$D,INDIRECT("Sheet5!B"&amp;ROW()))),0)</f>
        <v>单0/库0</v>
      </c>
      <c r="E105" t="str">
        <f ca="1">IFERROR(IF(F105&lt;&gt;"",F105,IF(OR(AND(Sheet3!AC105="14:00",Q105&gt;0),AND(R105&lt;&gt;"",J105&gt;1)),"",IF(AND(J105&gt;=4,Sheet2!F105=0,H105&gt;5),"上架●",IF(OR(AND(J105=0,H105&lt;12),AND(J105&lt;4,H105&lt;=5,Sheet2!F105=1)),IF(Sheet2!F105=1,"下架●",""),IF(AND(J105&lt;=4,Sheet2!F105=1),"問合●",""))))),"")</f>
        <v/>
      </c>
      <c r="G105" s="35" cm="1">
        <f t="array" aca="1" ref="G105" ca="1">IFERROR(COUNTIF(INDIRECT(Sheet2!$W$2&amp;"F"&amp;Sheet2!B105&amp;":F"&amp;Sheet2!D105),"&lt;="&amp;Sheet3!L105*手数料),0)</f>
        <v>10</v>
      </c>
      <c r="H105" s="35">
        <f ca="1">IF(AND(Sheet2!L105=0,J105+L105+N105&lt;&gt;0),J105+L105+N105,Sheet2!L105)</f>
        <v>41</v>
      </c>
      <c r="I105" s="38" t="str">
        <f ca="1">HYPERLINK("https://www.qoo10.jp/GMKT.INC/Goods/Goods.aspx?goodscode="&amp;A105,IF(Sheet2!F105=0,"在庫切れ","出品中"))</f>
        <v>出品中</v>
      </c>
      <c r="J105">
        <v>22</v>
      </c>
      <c r="K105" s="33" t="s">
        <v>2814</v>
      </c>
      <c r="L105">
        <v>10</v>
      </c>
      <c r="M105" s="6" t="s">
        <v>2389</v>
      </c>
      <c r="N105">
        <v>9</v>
      </c>
      <c r="O105" t="s">
        <v>262</v>
      </c>
      <c r="P105" t="str" cm="1">
        <f t="array" aca="1" ref="P105" ca="1">IF(発送日=0.583333333333333,TEXT(0.583333333333333,"H:MM"),発送日)&amp;"/"&amp;Sheet3!AC105</f>
        <v>3/3</v>
      </c>
      <c r="Q105" cm="1">
        <f t="array" aca="1" ref="Q105" ca="1">VALUE(_xlfn.XLOOKUP(INDIRECT("A"&amp;ROW()),Sheet5!A:A,Sheet5!K:K,"",0,1))</f>
        <v>1</v>
      </c>
      <c r="R105" s="67" t="str" cm="1">
        <f t="array" aca="1" ref="R10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05" s="28" cm="1">
        <f t="array" aca="1" ref="S105" ca="1">VALUE(_xlfn.XLOOKUP(INDIRECT("A"&amp;ROW()),Sheet5!A:A,Sheet5!I:I,"",0,1))</f>
        <v>98338</v>
      </c>
      <c r="T105">
        <f ca="1">_xlfn.LET(_xlpm.kaka,IFERROR(LOOKUP(U105,{0,20000,30000,50000,100000,200000,400000,800000},{1500,2500,3500,4000,6000,8000,12000,30000}),6000),IF(TEXT(NOW(),"AAAA")="金曜日",_xlpm.kaka*2,_xlpm.kaka))</f>
        <v>4000</v>
      </c>
      <c r="U105" s="27">
        <f>IFERROR(_xlfn.LET(_xlpm.quyu,Sheet4!E105:J105,IF(COUNTIF(_xlpm.quyu,"&gt;0")&gt;=4,AVERAGE(_xlpm.quyu),IF(MAX(_xlpm.quyu)&gt;0,MAX(_xlpm.quyu),""))),"")</f>
        <v>86861</v>
      </c>
      <c r="V105" s="28" cm="1">
        <f t="array" aca="1" ref="V105" ca="1">IFERROR(IF(Sheet4!D105&lt;&gt;"",ROUND((Sheet4!D105+Sheet1!T105)/手数料,0),ROUND((U105+T105)/手数料,0))*IF($V$1&lt;&gt;"",$V$1,1),"")</f>
        <v>98762</v>
      </c>
      <c r="Z105" s="1"/>
      <c r="AA105" s="1"/>
      <c r="AB105" s="1"/>
      <c r="AD105" s="3"/>
      <c r="AE105" s="3"/>
      <c r="AF105" s="3"/>
      <c r="AG105" s="3"/>
    </row>
    <row r="106" spans="1:33" ht="35.1" customHeight="1">
      <c r="A106">
        <v>856828832</v>
      </c>
      <c r="B106" t="s">
        <v>329</v>
      </c>
      <c r="C106" t="str">
        <f>HYPERLINK(_xlfn.XLOOKUP(A106,源!A:A,源!V:V,"",0,1),"网页")</f>
        <v>网页</v>
      </c>
      <c r="D106" s="55" t="str" cm="1">
        <f t="array" aca="1" ref="D106" ca="1">"单"&amp;Sheet2!G106&amp;"/库"&amp;IFERROR(IF(COUNTIF([1]在庫!$C:$C,INDIRECT("Sheet5!AL"&amp;ROW()))&gt;0,COUNTIF([1]在庫!$C:$C,INDIRECT("Sheet5!AL"&amp;ROW())),COUNTIF([1]在庫!$D:$D,INDIRECT("Sheet5!B"&amp;ROW()))),0)</f>
        <v>单0/库0</v>
      </c>
      <c r="E106" t="str">
        <f ca="1">IFERROR(IF(F106&lt;&gt;"",F106,IF(OR(AND(Sheet3!AC106="14:00",Q106&gt;0),AND(R106&lt;&gt;"",J106&gt;1)),"",IF(AND(J106&gt;=4,Sheet2!F106=0,H106&gt;5),"上架●",IF(OR(AND(J106=0,H106&lt;12),AND(J106&lt;4,H106&lt;=5,Sheet2!F106=1)),IF(Sheet2!F106=1,"下架●",""),IF(AND(J106&lt;=4,Sheet2!F106=1),"問合●",""))))),"")</f>
        <v/>
      </c>
      <c r="G106" s="35" cm="1">
        <f t="array" aca="1" ref="G106" ca="1">IFERROR(COUNTIF(INDIRECT(Sheet2!$W$2&amp;"F"&amp;Sheet2!B106&amp;":F"&amp;Sheet2!D106),"&lt;="&amp;Sheet3!L106*手数料),0)</f>
        <v>10</v>
      </c>
      <c r="H106" s="35">
        <f ca="1">IF(AND(Sheet2!L106=0,J106+L106+N106&lt;&gt;0),J106+L106+N106,Sheet2!L106)</f>
        <v>43</v>
      </c>
      <c r="I106" s="38" t="str">
        <f ca="1">HYPERLINK("https://www.qoo10.jp/GMKT.INC/Goods/Goods.aspx?goodscode="&amp;A106,IF(Sheet2!F106=0,"在庫切れ","出品中"))</f>
        <v>出品中</v>
      </c>
      <c r="J106">
        <v>24</v>
      </c>
      <c r="K106" s="33" t="s">
        <v>2815</v>
      </c>
      <c r="L106">
        <v>10</v>
      </c>
      <c r="M106" s="6" t="s">
        <v>2389</v>
      </c>
      <c r="N106">
        <v>9</v>
      </c>
      <c r="O106" t="s">
        <v>262</v>
      </c>
      <c r="P106" t="str" cm="1">
        <f t="array" aca="1" ref="P106" ca="1">IF(発送日=0.583333333333333,TEXT(0.583333333333333,"H:MM"),発送日)&amp;"/"&amp;Sheet3!AC106</f>
        <v>3/3</v>
      </c>
      <c r="Q106" cm="1">
        <f t="array" aca="1" ref="Q106" ca="1">VALUE(_xlfn.XLOOKUP(INDIRECT("A"&amp;ROW()),Sheet5!A:A,Sheet5!K:K,"",0,1))</f>
        <v>1</v>
      </c>
      <c r="R106" s="67" t="str" cm="1">
        <f t="array" aca="1" ref="R10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06" s="28" cm="1">
        <f t="array" aca="1" ref="S106" ca="1">VALUE(_xlfn.XLOOKUP(INDIRECT("A"&amp;ROW()),Sheet5!A:A,Sheet5!I:I,"",0,1))</f>
        <v>98049</v>
      </c>
      <c r="T106">
        <f ca="1">_xlfn.LET(_xlpm.kaka,IFERROR(LOOKUP(U106,{0,20000,30000,50000,100000,200000,400000,800000},{1500,2500,3500,4000,6000,8000,12000,30000}),6000),IF(TEXT(NOW(),"AAAA")="金曜日",_xlpm.kaka*2,_xlpm.kaka))</f>
        <v>4000</v>
      </c>
      <c r="U106" s="27">
        <f>IFERROR(_xlfn.LET(_xlpm.quyu,Sheet4!E106:J106,IF(COUNTIF(_xlpm.quyu,"&gt;0")&gt;=4,AVERAGE(_xlpm.quyu),IF(MAX(_xlpm.quyu)&gt;0,MAX(_xlpm.quyu),""))),"")</f>
        <v>86581.833333333328</v>
      </c>
      <c r="V106" s="28" cm="1">
        <f t="array" aca="1" ref="V106" ca="1">IFERROR(IF(Sheet4!D106&lt;&gt;"",ROUND((Sheet4!D106+Sheet1!T106)/手数料,0),ROUND((U106+T106)/手数料,0))*IF($V$1&lt;&gt;"",$V$1,1),"")</f>
        <v>98459</v>
      </c>
      <c r="Z106" s="1"/>
      <c r="AA106" s="1"/>
      <c r="AB106" s="1"/>
      <c r="AD106" s="3"/>
      <c r="AE106" s="3"/>
      <c r="AF106" s="3"/>
      <c r="AG106" s="3"/>
    </row>
    <row r="107" spans="1:33" ht="35.1" customHeight="1">
      <c r="A107">
        <v>856828833</v>
      </c>
      <c r="B107" t="s">
        <v>330</v>
      </c>
      <c r="C107" t="str">
        <f>HYPERLINK(_xlfn.XLOOKUP(A107,源!A:A,源!V:V,"",0,1),"网页")</f>
        <v>网页</v>
      </c>
      <c r="D107" s="55" t="str" cm="1">
        <f t="array" aca="1" ref="D107" ca="1">"单"&amp;Sheet2!G107&amp;"/库"&amp;IFERROR(IF(COUNTIF([1]在庫!$C:$C,INDIRECT("Sheet5!AL"&amp;ROW()))&gt;0,COUNTIF([1]在庫!$C:$C,INDIRECT("Sheet5!AL"&amp;ROW())),COUNTIF([1]在庫!$D:$D,INDIRECT("Sheet5!B"&amp;ROW()))),0)</f>
        <v>单0/库0</v>
      </c>
      <c r="E107" t="str">
        <f ca="1">IFERROR(IF(F107&lt;&gt;"",F107,IF(OR(AND(Sheet3!AC107="14:00",Q107&gt;0),AND(R107&lt;&gt;"",J107&gt;1)),"",IF(AND(J107&gt;=4,Sheet2!F107=0,H107&gt;5),"上架●",IF(OR(AND(J107=0,H107&lt;12),AND(J107&lt;4,H107&lt;=5,Sheet2!F107=1)),IF(Sheet2!F107=1,"下架●",""),IF(AND(J107&lt;=4,Sheet2!F107=1),"問合●",""))))),"")</f>
        <v/>
      </c>
      <c r="G107" s="35" cm="1">
        <f t="array" aca="1" ref="G107" ca="1">IFERROR(COUNTIF(INDIRECT(Sheet2!$W$2&amp;"F"&amp;Sheet2!B107&amp;":F"&amp;Sheet2!D107),"&lt;="&amp;Sheet3!L107*手数料),0)</f>
        <v>27</v>
      </c>
      <c r="H107" s="35">
        <f ca="1">IF(AND(Sheet2!L107=0,J107+L107+N107&lt;&gt;0),J107+L107+N107,Sheet2!L107)</f>
        <v>34</v>
      </c>
      <c r="I107" s="38" t="str">
        <f ca="1">HYPERLINK("https://www.qoo10.jp/GMKT.INC/Goods/Goods.aspx?goodscode="&amp;A107,IF(Sheet2!F107=0,"在庫切れ","出品中"))</f>
        <v>出品中</v>
      </c>
      <c r="J107">
        <v>12</v>
      </c>
      <c r="K107" s="33" t="s">
        <v>2816</v>
      </c>
      <c r="L107">
        <v>17</v>
      </c>
      <c r="M107" s="6" t="s">
        <v>2389</v>
      </c>
      <c r="N107">
        <v>5</v>
      </c>
      <c r="O107" t="s">
        <v>262</v>
      </c>
      <c r="P107" t="str" cm="1">
        <f t="array" aca="1" ref="P107" ca="1">IF(発送日=0.583333333333333,TEXT(0.583333333333333,"H:MM"),発送日)&amp;"/"&amp;Sheet3!AC107</f>
        <v>3/3</v>
      </c>
      <c r="Q107" cm="1">
        <f t="array" aca="1" ref="Q107" ca="1">VALUE(_xlfn.XLOOKUP(INDIRECT("A"&amp;ROW()),Sheet5!A:A,Sheet5!K:K,"",0,1))</f>
        <v>1</v>
      </c>
      <c r="R107" s="67" t="str" cm="1">
        <f t="array" aca="1" ref="R10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07" s="28" cm="1">
        <f t="array" aca="1" ref="S107" ca="1">VALUE(_xlfn.XLOOKUP(INDIRECT("A"&amp;ROW()),Sheet5!A:A,Sheet5!I:I,"",0,1))</f>
        <v>90434</v>
      </c>
      <c r="T107">
        <f ca="1">_xlfn.LET(_xlpm.kaka,IFERROR(LOOKUP(U107,{0,20000,30000,50000,100000,200000,400000,800000},{1500,2500,3500,4000,6000,8000,12000,30000}),6000),IF(TEXT(NOW(),"AAAA")="金曜日",_xlpm.kaka*2,_xlpm.kaka))</f>
        <v>4000</v>
      </c>
      <c r="U107" s="27">
        <f>IFERROR(_xlfn.LET(_xlpm.quyu,Sheet4!E107:J107,IF(COUNTIF(_xlpm.quyu,"&gt;0")&gt;=4,AVERAGE(_xlpm.quyu),IF(MAX(_xlpm.quyu)&gt;0,MAX(_xlpm.quyu),""))),"")</f>
        <v>77750.666666666672</v>
      </c>
      <c r="V107" s="28" cm="1">
        <f t="array" aca="1" ref="V107" ca="1">IFERROR(IF(Sheet4!D107&lt;&gt;"",ROUND((Sheet4!D107+Sheet1!T107)/手数料,0),ROUND((U107+T107)/手数料,0))*IF($V$1&lt;&gt;"",$V$1,1),"")</f>
        <v>89904</v>
      </c>
      <c r="Z107" s="1"/>
      <c r="AA107" s="1"/>
      <c r="AB107" s="1"/>
      <c r="AD107" s="3"/>
      <c r="AE107" s="3"/>
      <c r="AF107" s="3"/>
      <c r="AG107" s="3"/>
    </row>
    <row r="108" spans="1:33" ht="35.1" customHeight="1">
      <c r="A108">
        <v>856828834</v>
      </c>
      <c r="B108" t="s">
        <v>331</v>
      </c>
      <c r="C108" t="str">
        <f>HYPERLINK(_xlfn.XLOOKUP(A108,源!A:A,源!V:V,"",0,1),"网页")</f>
        <v>网页</v>
      </c>
      <c r="D108" s="55" t="str" cm="1">
        <f t="array" aca="1" ref="D108" ca="1">"单"&amp;Sheet2!G108&amp;"/库"&amp;IFERROR(IF(COUNTIF([1]在庫!$C:$C,INDIRECT("Sheet5!AL"&amp;ROW()))&gt;0,COUNTIF([1]在庫!$C:$C,INDIRECT("Sheet5!AL"&amp;ROW())),COUNTIF([1]在庫!$D:$D,INDIRECT("Sheet5!B"&amp;ROW()))),0)</f>
        <v>单0/库0</v>
      </c>
      <c r="E108" t="str">
        <f ca="1">IFERROR(IF(F108&lt;&gt;"",F108,IF(OR(AND(Sheet3!AC108="14:00",Q108&gt;0),AND(R108&lt;&gt;"",J108&gt;1)),"",IF(AND(J108&gt;=4,Sheet2!F108=0,H108&gt;5),"上架●",IF(OR(AND(J108=0,H108&lt;12),AND(J108&lt;4,H108&lt;=5,Sheet2!F108=1)),IF(Sheet2!F108=1,"下架●",""),IF(AND(J108&lt;=4,Sheet2!F108=1),"問合●",""))))),"")</f>
        <v/>
      </c>
      <c r="G108" s="35" cm="1">
        <f t="array" aca="1" ref="G108" ca="1">IFERROR(COUNTIF(INDIRECT(Sheet2!$W$2&amp;"F"&amp;Sheet2!B108&amp;":F"&amp;Sheet2!D108),"&lt;="&amp;Sheet3!L108*手数料),0)</f>
        <v>3</v>
      </c>
      <c r="H108" s="35">
        <f ca="1">IF(AND(Sheet2!L108=0,J108+L108+N108&lt;&gt;0),J108+L108+N108,Sheet2!L108)</f>
        <v>3</v>
      </c>
      <c r="I108" s="38" t="str">
        <f ca="1">HYPERLINK("https://www.qoo10.jp/GMKT.INC/Goods/Goods.aspx?goodscode="&amp;A108,IF(Sheet2!F108=0,"在庫切れ","出品中"))</f>
        <v>在庫切れ</v>
      </c>
      <c r="J108">
        <v>3</v>
      </c>
      <c r="K108" s="33" t="s">
        <v>2537</v>
      </c>
      <c r="L108">
        <v>0</v>
      </c>
      <c r="M108" s="6" t="s">
        <v>2389</v>
      </c>
      <c r="N108">
        <v>0</v>
      </c>
      <c r="O108" t="s">
        <v>262</v>
      </c>
      <c r="P108" t="str" cm="1">
        <f t="array" aca="1" ref="P108" ca="1">IF(発送日=0.583333333333333,TEXT(0.583333333333333,"H:MM"),発送日)&amp;"/"&amp;Sheet3!AC108</f>
        <v>14/14</v>
      </c>
      <c r="Q108" cm="1">
        <f t="array" aca="1" ref="Q108" ca="1">VALUE(_xlfn.XLOOKUP(INDIRECT("A"&amp;ROW()),Sheet5!A:A,Sheet5!K:K,"",0,1))</f>
        <v>0</v>
      </c>
      <c r="R108" s="67" t="str" cm="1">
        <f t="array" aca="1" ref="R10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08" s="28" cm="1">
        <f t="array" aca="1" ref="S108" ca="1">VALUE(_xlfn.XLOOKUP(INDIRECT("A"&amp;ROW()),Sheet5!A:A,Sheet5!I:I,"",0,1))</f>
        <v>28333</v>
      </c>
      <c r="T108">
        <f ca="1">_xlfn.LET(_xlpm.kaka,IFERROR(LOOKUP(U108,{0,20000,30000,50000,100000,200000,400000,800000},{1500,2500,3500,4000,6000,8000,12000,30000}),6000),IF(TEXT(NOW(),"AAAA")="金曜日",_xlpm.kaka*2,_xlpm.kaka))</f>
        <v>3500</v>
      </c>
      <c r="U108" s="27">
        <f>IFERROR(_xlfn.LET(_xlpm.quyu,Sheet4!E108:J108,IF(COUNTIF(_xlpm.quyu,"&gt;0")&gt;=4,AVERAGE(_xlpm.quyu),IF(MAX(_xlpm.quyu)&gt;0,MAX(_xlpm.quyu),""))),"")</f>
        <v>42181</v>
      </c>
      <c r="V108" s="28" cm="1">
        <f t="array" aca="1" ref="V108" ca="1">IFERROR(IF(Sheet4!D108&lt;&gt;"",ROUND((Sheet4!D108+Sheet1!T108)/手数料,0),ROUND((U108+T108)/手数料,0))*IF($V$1&lt;&gt;"",$V$1,1),"")</f>
        <v>50199</v>
      </c>
      <c r="Z108" s="1"/>
      <c r="AA108" s="1"/>
      <c r="AB108" s="1"/>
      <c r="AD108" s="3"/>
      <c r="AE108" s="3"/>
      <c r="AF108" s="3"/>
      <c r="AG108" s="3"/>
    </row>
    <row r="109" spans="1:33" ht="35.1" customHeight="1">
      <c r="A109">
        <v>856828835</v>
      </c>
      <c r="B109" t="s">
        <v>332</v>
      </c>
      <c r="C109" t="str">
        <f>HYPERLINK(_xlfn.XLOOKUP(A109,源!A:A,源!V:V,"",0,1),"网页")</f>
        <v>网页</v>
      </c>
      <c r="D109" s="55" t="str" cm="1">
        <f t="array" aca="1" ref="D109" ca="1">"单"&amp;Sheet2!G109&amp;"/库"&amp;IFERROR(IF(COUNTIF([1]在庫!$C:$C,INDIRECT("Sheet5!AL"&amp;ROW()))&gt;0,COUNTIF([1]在庫!$C:$C,INDIRECT("Sheet5!AL"&amp;ROW())),COUNTIF([1]在庫!$D:$D,INDIRECT("Sheet5!B"&amp;ROW()))),0)</f>
        <v>单0/库0</v>
      </c>
      <c r="E109" t="str">
        <f>IFERROR(IF(F109&lt;&gt;"",F109,IF(OR(AND(Sheet3!AC109="14:00",Q109&gt;0),AND(R109&lt;&gt;"",J109&gt;1)),"",IF(AND(J109&gt;=4,Sheet2!F109=0,H109&gt;5),"上架●",IF(OR(AND(J109=0,H109&lt;12),AND(J109&lt;4,H109&lt;=5,Sheet2!F109=1)),IF(Sheet2!F109=1,"下架●",""),IF(AND(J109&lt;=4,Sheet2!F109=1),"問合●",""))))),"")</f>
        <v>❖</v>
      </c>
      <c r="F109" t="s">
        <v>1491</v>
      </c>
      <c r="G109" s="35" cm="1">
        <f t="array" aca="1" ref="G109" ca="1">IFERROR(COUNTIF(INDIRECT(Sheet2!$W$2&amp;"F"&amp;Sheet2!B109&amp;":F"&amp;Sheet2!D109),"&lt;="&amp;Sheet3!L109*手数料),0)</f>
        <v>0</v>
      </c>
      <c r="H109" s="35">
        <f ca="1">IF(AND(Sheet2!L109=0,J109+L109+N109&lt;&gt;0),J109+L109+N109,Sheet2!L109)</f>
        <v>4</v>
      </c>
      <c r="I109" s="38" t="str">
        <f ca="1">HYPERLINK("https://www.qoo10.jp/GMKT.INC/Goods/Goods.aspx?goodscode="&amp;A109,IF(Sheet2!F109=0,"在庫切れ","出品中"))</f>
        <v>在庫切れ</v>
      </c>
      <c r="J109">
        <v>3</v>
      </c>
      <c r="K109" s="33" t="s">
        <v>2817</v>
      </c>
      <c r="L109">
        <v>0</v>
      </c>
      <c r="M109" s="6" t="s">
        <v>2389</v>
      </c>
      <c r="N109">
        <v>1</v>
      </c>
      <c r="O109" t="s">
        <v>262</v>
      </c>
      <c r="P109" t="str" cm="1">
        <f t="array" aca="1" ref="P109" ca="1">IF(発送日=0.583333333333333,TEXT(0.583333333333333,"H:MM"),発送日)&amp;"/"&amp;Sheet3!AC109</f>
        <v>7/14</v>
      </c>
      <c r="Q109" cm="1">
        <f t="array" aca="1" ref="Q109" ca="1">VALUE(_xlfn.XLOOKUP(INDIRECT("A"&amp;ROW()),Sheet5!A:A,Sheet5!K:K,"",0,1))</f>
        <v>0</v>
      </c>
      <c r="R109" s="67" t="str" cm="1">
        <f t="array" aca="1" ref="R10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v>
      </c>
      <c r="S109" s="28" cm="1">
        <f t="array" aca="1" ref="S109" ca="1">VALUE(_xlfn.XLOOKUP(INDIRECT("A"&amp;ROW()),Sheet5!A:A,Sheet5!I:I,"",0,1))</f>
        <v>27321</v>
      </c>
      <c r="T109">
        <f ca="1">_xlfn.LET(_xlpm.kaka,IFERROR(LOOKUP(U109,{0,20000,30000,50000,100000,200000,400000,800000},{1500,2500,3500,4000,6000,8000,12000,30000}),6000),IF(TEXT(NOW(),"AAAA")="金曜日",_xlpm.kaka*2,_xlpm.kaka))</f>
        <v>3500</v>
      </c>
      <c r="U109" s="27">
        <f>IFERROR(_xlfn.LET(_xlpm.quyu,Sheet4!E109:J109,IF(COUNTIF(_xlpm.quyu,"&gt;0")&gt;=4,AVERAGE(_xlpm.quyu),IF(MAX(_xlpm.quyu)&gt;0,MAX(_xlpm.quyu),""))),"")</f>
        <v>36856</v>
      </c>
      <c r="V109" s="28" cm="1">
        <f t="array" aca="1" ref="V109" ca="1">IFERROR(IF(Sheet4!D109&lt;&gt;"",ROUND((Sheet4!D109+Sheet1!T109)/手数料,0),ROUND((U109+T109)/手数料,0))*IF($V$1&lt;&gt;"",$V$1,1),"")</f>
        <v>44347</v>
      </c>
      <c r="Z109" s="1"/>
      <c r="AA109" s="1"/>
      <c r="AB109" s="1"/>
      <c r="AD109" s="3"/>
      <c r="AE109" s="3"/>
      <c r="AF109" s="3"/>
      <c r="AG109" s="3"/>
    </row>
    <row r="110" spans="1:33" ht="35.1" customHeight="1">
      <c r="A110">
        <v>856828836</v>
      </c>
      <c r="B110" t="s">
        <v>333</v>
      </c>
      <c r="C110" t="str">
        <f>HYPERLINK(_xlfn.XLOOKUP(A110,源!A:A,源!V:V,"",0,1),"网页")</f>
        <v>网页</v>
      </c>
      <c r="D110" s="55" t="str" cm="1">
        <f t="array" aca="1" ref="D110" ca="1">"单"&amp;Sheet2!G110&amp;"/库"&amp;IFERROR(IF(COUNTIF([1]在庫!$C:$C,INDIRECT("Sheet5!AL"&amp;ROW()))&gt;0,COUNTIF([1]在庫!$C:$C,INDIRECT("Sheet5!AL"&amp;ROW())),COUNTIF([1]在庫!$D:$D,INDIRECT("Sheet5!B"&amp;ROW()))),0)</f>
        <v>单0/库0</v>
      </c>
      <c r="E110" t="str">
        <f ca="1">IFERROR(IF(F110&lt;&gt;"",F110,IF(OR(AND(Sheet3!AC110="14:00",Q110&gt;0),AND(R110&lt;&gt;"",J110&gt;1)),"",IF(AND(J110&gt;=4,Sheet2!F110=0,H110&gt;5),"上架●",IF(OR(AND(J110=0,H110&lt;12),AND(J110&lt;4,H110&lt;=5,Sheet2!F110=1)),IF(Sheet2!F110=1,"下架●",""),IF(AND(J110&lt;=4,Sheet2!F110=1),"問合●",""))))),"")</f>
        <v/>
      </c>
      <c r="G110" s="35" cm="1">
        <f t="array" aca="1" ref="G110" ca="1">IFERROR(COUNTIF(INDIRECT(Sheet2!$W$2&amp;"F"&amp;Sheet2!B110&amp;":F"&amp;Sheet2!D110),"&lt;="&amp;Sheet3!L110*手数料),0)</f>
        <v>14</v>
      </c>
      <c r="H110" s="35">
        <f ca="1">IF(AND(Sheet2!L110=0,J110+L110+N110&lt;&gt;0),J110+L110+N110,Sheet2!L110)</f>
        <v>27</v>
      </c>
      <c r="I110" s="38" t="str">
        <f ca="1">HYPERLINK("https://www.qoo10.jp/GMKT.INC/Goods/Goods.aspx?goodscode="&amp;A110,IF(Sheet2!F110=0,"在庫切れ","出品中"))</f>
        <v>出品中</v>
      </c>
      <c r="J110">
        <v>14</v>
      </c>
      <c r="K110" s="33" t="s">
        <v>2818</v>
      </c>
      <c r="L110">
        <v>8</v>
      </c>
      <c r="M110" s="6" t="s">
        <v>2389</v>
      </c>
      <c r="N110">
        <v>5</v>
      </c>
      <c r="O110" t="s">
        <v>262</v>
      </c>
      <c r="P110" t="str" cm="1">
        <f t="array" aca="1" ref="P110" ca="1">IF(発送日=0.583333333333333,TEXT(0.583333333333333,"H:MM"),発送日)&amp;"/"&amp;Sheet3!AC110</f>
        <v>3/3</v>
      </c>
      <c r="Q110" cm="1">
        <f t="array" aca="1" ref="Q110" ca="1">VALUE(_xlfn.XLOOKUP(INDIRECT("A"&amp;ROW()),Sheet5!A:A,Sheet5!K:K,"",0,1))</f>
        <v>1</v>
      </c>
      <c r="R110" s="67" t="str" cm="1">
        <f t="array" aca="1" ref="R11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10" s="28" cm="1">
        <f t="array" aca="1" ref="S110" ca="1">VALUE(_xlfn.XLOOKUP(INDIRECT("A"&amp;ROW()),Sheet5!A:A,Sheet5!I:I,"",0,1))</f>
        <v>57210</v>
      </c>
      <c r="T110">
        <f ca="1">_xlfn.LET(_xlpm.kaka,IFERROR(LOOKUP(U110,{0,20000,30000,50000,100000,200000,400000,800000},{1500,2500,3500,4000,6000,8000,12000,30000}),6000),IF(TEXT(NOW(),"AAAA")="金曜日",_xlpm.kaka*2,_xlpm.kaka))</f>
        <v>3500</v>
      </c>
      <c r="U110" s="27">
        <f>IFERROR(_xlfn.LET(_xlpm.quyu,Sheet4!E110:J110,IF(COUNTIF(_xlpm.quyu,"&gt;0")&gt;=4,AVERAGE(_xlpm.quyu),IF(MAX(_xlpm.quyu)&gt;0,MAX(_xlpm.quyu),""))),"")</f>
        <v>49102.5</v>
      </c>
      <c r="V110" s="28" cm="1">
        <f t="array" aca="1" ref="V110" ca="1">IFERROR(IF(Sheet4!D110&lt;&gt;"",ROUND((Sheet4!D110+Sheet1!T110)/手数料,0),ROUND((U110+T110)/手数料,0))*IF($V$1&lt;&gt;"",$V$1,1),"")</f>
        <v>57177</v>
      </c>
      <c r="Z110" s="1"/>
      <c r="AA110" s="1"/>
      <c r="AB110" s="1"/>
      <c r="AD110" s="3"/>
      <c r="AE110" s="3"/>
      <c r="AF110" s="3"/>
      <c r="AG110" s="3"/>
    </row>
    <row r="111" spans="1:33" ht="35.1" customHeight="1">
      <c r="A111">
        <v>856828837</v>
      </c>
      <c r="B111" t="s">
        <v>334</v>
      </c>
      <c r="C111" t="str">
        <f>HYPERLINK(_xlfn.XLOOKUP(A111,源!A:A,源!V:V,"",0,1),"网页")</f>
        <v>网页</v>
      </c>
      <c r="D111" s="55" t="str" cm="1">
        <f t="array" aca="1" ref="D111" ca="1">"单"&amp;Sheet2!G111&amp;"/库"&amp;IFERROR(IF(COUNTIF([1]在庫!$C:$C,INDIRECT("Sheet5!AL"&amp;ROW()))&gt;0,COUNTIF([1]在庫!$C:$C,INDIRECT("Sheet5!AL"&amp;ROW())),COUNTIF([1]在庫!$D:$D,INDIRECT("Sheet5!B"&amp;ROW()))),0)</f>
        <v>单0/库0</v>
      </c>
      <c r="E111" t="str">
        <f ca="1">IFERROR(IF(F111&lt;&gt;"",F111,IF(OR(AND(Sheet3!AC111="14:00",Q111&gt;0),AND(R111&lt;&gt;"",J111&gt;1)),"",IF(AND(J111&gt;=4,Sheet2!F111=0,H111&gt;5),"上架●",IF(OR(AND(J111=0,H111&lt;12),AND(J111&lt;4,H111&lt;=5,Sheet2!F111=1)),IF(Sheet2!F111=1,"下架●",""),IF(AND(J111&lt;=4,Sheet2!F111=1),"問合●",""))))),"")</f>
        <v/>
      </c>
      <c r="G111" s="35" cm="1">
        <f t="array" aca="1" ref="G111" ca="1">IFERROR(COUNTIF(INDIRECT(Sheet2!$W$2&amp;"F"&amp;Sheet2!B111&amp;":F"&amp;Sheet2!D111),"&lt;="&amp;Sheet3!L111*手数料),0)</f>
        <v>20</v>
      </c>
      <c r="H111" s="35">
        <f ca="1">IF(AND(Sheet2!L111=0,J111+L111+N111&lt;&gt;0),J111+L111+N111,Sheet2!L111)</f>
        <v>21</v>
      </c>
      <c r="I111" s="38" t="str">
        <f ca="1">HYPERLINK("https://www.qoo10.jp/GMKT.INC/Goods/Goods.aspx?goodscode="&amp;A111,IF(Sheet2!F111=0,"在庫切れ","出品中"))</f>
        <v>出品中</v>
      </c>
      <c r="J111">
        <v>8</v>
      </c>
      <c r="K111" s="33" t="s">
        <v>2819</v>
      </c>
      <c r="L111">
        <v>10</v>
      </c>
      <c r="M111" s="6" t="s">
        <v>2389</v>
      </c>
      <c r="N111">
        <v>3</v>
      </c>
      <c r="O111" t="s">
        <v>262</v>
      </c>
      <c r="P111" t="str" cm="1">
        <f t="array" aca="1" ref="P111" ca="1">IF(発送日=0.583333333333333,TEXT(0.583333333333333,"H:MM"),発送日)&amp;"/"&amp;Sheet3!AC111</f>
        <v>3/3</v>
      </c>
      <c r="Q111" cm="1">
        <f t="array" aca="1" ref="Q111" ca="1">VALUE(_xlfn.XLOOKUP(INDIRECT("A"&amp;ROW()),Sheet5!A:A,Sheet5!K:K,"",0,1))</f>
        <v>1</v>
      </c>
      <c r="R111" s="67" t="str" cm="1">
        <f t="array" aca="1" ref="R11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11" s="28" cm="1">
        <f t="array" aca="1" ref="S111" ca="1">VALUE(_xlfn.XLOOKUP(INDIRECT("A"&amp;ROW()),Sheet5!A:A,Sheet5!I:I,"",0,1))</f>
        <v>57842</v>
      </c>
      <c r="T111">
        <f ca="1">_xlfn.LET(_xlpm.kaka,IFERROR(LOOKUP(U111,{0,20000,30000,50000,100000,200000,400000,800000},{1500,2500,3500,4000,6000,8000,12000,30000}),6000),IF(TEXT(NOW(),"AAAA")="金曜日",_xlpm.kaka*2,_xlpm.kaka))</f>
        <v>4000</v>
      </c>
      <c r="U111" s="27">
        <f>IFERROR(_xlfn.LET(_xlpm.quyu,Sheet4!E111:J111,IF(COUNTIF(_xlpm.quyu,"&gt;0")&gt;=4,AVERAGE(_xlpm.quyu),IF(MAX(_xlpm.quyu)&gt;0,MAX(_xlpm.quyu),""))),"")</f>
        <v>53461.666666666664</v>
      </c>
      <c r="V111" s="28" cm="1">
        <f t="array" aca="1" ref="V111" ca="1">IFERROR(IF(Sheet4!D111&lt;&gt;"",ROUND((Sheet4!D111+Sheet1!T111)/手数料,0),ROUND((U111+T111)/手数料,0))*IF($V$1&lt;&gt;"",$V$1,1),"")</f>
        <v>62458</v>
      </c>
      <c r="Z111" s="1"/>
      <c r="AA111" s="1"/>
      <c r="AB111" s="1"/>
      <c r="AD111" s="3"/>
      <c r="AE111" s="3"/>
      <c r="AF111" s="3"/>
      <c r="AG111" s="3"/>
    </row>
    <row r="112" spans="1:33" ht="35.1" customHeight="1">
      <c r="A112">
        <v>856828838</v>
      </c>
      <c r="B112" t="s">
        <v>335</v>
      </c>
      <c r="C112" t="str">
        <f>HYPERLINK(_xlfn.XLOOKUP(A112,源!A:A,源!V:V,"",0,1),"网页")</f>
        <v>网页</v>
      </c>
      <c r="D112" s="55" t="str" cm="1">
        <f t="array" aca="1" ref="D112" ca="1">"单"&amp;Sheet2!G112&amp;"/库"&amp;IFERROR(IF(COUNTIF([1]在庫!$C:$C,INDIRECT("Sheet5!AL"&amp;ROW()))&gt;0,COUNTIF([1]在庫!$C:$C,INDIRECT("Sheet5!AL"&amp;ROW())),COUNTIF([1]在庫!$D:$D,INDIRECT("Sheet5!B"&amp;ROW()))),0)</f>
        <v>单0/库0</v>
      </c>
      <c r="E112" t="str">
        <f ca="1">IFERROR(IF(F112&lt;&gt;"",F112,IF(OR(AND(Sheet3!AC112="14:00",Q112&gt;0),AND(R112&lt;&gt;"",J112&gt;1)),"",IF(AND(J112&gt;=4,Sheet2!F112=0,H112&gt;5),"上架●",IF(OR(AND(J112=0,H112&lt;12),AND(J112&lt;4,H112&lt;=5,Sheet2!F112=1)),IF(Sheet2!F112=1,"下架●",""),IF(AND(J112&lt;=4,Sheet2!F112=1),"問合●",""))))),"")</f>
        <v/>
      </c>
      <c r="G112" s="35" cm="1">
        <f t="array" aca="1" ref="G112" ca="1">IFERROR(COUNTIF(INDIRECT(Sheet2!$W$2&amp;"F"&amp;Sheet2!B112&amp;":F"&amp;Sheet2!D112),"&lt;="&amp;Sheet3!L112*手数料),0)</f>
        <v>4</v>
      </c>
      <c r="H112" s="35">
        <f ca="1">IF(AND(Sheet2!L112=0,J112+L112+N112&lt;&gt;0),J112+L112+N112,Sheet2!L112)</f>
        <v>4</v>
      </c>
      <c r="I112" s="38" t="str">
        <f ca="1">HYPERLINK("https://www.qoo10.jp/GMKT.INC/Goods/Goods.aspx?goodscode="&amp;A112,IF(Sheet2!F112=0,"在庫切れ","出品中"))</f>
        <v>在庫切れ</v>
      </c>
      <c r="J112">
        <v>4</v>
      </c>
      <c r="K112" s="33" t="s">
        <v>2820</v>
      </c>
      <c r="L112">
        <v>0</v>
      </c>
      <c r="M112" s="6" t="s">
        <v>2389</v>
      </c>
      <c r="N112">
        <v>0</v>
      </c>
      <c r="O112" t="s">
        <v>262</v>
      </c>
      <c r="P112" t="str" cm="1">
        <f t="array" aca="1" ref="P112" ca="1">IF(発送日=0.583333333333333,TEXT(0.583333333333333,"H:MM"),発送日)&amp;"/"&amp;Sheet3!AC112</f>
        <v>7/7</v>
      </c>
      <c r="Q112" cm="1">
        <f t="array" aca="1" ref="Q112" ca="1">VALUE(_xlfn.XLOOKUP(INDIRECT("A"&amp;ROW()),Sheet5!A:A,Sheet5!K:K,"",0,1))</f>
        <v>0</v>
      </c>
      <c r="R112" s="67" t="str" cm="1">
        <f t="array" aca="1" ref="R11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12" s="28" cm="1">
        <f t="array" aca="1" ref="S112" ca="1">VALUE(_xlfn.XLOOKUP(INDIRECT("A"&amp;ROW()),Sheet5!A:A,Sheet5!I:I,"",0,1))</f>
        <v>36802</v>
      </c>
      <c r="T112">
        <f ca="1">_xlfn.LET(_xlpm.kaka,IFERROR(LOOKUP(U112,{0,20000,30000,50000,100000,200000,400000,800000},{1500,2500,3500,4000,6000,8000,12000,30000}),6000),IF(TEXT(NOW(),"AAAA")="金曜日",_xlpm.kaka*2,_xlpm.kaka))</f>
        <v>3500</v>
      </c>
      <c r="U112" s="27">
        <f>IFERROR(_xlfn.LET(_xlpm.quyu,Sheet4!E112:J112,IF(COUNTIF(_xlpm.quyu,"&gt;0")&gt;=4,AVERAGE(_xlpm.quyu),IF(MAX(_xlpm.quyu)&gt;0,MAX(_xlpm.quyu),""))),"")</f>
        <v>31554.5</v>
      </c>
      <c r="V112" s="28" cm="1">
        <f t="array" aca="1" ref="V112" ca="1">IFERROR(IF(Sheet4!D112&lt;&gt;"",ROUND((Sheet4!D112+Sheet1!T112)/手数料,0),ROUND((U112+T112)/手数料,0))*IF($V$1&lt;&gt;"",$V$1,1),"")</f>
        <v>38521</v>
      </c>
      <c r="Z112" s="1"/>
      <c r="AA112" s="1"/>
      <c r="AB112" s="1"/>
      <c r="AD112" s="3"/>
      <c r="AE112" s="3"/>
      <c r="AF112" s="3"/>
      <c r="AG112" s="3"/>
    </row>
    <row r="113" spans="1:33" ht="35.1" customHeight="1">
      <c r="A113">
        <v>856828839</v>
      </c>
      <c r="B113" t="s">
        <v>336</v>
      </c>
      <c r="C113" t="str">
        <f>HYPERLINK(_xlfn.XLOOKUP(A113,源!A:A,源!V:V,"",0,1),"网页")</f>
        <v>网页</v>
      </c>
      <c r="D113" s="55" t="str" cm="1">
        <f t="array" aca="1" ref="D113" ca="1">"单"&amp;Sheet2!G113&amp;"/库"&amp;IFERROR(IF(COUNTIF([1]在庫!$C:$C,INDIRECT("Sheet5!AL"&amp;ROW()))&gt;0,COUNTIF([1]在庫!$C:$C,INDIRECT("Sheet5!AL"&amp;ROW())),COUNTIF([1]在庫!$D:$D,INDIRECT("Sheet5!B"&amp;ROW()))),0)</f>
        <v>单0/库0</v>
      </c>
      <c r="E113" t="str">
        <f ca="1">IFERROR(IF(F113&lt;&gt;"",F113,IF(OR(AND(Sheet3!AC113="14:00",Q113&gt;0),AND(R113&lt;&gt;"",J113&gt;1)),"",IF(AND(J113&gt;=4,Sheet2!F113=0,H113&gt;5),"上架●",IF(OR(AND(J113=0,H113&lt;12),AND(J113&lt;4,H113&lt;=5,Sheet2!F113=1)),IF(Sheet2!F113=1,"下架●",""),IF(AND(J113&lt;=4,Sheet2!F113=1),"問合●",""))))),"")</f>
        <v/>
      </c>
      <c r="G113" s="35" cm="1">
        <f t="array" aca="1" ref="G113" ca="1">IFERROR(COUNTIF(INDIRECT(Sheet2!$W$2&amp;"F"&amp;Sheet2!B113&amp;":F"&amp;Sheet2!D113),"&lt;="&amp;Sheet3!L113*手数料),0)</f>
        <v>1</v>
      </c>
      <c r="H113" s="35">
        <f ca="1">IF(AND(Sheet2!L113=0,J113+L113+N113&lt;&gt;0),J113+L113+N113,Sheet2!L113)</f>
        <v>1</v>
      </c>
      <c r="I113" s="38" t="str">
        <f ca="1">HYPERLINK("https://www.qoo10.jp/GMKT.INC/Goods/Goods.aspx?goodscode="&amp;A113,IF(Sheet2!F113=0,"在庫切れ","出品中"))</f>
        <v>在庫切れ</v>
      </c>
      <c r="J113">
        <v>0</v>
      </c>
      <c r="K113" s="33"/>
      <c r="L113">
        <v>0</v>
      </c>
      <c r="M113" s="6" t="s">
        <v>2389</v>
      </c>
      <c r="N113">
        <v>1</v>
      </c>
      <c r="O113" t="s">
        <v>262</v>
      </c>
      <c r="P113" t="str" cm="1">
        <f t="array" aca="1" ref="P113" ca="1">IF(発送日=0.583333333333333,TEXT(0.583333333333333,"H:MM"),発送日)&amp;"/"&amp;Sheet3!AC113</f>
        <v>14/14</v>
      </c>
      <c r="Q113" cm="1">
        <f t="array" aca="1" ref="Q113" ca="1">VALUE(_xlfn.XLOOKUP(INDIRECT("A"&amp;ROW()),Sheet5!A:A,Sheet5!K:K,"",0,1))</f>
        <v>0</v>
      </c>
      <c r="R113" s="67" t="str" cm="1">
        <f t="array" aca="1" ref="R11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13" s="28" cm="1">
        <f t="array" aca="1" ref="S113" ca="1">VALUE(_xlfn.XLOOKUP(INDIRECT("A"&amp;ROW()),Sheet5!A:A,Sheet5!I:I,"",0,1))</f>
        <v>42637</v>
      </c>
      <c r="T113">
        <f ca="1">_xlfn.LET(_xlpm.kaka,IFERROR(LOOKUP(U113,{0,20000,30000,50000,100000,200000,400000,800000},{1500,2500,3500,4000,6000,8000,12000,30000}),6000),IF(TEXT(NOW(),"AAAA")="金曜日",_xlpm.kaka*2,_xlpm.kaka))</f>
        <v>6000</v>
      </c>
      <c r="U113" s="27" t="str">
        <f>IFERROR(_xlfn.LET(_xlpm.quyu,Sheet4!E113:J113,IF(COUNTIF(_xlpm.quyu,"&gt;0")&gt;=4,AVERAGE(_xlpm.quyu),IF(MAX(_xlpm.quyu)&gt;0,MAX(_xlpm.quyu),""))),"")</f>
        <v/>
      </c>
      <c r="V113" s="28" cm="1">
        <f t="array" aca="1" ref="V113" ca="1">IFERROR(IF(Sheet4!D113&lt;&gt;"",ROUND((Sheet4!D113+Sheet1!T113)/手数料,0),ROUND((U113+T113)/手数料,0))*IF($V$1&lt;&gt;"",$V$1,1),"")</f>
        <v>44835</v>
      </c>
      <c r="Z113" s="1"/>
      <c r="AA113" s="1"/>
      <c r="AB113" s="1"/>
      <c r="AD113" s="3"/>
      <c r="AE113" s="3"/>
      <c r="AF113" s="3"/>
      <c r="AG113" s="3"/>
    </row>
    <row r="114" spans="1:33" ht="35.1" customHeight="1">
      <c r="A114">
        <v>857016376</v>
      </c>
      <c r="B114" t="s">
        <v>337</v>
      </c>
      <c r="C114" t="str">
        <f>HYPERLINK(_xlfn.XLOOKUP(A114,源!A:A,源!V:V,"",0,1),"网页")</f>
        <v>网页</v>
      </c>
      <c r="D114" s="55" t="str" cm="1">
        <f t="array" aca="1" ref="D114" ca="1">"单"&amp;Sheet2!G114&amp;"/库"&amp;IFERROR(IF(COUNTIF([1]在庫!$C:$C,INDIRECT("Sheet5!AL"&amp;ROW()))&gt;0,COUNTIF([1]在庫!$C:$C,INDIRECT("Sheet5!AL"&amp;ROW())),COUNTIF([1]在庫!$D:$D,INDIRECT("Sheet5!B"&amp;ROW()))),0)</f>
        <v>单0/库0</v>
      </c>
      <c r="E114" t="str">
        <f ca="1">IFERROR(IF(F114&lt;&gt;"",F114,IF(OR(AND(Sheet3!AC114="14:00",Q114&gt;0),AND(R114&lt;&gt;"",J114&gt;1)),"",IF(AND(J114&gt;=4,Sheet2!F114=0,H114&gt;5),"上架●",IF(OR(AND(J114=0,H114&lt;12),AND(J114&lt;4,H114&lt;=5,Sheet2!F114=1)),IF(Sheet2!F114=1,"下架●",""),IF(AND(J114&lt;=4,Sheet2!F114=1),"問合●",""))))),"")</f>
        <v/>
      </c>
      <c r="G114" s="35" cm="1">
        <f t="array" aca="1" ref="G114" ca="1">IFERROR(COUNTIF(INDIRECT(Sheet2!$W$2&amp;"F"&amp;Sheet2!B114&amp;":F"&amp;Sheet2!D114),"&lt;="&amp;Sheet3!L114*手数料),0)</f>
        <v>4</v>
      </c>
      <c r="H114" s="35">
        <f ca="1">IF(AND(Sheet2!L114=0,J114+L114+N114&lt;&gt;0),J114+L114+N114,Sheet2!L114)</f>
        <v>4</v>
      </c>
      <c r="I114" s="38" t="str">
        <f ca="1">HYPERLINK("https://www.qoo10.jp/GMKT.INC/Goods/Goods.aspx?goodscode="&amp;A114,IF(Sheet2!F114=0,"在庫切れ","出品中"))</f>
        <v>在庫切れ</v>
      </c>
      <c r="J114">
        <v>1</v>
      </c>
      <c r="K114" s="33" t="s">
        <v>2393</v>
      </c>
      <c r="L114">
        <v>2</v>
      </c>
      <c r="M114" s="6" t="s">
        <v>2389</v>
      </c>
      <c r="N114">
        <v>1</v>
      </c>
      <c r="O114" t="s">
        <v>289</v>
      </c>
      <c r="P114" t="str" cm="1">
        <f t="array" aca="1" ref="P114" ca="1">IF(発送日=0.583333333333333,TEXT(0.583333333333333,"H:MM"),発送日)&amp;"/"&amp;Sheet3!AC114</f>
        <v>14/14</v>
      </c>
      <c r="Q114" cm="1">
        <f t="array" aca="1" ref="Q114" ca="1">VALUE(_xlfn.XLOOKUP(INDIRECT("A"&amp;ROW()),Sheet5!A:A,Sheet5!K:K,"",0,1))</f>
        <v>0</v>
      </c>
      <c r="R114" s="67" t="str" cm="1">
        <f t="array" aca="1" ref="R11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14" s="28" cm="1">
        <f t="array" aca="1" ref="S114" ca="1">VALUE(_xlfn.XLOOKUP(INDIRECT("A"&amp;ROW()),Sheet5!A:A,Sheet5!I:I,"",0,1))</f>
        <v>112747</v>
      </c>
      <c r="T114">
        <f ca="1">_xlfn.LET(_xlpm.kaka,IFERROR(LOOKUP(U114,{0,20000,30000,50000,100000,200000,400000,800000},{1500,2500,3500,4000,6000,8000,12000,30000}),6000),IF(TEXT(NOW(),"AAAA")="金曜日",_xlpm.kaka*2,_xlpm.kaka))</f>
        <v>4000</v>
      </c>
      <c r="U114" s="27">
        <f>IFERROR(_xlfn.LET(_xlpm.quyu,Sheet4!E114:J114,IF(COUNTIF(_xlpm.quyu,"&gt;0")&gt;=4,AVERAGE(_xlpm.quyu),IF(MAX(_xlpm.quyu)&gt;0,MAX(_xlpm.quyu),""))),"")</f>
        <v>75900</v>
      </c>
      <c r="V114" s="28" cm="1">
        <f t="array" aca="1" ref="V114" ca="1">IFERROR(IF(Sheet4!D114&lt;&gt;"",ROUND((Sheet4!D114+Sheet1!T114)/手数料,0),ROUND((U114+T114)/手数料,0))*IF($V$1&lt;&gt;"",$V$1,1),"")</f>
        <v>88011</v>
      </c>
      <c r="Z114" s="1"/>
      <c r="AA114" s="1"/>
      <c r="AB114" s="1"/>
      <c r="AD114" s="3"/>
      <c r="AE114" s="3"/>
      <c r="AF114" s="3"/>
      <c r="AG114" s="3"/>
    </row>
    <row r="115" spans="1:33" ht="35.1" customHeight="1">
      <c r="A115">
        <v>871304140</v>
      </c>
      <c r="B115" t="s">
        <v>361</v>
      </c>
      <c r="C115" t="str">
        <f>HYPERLINK(_xlfn.XLOOKUP(A115,源!A:A,源!V:V,"",0,1),"网页")</f>
        <v>网页</v>
      </c>
      <c r="D115" s="55" t="str" cm="1">
        <f t="array" aca="1" ref="D115" ca="1">"单"&amp;Sheet2!G115&amp;"/库"&amp;IFERROR(IF(COUNTIF([1]在庫!$C:$C,INDIRECT("Sheet5!AL"&amp;ROW()))&gt;0,COUNTIF([1]在庫!$C:$C,INDIRECT("Sheet5!AL"&amp;ROW())),COUNTIF([1]在庫!$D:$D,INDIRECT("Sheet5!B"&amp;ROW()))),0)</f>
        <v>单0/库0</v>
      </c>
      <c r="E115" t="str">
        <f ca="1">IFERROR(IF(F115&lt;&gt;"",F115,IF(OR(AND(Sheet3!AC115="14:00",Q115&gt;0),AND(R115&lt;&gt;"",J115&gt;1)),"",IF(AND(J115&gt;=4,Sheet2!F115=0,H115&gt;5),"上架●",IF(OR(AND(J115=0,H115&lt;12),AND(J115&lt;4,H115&lt;=5,Sheet2!F115=1)),IF(Sheet2!F115=1,"下架●",""),IF(AND(J115&lt;=4,Sheet2!F115=1),"問合●",""))))),"")</f>
        <v/>
      </c>
      <c r="G115" s="35" cm="1">
        <f t="array" aca="1" ref="G115" ca="1">IFERROR(COUNTIF(INDIRECT(Sheet2!$W$2&amp;"F"&amp;Sheet2!B115&amp;":F"&amp;Sheet2!D115),"&lt;="&amp;Sheet3!L115*手数料),0)</f>
        <v>35</v>
      </c>
      <c r="H115" s="35">
        <f ca="1">IF(AND(Sheet2!L115=0,J115+L115+N115&lt;&gt;0),J115+L115+N115,Sheet2!L115)</f>
        <v>37</v>
      </c>
      <c r="I115" s="38" t="str">
        <f ca="1">HYPERLINK("https://www.qoo10.jp/GMKT.INC/Goods/Goods.aspx?goodscode="&amp;A115,IF(Sheet2!F115=0,"在庫切れ","出品中"))</f>
        <v>出品中</v>
      </c>
      <c r="J115">
        <v>18</v>
      </c>
      <c r="K115" s="33" t="s">
        <v>2821</v>
      </c>
      <c r="L115">
        <v>8</v>
      </c>
      <c r="M115" s="6" t="s">
        <v>2389</v>
      </c>
      <c r="N115">
        <v>11</v>
      </c>
      <c r="O115" t="s">
        <v>290</v>
      </c>
      <c r="P115" t="str" cm="1">
        <f t="array" aca="1" ref="P115" ca="1">IF(発送日=0.583333333333333,TEXT(0.583333333333333,"H:MM"),発送日)&amp;"/"&amp;Sheet3!AC115</f>
        <v>3/3</v>
      </c>
      <c r="Q115" cm="1">
        <f t="array" aca="1" ref="Q115" ca="1">VALUE(_xlfn.XLOOKUP(INDIRECT("A"&amp;ROW()),Sheet5!A:A,Sheet5!K:K,"",0,1))</f>
        <v>1</v>
      </c>
      <c r="R115" s="67" t="str" cm="1">
        <f t="array" aca="1" ref="R11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15" s="28" cm="1">
        <f t="array" aca="1" ref="S115" ca="1">VALUE(_xlfn.XLOOKUP(INDIRECT("A"&amp;ROW()),Sheet5!A:A,Sheet5!I:I,"",0,1))</f>
        <v>11190</v>
      </c>
      <c r="T115">
        <f ca="1">_xlfn.LET(_xlpm.kaka,IFERROR(LOOKUP(U115,{0,20000,30000,50000,100000,200000,400000,800000},{1500,2500,3500,4000,6000,8000,12000,30000}),6000),IF(TEXT(NOW(),"AAAA")="金曜日",_xlpm.kaka*2,_xlpm.kaka))</f>
        <v>1500</v>
      </c>
      <c r="U115" s="27">
        <f>IFERROR(_xlfn.LET(_xlpm.quyu,Sheet4!E115:J115,IF(COUNTIF(_xlpm.quyu,"&gt;0")&gt;=4,AVERAGE(_xlpm.quyu),IF(MAX(_xlpm.quyu)&gt;0,MAX(_xlpm.quyu),""))),"")</f>
        <v>8794.5</v>
      </c>
      <c r="V115" s="28" cm="1">
        <f t="array" aca="1" ref="V115" ca="1">IFERROR(IF(Sheet4!D115&lt;&gt;"",ROUND((Sheet4!D115+Sheet1!T115)/手数料,0),ROUND((U115+T115)/手数料,0))*IF($V$1&lt;&gt;"",$V$1,1),"")</f>
        <v>11190</v>
      </c>
      <c r="Z115" s="1"/>
      <c r="AA115" s="1"/>
      <c r="AB115" s="1"/>
      <c r="AD115" s="3"/>
      <c r="AE115" s="3"/>
      <c r="AF115" s="3"/>
      <c r="AG115" s="3"/>
    </row>
    <row r="116" spans="1:33" ht="35.1" customHeight="1">
      <c r="A116">
        <v>871304141</v>
      </c>
      <c r="B116" t="s">
        <v>362</v>
      </c>
      <c r="C116" t="str">
        <f>HYPERLINK(_xlfn.XLOOKUP(A116,源!A:A,源!V:V,"",0,1),"网页")</f>
        <v>网页</v>
      </c>
      <c r="D116" s="55" t="str" cm="1">
        <f t="array" aca="1" ref="D116" ca="1">"单"&amp;Sheet2!G116&amp;"/库"&amp;IFERROR(IF(COUNTIF([1]在庫!$C:$C,INDIRECT("Sheet5!AL"&amp;ROW()))&gt;0,COUNTIF([1]在庫!$C:$C,INDIRECT("Sheet5!AL"&amp;ROW())),COUNTIF([1]在庫!$D:$D,INDIRECT("Sheet5!B"&amp;ROW()))),0)</f>
        <v>单0/库0</v>
      </c>
      <c r="E116" t="str">
        <f ca="1">IFERROR(IF(F116&lt;&gt;"",F116,IF(OR(AND(Sheet3!AC116="14:00",Q116&gt;0),AND(R116&lt;&gt;"",J116&gt;1)),"",IF(AND(J116&gt;=4,Sheet2!F116=0,H116&gt;5),"上架●",IF(OR(AND(J116=0,H116&lt;12),AND(J116&lt;4,H116&lt;=5,Sheet2!F116=1)),IF(Sheet2!F116=1,"下架●",""),IF(AND(J116&lt;=4,Sheet2!F116=1),"問合●",""))))),"")</f>
        <v/>
      </c>
      <c r="G116" s="35" cm="1">
        <f t="array" aca="1" ref="G116" ca="1">IFERROR(COUNTIF(INDIRECT(Sheet2!$W$2&amp;"F"&amp;Sheet2!B116&amp;":F"&amp;Sheet2!D116),"&lt;="&amp;Sheet3!L116*手数料),0)</f>
        <v>32</v>
      </c>
      <c r="H116" s="35">
        <f ca="1">IF(AND(Sheet2!L116=0,J116+L116+N116&lt;&gt;0),J116+L116+N116,Sheet2!L116)</f>
        <v>34</v>
      </c>
      <c r="I116" s="38" t="str">
        <f ca="1">HYPERLINK("https://www.qoo10.jp/GMKT.INC/Goods/Goods.aspx?goodscode="&amp;A116,IF(Sheet2!F116=0,"在庫切れ","出品中"))</f>
        <v>出品中</v>
      </c>
      <c r="J116">
        <v>22</v>
      </c>
      <c r="K116" s="33" t="s">
        <v>2544</v>
      </c>
      <c r="L116">
        <v>5</v>
      </c>
      <c r="M116" s="6" t="s">
        <v>2389</v>
      </c>
      <c r="N116">
        <v>7</v>
      </c>
      <c r="O116" t="s">
        <v>291</v>
      </c>
      <c r="P116" t="str" cm="1">
        <f t="array" aca="1" ref="P116" ca="1">IF(発送日=0.583333333333333,TEXT(0.583333333333333,"H:MM"),発送日)&amp;"/"&amp;Sheet3!AC116</f>
        <v>3/3</v>
      </c>
      <c r="Q116" cm="1">
        <f t="array" aca="1" ref="Q116" ca="1">VALUE(_xlfn.XLOOKUP(INDIRECT("A"&amp;ROW()),Sheet5!A:A,Sheet5!K:K,"",0,1))</f>
        <v>1</v>
      </c>
      <c r="R116" s="67" t="str" cm="1">
        <f t="array" aca="1" ref="R11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16" s="28" cm="1">
        <f t="array" aca="1" ref="S116" ca="1">VALUE(_xlfn.XLOOKUP(INDIRECT("A"&amp;ROW()),Sheet5!A:A,Sheet5!I:I,"",0,1))</f>
        <v>11234</v>
      </c>
      <c r="T116">
        <f ca="1">_xlfn.LET(_xlpm.kaka,IFERROR(LOOKUP(U116,{0,20000,30000,50000,100000,200000,400000,800000},{1500,2500,3500,4000,6000,8000,12000,30000}),6000),IF(TEXT(NOW(),"AAAA")="金曜日",_xlpm.kaka*2,_xlpm.kaka))</f>
        <v>1500</v>
      </c>
      <c r="U116" s="27">
        <f>IFERROR(_xlfn.LET(_xlpm.quyu,Sheet4!E116:J116,IF(COUNTIF(_xlpm.quyu,"&gt;0")&gt;=4,AVERAGE(_xlpm.quyu),IF(MAX(_xlpm.quyu)&gt;0,MAX(_xlpm.quyu),""))),"")</f>
        <v>8834.8333333333339</v>
      </c>
      <c r="V116" s="28" cm="1">
        <f t="array" aca="1" ref="V116" ca="1">IFERROR(IF(Sheet4!D116&lt;&gt;"",ROUND((Sheet4!D116+Sheet1!T116)/手数料,0),ROUND((U116+T116)/手数料,0))*IF($V$1&lt;&gt;"",$V$1,1),"")</f>
        <v>11234</v>
      </c>
      <c r="Z116" s="1"/>
      <c r="AA116" s="1"/>
      <c r="AB116" s="1"/>
      <c r="AD116" s="3"/>
      <c r="AE116" s="3"/>
      <c r="AF116" s="3"/>
      <c r="AG116" s="3"/>
    </row>
    <row r="117" spans="1:33" ht="35.1" customHeight="1">
      <c r="A117">
        <v>871304142</v>
      </c>
      <c r="B117" t="s">
        <v>363</v>
      </c>
      <c r="C117" t="str">
        <f>HYPERLINK(_xlfn.XLOOKUP(A117,源!A:A,源!V:V,"",0,1),"网页")</f>
        <v>网页</v>
      </c>
      <c r="D117" s="55" t="str" cm="1">
        <f t="array" aca="1" ref="D117" ca="1">"单"&amp;Sheet2!G117&amp;"/库"&amp;IFERROR(IF(COUNTIF([1]在庫!$C:$C,INDIRECT("Sheet5!AL"&amp;ROW()))&gt;0,COUNTIF([1]在庫!$C:$C,INDIRECT("Sheet5!AL"&amp;ROW())),COUNTIF([1]在庫!$D:$D,INDIRECT("Sheet5!B"&amp;ROW()))),0)</f>
        <v>单0/库0</v>
      </c>
      <c r="E117" t="str">
        <f ca="1">IFERROR(IF(F117&lt;&gt;"",F117,IF(OR(AND(Sheet3!AC117="14:00",Q117&gt;0),AND(R117&lt;&gt;"",J117&gt;1)),"",IF(AND(J117&gt;=4,Sheet2!F117=0,H117&gt;5),"上架●",IF(OR(AND(J117=0,H117&lt;12),AND(J117&lt;4,H117&lt;=5,Sheet2!F117=1)),IF(Sheet2!F117=1,"下架●",""),IF(AND(J117&lt;=4,Sheet2!F117=1),"問合●",""))))),"")</f>
        <v/>
      </c>
      <c r="G117" s="35" cm="1">
        <f t="array" aca="1" ref="G117" ca="1">IFERROR(COUNTIF(INDIRECT(Sheet2!$W$2&amp;"F"&amp;Sheet2!B117&amp;":F"&amp;Sheet2!D117),"&lt;="&amp;Sheet3!L117*手数料),0)</f>
        <v>32</v>
      </c>
      <c r="H117" s="35">
        <f ca="1">IF(AND(Sheet2!L117=0,J117+L117+N117&lt;&gt;0),J117+L117+N117,Sheet2!L117)</f>
        <v>34</v>
      </c>
      <c r="I117" s="38" t="str">
        <f ca="1">HYPERLINK("https://www.qoo10.jp/GMKT.INC/Goods/Goods.aspx?goodscode="&amp;A117,IF(Sheet2!F117=0,"在庫切れ","出品中"))</f>
        <v>出品中</v>
      </c>
      <c r="J117">
        <v>18</v>
      </c>
      <c r="K117" s="33" t="s">
        <v>2822</v>
      </c>
      <c r="L117">
        <v>7</v>
      </c>
      <c r="M117" s="6" t="s">
        <v>2389</v>
      </c>
      <c r="N117">
        <v>9</v>
      </c>
      <c r="O117" t="s">
        <v>291</v>
      </c>
      <c r="P117" t="str" cm="1">
        <f t="array" aca="1" ref="P117" ca="1">IF(発送日=0.583333333333333,TEXT(0.583333333333333,"H:MM"),発送日)&amp;"/"&amp;Sheet3!AC117</f>
        <v>3/3</v>
      </c>
      <c r="Q117" cm="1">
        <f t="array" aca="1" ref="Q117" ca="1">VALUE(_xlfn.XLOOKUP(INDIRECT("A"&amp;ROW()),Sheet5!A:A,Sheet5!K:K,"",0,1))</f>
        <v>1</v>
      </c>
      <c r="R117" s="67" t="str" cm="1">
        <f t="array" aca="1" ref="R11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17" s="28" cm="1">
        <f t="array" aca="1" ref="S117" ca="1">VALUE(_xlfn.XLOOKUP(INDIRECT("A"&amp;ROW()),Sheet5!A:A,Sheet5!I:I,"",0,1))</f>
        <v>11314</v>
      </c>
      <c r="T117">
        <f ca="1">_xlfn.LET(_xlpm.kaka,IFERROR(LOOKUP(U117,{0,20000,30000,50000,100000,200000,400000,800000},{1500,2500,3500,4000,6000,8000,12000,30000}),6000),IF(TEXT(NOW(),"AAAA")="金曜日",_xlpm.kaka*2,_xlpm.kaka))</f>
        <v>1500</v>
      </c>
      <c r="U117" s="27">
        <f>IFERROR(_xlfn.LET(_xlpm.quyu,Sheet4!E117:J117,IF(COUNTIF(_xlpm.quyu,"&gt;0")&gt;=4,AVERAGE(_xlpm.quyu),IF(MAX(_xlpm.quyu)&gt;0,MAX(_xlpm.quyu),""))),"")</f>
        <v>8894.8333333333339</v>
      </c>
      <c r="V117" s="28" cm="1">
        <f t="array" aca="1" ref="V117" ca="1">IFERROR(IF(Sheet4!D117&lt;&gt;"",ROUND((Sheet4!D117+Sheet1!T117)/手数料,0),ROUND((U117+T117)/手数料,0))*IF($V$1&lt;&gt;"",$V$1,1),"")</f>
        <v>11315</v>
      </c>
      <c r="W117" s="64"/>
      <c r="X117" s="56"/>
      <c r="Z117" s="1"/>
      <c r="AA117" s="1"/>
      <c r="AB117" s="1"/>
      <c r="AD117" s="3"/>
      <c r="AE117" s="3"/>
      <c r="AF117" s="3"/>
      <c r="AG117" s="3"/>
    </row>
    <row r="118" spans="1:33" ht="35.1" customHeight="1">
      <c r="A118">
        <v>871304143</v>
      </c>
      <c r="B118" t="s">
        <v>364</v>
      </c>
      <c r="C118" t="str">
        <f>HYPERLINK(_xlfn.XLOOKUP(A118,源!A:A,源!V:V,"",0,1),"网页")</f>
        <v>网页</v>
      </c>
      <c r="D118" s="55" t="str" cm="1">
        <f t="array" aca="1" ref="D118" ca="1">"单"&amp;Sheet2!G118&amp;"/库"&amp;IFERROR(IF(COUNTIF([1]在庫!$C:$C,INDIRECT("Sheet5!AL"&amp;ROW()))&gt;0,COUNTIF([1]在庫!$C:$C,INDIRECT("Sheet5!AL"&amp;ROW())),COUNTIF([1]在庫!$D:$D,INDIRECT("Sheet5!B"&amp;ROW()))),0)</f>
        <v>单0/库0</v>
      </c>
      <c r="E118" t="str">
        <f ca="1">IFERROR(IF(F118&lt;&gt;"",F118,IF(OR(AND(Sheet3!AC118="14:00",Q118&gt;0),AND(R118&lt;&gt;"",J118&gt;1)),"",IF(AND(J118&gt;=4,Sheet2!F118=0,H118&gt;5),"上架●",IF(OR(AND(J118=0,H118&lt;12),AND(J118&lt;4,H118&lt;=5,Sheet2!F118=1)),IF(Sheet2!F118=1,"下架●",""),IF(AND(J118&lt;=4,Sheet2!F118=1),"問合●",""))))),"")</f>
        <v/>
      </c>
      <c r="G118" s="35" cm="1">
        <f t="array" aca="1" ref="G118" ca="1">IFERROR(COUNTIF(INDIRECT(Sheet2!$W$2&amp;"F"&amp;Sheet2!B118&amp;":F"&amp;Sheet2!D118),"&lt;="&amp;Sheet3!L118*手数料),0)</f>
        <v>31</v>
      </c>
      <c r="H118" s="35">
        <f ca="1">IF(AND(Sheet2!L118=0,J118+L118+N118&lt;&gt;0),J118+L118+N118,Sheet2!L118)</f>
        <v>33</v>
      </c>
      <c r="I118" s="38" t="str">
        <f ca="1">HYPERLINK("https://www.qoo10.jp/GMKT.INC/Goods/Goods.aspx?goodscode="&amp;A118,IF(Sheet2!F118=0,"在庫切れ","出品中"))</f>
        <v>出品中</v>
      </c>
      <c r="J118">
        <v>18</v>
      </c>
      <c r="K118" s="33" t="s">
        <v>2621</v>
      </c>
      <c r="L118">
        <v>8</v>
      </c>
      <c r="M118" s="6" t="s">
        <v>2389</v>
      </c>
      <c r="N118">
        <v>7</v>
      </c>
      <c r="O118" t="s">
        <v>291</v>
      </c>
      <c r="P118" t="str" cm="1">
        <f t="array" aca="1" ref="P118" ca="1">IF(発送日=0.583333333333333,TEXT(0.583333333333333,"H:MM"),発送日)&amp;"/"&amp;Sheet3!AC118</f>
        <v>3/3</v>
      </c>
      <c r="Q118" cm="1">
        <f t="array" aca="1" ref="Q118" ca="1">VALUE(_xlfn.XLOOKUP(INDIRECT("A"&amp;ROW()),Sheet5!A:A,Sheet5!K:K,"",0,1))</f>
        <v>1</v>
      </c>
      <c r="R118" s="67" t="str" cm="1">
        <f t="array" aca="1" ref="R11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18" s="28" cm="1">
        <f t="array" aca="1" ref="S118" ca="1">VALUE(_xlfn.XLOOKUP(INDIRECT("A"&amp;ROW()),Sheet5!A:A,Sheet5!I:I,"",0,1))</f>
        <v>11208</v>
      </c>
      <c r="T118">
        <f ca="1">_xlfn.LET(_xlpm.kaka,IFERROR(LOOKUP(U118,{0,20000,30000,50000,100000,200000,400000,800000},{1500,2500,3500,4000,6000,8000,12000,30000}),6000),IF(TEXT(NOW(),"AAAA")="金曜日",_xlpm.kaka*2,_xlpm.kaka))</f>
        <v>1500</v>
      </c>
      <c r="U118" s="27">
        <f>IFERROR(_xlfn.LET(_xlpm.quyu,Sheet4!E118:J118,IF(COUNTIF(_xlpm.quyu,"&gt;0")&gt;=4,AVERAGE(_xlpm.quyu),IF(MAX(_xlpm.quyu)&gt;0,MAX(_xlpm.quyu),""))),"")</f>
        <v>8811.3333333333339</v>
      </c>
      <c r="V118" s="28" cm="1">
        <f t="array" aca="1" ref="V118" ca="1">IFERROR(IF(Sheet4!D118&lt;&gt;"",ROUND((Sheet4!D118+Sheet1!T118)/手数料,0),ROUND((U118+T118)/手数料,0))*IF($V$1&lt;&gt;"",$V$1,1),"")</f>
        <v>11208</v>
      </c>
      <c r="Z118" s="1"/>
      <c r="AA118" s="1"/>
      <c r="AB118" s="1"/>
      <c r="AD118" s="3"/>
      <c r="AE118" s="3"/>
      <c r="AF118" s="3"/>
      <c r="AG118" s="3"/>
    </row>
    <row r="119" spans="1:33" ht="35.1" customHeight="1">
      <c r="A119">
        <v>871304144</v>
      </c>
      <c r="B119" t="s">
        <v>365</v>
      </c>
      <c r="C119" t="str">
        <f>HYPERLINK(_xlfn.XLOOKUP(A119,源!A:A,源!V:V,"",0,1),"网页")</f>
        <v>网页</v>
      </c>
      <c r="D119" s="55" t="str" cm="1">
        <f t="array" aca="1" ref="D119" ca="1">"单"&amp;Sheet2!G119&amp;"/库"&amp;IFERROR(IF(COUNTIF([1]在庫!$C:$C,INDIRECT("Sheet5!AL"&amp;ROW()))&gt;0,COUNTIF([1]在庫!$C:$C,INDIRECT("Sheet5!AL"&amp;ROW())),COUNTIF([1]在庫!$D:$D,INDIRECT("Sheet5!B"&amp;ROW()))),0)</f>
        <v>单0/库0</v>
      </c>
      <c r="E119" t="str">
        <f ca="1">IFERROR(IF(F119&lt;&gt;"",F119,IF(OR(AND(Sheet3!AC119="14:00",Q119&gt;0),AND(R119&lt;&gt;"",J119&gt;1)),"",IF(AND(J119&gt;=4,Sheet2!F119=0,H119&gt;5),"上架●",IF(OR(AND(J119=0,H119&lt;12),AND(J119&lt;4,H119&lt;=5,Sheet2!F119=1)),IF(Sheet2!F119=1,"下架●",""),IF(AND(J119&lt;=4,Sheet2!F119=1),"問合●",""))))),"")</f>
        <v/>
      </c>
      <c r="G119" s="35" cm="1">
        <f t="array" aca="1" ref="G119" ca="1">IFERROR(COUNTIF(INDIRECT(Sheet2!$W$2&amp;"F"&amp;Sheet2!B119&amp;":F"&amp;Sheet2!D119),"&lt;="&amp;Sheet3!L119*手数料),0)</f>
        <v>32</v>
      </c>
      <c r="H119" s="35">
        <f ca="1">IF(AND(Sheet2!L119=0,J119+L119+N119&lt;&gt;0),J119+L119+N119,Sheet2!L119)</f>
        <v>34</v>
      </c>
      <c r="I119" s="38" t="str">
        <f ca="1">HYPERLINK("https://www.qoo10.jp/GMKT.INC/Goods/Goods.aspx?goodscode="&amp;A119,IF(Sheet2!F119=0,"在庫切れ","出品中"))</f>
        <v>出品中</v>
      </c>
      <c r="J119">
        <v>18</v>
      </c>
      <c r="K119" s="33" t="s">
        <v>2593</v>
      </c>
      <c r="L119">
        <v>9</v>
      </c>
      <c r="M119" s="6" t="s">
        <v>2389</v>
      </c>
      <c r="N119">
        <v>7</v>
      </c>
      <c r="O119" t="s">
        <v>291</v>
      </c>
      <c r="P119" t="str" cm="1">
        <f t="array" aca="1" ref="P119" ca="1">IF(発送日=0.583333333333333,TEXT(0.583333333333333,"H:MM"),発送日)&amp;"/"&amp;Sheet3!AC119</f>
        <v>3/3</v>
      </c>
      <c r="Q119" cm="1">
        <f t="array" aca="1" ref="Q119" ca="1">VALUE(_xlfn.XLOOKUP(INDIRECT("A"&amp;ROW()),Sheet5!A:A,Sheet5!K:K,"",0,1))</f>
        <v>1</v>
      </c>
      <c r="R119" s="67" t="str" cm="1">
        <f t="array" aca="1" ref="R11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19" s="28" cm="1">
        <f t="array" aca="1" ref="S119" ca="1">VALUE(_xlfn.XLOOKUP(INDIRECT("A"&amp;ROW()),Sheet5!A:A,Sheet5!I:I,"",0,1))</f>
        <v>11179</v>
      </c>
      <c r="T119">
        <f ca="1">_xlfn.LET(_xlpm.kaka,IFERROR(LOOKUP(U119,{0,20000,30000,50000,100000,200000,400000,800000},{1500,2500,3500,4000,6000,8000,12000,30000}),6000),IF(TEXT(NOW(),"AAAA")="金曜日",_xlpm.kaka*2,_xlpm.kaka))</f>
        <v>1500</v>
      </c>
      <c r="U119" s="27">
        <f>IFERROR(_xlfn.LET(_xlpm.quyu,Sheet4!E119:J119,IF(COUNTIF(_xlpm.quyu,"&gt;0")&gt;=4,AVERAGE(_xlpm.quyu),IF(MAX(_xlpm.quyu)&gt;0,MAX(_xlpm.quyu),""))),"")</f>
        <v>8784.8333333333339</v>
      </c>
      <c r="V119" s="28" cm="1">
        <f t="array" aca="1" ref="V119" ca="1">IFERROR(IF(Sheet4!D119&lt;&gt;"",ROUND((Sheet4!D119+Sheet1!T119)/手数料,0),ROUND((U119+T119)/手数料,0))*IF($V$1&lt;&gt;"",$V$1,1),"")</f>
        <v>11179</v>
      </c>
      <c r="Z119" s="1"/>
      <c r="AA119" s="1"/>
      <c r="AB119" s="1"/>
      <c r="AD119" s="3"/>
      <c r="AE119" s="3"/>
      <c r="AF119" s="3"/>
      <c r="AG119" s="3"/>
    </row>
    <row r="120" spans="1:33" ht="35.1" customHeight="1">
      <c r="A120">
        <v>871304145</v>
      </c>
      <c r="B120" t="s">
        <v>366</v>
      </c>
      <c r="C120" t="str">
        <f>HYPERLINK(_xlfn.XLOOKUP(A120,源!A:A,源!V:V,"",0,1),"网页")</f>
        <v>网页</v>
      </c>
      <c r="D120" s="55" t="str" cm="1">
        <f t="array" aca="1" ref="D120" ca="1">"单"&amp;Sheet2!G120&amp;"/库"&amp;IFERROR(IF(COUNTIF([1]在庫!$C:$C,INDIRECT("Sheet5!AL"&amp;ROW()))&gt;0,COUNTIF([1]在庫!$C:$C,INDIRECT("Sheet5!AL"&amp;ROW())),COUNTIF([1]在庫!$D:$D,INDIRECT("Sheet5!B"&amp;ROW()))),0)</f>
        <v>单0/库1</v>
      </c>
      <c r="E120" t="str">
        <f ca="1">IFERROR(IF(F120&lt;&gt;"",F120,IF(OR(AND(Sheet3!AC120="14:00",Q120&gt;0),AND(R120&lt;&gt;"",J120&gt;1)),"",IF(AND(J120&gt;=4,Sheet2!F120=0,H120&gt;5),"上架●",IF(OR(AND(J120=0,H120&lt;12),AND(J120&lt;4,H120&lt;=5,Sheet2!F120=1)),IF(Sheet2!F120=1,"下架●",""),IF(AND(J120&lt;=4,Sheet2!F120=1),"問合●",""))))),"")</f>
        <v/>
      </c>
      <c r="G120" s="35" cm="1">
        <f t="array" aca="1" ref="G120" ca="1">IFERROR(COUNTIF(INDIRECT(Sheet2!$W$2&amp;"F"&amp;Sheet2!B120&amp;":F"&amp;Sheet2!D120),"&lt;="&amp;Sheet3!L120*手数料),0)</f>
        <v>35</v>
      </c>
      <c r="H120" s="35">
        <f ca="1">IF(AND(Sheet2!L120=0,J120+L120+N120&lt;&gt;0),J120+L120+N120,Sheet2!L120)</f>
        <v>41</v>
      </c>
      <c r="I120" s="38" t="str">
        <f ca="1">HYPERLINK("https://www.qoo10.jp/GMKT.INC/Goods/Goods.aspx?goodscode="&amp;A120,IF(Sheet2!F120=0,"在庫切れ","出品中"))</f>
        <v>出品中</v>
      </c>
      <c r="J120">
        <v>22</v>
      </c>
      <c r="K120" s="33" t="s">
        <v>2823</v>
      </c>
      <c r="L120">
        <v>11</v>
      </c>
      <c r="M120" s="6" t="s">
        <v>2389</v>
      </c>
      <c r="N120">
        <v>8</v>
      </c>
      <c r="O120" t="s">
        <v>291</v>
      </c>
      <c r="P120" t="str" cm="1">
        <f t="array" aca="1" ref="P120" ca="1">IF(発送日=0.583333333333333,TEXT(0.583333333333333,"H:MM"),発送日)&amp;"/"&amp;Sheet3!AC120</f>
        <v>14:00/14:00</v>
      </c>
      <c r="Q120" cm="1">
        <f t="array" aca="1" ref="Q120" ca="1">VALUE(_xlfn.XLOOKUP(INDIRECT("A"&amp;ROW()),Sheet5!A:A,Sheet5!K:K,"",0,1))</f>
        <v>1</v>
      </c>
      <c r="R120" s="67" t="str" cm="1">
        <f t="array" aca="1" ref="R12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20" s="28" cm="1">
        <f t="array" aca="1" ref="S120" ca="1">VALUE(_xlfn.XLOOKUP(INDIRECT("A"&amp;ROW()),Sheet5!A:A,Sheet5!I:I,"",0,1))</f>
        <v>20615</v>
      </c>
      <c r="T120">
        <f ca="1">_xlfn.LET(_xlpm.kaka,IFERROR(LOOKUP(U120,{0,20000,30000,50000,100000,200000,400000,800000},{1500,2500,3500,4000,6000,8000,12000,30000}),6000),IF(TEXT(NOW(),"AAAA")="金曜日",_xlpm.kaka*2,_xlpm.kaka))</f>
        <v>1500</v>
      </c>
      <c r="U120" s="27">
        <f>IFERROR(_xlfn.LET(_xlpm.quyu,Sheet4!E120:J120,IF(COUNTIF(_xlpm.quyu,"&gt;0")&gt;=4,AVERAGE(_xlpm.quyu),IF(MAX(_xlpm.quyu)&gt;0,MAX(_xlpm.quyu),""))),"")</f>
        <v>16074.666666666666</v>
      </c>
      <c r="V120" s="28" cm="1">
        <f t="array" aca="1" ref="V120" ca="1">IFERROR(IF(Sheet4!D120&lt;&gt;"",ROUND((Sheet4!D120+Sheet1!T120)/手数料,0),ROUND((U120+T120)/手数料,0))*IF($V$1&lt;&gt;"",$V$1,1),"")</f>
        <v>19103</v>
      </c>
      <c r="X120" s="56"/>
      <c r="Z120" s="1"/>
      <c r="AA120" s="1"/>
      <c r="AB120" s="1"/>
      <c r="AD120" s="3"/>
      <c r="AE120" s="3"/>
      <c r="AF120" s="3"/>
      <c r="AG120" s="3"/>
    </row>
    <row r="121" spans="1:33" ht="35.1" customHeight="1">
      <c r="A121">
        <v>871304146</v>
      </c>
      <c r="B121" t="s">
        <v>367</v>
      </c>
      <c r="C121" t="str">
        <f>HYPERLINK(_xlfn.XLOOKUP(A121,源!A:A,源!V:V,"",0,1),"网页")</f>
        <v>网页</v>
      </c>
      <c r="D121" s="55" t="str" cm="1">
        <f t="array" aca="1" ref="D121" ca="1">"单"&amp;Sheet2!G121&amp;"/库"&amp;IFERROR(IF(COUNTIF([1]在庫!$C:$C,INDIRECT("Sheet5!AL"&amp;ROW()))&gt;0,COUNTIF([1]在庫!$C:$C,INDIRECT("Sheet5!AL"&amp;ROW())),COUNTIF([1]在庫!$D:$D,INDIRECT("Sheet5!B"&amp;ROW()))),0)</f>
        <v>单0/库0</v>
      </c>
      <c r="E121" t="str">
        <f>IFERROR(IF(F121&lt;&gt;"",F121,IF(OR(AND(Sheet3!AC121="14:00",Q121&gt;0),AND(R121&lt;&gt;"",J121&gt;1)),"",IF(AND(J121&gt;=4,Sheet2!F121=0,H121&gt;5),"上架●",IF(OR(AND(J121=0,H121&lt;12),AND(J121&lt;4,H121&lt;=5,Sheet2!F121=1)),IF(Sheet2!F121=1,"下架●",""),IF(AND(J121&lt;=4,Sheet2!F121=1),"問合●",""))))),"")</f>
        <v>❖</v>
      </c>
      <c r="F121" t="s">
        <v>1491</v>
      </c>
      <c r="G121" s="35" cm="1">
        <f t="array" aca="1" ref="G121" ca="1">IFERROR(COUNTIF(INDIRECT(Sheet2!$W$2&amp;"F"&amp;Sheet2!B121&amp;":F"&amp;Sheet2!D121),"&lt;="&amp;Sheet3!L121*手数料),0)</f>
        <v>14</v>
      </c>
      <c r="H121" s="35">
        <f ca="1">IF(AND(Sheet2!L121=0,J121+L121+N121&lt;&gt;0),J121+L121+N121,Sheet2!L121)</f>
        <v>14</v>
      </c>
      <c r="I121" s="38" t="str">
        <f ca="1">HYPERLINK("https://www.qoo10.jp/GMKT.INC/Goods/Goods.aspx?goodscode="&amp;A121,IF(Sheet2!F121=0,"在庫切れ","出品中"))</f>
        <v>在庫切れ</v>
      </c>
      <c r="J121">
        <v>3</v>
      </c>
      <c r="K121" s="33" t="s">
        <v>2824</v>
      </c>
      <c r="L121">
        <v>11</v>
      </c>
      <c r="M121" s="6" t="s">
        <v>2389</v>
      </c>
      <c r="N121">
        <v>0</v>
      </c>
      <c r="O121" t="s">
        <v>291</v>
      </c>
      <c r="P121" t="str" cm="1">
        <f t="array" aca="1" ref="P121" ca="1">IF(発送日=0.583333333333333,TEXT(0.583333333333333,"H:MM"),発送日)&amp;"/"&amp;Sheet3!AC121</f>
        <v>14/14</v>
      </c>
      <c r="Q121" cm="1">
        <f t="array" aca="1" ref="Q121" ca="1">VALUE(_xlfn.XLOOKUP(INDIRECT("A"&amp;ROW()),Sheet5!A:A,Sheet5!K:K,"",0,1))</f>
        <v>0</v>
      </c>
      <c r="R121" s="67" t="str" cm="1">
        <f t="array" aca="1" ref="R12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v>
      </c>
      <c r="S121" s="28" cm="1">
        <f t="array" aca="1" ref="S121" ca="1">VALUE(_xlfn.XLOOKUP(INDIRECT("A"&amp;ROW()),Sheet5!A:A,Sheet5!I:I,"",0,1))</f>
        <v>25538</v>
      </c>
      <c r="T121">
        <f ca="1">_xlfn.LET(_xlpm.kaka,IFERROR(LOOKUP(U121,{0,20000,30000,50000,100000,200000,400000,800000},{1500,2500,3500,4000,6000,8000,12000,30000}),6000),IF(TEXT(NOW(),"AAAA")="金曜日",_xlpm.kaka*2,_xlpm.kaka))</f>
        <v>2500</v>
      </c>
      <c r="U121" s="27">
        <f>IFERROR(_xlfn.LET(_xlpm.quyu,Sheet4!E121:J121,IF(COUNTIF(_xlpm.quyu,"&gt;0")&gt;=4,AVERAGE(_xlpm.quyu),IF(MAX(_xlpm.quyu)&gt;0,MAX(_xlpm.quyu),""))),"")</f>
        <v>22500</v>
      </c>
      <c r="V121" s="28" cm="1">
        <f t="array" aca="1" ref="V121" ca="1">IFERROR(IF(Sheet4!D121&lt;&gt;"",ROUND((Sheet4!D121+Sheet1!T121)/手数料,0),ROUND((U121+T121)/手数料,0))*IF($V$1&lt;&gt;"",$V$1,1),"")</f>
        <v>27473</v>
      </c>
      <c r="Z121" s="1"/>
      <c r="AA121" s="1"/>
      <c r="AB121" s="1"/>
      <c r="AD121" s="3"/>
      <c r="AE121" s="3"/>
      <c r="AF121" s="3"/>
      <c r="AG121" s="3"/>
    </row>
    <row r="122" spans="1:33" ht="35.1" customHeight="1">
      <c r="A122">
        <v>871304147</v>
      </c>
      <c r="B122" t="s">
        <v>368</v>
      </c>
      <c r="C122" t="str">
        <f>HYPERLINK(_xlfn.XLOOKUP(A122,源!A:A,源!V:V,"",0,1),"网页")</f>
        <v>网页</v>
      </c>
      <c r="D122" s="55" t="str" cm="1">
        <f t="array" aca="1" ref="D122" ca="1">"单"&amp;Sheet2!G122&amp;"/库"&amp;IFERROR(IF(COUNTIF([1]在庫!$C:$C,INDIRECT("Sheet5!AL"&amp;ROW()))&gt;0,COUNTIF([1]在庫!$C:$C,INDIRECT("Sheet5!AL"&amp;ROW())),COUNTIF([1]在庫!$D:$D,INDIRECT("Sheet5!B"&amp;ROW()))),0)</f>
        <v>单0/库0</v>
      </c>
      <c r="E122" t="str">
        <f>IFERROR(IF(F122&lt;&gt;"",F122,IF(OR(AND(Sheet3!AC122="14:00",Q122&gt;0),AND(R122&lt;&gt;"",J122&gt;1)),"",IF(AND(J122&gt;=4,Sheet2!F122=0,H122&gt;5),"上架●",IF(OR(AND(J122=0,H122&lt;12),AND(J122&lt;4,H122&lt;=5,Sheet2!F122=1)),IF(Sheet2!F122=1,"下架●",""),IF(AND(J122&lt;=4,Sheet2!F122=1),"問合●",""))))),"")</f>
        <v>問合●</v>
      </c>
      <c r="F122" t="s">
        <v>224</v>
      </c>
      <c r="G122" s="35" cm="1">
        <f t="array" aca="1" ref="G122" ca="1">IFERROR(COUNTIF(INDIRECT(Sheet2!$W$2&amp;"F"&amp;Sheet2!B122&amp;":F"&amp;Sheet2!D122),"&lt;="&amp;Sheet3!L122*手数料),0)</f>
        <v>38</v>
      </c>
      <c r="H122" s="35">
        <f ca="1">IF(AND(Sheet2!L122=0,J122+L122+N122&lt;&gt;0),J122+L122+N122,Sheet2!L122)</f>
        <v>40</v>
      </c>
      <c r="I122" s="38" t="str">
        <f ca="1">HYPERLINK("https://www.qoo10.jp/GMKT.INC/Goods/Goods.aspx?goodscode="&amp;A122,IF(Sheet2!F122=0,"在庫切れ","出品中"))</f>
        <v>出品中</v>
      </c>
      <c r="J122">
        <v>19</v>
      </c>
      <c r="K122" s="33" t="s">
        <v>2825</v>
      </c>
      <c r="L122">
        <v>11</v>
      </c>
      <c r="M122" s="6" t="s">
        <v>2389</v>
      </c>
      <c r="N122">
        <v>10</v>
      </c>
      <c r="O122" t="s">
        <v>291</v>
      </c>
      <c r="P122" t="str" cm="1">
        <f t="array" aca="1" ref="P122" ca="1">IF(発送日=0.583333333333333,TEXT(0.583333333333333,"H:MM"),発送日)&amp;"/"&amp;Sheet3!AC122</f>
        <v>3/3</v>
      </c>
      <c r="Q122" cm="1">
        <f t="array" aca="1" ref="Q122" ca="1">VALUE(_xlfn.XLOOKUP(INDIRECT("A"&amp;ROW()),Sheet5!A:A,Sheet5!K:K,"",0,1))</f>
        <v>1</v>
      </c>
      <c r="R122" s="67" t="str" cm="1">
        <f t="array" aca="1" ref="R12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22" s="28" cm="1">
        <f t="array" aca="1" ref="S122" ca="1">VALUE(_xlfn.XLOOKUP(INDIRECT("A"&amp;ROW()),Sheet5!A:A,Sheet5!I:I,"",0,1))</f>
        <v>22092</v>
      </c>
      <c r="T122">
        <f ca="1">_xlfn.LET(_xlpm.kaka,IFERROR(LOOKUP(U122,{0,20000,30000,50000,100000,200000,400000,800000},{1500,2500,3500,4000,6000,8000,12000,30000}),6000),IF(TEXT(NOW(),"AAAA")="金曜日",_xlpm.kaka*2,_xlpm.kaka))</f>
        <v>1500</v>
      </c>
      <c r="U122" s="27">
        <f>IFERROR(_xlfn.LET(_xlpm.quyu,Sheet4!E122:J122,IF(COUNTIF(_xlpm.quyu,"&gt;0")&gt;=4,AVERAGE(_xlpm.quyu),IF(MAX(_xlpm.quyu)&gt;0,MAX(_xlpm.quyu),""))),"")</f>
        <v>16158.666666666666</v>
      </c>
      <c r="V122" s="28" cm="1">
        <f t="array" aca="1" ref="V122" ca="1">IFERROR(IF(Sheet4!D122&lt;&gt;"",ROUND((Sheet4!D122+Sheet1!T122)/手数料,0),ROUND((U122+T122)/手数料,0))*IF($V$1&lt;&gt;"",$V$1,1),"")</f>
        <v>19194</v>
      </c>
      <c r="X122" s="56"/>
      <c r="Z122" s="1"/>
      <c r="AA122" s="1"/>
      <c r="AB122" s="1"/>
      <c r="AD122" s="3"/>
      <c r="AE122" s="3"/>
      <c r="AF122" s="3"/>
      <c r="AG122" s="3"/>
    </row>
    <row r="123" spans="1:33" ht="35.1" customHeight="1">
      <c r="A123">
        <v>871304148</v>
      </c>
      <c r="B123" t="s">
        <v>369</v>
      </c>
      <c r="C123" t="str">
        <f>HYPERLINK(_xlfn.XLOOKUP(A123,源!A:A,源!V:V,"",0,1),"网页")</f>
        <v>网页</v>
      </c>
      <c r="D123" s="55" t="str" cm="1">
        <f t="array" aca="1" ref="D123" ca="1">"单"&amp;Sheet2!G123&amp;"/库"&amp;IFERROR(IF(COUNTIF([1]在庫!$C:$C,INDIRECT("Sheet5!AL"&amp;ROW()))&gt;0,COUNTIF([1]在庫!$C:$C,INDIRECT("Sheet5!AL"&amp;ROW())),COUNTIF([1]在庫!$D:$D,INDIRECT("Sheet5!B"&amp;ROW()))),0)</f>
        <v>单0/库0</v>
      </c>
      <c r="E123" t="str">
        <f ca="1">IFERROR(IF(F123&lt;&gt;"",F123,IF(OR(AND(Sheet3!AC123="14:00",Q123&gt;0),AND(R123&lt;&gt;"",J123&gt;1)),"",IF(AND(J123&gt;=4,Sheet2!F123=0,H123&gt;5),"上架●",IF(OR(AND(J123=0,H123&lt;12),AND(J123&lt;4,H123&lt;=5,Sheet2!F123=1)),IF(Sheet2!F123=1,"下架●",""),IF(AND(J123&lt;=4,Sheet2!F123=1),"問合●",""))))),"")</f>
        <v/>
      </c>
      <c r="G123" s="35" cm="1">
        <f t="array" aca="1" ref="G123" ca="1">IFERROR(COUNTIF(INDIRECT(Sheet2!$W$2&amp;"F"&amp;Sheet2!B123&amp;":F"&amp;Sheet2!D123),"&lt;="&amp;Sheet3!L123*手数料),0)</f>
        <v>23</v>
      </c>
      <c r="H123" s="35">
        <f ca="1">IF(AND(Sheet2!L123=0,J123+L123+N123&lt;&gt;0),J123+L123+N123,Sheet2!L123)</f>
        <v>24</v>
      </c>
      <c r="I123" s="38" t="str">
        <f ca="1">HYPERLINK("https://www.qoo10.jp/GMKT.INC/Goods/Goods.aspx?goodscode="&amp;A123,IF(Sheet2!F123=0,"在庫切れ","出品中"))</f>
        <v>出品中</v>
      </c>
      <c r="J123">
        <v>5</v>
      </c>
      <c r="K123" s="33" t="s">
        <v>2826</v>
      </c>
      <c r="L123">
        <v>15</v>
      </c>
      <c r="M123" s="6" t="s">
        <v>2389</v>
      </c>
      <c r="N123">
        <v>4</v>
      </c>
      <c r="O123" t="s">
        <v>291</v>
      </c>
      <c r="P123" t="str" cm="1">
        <f t="array" aca="1" ref="P123" ca="1">IF(発送日=0.583333333333333,TEXT(0.583333333333333,"H:MM"),発送日)&amp;"/"&amp;Sheet3!AC123</f>
        <v>7/7</v>
      </c>
      <c r="Q123" cm="1">
        <f t="array" aca="1" ref="Q123" ca="1">VALUE(_xlfn.XLOOKUP(INDIRECT("A"&amp;ROW()),Sheet5!A:A,Sheet5!K:K,"",0,1))</f>
        <v>1</v>
      </c>
      <c r="R123" s="67" t="str" cm="1">
        <f t="array" aca="1" ref="R12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23" s="28" cm="1">
        <f t="array" aca="1" ref="S123" ca="1">VALUE(_xlfn.XLOOKUP(INDIRECT("A"&amp;ROW()),Sheet5!A:A,Sheet5!I:I,"",0,1))</f>
        <v>15432</v>
      </c>
      <c r="T123">
        <f ca="1">_xlfn.LET(_xlpm.kaka,IFERROR(LOOKUP(U123,{0,20000,30000,50000,100000,200000,400000,800000},{1500,2500,3500,4000,6000,8000,12000,30000}),6000),IF(TEXT(NOW(),"AAAA")="金曜日",_xlpm.kaka*2,_xlpm.kaka))</f>
        <v>1500</v>
      </c>
      <c r="U123" s="27">
        <f>IFERROR(_xlfn.LET(_xlpm.quyu,Sheet4!E123:J123,IF(COUNTIF(_xlpm.quyu,"&gt;0")&gt;=4,AVERAGE(_xlpm.quyu),IF(MAX(_xlpm.quyu)&gt;0,MAX(_xlpm.quyu),""))),"")</f>
        <v>12543.4</v>
      </c>
      <c r="V123" s="28" cm="1">
        <f t="array" aca="1" ref="V123" ca="1">IFERROR(IF(Sheet4!D123&lt;&gt;"",ROUND((Sheet4!D123+Sheet1!T123)/手数料,0),ROUND((U123+T123)/手数料,0))*IF($V$1&lt;&gt;"",$V$1,1),"")</f>
        <v>15432</v>
      </c>
      <c r="Z123" s="1"/>
      <c r="AA123" s="1"/>
      <c r="AB123" s="1"/>
      <c r="AD123" s="3"/>
      <c r="AE123" s="3"/>
      <c r="AF123" s="3"/>
      <c r="AG123" s="3"/>
    </row>
    <row r="124" spans="1:33" ht="35.1" customHeight="1">
      <c r="A124">
        <v>871304149</v>
      </c>
      <c r="B124" t="s">
        <v>370</v>
      </c>
      <c r="C124" t="str">
        <f>HYPERLINK(_xlfn.XLOOKUP(A124,源!A:A,源!V:V,"",0,1),"网页")</f>
        <v>网页</v>
      </c>
      <c r="D124" s="55" t="str" cm="1">
        <f t="array" aca="1" ref="D124" ca="1">"单"&amp;Sheet2!G124&amp;"/库"&amp;IFERROR(IF(COUNTIF([1]在庫!$C:$C,INDIRECT("Sheet5!AL"&amp;ROW()))&gt;0,COUNTIF([1]在庫!$C:$C,INDIRECT("Sheet5!AL"&amp;ROW())),COUNTIF([1]在庫!$D:$D,INDIRECT("Sheet5!B"&amp;ROW()))),0)</f>
        <v>单0/库0</v>
      </c>
      <c r="E124" t="str">
        <f ca="1">IFERROR(IF(F124&lt;&gt;"",F124,IF(OR(AND(Sheet3!AC124="14:00",Q124&gt;0),AND(R124&lt;&gt;"",J124&gt;1)),"",IF(AND(J124&gt;=4,Sheet2!F124=0,H124&gt;5),"上架●",IF(OR(AND(J124=0,H124&lt;12),AND(J124&lt;4,H124&lt;=5,Sheet2!F124=1)),IF(Sheet2!F124=1,"下架●",""),IF(AND(J124&lt;=4,Sheet2!F124=1),"問合●",""))))),"")</f>
        <v/>
      </c>
      <c r="G124" s="35" cm="1">
        <f t="array" aca="1" ref="G124" ca="1">IFERROR(COUNTIF(INDIRECT(Sheet2!$W$2&amp;"F"&amp;Sheet2!B124&amp;":F"&amp;Sheet2!D124),"&lt;="&amp;Sheet3!L124*手数料),0)</f>
        <v>25</v>
      </c>
      <c r="H124" s="35">
        <f ca="1">IF(AND(Sheet2!L124=0,J124+L124+N124&lt;&gt;0),J124+L124+N124,Sheet2!L124)</f>
        <v>27</v>
      </c>
      <c r="I124" s="38" t="str">
        <f ca="1">HYPERLINK("https://www.qoo10.jp/GMKT.INC/Goods/Goods.aspx?goodscode="&amp;A124,IF(Sheet2!F124=0,"在庫切れ","出品中"))</f>
        <v>出品中</v>
      </c>
      <c r="J124">
        <v>7</v>
      </c>
      <c r="K124" s="33" t="s">
        <v>2827</v>
      </c>
      <c r="L124">
        <v>13</v>
      </c>
      <c r="M124" s="6" t="s">
        <v>2389</v>
      </c>
      <c r="N124">
        <v>7</v>
      </c>
      <c r="O124" t="s">
        <v>291</v>
      </c>
      <c r="P124" t="str" cm="1">
        <f t="array" aca="1" ref="P124" ca="1">IF(発送日=0.583333333333333,TEXT(0.583333333333333,"H:MM"),発送日)&amp;"/"&amp;Sheet3!AC124</f>
        <v>3/3</v>
      </c>
      <c r="Q124" cm="1">
        <f t="array" aca="1" ref="Q124" ca="1">VALUE(_xlfn.XLOOKUP(INDIRECT("A"&amp;ROW()),Sheet5!A:A,Sheet5!K:K,"",0,1))</f>
        <v>1</v>
      </c>
      <c r="R124" s="67" t="str" cm="1">
        <f t="array" aca="1" ref="R12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24" s="28" cm="1">
        <f t="array" aca="1" ref="S124" ca="1">VALUE(_xlfn.XLOOKUP(INDIRECT("A"&amp;ROW()),Sheet5!A:A,Sheet5!I:I,"",0,1))</f>
        <v>14552</v>
      </c>
      <c r="T124">
        <f ca="1">_xlfn.LET(_xlpm.kaka,IFERROR(LOOKUP(U124,{0,20000,30000,50000,100000,200000,400000,800000},{1500,2500,3500,4000,6000,8000,12000,30000}),6000),IF(TEXT(NOW(),"AAAA")="金曜日",_xlpm.kaka*2,_xlpm.kaka))</f>
        <v>1500</v>
      </c>
      <c r="U124" s="27">
        <f>IFERROR(_xlfn.LET(_xlpm.quyu,Sheet4!E124:J124,IF(COUNTIF(_xlpm.quyu,"&gt;0")&gt;=4,AVERAGE(_xlpm.quyu),IF(MAX(_xlpm.quyu)&gt;0,MAX(_xlpm.quyu),""))),"")</f>
        <v>12277.833333333334</v>
      </c>
      <c r="V124" s="28" cm="1">
        <f t="array" aca="1" ref="V124" ca="1">IFERROR(IF(Sheet4!D124&lt;&gt;"",ROUND((Sheet4!D124+Sheet1!T124)/手数料,0),ROUND((U124+T124)/手数料,0))*IF($V$1&lt;&gt;"",$V$1,1),"")</f>
        <v>14976</v>
      </c>
      <c r="Z124" s="1"/>
      <c r="AA124" s="1"/>
      <c r="AB124" s="1"/>
      <c r="AD124" s="3"/>
      <c r="AE124" s="3"/>
      <c r="AF124" s="3"/>
      <c r="AG124" s="3"/>
    </row>
    <row r="125" spans="1:33" ht="35.1" customHeight="1">
      <c r="A125">
        <v>871304150</v>
      </c>
      <c r="B125" t="s">
        <v>371</v>
      </c>
      <c r="C125" t="str">
        <f>HYPERLINK(_xlfn.XLOOKUP(A125,源!A:A,源!V:V,"",0,1),"网页")</f>
        <v>网页</v>
      </c>
      <c r="D125" s="55" t="str" cm="1">
        <f t="array" aca="1" ref="D125" ca="1">"单"&amp;Sheet2!G125&amp;"/库"&amp;IFERROR(IF(COUNTIF([1]在庫!$C:$C,INDIRECT("Sheet5!AL"&amp;ROW()))&gt;0,COUNTIF([1]在庫!$C:$C,INDIRECT("Sheet5!AL"&amp;ROW())),COUNTIF([1]在庫!$D:$D,INDIRECT("Sheet5!B"&amp;ROW()))),0)</f>
        <v>单0/库0</v>
      </c>
      <c r="E125" t="str">
        <f ca="1">IFERROR(IF(F125&lt;&gt;"",F125,IF(OR(AND(Sheet3!AC125="14:00",Q125&gt;0),AND(R125&lt;&gt;"",J125&gt;1)),"",IF(AND(J125&gt;=4,Sheet2!F125=0,H125&gt;5),"上架●",IF(OR(AND(J125=0,H125&lt;12),AND(J125&lt;4,H125&lt;=5,Sheet2!F125=1)),IF(Sheet2!F125=1,"下架●",""),IF(AND(J125&lt;=4,Sheet2!F125=1),"問合●",""))))),"")</f>
        <v/>
      </c>
      <c r="G125" s="35" cm="1">
        <f t="array" aca="1" ref="G125" ca="1">IFERROR(COUNTIF(INDIRECT(Sheet2!$W$2&amp;"F"&amp;Sheet2!B125&amp;":F"&amp;Sheet2!D125),"&lt;="&amp;Sheet3!L125*手数料),0)</f>
        <v>25</v>
      </c>
      <c r="H125" s="35">
        <f ca="1">IF(AND(Sheet2!L125=0,J125+L125+N125&lt;&gt;0),J125+L125+N125,Sheet2!L125)</f>
        <v>47</v>
      </c>
      <c r="I125" s="38" t="str">
        <f ca="1">HYPERLINK("https://www.qoo10.jp/GMKT.INC/Goods/Goods.aspx?goodscode="&amp;A125,IF(Sheet2!F125=0,"在庫切れ","出品中"))</f>
        <v>出品中</v>
      </c>
      <c r="J125">
        <v>24</v>
      </c>
      <c r="K125" s="33" t="s">
        <v>2828</v>
      </c>
      <c r="L125">
        <v>12</v>
      </c>
      <c r="M125" s="6" t="s">
        <v>2389</v>
      </c>
      <c r="N125">
        <v>11</v>
      </c>
      <c r="O125" t="s">
        <v>291</v>
      </c>
      <c r="P125" t="str" cm="1">
        <f t="array" aca="1" ref="P125" ca="1">IF(発送日=0.583333333333333,TEXT(0.583333333333333,"H:MM"),発送日)&amp;"/"&amp;Sheet3!AC125</f>
        <v>3/3</v>
      </c>
      <c r="Q125" cm="1">
        <f t="array" aca="1" ref="Q125" ca="1">VALUE(_xlfn.XLOOKUP(INDIRECT("A"&amp;ROW()),Sheet5!A:A,Sheet5!K:K,"",0,1))</f>
        <v>1</v>
      </c>
      <c r="R125" s="67" t="str" cm="1">
        <f t="array" aca="1" ref="R12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25" s="28" cm="1">
        <f t="array" aca="1" ref="S125" ca="1">VALUE(_xlfn.XLOOKUP(INDIRECT("A"&amp;ROW()),Sheet5!A:A,Sheet5!I:I,"",0,1))</f>
        <v>18854</v>
      </c>
      <c r="T125">
        <f ca="1">_xlfn.LET(_xlpm.kaka,IFERROR(LOOKUP(U125,{0,20000,30000,50000,100000,200000,400000,800000},{1500,2500,3500,4000,6000,8000,12000,30000}),6000),IF(TEXT(NOW(),"AAAA")="金曜日",_xlpm.kaka*2,_xlpm.kaka))</f>
        <v>1500</v>
      </c>
      <c r="U125" s="27">
        <f>IFERROR(_xlfn.LET(_xlpm.quyu,Sheet4!E125:J125,IF(COUNTIF(_xlpm.quyu,"&gt;0")&gt;=4,AVERAGE(_xlpm.quyu),IF(MAX(_xlpm.quyu)&gt;0,MAX(_xlpm.quyu),""))),"")</f>
        <v>15873</v>
      </c>
      <c r="V125" s="28" cm="1">
        <f t="array" aca="1" ref="V125" ca="1">IFERROR(IF(Sheet4!D125&lt;&gt;"",ROUND((Sheet4!D125+Sheet1!T125)/手数料,0),ROUND((U125+T125)/手数料,0))*IF($V$1&lt;&gt;"",$V$1,1),"")</f>
        <v>18884</v>
      </c>
      <c r="Z125" s="1"/>
      <c r="AA125" s="1"/>
      <c r="AB125" s="1"/>
      <c r="AD125" s="3"/>
      <c r="AE125" s="3"/>
      <c r="AF125" s="3"/>
      <c r="AG125" s="3"/>
    </row>
    <row r="126" spans="1:33" ht="35.1" customHeight="1">
      <c r="A126">
        <v>871304155</v>
      </c>
      <c r="B126" t="s">
        <v>372</v>
      </c>
      <c r="C126" t="str">
        <f>HYPERLINK(_xlfn.XLOOKUP(A126,源!A:A,源!V:V,"",0,1),"网页")</f>
        <v>网页</v>
      </c>
      <c r="D126" s="55" t="str" cm="1">
        <f t="array" aca="1" ref="D126" ca="1">"单"&amp;Sheet2!G126&amp;"/库"&amp;IFERROR(IF(COUNTIF([1]在庫!$C:$C,INDIRECT("Sheet5!AL"&amp;ROW()))&gt;0,COUNTIF([1]在庫!$C:$C,INDIRECT("Sheet5!AL"&amp;ROW())),COUNTIF([1]在庫!$D:$D,INDIRECT("Sheet5!B"&amp;ROW()))),0)</f>
        <v>单0/库0</v>
      </c>
      <c r="E126" t="str">
        <f ca="1">IFERROR(IF(F126&lt;&gt;"",F126,IF(OR(AND(Sheet3!AC126="14:00",Q126&gt;0),AND(R126&lt;&gt;"",J126&gt;1)),"",IF(AND(J126&gt;=4,Sheet2!F126=0,H126&gt;5),"上架●",IF(OR(AND(J126=0,H126&lt;12),AND(J126&lt;4,H126&lt;=5,Sheet2!F126=1)),IF(Sheet2!F126=1,"下架●",""),IF(AND(J126&lt;=4,Sheet2!F126=1),"問合●",""))))),"")</f>
        <v/>
      </c>
      <c r="G126" s="35" cm="1">
        <f t="array" aca="1" ref="G126" ca="1">IFERROR(COUNTIF(INDIRECT(Sheet2!$W$2&amp;"F"&amp;Sheet2!B126&amp;":F"&amp;Sheet2!D126),"&lt;="&amp;Sheet3!L126*手数料),0)</f>
        <v>25</v>
      </c>
      <c r="H126" s="35">
        <f ca="1">IF(AND(Sheet2!L126=0,J126+L126+N126&lt;&gt;0),J126+L126+N126,Sheet2!L126)</f>
        <v>31</v>
      </c>
      <c r="I126" s="38" t="str">
        <f ca="1">HYPERLINK("https://www.qoo10.jp/GMKT.INC/Goods/Goods.aspx?goodscode="&amp;A126,IF(Sheet2!F126=0,"在庫切れ","出品中"))</f>
        <v>出品中</v>
      </c>
      <c r="J126">
        <v>11</v>
      </c>
      <c r="K126" s="33" t="s">
        <v>2829</v>
      </c>
      <c r="L126">
        <v>16</v>
      </c>
      <c r="M126" s="6" t="s">
        <v>2389</v>
      </c>
      <c r="N126">
        <v>4</v>
      </c>
      <c r="O126" t="s">
        <v>291</v>
      </c>
      <c r="P126" t="str" cm="1">
        <f t="array" aca="1" ref="P126" ca="1">IF(発送日=0.583333333333333,TEXT(0.583333333333333,"H:MM"),発送日)&amp;"/"&amp;Sheet3!AC126</f>
        <v>3/3</v>
      </c>
      <c r="Q126" cm="1">
        <f t="array" aca="1" ref="Q126" ca="1">VALUE(_xlfn.XLOOKUP(INDIRECT("A"&amp;ROW()),Sheet5!A:A,Sheet5!K:K,"",0,1))</f>
        <v>1</v>
      </c>
      <c r="R126" s="67" t="str" cm="1">
        <f t="array" aca="1" ref="R12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26" s="28" cm="1">
        <f t="array" aca="1" ref="S126" ca="1">VALUE(_xlfn.XLOOKUP(INDIRECT("A"&amp;ROW()),Sheet5!A:A,Sheet5!I:I,"",0,1))</f>
        <v>15127</v>
      </c>
      <c r="T126">
        <f ca="1">_xlfn.LET(_xlpm.kaka,IFERROR(LOOKUP(U126,{0,20000,30000,50000,100000,200000,400000,800000},{1500,2500,3500,4000,6000,8000,12000,30000}),6000),IF(TEXT(NOW(),"AAAA")="金曜日",_xlpm.kaka*2,_xlpm.kaka))</f>
        <v>1500</v>
      </c>
      <c r="U126" s="27">
        <f>IFERROR(_xlfn.LET(_xlpm.quyu,Sheet4!E126:J126,IF(COUNTIF(_xlpm.quyu,"&gt;0")&gt;=4,AVERAGE(_xlpm.quyu),IF(MAX(_xlpm.quyu)&gt;0,MAX(_xlpm.quyu),""))),"")</f>
        <v>11868.333333333334</v>
      </c>
      <c r="V126" s="28" cm="1">
        <f t="array" aca="1" ref="V126" ca="1">IFERROR(IF(Sheet4!D126&lt;&gt;"",ROUND((Sheet4!D126+Sheet1!T126)/手数料,0),ROUND((U126+T126)/手数料,0))*IF($V$1&lt;&gt;"",$V$1,1),"")</f>
        <v>14531</v>
      </c>
      <c r="Z126" s="1"/>
      <c r="AA126" s="1"/>
      <c r="AB126" s="1"/>
      <c r="AD126" s="3"/>
      <c r="AE126" s="3"/>
      <c r="AF126" s="3"/>
      <c r="AG126" s="3"/>
    </row>
    <row r="127" spans="1:33" ht="35.1" customHeight="1">
      <c r="A127">
        <v>871304156</v>
      </c>
      <c r="B127" t="s">
        <v>373</v>
      </c>
      <c r="C127" t="str">
        <f>HYPERLINK(_xlfn.XLOOKUP(A127,源!A:A,源!V:V,"",0,1),"网页")</f>
        <v>网页</v>
      </c>
      <c r="D127" s="55" t="str" cm="1">
        <f t="array" aca="1" ref="D127" ca="1">"单"&amp;Sheet2!G127&amp;"/库"&amp;IFERROR(IF(COUNTIF([1]在庫!$C:$C,INDIRECT("Sheet5!AL"&amp;ROW()))&gt;0,COUNTIF([1]在庫!$C:$C,INDIRECT("Sheet5!AL"&amp;ROW())),COUNTIF([1]在庫!$D:$D,INDIRECT("Sheet5!B"&amp;ROW()))),0)</f>
        <v>单0/库0</v>
      </c>
      <c r="E127" t="str">
        <f ca="1">IFERROR(IF(F127&lt;&gt;"",F127,IF(OR(AND(Sheet3!AC127="14:00",Q127&gt;0),AND(R127&lt;&gt;"",J127&gt;1)),"",IF(AND(J127&gt;=4,Sheet2!F127=0,H127&gt;5),"上架●",IF(OR(AND(J127=0,H127&lt;12),AND(J127&lt;4,H127&lt;=5,Sheet2!F127=1)),IF(Sheet2!F127=1,"下架●",""),IF(AND(J127&lt;=4,Sheet2!F127=1),"問合●",""))))),"")</f>
        <v/>
      </c>
      <c r="G127" s="35" cm="1">
        <f t="array" aca="1" ref="G127" ca="1">IFERROR(COUNTIF(INDIRECT(Sheet2!$W$2&amp;"F"&amp;Sheet2!B127&amp;":F"&amp;Sheet2!D127),"&lt;="&amp;Sheet3!L127*手数料),0)</f>
        <v>0</v>
      </c>
      <c r="H127" s="35">
        <f ca="1">IF(AND(Sheet2!L127=0,J127+L127+N127&lt;&gt;0),J127+L127+N127,Sheet2!L127)</f>
        <v>0</v>
      </c>
      <c r="I127" s="38" t="str">
        <f ca="1">HYPERLINK("https://www.qoo10.jp/GMKT.INC/Goods/Goods.aspx?goodscode="&amp;A127,IF(Sheet2!F127=0,"在庫切れ","出品中"))</f>
        <v>在庫切れ</v>
      </c>
      <c r="J127">
        <v>0</v>
      </c>
      <c r="K127" s="33"/>
      <c r="L127">
        <v>0</v>
      </c>
      <c r="M127" s="6" t="s">
        <v>2389</v>
      </c>
      <c r="N127">
        <v>0</v>
      </c>
      <c r="O127" t="s">
        <v>291</v>
      </c>
      <c r="P127" t="str" cm="1">
        <f t="array" aca="1" ref="P127" ca="1">IF(発送日=0.583333333333333,TEXT(0.583333333333333,"H:MM"),発送日)&amp;"/"&amp;Sheet3!AC127</f>
        <v>14/14</v>
      </c>
      <c r="Q127" cm="1">
        <f t="array" aca="1" ref="Q127" ca="1">VALUE(_xlfn.XLOOKUP(INDIRECT("A"&amp;ROW()),Sheet5!A:A,Sheet5!K:K,"",0,1))</f>
        <v>0</v>
      </c>
      <c r="R127" s="67" t="str" cm="1">
        <f t="array" aca="1" ref="R12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27" s="28" cm="1">
        <f t="array" aca="1" ref="S127" ca="1">VALUE(_xlfn.XLOOKUP(INDIRECT("A"&amp;ROW()),Sheet5!A:A,Sheet5!I:I,"",0,1))</f>
        <v>23533</v>
      </c>
      <c r="T127">
        <f ca="1">_xlfn.LET(_xlpm.kaka,IFERROR(LOOKUP(U127,{0,20000,30000,50000,100000,200000,400000,800000},{1500,2500,3500,4000,6000,8000,12000,30000}),6000),IF(TEXT(NOW(),"AAAA")="金曜日",_xlpm.kaka*2,_xlpm.kaka))</f>
        <v>6000</v>
      </c>
      <c r="U127" s="27" t="str">
        <f>IFERROR(_xlfn.LET(_xlpm.quyu,Sheet4!E127:J127,IF(COUNTIF(_xlpm.quyu,"&gt;0")&gt;=4,AVERAGE(_xlpm.quyu),IF(MAX(_xlpm.quyu)&gt;0,MAX(_xlpm.quyu),""))),"")</f>
        <v/>
      </c>
      <c r="V127" s="28" t="str" cm="1">
        <f t="array" aca="1" ref="V127" ca="1">IFERROR(IF(Sheet4!D127&lt;&gt;"",ROUND((Sheet4!D127+Sheet1!T127)/手数料,0),ROUND((U127+T127)/手数料,0))*IF($V$1&lt;&gt;"",$V$1,1),"")</f>
        <v/>
      </c>
      <c r="Z127" s="1"/>
      <c r="AA127" s="1"/>
      <c r="AB127" s="1"/>
      <c r="AD127" s="3"/>
      <c r="AE127" s="3"/>
      <c r="AF127" s="3"/>
      <c r="AG127" s="3"/>
    </row>
    <row r="128" spans="1:33" ht="35.1" customHeight="1">
      <c r="A128">
        <v>871304157</v>
      </c>
      <c r="B128" t="s">
        <v>374</v>
      </c>
      <c r="C128" t="str">
        <f>HYPERLINK(_xlfn.XLOOKUP(A128,源!A:A,源!V:V,"",0,1),"网页")</f>
        <v>网页</v>
      </c>
      <c r="D128" s="55" t="str" cm="1">
        <f t="array" aca="1" ref="D128" ca="1">"单"&amp;Sheet2!G128&amp;"/库"&amp;IFERROR(IF(COUNTIF([1]在庫!$C:$C,INDIRECT("Sheet5!AL"&amp;ROW()))&gt;0,COUNTIF([1]在庫!$C:$C,INDIRECT("Sheet5!AL"&amp;ROW())),COUNTIF([1]在庫!$D:$D,INDIRECT("Sheet5!B"&amp;ROW()))),0)</f>
        <v>单0/库0</v>
      </c>
      <c r="E128" t="str">
        <f ca="1">IFERROR(IF(F128&lt;&gt;"",F128,IF(OR(AND(Sheet3!AC128="14:00",Q128&gt;0),AND(R128&lt;&gt;"",J128&gt;1)),"",IF(AND(J128&gt;=4,Sheet2!F128=0,H128&gt;5),"上架●",IF(OR(AND(J128=0,H128&lt;12),AND(J128&lt;4,H128&lt;=5,Sheet2!F128=1)),IF(Sheet2!F128=1,"下架●",""),IF(AND(J128&lt;=4,Sheet2!F128=1),"問合●",""))))),"")</f>
        <v/>
      </c>
      <c r="G128" s="35" cm="1">
        <f t="array" aca="1" ref="G128" ca="1">IFERROR(COUNTIF(INDIRECT(Sheet2!$W$2&amp;"F"&amp;Sheet2!B128&amp;":F"&amp;Sheet2!D128),"&lt;="&amp;Sheet3!L128*手数料),0)</f>
        <v>0</v>
      </c>
      <c r="H128" s="35">
        <f ca="1">IF(AND(Sheet2!L128=0,J128+L128+N128&lt;&gt;0),J128+L128+N128,Sheet2!L128)</f>
        <v>0</v>
      </c>
      <c r="I128" s="38" t="str">
        <f ca="1">HYPERLINK("https://www.qoo10.jp/GMKT.INC/Goods/Goods.aspx?goodscode="&amp;A128,IF(Sheet2!F128=0,"在庫切れ","出品中"))</f>
        <v>在庫切れ</v>
      </c>
      <c r="J128">
        <v>0</v>
      </c>
      <c r="K128" s="33"/>
      <c r="L128">
        <v>0</v>
      </c>
      <c r="M128" s="6" t="s">
        <v>2389</v>
      </c>
      <c r="N128">
        <v>0</v>
      </c>
      <c r="O128" t="s">
        <v>291</v>
      </c>
      <c r="P128" t="str" cm="1">
        <f t="array" aca="1" ref="P128" ca="1">IF(発送日=0.583333333333333,TEXT(0.583333333333333,"H:MM"),発送日)&amp;"/"&amp;Sheet3!AC128</f>
        <v>14/14</v>
      </c>
      <c r="Q128" cm="1">
        <f t="array" aca="1" ref="Q128" ca="1">VALUE(_xlfn.XLOOKUP(INDIRECT("A"&amp;ROW()),Sheet5!A:A,Sheet5!K:K,"",0,1))</f>
        <v>0</v>
      </c>
      <c r="R128" s="67" t="str" cm="1">
        <f t="array" aca="1" ref="R12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28" s="28" cm="1">
        <f t="array" aca="1" ref="S128" ca="1">VALUE(_xlfn.XLOOKUP(INDIRECT("A"&amp;ROW()),Sheet5!A:A,Sheet5!I:I,"",0,1))</f>
        <v>8024</v>
      </c>
      <c r="T128">
        <f ca="1">_xlfn.LET(_xlpm.kaka,IFERROR(LOOKUP(U128,{0,20000,30000,50000,100000,200000,400000,800000},{1500,2500,3500,4000,6000,8000,12000,30000}),6000),IF(TEXT(NOW(),"AAAA")="金曜日",_xlpm.kaka*2,_xlpm.kaka))</f>
        <v>6000</v>
      </c>
      <c r="U128" s="27" t="str">
        <f>IFERROR(_xlfn.LET(_xlpm.quyu,Sheet4!E128:J128,IF(COUNTIF(_xlpm.quyu,"&gt;0")&gt;=4,AVERAGE(_xlpm.quyu),IF(MAX(_xlpm.quyu)&gt;0,MAX(_xlpm.quyu),""))),"")</f>
        <v/>
      </c>
      <c r="V128" s="28" t="str" cm="1">
        <f t="array" aca="1" ref="V128" ca="1">IFERROR(IF(Sheet4!D128&lt;&gt;"",ROUND((Sheet4!D128+Sheet1!T128)/手数料,0),ROUND((U128+T128)/手数料,0))*IF($V$1&lt;&gt;"",$V$1,1),"")</f>
        <v/>
      </c>
      <c r="Z128" s="1"/>
      <c r="AA128" s="1"/>
      <c r="AB128" s="1"/>
      <c r="AD128" s="3"/>
      <c r="AE128" s="3"/>
      <c r="AF128" s="3"/>
      <c r="AG128" s="3"/>
    </row>
    <row r="129" spans="1:33" ht="35.1" customHeight="1">
      <c r="A129">
        <v>871304158</v>
      </c>
      <c r="B129" t="s">
        <v>375</v>
      </c>
      <c r="C129" t="str">
        <f>HYPERLINK(_xlfn.XLOOKUP(A129,源!A:A,源!V:V,"",0,1),"网页")</f>
        <v>网页</v>
      </c>
      <c r="D129" s="55" t="str" cm="1">
        <f t="array" aca="1" ref="D129" ca="1">"单"&amp;Sheet2!G129&amp;"/库"&amp;IFERROR(IF(COUNTIF([1]在庫!$C:$C,INDIRECT("Sheet5!AL"&amp;ROW()))&gt;0,COUNTIF([1]在庫!$C:$C,INDIRECT("Sheet5!AL"&amp;ROW())),COUNTIF([1]在庫!$D:$D,INDIRECT("Sheet5!B"&amp;ROW()))),0)</f>
        <v>单0/库0</v>
      </c>
      <c r="E129" t="str">
        <f ca="1">IFERROR(IF(F129&lt;&gt;"",F129,IF(OR(AND(Sheet3!AC129="14:00",Q129&gt;0),AND(R129&lt;&gt;"",J129&gt;1)),"",IF(AND(J129&gt;=4,Sheet2!F129=0,H129&gt;5),"上架●",IF(OR(AND(J129=0,H129&lt;12),AND(J129&lt;4,H129&lt;=5,Sheet2!F129=1)),IF(Sheet2!F129=1,"下架●",""),IF(AND(J129&lt;=4,Sheet2!F129=1),"問合●",""))))),"")</f>
        <v/>
      </c>
      <c r="G129" s="35" cm="1">
        <f t="array" aca="1" ref="G129" ca="1">IFERROR(COUNTIF(INDIRECT(Sheet2!$W$2&amp;"F"&amp;Sheet2!B129&amp;":F"&amp;Sheet2!D129),"&lt;="&amp;Sheet3!L129*手数料),0)</f>
        <v>3</v>
      </c>
      <c r="H129" s="35">
        <f ca="1">IF(AND(Sheet2!L129=0,J129+L129+N129&lt;&gt;0),J129+L129+N129,Sheet2!L129)</f>
        <v>3</v>
      </c>
      <c r="I129" s="38" t="str">
        <f ca="1">HYPERLINK("https://www.qoo10.jp/GMKT.INC/Goods/Goods.aspx?goodscode="&amp;A129,IF(Sheet2!F129=0,"在庫切れ","出品中"))</f>
        <v>在庫切れ</v>
      </c>
      <c r="J129">
        <v>1</v>
      </c>
      <c r="K129" s="33" t="s">
        <v>2622</v>
      </c>
      <c r="L129">
        <v>0</v>
      </c>
      <c r="M129" s="6" t="s">
        <v>2389</v>
      </c>
      <c r="N129">
        <v>2</v>
      </c>
      <c r="O129" t="s">
        <v>291</v>
      </c>
      <c r="P129" t="str" cm="1">
        <f t="array" aca="1" ref="P129" ca="1">IF(発送日=0.583333333333333,TEXT(0.583333333333333,"H:MM"),発送日)&amp;"/"&amp;Sheet3!AC129</f>
        <v>14/14</v>
      </c>
      <c r="Q129" cm="1">
        <f t="array" aca="1" ref="Q129" ca="1">VALUE(_xlfn.XLOOKUP(INDIRECT("A"&amp;ROW()),Sheet5!A:A,Sheet5!K:K,"",0,1))</f>
        <v>0</v>
      </c>
      <c r="R129" s="67" t="str" cm="1">
        <f t="array" aca="1" ref="R12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29" s="28" cm="1">
        <f t="array" aca="1" ref="S129" ca="1">VALUE(_xlfn.XLOOKUP(INDIRECT("A"&amp;ROW()),Sheet5!A:A,Sheet5!I:I,"",0,1))</f>
        <v>11427</v>
      </c>
      <c r="T129">
        <f ca="1">_xlfn.LET(_xlpm.kaka,IFERROR(LOOKUP(U129,{0,20000,30000,50000,100000,200000,400000,800000},{1500,2500,3500,4000,6000,8000,12000,30000}),6000),IF(TEXT(NOW(),"AAAA")="金曜日",_xlpm.kaka*2,_xlpm.kaka))</f>
        <v>1500</v>
      </c>
      <c r="U129" s="27">
        <f>IFERROR(_xlfn.LET(_xlpm.quyu,Sheet4!E129:J129,IF(COUNTIF(_xlpm.quyu,"&gt;0")&gt;=4,AVERAGE(_xlpm.quyu),IF(MAX(_xlpm.quyu)&gt;0,MAX(_xlpm.quyu),""))),"")</f>
        <v>8899</v>
      </c>
      <c r="V129" s="28" cm="1">
        <f t="array" aca="1" ref="V129" ca="1">IFERROR(IF(Sheet4!D129&lt;&gt;"",ROUND((Sheet4!D129+Sheet1!T129)/手数料,0),ROUND((U129+T129)/手数料,0))*IF($V$1&lt;&gt;"",$V$1,1),"")</f>
        <v>11427</v>
      </c>
      <c r="Z129" s="1"/>
      <c r="AA129" s="1"/>
      <c r="AB129" s="1"/>
      <c r="AD129" s="3"/>
      <c r="AE129" s="3"/>
      <c r="AF129" s="3"/>
      <c r="AG129" s="3"/>
    </row>
    <row r="130" spans="1:33" ht="35.1" customHeight="1">
      <c r="A130">
        <v>871304159</v>
      </c>
      <c r="B130" t="s">
        <v>376</v>
      </c>
      <c r="C130" t="str">
        <f>HYPERLINK(_xlfn.XLOOKUP(A130,源!A:A,源!V:V,"",0,1),"网页")</f>
        <v>网页</v>
      </c>
      <c r="D130" s="55" t="str" cm="1">
        <f t="array" aca="1" ref="D130" ca="1">"单"&amp;Sheet2!G130&amp;"/库"&amp;IFERROR(IF(COUNTIF([1]在庫!$C:$C,INDIRECT("Sheet5!AL"&amp;ROW()))&gt;0,COUNTIF([1]在庫!$C:$C,INDIRECT("Sheet5!AL"&amp;ROW())),COUNTIF([1]在庫!$D:$D,INDIRECT("Sheet5!B"&amp;ROW()))),0)</f>
        <v>单0/库0</v>
      </c>
      <c r="E130" t="str">
        <f ca="1">IFERROR(IF(F130&lt;&gt;"",F130,IF(OR(AND(Sheet3!AC130="14:00",Q130&gt;0),AND(R130&lt;&gt;"",J130&gt;1)),"",IF(AND(J130&gt;=4,Sheet2!F130=0,H130&gt;5),"上架●",IF(OR(AND(J130=0,H130&lt;12),AND(J130&lt;4,H130&lt;=5,Sheet2!F130=1)),IF(Sheet2!F130=1,"下架●",""),IF(AND(J130&lt;=4,Sheet2!F130=1),"問合●",""))))),"")</f>
        <v/>
      </c>
      <c r="G130" s="35" cm="1">
        <f t="array" aca="1" ref="G130" ca="1">IFERROR(COUNTIF(INDIRECT(Sheet2!$W$2&amp;"F"&amp;Sheet2!B130&amp;":F"&amp;Sheet2!D130),"&lt;="&amp;Sheet3!L130*手数料),0)</f>
        <v>3</v>
      </c>
      <c r="H130" s="35">
        <f ca="1">IF(AND(Sheet2!L130=0,J130+L130+N130&lt;&gt;0),J130+L130+N130,Sheet2!L130)</f>
        <v>3</v>
      </c>
      <c r="I130" s="38" t="str">
        <f ca="1">HYPERLINK("https://www.qoo10.jp/GMKT.INC/Goods/Goods.aspx?goodscode="&amp;A130,IF(Sheet2!F130=0,"在庫切れ","出品中"))</f>
        <v>在庫切れ</v>
      </c>
      <c r="J130">
        <v>1</v>
      </c>
      <c r="K130" s="33" t="s">
        <v>2594</v>
      </c>
      <c r="L130">
        <v>1</v>
      </c>
      <c r="M130" s="6" t="s">
        <v>2389</v>
      </c>
      <c r="N130">
        <v>1</v>
      </c>
      <c r="O130" t="s">
        <v>291</v>
      </c>
      <c r="P130" t="str" cm="1">
        <f t="array" aca="1" ref="P130" ca="1">IF(発送日=0.583333333333333,TEXT(0.583333333333333,"H:MM"),発送日)&amp;"/"&amp;Sheet3!AC130</f>
        <v>14/14</v>
      </c>
      <c r="Q130" cm="1">
        <f t="array" aca="1" ref="Q130" ca="1">VALUE(_xlfn.XLOOKUP(INDIRECT("A"&amp;ROW()),Sheet5!A:A,Sheet5!K:K,"",0,1))</f>
        <v>0</v>
      </c>
      <c r="R130" s="67" t="str" cm="1">
        <f t="array" aca="1" ref="R13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30" s="28" cm="1">
        <f t="array" aca="1" ref="S130" ca="1">VALUE(_xlfn.XLOOKUP(INDIRECT("A"&amp;ROW()),Sheet5!A:A,Sheet5!I:I,"",0,1))</f>
        <v>6786</v>
      </c>
      <c r="T130">
        <f ca="1">_xlfn.LET(_xlpm.kaka,IFERROR(LOOKUP(U130,{0,20000,30000,50000,100000,200000,400000,800000},{1500,2500,3500,4000,6000,8000,12000,30000}),6000),IF(TEXT(NOW(),"AAAA")="金曜日",_xlpm.kaka*2,_xlpm.kaka))</f>
        <v>1500</v>
      </c>
      <c r="U130" s="27">
        <f>IFERROR(_xlfn.LET(_xlpm.quyu,Sheet4!E130:J130,IF(COUNTIF(_xlpm.quyu,"&gt;0")&gt;=4,AVERAGE(_xlpm.quyu),IF(MAX(_xlpm.quyu)&gt;0,MAX(_xlpm.quyu),""))),"")</f>
        <v>4980</v>
      </c>
      <c r="V130" s="28" cm="1">
        <f t="array" aca="1" ref="V130" ca="1">IFERROR(IF(Sheet4!D130&lt;&gt;"",ROUND((Sheet4!D130+Sheet1!T130)/手数料,0),ROUND((U130+T130)/手数料,0))*IF($V$1&lt;&gt;"",$V$1,1),"")</f>
        <v>8020</v>
      </c>
      <c r="Z130" s="1"/>
      <c r="AA130" s="1"/>
      <c r="AB130" s="1"/>
      <c r="AD130" s="3"/>
      <c r="AE130" s="3"/>
      <c r="AF130" s="3"/>
      <c r="AG130" s="3"/>
    </row>
    <row r="131" spans="1:33" ht="35.1" customHeight="1">
      <c r="A131">
        <v>871304161</v>
      </c>
      <c r="B131" t="s">
        <v>377</v>
      </c>
      <c r="C131" t="str">
        <f>HYPERLINK(_xlfn.XLOOKUP(A131,源!A:A,源!V:V,"",0,1),"网页")</f>
        <v>网页</v>
      </c>
      <c r="D131" s="55" t="str" cm="1">
        <f t="array" aca="1" ref="D131" ca="1">"单"&amp;Sheet2!G131&amp;"/库"&amp;IFERROR(IF(COUNTIF([1]在庫!$C:$C,INDIRECT("Sheet5!AL"&amp;ROW()))&gt;0,COUNTIF([1]在庫!$C:$C,INDIRECT("Sheet5!AL"&amp;ROW())),COUNTIF([1]在庫!$D:$D,INDIRECT("Sheet5!B"&amp;ROW()))),0)</f>
        <v>单0/库0</v>
      </c>
      <c r="E131" t="str">
        <f ca="1">IFERROR(IF(F131&lt;&gt;"",F131,IF(OR(AND(Sheet3!AC131="14:00",Q131&gt;0),AND(R131&lt;&gt;"",J131&gt;1)),"",IF(AND(J131&gt;=4,Sheet2!F131=0,H131&gt;5),"上架●",IF(OR(AND(J131=0,H131&lt;12),AND(J131&lt;4,H131&lt;=5,Sheet2!F131=1)),IF(Sheet2!F131=1,"下架●",""),IF(AND(J131&lt;=4,Sheet2!F131=1),"問合●",""))))),"")</f>
        <v/>
      </c>
      <c r="G131" s="35" cm="1">
        <f t="array" aca="1" ref="G131" ca="1">IFERROR(COUNTIF(INDIRECT(Sheet2!$W$2&amp;"F"&amp;Sheet2!B131&amp;":F"&amp;Sheet2!D131),"&lt;="&amp;Sheet3!L131*手数料),0)</f>
        <v>3</v>
      </c>
      <c r="H131" s="35">
        <f ca="1">IF(AND(Sheet2!L131=0,J131+L131+N131&lt;&gt;0),J131+L131+N131,Sheet2!L131)</f>
        <v>4</v>
      </c>
      <c r="I131" s="38" t="str">
        <f ca="1">HYPERLINK("https://www.qoo10.jp/GMKT.INC/Goods/Goods.aspx?goodscode="&amp;A131,IF(Sheet2!F131=0,"在庫切れ","出品中"))</f>
        <v>在庫切れ</v>
      </c>
      <c r="J131">
        <v>2</v>
      </c>
      <c r="K131" s="33" t="s">
        <v>2595</v>
      </c>
      <c r="L131">
        <v>1</v>
      </c>
      <c r="M131" s="6" t="s">
        <v>2389</v>
      </c>
      <c r="N131">
        <v>1</v>
      </c>
      <c r="O131" t="s">
        <v>291</v>
      </c>
      <c r="P131" t="str" cm="1">
        <f t="array" aca="1" ref="P131" ca="1">IF(発送日=0.583333333333333,TEXT(0.583333333333333,"H:MM"),発送日)&amp;"/"&amp;Sheet3!AC131</f>
        <v>14/14</v>
      </c>
      <c r="Q131" cm="1">
        <f t="array" aca="1" ref="Q131" ca="1">VALUE(_xlfn.XLOOKUP(INDIRECT("A"&amp;ROW()),Sheet5!A:A,Sheet5!K:K,"",0,1))</f>
        <v>0</v>
      </c>
      <c r="R131" s="67" t="str" cm="1">
        <f t="array" aca="1" ref="R13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31" s="28" cm="1">
        <f t="array" aca="1" ref="S131" ca="1">VALUE(_xlfn.XLOOKUP(INDIRECT("A"&amp;ROW()),Sheet5!A:A,Sheet5!I:I,"",0,1))</f>
        <v>7231</v>
      </c>
      <c r="T131">
        <f ca="1">_xlfn.LET(_xlpm.kaka,IFERROR(LOOKUP(U131,{0,20000,30000,50000,100000,200000,400000,800000},{1500,2500,3500,4000,6000,8000,12000,30000}),6000),IF(TEXT(NOW(),"AAAA")="金曜日",_xlpm.kaka*2,_xlpm.kaka))</f>
        <v>1500</v>
      </c>
      <c r="U131" s="27">
        <f>IFERROR(_xlfn.LET(_xlpm.quyu,Sheet4!E131:J131,IF(COUNTIF(_xlpm.quyu,"&gt;0")&gt;=4,AVERAGE(_xlpm.quyu),IF(MAX(_xlpm.quyu)&gt;0,MAX(_xlpm.quyu),""))),"")</f>
        <v>3980</v>
      </c>
      <c r="V131" s="28" cm="1">
        <f t="array" aca="1" ref="V131" ca="1">IFERROR(IF(Sheet4!D131&lt;&gt;"",ROUND((Sheet4!D131+Sheet1!T131)/手数料,0),ROUND((U131+T131)/手数料,0))*IF($V$1&lt;&gt;"",$V$1,1),"")</f>
        <v>6266</v>
      </c>
      <c r="Z131" s="1"/>
      <c r="AA131" s="1"/>
      <c r="AB131" s="1"/>
      <c r="AD131" s="3"/>
      <c r="AE131" s="3"/>
      <c r="AF131" s="3"/>
      <c r="AG131" s="3"/>
    </row>
    <row r="132" spans="1:33" ht="35.1" customHeight="1">
      <c r="A132">
        <v>871304162</v>
      </c>
      <c r="B132" t="s">
        <v>378</v>
      </c>
      <c r="C132" t="str">
        <f>HYPERLINK(_xlfn.XLOOKUP(A132,源!A:A,源!V:V,"",0,1),"网页")</f>
        <v>网页</v>
      </c>
      <c r="D132" s="55" t="str" cm="1">
        <f t="array" aca="1" ref="D132" ca="1">"单"&amp;Sheet2!G132&amp;"/库"&amp;IFERROR(IF(COUNTIF([1]在庫!$C:$C,INDIRECT("Sheet5!AL"&amp;ROW()))&gt;0,COUNTIF([1]在庫!$C:$C,INDIRECT("Sheet5!AL"&amp;ROW())),COUNTIF([1]在庫!$D:$D,INDIRECT("Sheet5!B"&amp;ROW()))),0)</f>
        <v>单0/库0</v>
      </c>
      <c r="E132" t="str">
        <f ca="1">IFERROR(IF(F132&lt;&gt;"",F132,IF(OR(AND(Sheet3!AC132="14:00",Q132&gt;0),AND(R132&lt;&gt;"",J132&gt;1)),"",IF(AND(J132&gt;=4,Sheet2!F132=0,H132&gt;5),"上架●",IF(OR(AND(J132=0,H132&lt;12),AND(J132&lt;4,H132&lt;=5,Sheet2!F132=1)),IF(Sheet2!F132=1,"下架●",""),IF(AND(J132&lt;=4,Sheet2!F132=1),"問合●",""))))),"")</f>
        <v>問合●</v>
      </c>
      <c r="G132" s="35" cm="1">
        <f t="array" aca="1" ref="G132" ca="1">IFERROR(COUNTIF(INDIRECT(Sheet2!$W$2&amp;"F"&amp;Sheet2!B132&amp;":F"&amp;Sheet2!D132),"&lt;="&amp;Sheet3!L132*手数料),0)</f>
        <v>12</v>
      </c>
      <c r="H132" s="35">
        <f ca="1">IF(AND(Sheet2!L132=0,J132+L132+N132&lt;&gt;0),J132+L132+N132,Sheet2!L132)</f>
        <v>12</v>
      </c>
      <c r="I132" s="38" t="str">
        <f ca="1">HYPERLINK("https://www.qoo10.jp/GMKT.INC/Goods/Goods.aspx?goodscode="&amp;A132,IF(Sheet2!F132=0,"在庫切れ","出品中"))</f>
        <v>出品中</v>
      </c>
      <c r="J132">
        <v>4</v>
      </c>
      <c r="K132" s="33" t="s">
        <v>2596</v>
      </c>
      <c r="L132">
        <v>2</v>
      </c>
      <c r="M132" s="6" t="s">
        <v>2389</v>
      </c>
      <c r="N132">
        <v>6</v>
      </c>
      <c r="O132" t="s">
        <v>291</v>
      </c>
      <c r="P132" t="str" cm="1">
        <f t="array" aca="1" ref="P132" ca="1">IF(発送日=0.583333333333333,TEXT(0.583333333333333,"H:MM"),発送日)&amp;"/"&amp;Sheet3!AC132</f>
        <v>7/7</v>
      </c>
      <c r="Q132" cm="1">
        <f t="array" aca="1" ref="Q132" ca="1">VALUE(_xlfn.XLOOKUP(INDIRECT("A"&amp;ROW()),Sheet5!A:A,Sheet5!K:K,"",0,1))</f>
        <v>1</v>
      </c>
      <c r="R132" s="67" t="str" cm="1">
        <f t="array" aca="1" ref="R13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32" s="28" cm="1">
        <f t="array" aca="1" ref="S132" ca="1">VALUE(_xlfn.XLOOKUP(INDIRECT("A"&amp;ROW()),Sheet5!A:A,Sheet5!I:I,"",0,1))</f>
        <v>11427</v>
      </c>
      <c r="T132">
        <f ca="1">_xlfn.LET(_xlpm.kaka,IFERROR(LOOKUP(U132,{0,20000,30000,50000,100000,200000,400000,800000},{1500,2500,3500,4000,6000,8000,12000,30000}),6000),IF(TEXT(NOW(),"AAAA")="金曜日",_xlpm.kaka*2,_xlpm.kaka))</f>
        <v>1500</v>
      </c>
      <c r="U132" s="27">
        <f>IFERROR(_xlfn.LET(_xlpm.quyu,Sheet4!E132:J132,IF(COUNTIF(_xlpm.quyu,"&gt;0")&gt;=4,AVERAGE(_xlpm.quyu),IF(MAX(_xlpm.quyu)&gt;0,MAX(_xlpm.quyu),""))),"")</f>
        <v>6799.25</v>
      </c>
      <c r="V132" s="28" cm="1">
        <f t="array" aca="1" ref="V132" ca="1">IFERROR(IF(Sheet4!D132&lt;&gt;"",ROUND((Sheet4!D132+Sheet1!T132)/手数料,0),ROUND((U132+T132)/手数料,0))*IF($V$1&lt;&gt;"",$V$1,1),"")</f>
        <v>9120</v>
      </c>
      <c r="Z132" s="1"/>
      <c r="AA132" s="1"/>
      <c r="AB132" s="1"/>
      <c r="AD132" s="3"/>
      <c r="AE132" s="3"/>
      <c r="AF132" s="3"/>
      <c r="AG132" s="3"/>
    </row>
    <row r="133" spans="1:33" ht="35.1" customHeight="1">
      <c r="A133">
        <v>871304163</v>
      </c>
      <c r="B133" t="s">
        <v>379</v>
      </c>
      <c r="C133" t="str">
        <f>HYPERLINK(_xlfn.XLOOKUP(A133,源!A:A,源!V:V,"",0,1),"网页")</f>
        <v>网页</v>
      </c>
      <c r="D133" s="55" t="str" cm="1">
        <f t="array" aca="1" ref="D133" ca="1">"单"&amp;Sheet2!G133&amp;"/库"&amp;IFERROR(IF(COUNTIF([1]在庫!$C:$C,INDIRECT("Sheet5!AL"&amp;ROW()))&gt;0,COUNTIF([1]在庫!$C:$C,INDIRECT("Sheet5!AL"&amp;ROW())),COUNTIF([1]在庫!$D:$D,INDIRECT("Sheet5!B"&amp;ROW()))),0)</f>
        <v>单0/库0</v>
      </c>
      <c r="E133" t="str">
        <f ca="1">IFERROR(IF(F133&lt;&gt;"",F133,IF(OR(AND(Sheet3!AC133="14:00",Q133&gt;0),AND(R133&lt;&gt;"",J133&gt;1)),"",IF(AND(J133&gt;=4,Sheet2!F133=0,H133&gt;5),"上架●",IF(OR(AND(J133=0,H133&lt;12),AND(J133&lt;4,H133&lt;=5,Sheet2!F133=1)),IF(Sheet2!F133=1,"下架●",""),IF(AND(J133&lt;=4,Sheet2!F133=1),"問合●",""))))),"")</f>
        <v>問合●</v>
      </c>
      <c r="G133" s="35" cm="1">
        <f t="array" aca="1" ref="G133" ca="1">IFERROR(COUNTIF(INDIRECT(Sheet2!$W$2&amp;"F"&amp;Sheet2!B133&amp;":F"&amp;Sheet2!D133),"&lt;="&amp;Sheet3!L133*手数料),0)</f>
        <v>12</v>
      </c>
      <c r="H133" s="35">
        <f ca="1">IF(AND(Sheet2!L133=0,J133+L133+N133&lt;&gt;0),J133+L133+N133,Sheet2!L133)</f>
        <v>12</v>
      </c>
      <c r="I133" s="38" t="str">
        <f ca="1">HYPERLINK("https://www.qoo10.jp/GMKT.INC/Goods/Goods.aspx?goodscode="&amp;A133,IF(Sheet2!F133=0,"在庫切れ","出品中"))</f>
        <v>出品中</v>
      </c>
      <c r="J133">
        <v>3</v>
      </c>
      <c r="K133" s="33" t="s">
        <v>2550</v>
      </c>
      <c r="L133">
        <v>5</v>
      </c>
      <c r="M133" s="6" t="s">
        <v>2389</v>
      </c>
      <c r="N133">
        <v>4</v>
      </c>
      <c r="O133" t="s">
        <v>291</v>
      </c>
      <c r="P133" t="str" cm="1">
        <f t="array" aca="1" ref="P133" ca="1">IF(発送日=0.583333333333333,TEXT(0.583333333333333,"H:MM"),発送日)&amp;"/"&amp;Sheet3!AC133</f>
        <v>7/14</v>
      </c>
      <c r="Q133" cm="1">
        <f t="array" aca="1" ref="Q133" ca="1">VALUE(_xlfn.XLOOKUP(INDIRECT("A"&amp;ROW()),Sheet5!A:A,Sheet5!K:K,"",0,1))</f>
        <v>1</v>
      </c>
      <c r="R133" s="67" t="str" cm="1">
        <f t="array" aca="1" ref="R13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33" s="28" cm="1">
        <f t="array" aca="1" ref="S133" ca="1">VALUE(_xlfn.XLOOKUP(INDIRECT("A"&amp;ROW()),Sheet5!A:A,Sheet5!I:I,"",0,1))</f>
        <v>15777</v>
      </c>
      <c r="T133">
        <f ca="1">_xlfn.LET(_xlpm.kaka,IFERROR(LOOKUP(U133,{0,20000,30000,50000,100000,200000,400000,800000},{1500,2500,3500,4000,6000,8000,12000,30000}),6000),IF(TEXT(NOW(),"AAAA")="金曜日",_xlpm.kaka*2,_xlpm.kaka))</f>
        <v>1500</v>
      </c>
      <c r="U133" s="27">
        <f>IFERROR(_xlfn.LET(_xlpm.quyu,Sheet4!E133:J133,IF(COUNTIF(_xlpm.quyu,"&gt;0")&gt;=4,AVERAGE(_xlpm.quyu),IF(MAX(_xlpm.quyu)&gt;0,MAX(_xlpm.quyu),""))),"")</f>
        <v>8899</v>
      </c>
      <c r="V133" s="28" cm="1">
        <f t="array" aca="1" ref="V133" ca="1">IFERROR(IF(Sheet4!D133&lt;&gt;"",ROUND((Sheet4!D133+Sheet1!T133)/手数料,0),ROUND((U133+T133)/手数料,0))*IF($V$1&lt;&gt;"",$V$1,1),"")</f>
        <v>11427</v>
      </c>
      <c r="Z133" s="1"/>
      <c r="AA133" s="1"/>
      <c r="AB133" s="1"/>
      <c r="AD133" s="3"/>
      <c r="AE133" s="3"/>
      <c r="AF133" s="3"/>
      <c r="AG133" s="3"/>
    </row>
    <row r="134" spans="1:33" ht="35.1" customHeight="1">
      <c r="A134">
        <v>871304164</v>
      </c>
      <c r="B134" t="s">
        <v>380</v>
      </c>
      <c r="C134" t="str">
        <f>HYPERLINK(_xlfn.XLOOKUP(A134,源!A:A,源!V:V,"",0,1),"网页")</f>
        <v>网页</v>
      </c>
      <c r="D134" s="55" t="str" cm="1">
        <f t="array" aca="1" ref="D134" ca="1">"单"&amp;Sheet2!G134&amp;"/库"&amp;IFERROR(IF(COUNTIF([1]在庫!$C:$C,INDIRECT("Sheet5!AL"&amp;ROW()))&gt;0,COUNTIF([1]在庫!$C:$C,INDIRECT("Sheet5!AL"&amp;ROW())),COUNTIF([1]在庫!$D:$D,INDIRECT("Sheet5!B"&amp;ROW()))),0)</f>
        <v>单0/库0</v>
      </c>
      <c r="E134" t="str">
        <f ca="1">IFERROR(IF(F134&lt;&gt;"",F134,IF(OR(AND(Sheet3!AC134="14:00",Q134&gt;0),AND(R134&lt;&gt;"",J134&gt;1)),"",IF(AND(J134&gt;=4,Sheet2!F134=0,H134&gt;5),"上架●",IF(OR(AND(J134=0,H134&lt;12),AND(J134&lt;4,H134&lt;=5,Sheet2!F134=1)),IF(Sheet2!F134=1,"下架●",""),IF(AND(J134&lt;=4,Sheet2!F134=1),"問合●",""))))),"")</f>
        <v/>
      </c>
      <c r="G134" s="35" cm="1">
        <f t="array" aca="1" ref="G134" ca="1">IFERROR(COUNTIF(INDIRECT(Sheet2!$W$2&amp;"F"&amp;Sheet2!B134&amp;":F"&amp;Sheet2!D134),"&lt;="&amp;Sheet3!L134*手数料),0)</f>
        <v>10</v>
      </c>
      <c r="H134" s="35">
        <f ca="1">IF(AND(Sheet2!L134=0,J134+L134+N134&lt;&gt;0),J134+L134+N134,Sheet2!L134)</f>
        <v>10</v>
      </c>
      <c r="I134" s="38" t="str">
        <f ca="1">HYPERLINK("https://www.qoo10.jp/GMKT.INC/Goods/Goods.aspx?goodscode="&amp;A134,IF(Sheet2!F134=0,"在庫切れ","出品中"))</f>
        <v>在庫切れ</v>
      </c>
      <c r="J134">
        <v>2</v>
      </c>
      <c r="K134" s="33" t="s">
        <v>2551</v>
      </c>
      <c r="L134">
        <v>5</v>
      </c>
      <c r="M134" s="6" t="s">
        <v>2389</v>
      </c>
      <c r="N134">
        <v>3</v>
      </c>
      <c r="O134" t="s">
        <v>291</v>
      </c>
      <c r="P134" t="str" cm="1">
        <f t="array" aca="1" ref="P134" ca="1">IF(発送日=0.583333333333333,TEXT(0.583333333333333,"H:MM"),発送日)&amp;"/"&amp;Sheet3!AC134</f>
        <v>14/14</v>
      </c>
      <c r="Q134" cm="1">
        <f t="array" aca="1" ref="Q134" ca="1">VALUE(_xlfn.XLOOKUP(INDIRECT("A"&amp;ROW()),Sheet5!A:A,Sheet5!K:K,"",0,1))</f>
        <v>0</v>
      </c>
      <c r="R134" s="67" t="str" cm="1">
        <f t="array" aca="1" ref="R13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34" s="28" cm="1">
        <f t="array" aca="1" ref="S134" ca="1">VALUE(_xlfn.XLOOKUP(INDIRECT("A"&amp;ROW()),Sheet5!A:A,Sheet5!I:I,"",0,1))</f>
        <v>11427</v>
      </c>
      <c r="T134">
        <f ca="1">_xlfn.LET(_xlpm.kaka,IFERROR(LOOKUP(U134,{0,20000,30000,50000,100000,200000,400000,800000},{1500,2500,3500,4000,6000,8000,12000,30000}),6000),IF(TEXT(NOW(),"AAAA")="金曜日",_xlpm.kaka*2,_xlpm.kaka))</f>
        <v>1500</v>
      </c>
      <c r="U134" s="27">
        <f>IFERROR(_xlfn.LET(_xlpm.quyu,Sheet4!E134:J134,IF(COUNTIF(_xlpm.quyu,"&gt;0")&gt;=4,AVERAGE(_xlpm.quyu),IF(MAX(_xlpm.quyu)&gt;0,MAX(_xlpm.quyu),""))),"")</f>
        <v>8899</v>
      </c>
      <c r="V134" s="28" cm="1">
        <f t="array" aca="1" ref="V134" ca="1">IFERROR(IF(Sheet4!D134&lt;&gt;"",ROUND((Sheet4!D134+Sheet1!T134)/手数料,0),ROUND((U134+T134)/手数料,0))*IF($V$1&lt;&gt;"",$V$1,1),"")</f>
        <v>11427</v>
      </c>
      <c r="Z134" s="1"/>
      <c r="AA134" s="1"/>
      <c r="AB134" s="1"/>
      <c r="AD134" s="3"/>
      <c r="AE134" s="3"/>
      <c r="AF134" s="3"/>
      <c r="AG134" s="3"/>
    </row>
    <row r="135" spans="1:33" ht="35.1" customHeight="1">
      <c r="A135">
        <v>871304165</v>
      </c>
      <c r="B135" t="s">
        <v>381</v>
      </c>
      <c r="C135" t="str">
        <f>HYPERLINK(_xlfn.XLOOKUP(A135,源!A:A,源!V:V,"",0,1),"网页")</f>
        <v>网页</v>
      </c>
      <c r="D135" s="55" t="str" cm="1">
        <f t="array" aca="1" ref="D135" ca="1">"单"&amp;Sheet2!G135&amp;"/库"&amp;IFERROR(IF(COUNTIF([1]在庫!$C:$C,INDIRECT("Sheet5!AL"&amp;ROW()))&gt;0,COUNTIF([1]在庫!$C:$C,INDIRECT("Sheet5!AL"&amp;ROW())),COUNTIF([1]在庫!$D:$D,INDIRECT("Sheet5!B"&amp;ROW()))),0)</f>
        <v>单0/库0</v>
      </c>
      <c r="E135" t="str">
        <f ca="1">IFERROR(IF(F135&lt;&gt;"",F135,IF(OR(AND(Sheet3!AC135="14:00",Q135&gt;0),AND(R135&lt;&gt;"",J135&gt;1)),"",IF(AND(J135&gt;=4,Sheet2!F135=0,H135&gt;5),"上架●",IF(OR(AND(J135=0,H135&lt;12),AND(J135&lt;4,H135&lt;=5,Sheet2!F135=1)),IF(Sheet2!F135=1,"下架●",""),IF(AND(J135&lt;=4,Sheet2!F135=1),"問合●",""))))),"")</f>
        <v/>
      </c>
      <c r="G135" s="35" cm="1">
        <f t="array" aca="1" ref="G135" ca="1">IFERROR(COUNTIF(INDIRECT(Sheet2!$W$2&amp;"F"&amp;Sheet2!B135&amp;":F"&amp;Sheet2!D135),"&lt;="&amp;Sheet3!L135*手数料),0)</f>
        <v>27</v>
      </c>
      <c r="H135" s="35">
        <f ca="1">IF(AND(Sheet2!L135=0,J135+L135+N135&lt;&gt;0),J135+L135+N135,Sheet2!L135)</f>
        <v>29</v>
      </c>
      <c r="I135" s="38" t="str">
        <f ca="1">HYPERLINK("https://www.qoo10.jp/GMKT.INC/Goods/Goods.aspx?goodscode="&amp;A135,IF(Sheet2!F135=0,"在庫切れ","出品中"))</f>
        <v>在庫切れ</v>
      </c>
      <c r="J135">
        <v>2</v>
      </c>
      <c r="K135" s="33" t="s">
        <v>2830</v>
      </c>
      <c r="L135">
        <v>21</v>
      </c>
      <c r="M135" s="6" t="s">
        <v>2389</v>
      </c>
      <c r="N135">
        <v>6</v>
      </c>
      <c r="O135" t="s">
        <v>291</v>
      </c>
      <c r="P135" t="str" cm="1">
        <f t="array" aca="1" ref="P135" ca="1">IF(発送日=0.583333333333333,TEXT(0.583333333333333,"H:MM"),発送日)&amp;"/"&amp;Sheet3!AC135</f>
        <v>3/14</v>
      </c>
      <c r="Q135" cm="1">
        <f t="array" aca="1" ref="Q135" ca="1">VALUE(_xlfn.XLOOKUP(INDIRECT("A"&amp;ROW()),Sheet5!A:A,Sheet5!K:K,"",0,1))</f>
        <v>0</v>
      </c>
      <c r="R135" s="67" t="str" cm="1">
        <f t="array" aca="1" ref="R13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35" s="28" cm="1">
        <f t="array" aca="1" ref="S135" ca="1">VALUE(_xlfn.XLOOKUP(INDIRECT("A"&amp;ROW()),Sheet5!A:A,Sheet5!I:I,"",0,1))</f>
        <v>17499</v>
      </c>
      <c r="T135">
        <f ca="1">_xlfn.LET(_xlpm.kaka,IFERROR(LOOKUP(U135,{0,20000,30000,50000,100000,200000,400000,800000},{1500,2500,3500,4000,6000,8000,12000,30000}),6000),IF(TEXT(NOW(),"AAAA")="金曜日",_xlpm.kaka*2,_xlpm.kaka))</f>
        <v>1500</v>
      </c>
      <c r="U135" s="27">
        <f>IFERROR(_xlfn.LET(_xlpm.quyu,Sheet4!E135:J135,IF(COUNTIF(_xlpm.quyu,"&gt;0")&gt;=4,AVERAGE(_xlpm.quyu),IF(MAX(_xlpm.quyu)&gt;0,MAX(_xlpm.quyu),""))),"")</f>
        <v>14080</v>
      </c>
      <c r="V135" s="28" cm="1">
        <f t="array" aca="1" ref="V135" ca="1">IFERROR(IF(Sheet4!D135&lt;&gt;"",ROUND((Sheet4!D135+Sheet1!T135)/手数料,0),ROUND((U135+T135)/手数料,0))*IF($V$1&lt;&gt;"",$V$1,1),"")</f>
        <v>17121</v>
      </c>
      <c r="Z135" s="1"/>
      <c r="AA135" s="1"/>
      <c r="AB135" s="1"/>
      <c r="AD135" s="3"/>
      <c r="AE135" s="3"/>
      <c r="AF135" s="3"/>
      <c r="AG135" s="3"/>
    </row>
    <row r="136" spans="1:33" ht="35.1" customHeight="1">
      <c r="A136">
        <v>871304166</v>
      </c>
      <c r="B136" t="s">
        <v>382</v>
      </c>
      <c r="C136" t="str">
        <f>HYPERLINK(_xlfn.XLOOKUP(A136,源!A:A,源!V:V,"",0,1),"网页")</f>
        <v>网页</v>
      </c>
      <c r="D136" s="55" t="str" cm="1">
        <f t="array" aca="1" ref="D136" ca="1">"单"&amp;Sheet2!G136&amp;"/库"&amp;IFERROR(IF(COUNTIF([1]在庫!$C:$C,INDIRECT("Sheet5!AL"&amp;ROW()))&gt;0,COUNTIF([1]在庫!$C:$C,INDIRECT("Sheet5!AL"&amp;ROW())),COUNTIF([1]在庫!$D:$D,INDIRECT("Sheet5!B"&amp;ROW()))),0)</f>
        <v>单0/库0</v>
      </c>
      <c r="E136" t="str">
        <f ca="1">IFERROR(IF(F136&lt;&gt;"",F136,IF(OR(AND(Sheet3!AC136="14:00",Q136&gt;0),AND(R136&lt;&gt;"",J136&gt;1)),"",IF(AND(J136&gt;=4,Sheet2!F136=0,H136&gt;5),"上架●",IF(OR(AND(J136=0,H136&lt;12),AND(J136&lt;4,H136&lt;=5,Sheet2!F136=1)),IF(Sheet2!F136=1,"下架●",""),IF(AND(J136&lt;=4,Sheet2!F136=1),"問合●",""))))),"")</f>
        <v/>
      </c>
      <c r="G136" s="35" cm="1">
        <f t="array" aca="1" ref="G136" ca="1">IFERROR(COUNTIF(INDIRECT(Sheet2!$W$2&amp;"F"&amp;Sheet2!B136&amp;":F"&amp;Sheet2!D136),"&lt;="&amp;Sheet3!L136*手数料),0)</f>
        <v>0</v>
      </c>
      <c r="H136" s="35">
        <f ca="1">IF(AND(Sheet2!L136=0,J136+L136+N136&lt;&gt;0),J136+L136+N136,Sheet2!L136)</f>
        <v>0</v>
      </c>
      <c r="I136" s="38" t="str">
        <f ca="1">HYPERLINK("https://www.qoo10.jp/GMKT.INC/Goods/Goods.aspx?goodscode="&amp;A136,IF(Sheet2!F136=0,"在庫切れ","出品中"))</f>
        <v>在庫切れ</v>
      </c>
      <c r="J136">
        <v>0</v>
      </c>
      <c r="K136" s="33"/>
      <c r="L136">
        <v>0</v>
      </c>
      <c r="M136" s="6" t="s">
        <v>2389</v>
      </c>
      <c r="N136">
        <v>0</v>
      </c>
      <c r="O136" t="s">
        <v>291</v>
      </c>
      <c r="P136" t="str" cm="1">
        <f t="array" aca="1" ref="P136" ca="1">IF(発送日=0.583333333333333,TEXT(0.583333333333333,"H:MM"),発送日)&amp;"/"&amp;Sheet3!AC136</f>
        <v>14/14</v>
      </c>
      <c r="Q136" cm="1">
        <f t="array" aca="1" ref="Q136" ca="1">VALUE(_xlfn.XLOOKUP(INDIRECT("A"&amp;ROW()),Sheet5!A:A,Sheet5!K:K,"",0,1))</f>
        <v>0</v>
      </c>
      <c r="R136" s="67" t="str" cm="1">
        <f t="array" aca="1" ref="R13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36" s="28" cm="1">
        <f t="array" aca="1" ref="S136" ca="1">VALUE(_xlfn.XLOOKUP(INDIRECT("A"&amp;ROW()),Sheet5!A:A,Sheet5!I:I,"",0,1))</f>
        <v>14596</v>
      </c>
      <c r="T136">
        <f ca="1">_xlfn.LET(_xlpm.kaka,IFERROR(LOOKUP(U136,{0,20000,30000,50000,100000,200000,400000,800000},{1500,2500,3500,4000,6000,8000,12000,30000}),6000),IF(TEXT(NOW(),"AAAA")="金曜日",_xlpm.kaka*2,_xlpm.kaka))</f>
        <v>6000</v>
      </c>
      <c r="U136" s="27" t="str">
        <f>IFERROR(_xlfn.LET(_xlpm.quyu,Sheet4!E136:J136,IF(COUNTIF(_xlpm.quyu,"&gt;0")&gt;=4,AVERAGE(_xlpm.quyu),IF(MAX(_xlpm.quyu)&gt;0,MAX(_xlpm.quyu),""))),"")</f>
        <v/>
      </c>
      <c r="V136" s="28" t="str" cm="1">
        <f t="array" aca="1" ref="V136" ca="1">IFERROR(IF(Sheet4!D136&lt;&gt;"",ROUND((Sheet4!D136+Sheet1!T136)/手数料,0),ROUND((U136+T136)/手数料,0))*IF($V$1&lt;&gt;"",$V$1,1),"")</f>
        <v/>
      </c>
      <c r="Z136" s="1"/>
      <c r="AA136" s="1"/>
      <c r="AB136" s="1"/>
      <c r="AD136" s="3"/>
      <c r="AE136" s="3"/>
      <c r="AF136" s="3"/>
      <c r="AG136" s="3"/>
    </row>
    <row r="137" spans="1:33" ht="35.1" customHeight="1">
      <c r="A137">
        <v>871304167</v>
      </c>
      <c r="B137" t="s">
        <v>383</v>
      </c>
      <c r="C137" t="str">
        <f>HYPERLINK(_xlfn.XLOOKUP(A137,源!A:A,源!V:V,"",0,1),"网页")</f>
        <v>网页</v>
      </c>
      <c r="D137" s="55" t="str" cm="1">
        <f t="array" aca="1" ref="D137" ca="1">"单"&amp;Sheet2!G137&amp;"/库"&amp;IFERROR(IF(COUNTIF([1]在庫!$C:$C,INDIRECT("Sheet5!AL"&amp;ROW()))&gt;0,COUNTIF([1]在庫!$C:$C,INDIRECT("Sheet5!AL"&amp;ROW())),COUNTIF([1]在庫!$D:$D,INDIRECT("Sheet5!B"&amp;ROW()))),0)</f>
        <v>单0/库0</v>
      </c>
      <c r="E137" t="str">
        <f ca="1">IFERROR(IF(F137&lt;&gt;"",F137,IF(OR(AND(Sheet3!AC137="14:00",Q137&gt;0),AND(R137&lt;&gt;"",J137&gt;1)),"",IF(AND(J137&gt;=4,Sheet2!F137=0,H137&gt;5),"上架●",IF(OR(AND(J137=0,H137&lt;12),AND(J137&lt;4,H137&lt;=5,Sheet2!F137=1)),IF(Sheet2!F137=1,"下架●",""),IF(AND(J137&lt;=4,Sheet2!F137=1),"問合●",""))))),"")</f>
        <v/>
      </c>
      <c r="G137" s="35" cm="1">
        <f t="array" aca="1" ref="G137" ca="1">IFERROR(COUNTIF(INDIRECT(Sheet2!$W$2&amp;"F"&amp;Sheet2!B137&amp;":F"&amp;Sheet2!D137),"&lt;="&amp;Sheet3!L137*手数料),0)</f>
        <v>0</v>
      </c>
      <c r="H137" s="35">
        <f ca="1">IF(AND(Sheet2!L137=0,J137+L137+N137&lt;&gt;0),J137+L137+N137,Sheet2!L137)</f>
        <v>0</v>
      </c>
      <c r="I137" s="38" t="str">
        <f ca="1">HYPERLINK("https://www.qoo10.jp/GMKT.INC/Goods/Goods.aspx?goodscode="&amp;A137,IF(Sheet2!F137=0,"在庫切れ","出品中"))</f>
        <v>在庫切れ</v>
      </c>
      <c r="J137">
        <v>0</v>
      </c>
      <c r="K137" s="33"/>
      <c r="L137">
        <v>0</v>
      </c>
      <c r="M137" s="6" t="s">
        <v>2389</v>
      </c>
      <c r="N137">
        <v>0</v>
      </c>
      <c r="O137" t="s">
        <v>291</v>
      </c>
      <c r="P137" t="str" cm="1">
        <f t="array" aca="1" ref="P137" ca="1">IF(発送日=0.583333333333333,TEXT(0.583333333333333,"H:MM"),発送日)&amp;"/"&amp;Sheet3!AC137</f>
        <v>14/14</v>
      </c>
      <c r="Q137" cm="1">
        <f t="array" aca="1" ref="Q137" ca="1">VALUE(_xlfn.XLOOKUP(INDIRECT("A"&amp;ROW()),Sheet5!A:A,Sheet5!K:K,"",0,1))</f>
        <v>0</v>
      </c>
      <c r="R137" s="67" t="str" cm="1">
        <f t="array" aca="1" ref="R13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37" s="28" cm="1">
        <f t="array" aca="1" ref="S137" ca="1">VALUE(_xlfn.XLOOKUP(INDIRECT("A"&amp;ROW()),Sheet5!A:A,Sheet5!I:I,"",0,1))</f>
        <v>16183</v>
      </c>
      <c r="T137">
        <f ca="1">_xlfn.LET(_xlpm.kaka,IFERROR(LOOKUP(U137,{0,20000,30000,50000,100000,200000,400000,800000},{1500,2500,3500,4000,6000,8000,12000,30000}),6000),IF(TEXT(NOW(),"AAAA")="金曜日",_xlpm.kaka*2,_xlpm.kaka))</f>
        <v>6000</v>
      </c>
      <c r="U137" s="27" t="str">
        <f>IFERROR(_xlfn.LET(_xlpm.quyu,Sheet4!E137:J137,IF(COUNTIF(_xlpm.quyu,"&gt;0")&gt;=4,AVERAGE(_xlpm.quyu),IF(MAX(_xlpm.quyu)&gt;0,MAX(_xlpm.quyu),""))),"")</f>
        <v/>
      </c>
      <c r="V137" s="28" t="str" cm="1">
        <f t="array" aca="1" ref="V137" ca="1">IFERROR(IF(Sheet4!D137&lt;&gt;"",ROUND((Sheet4!D137+Sheet1!T137)/手数料,0),ROUND((U137+T137)/手数料,0))*IF($V$1&lt;&gt;"",$V$1,1),"")</f>
        <v/>
      </c>
      <c r="Z137" s="1"/>
      <c r="AA137" s="1"/>
      <c r="AB137" s="1"/>
      <c r="AD137" s="3"/>
      <c r="AE137" s="3"/>
      <c r="AF137" s="3"/>
      <c r="AG137" s="3"/>
    </row>
    <row r="138" spans="1:33" ht="35.1" customHeight="1">
      <c r="A138">
        <v>885796308</v>
      </c>
      <c r="B138" t="s">
        <v>413</v>
      </c>
      <c r="C138" t="str">
        <f>HYPERLINK(_xlfn.XLOOKUP(A138,源!A:A,源!V:V,"",0,1),"网页")</f>
        <v>网页</v>
      </c>
      <c r="D138" s="55" t="str" cm="1">
        <f t="array" aca="1" ref="D138" ca="1">"单"&amp;Sheet2!G138&amp;"/库"&amp;IFERROR(IF(COUNTIF([1]在庫!$C:$C,INDIRECT("Sheet5!AL"&amp;ROW()))&gt;0,COUNTIF([1]在庫!$C:$C,INDIRECT("Sheet5!AL"&amp;ROW())),COUNTIF([1]在庫!$D:$D,INDIRECT("Sheet5!B"&amp;ROW()))),0)</f>
        <v>单0/库0</v>
      </c>
      <c r="E138" t="str">
        <f>IFERROR(IF(F138&lt;&gt;"",F138,IF(OR(AND(Sheet3!AC138="14:00",Q138&gt;0),AND(R138&lt;&gt;"",J138&gt;1)),"",IF(AND(J138&gt;=4,Sheet2!F138=0,H138&gt;5),"上架●",IF(OR(AND(J138=0,H138&lt;12),AND(J138&lt;4,H138&lt;=5,Sheet2!F138=1)),IF(Sheet2!F138=1,"下架●",""),IF(AND(J138&lt;=4,Sheet2!F138=1),"問合●",""))))),"")</f>
        <v>下架●</v>
      </c>
      <c r="F138" t="s">
        <v>223</v>
      </c>
      <c r="G138" s="35" cm="1">
        <f t="array" aca="1" ref="G138" ca="1">IFERROR(COUNTIF(INDIRECT(Sheet2!$W$2&amp;"F"&amp;Sheet2!B138&amp;":F"&amp;Sheet2!D138),"&lt;="&amp;Sheet3!L138*手数料),0)</f>
        <v>3</v>
      </c>
      <c r="H138" s="35">
        <f ca="1">IF(AND(Sheet2!L138=0,J138+L138+N138&lt;&gt;0),J138+L138+N138,Sheet2!L138)</f>
        <v>3</v>
      </c>
      <c r="I138" s="38" t="str">
        <f ca="1">HYPERLINK("https://www.qoo10.jp/GMKT.INC/Goods/Goods.aspx?goodscode="&amp;A138,IF(Sheet2!F138=0,"在庫切れ","出品中"))</f>
        <v>在庫切れ</v>
      </c>
      <c r="J138">
        <v>3</v>
      </c>
      <c r="K138" s="33" t="s">
        <v>2831</v>
      </c>
      <c r="L138">
        <v>0</v>
      </c>
      <c r="M138" s="6" t="s">
        <v>2389</v>
      </c>
      <c r="N138">
        <v>0</v>
      </c>
      <c r="O138" t="s">
        <v>291</v>
      </c>
      <c r="P138" t="str" cm="1">
        <f t="array" aca="1" ref="P138" ca="1">IF(発送日=0.583333333333333,TEXT(0.583333333333333,"H:MM"),発送日)&amp;"/"&amp;Sheet3!AC138</f>
        <v>7/14</v>
      </c>
      <c r="Q138" cm="1">
        <f t="array" aca="1" ref="Q138" ca="1">VALUE(_xlfn.XLOOKUP(INDIRECT("A"&amp;ROW()),Sheet5!A:A,Sheet5!K:K,"",0,1))</f>
        <v>0</v>
      </c>
      <c r="R138" s="67" t="str" cm="1">
        <f t="array" aca="1" ref="R13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38" s="28" cm="1">
        <f t="array" aca="1" ref="S138" ca="1">VALUE(_xlfn.XLOOKUP(INDIRECT("A"&amp;ROW()),Sheet5!A:A,Sheet5!I:I,"",0,1))</f>
        <v>272305</v>
      </c>
      <c r="T138">
        <f ca="1">_xlfn.LET(_xlpm.kaka,IFERROR(LOOKUP(U138,{0,20000,30000,50000,100000,200000,400000,800000},{1500,2500,3500,4000,6000,8000,12000,30000}),6000),IF(TEXT(NOW(),"AAAA")="金曜日",_xlpm.kaka*2,_xlpm.kaka))</f>
        <v>8000</v>
      </c>
      <c r="U138" s="27">
        <f>IFERROR(_xlfn.LET(_xlpm.quyu,Sheet4!E138:J138,IF(COUNTIF(_xlpm.quyu,"&gt;0")&gt;=4,AVERAGE(_xlpm.quyu),IF(MAX(_xlpm.quyu)&gt;0,MAX(_xlpm.quyu),""))),"")</f>
        <v>251790</v>
      </c>
      <c r="V138" s="28" cm="1">
        <f t="array" aca="1" ref="V138" ca="1">IFERROR(IF(Sheet4!D138&lt;&gt;"",ROUND((Sheet4!D138+Sheet1!T138)/手数料,0),ROUND((U138+T138)/手数料,0))*IF($V$1&lt;&gt;"",$V$1,1),"")</f>
        <v>285484</v>
      </c>
      <c r="Z138" s="1"/>
      <c r="AA138" s="1"/>
      <c r="AB138" s="1"/>
      <c r="AD138" s="3"/>
      <c r="AE138" s="3"/>
      <c r="AF138" s="3"/>
      <c r="AG138" s="3"/>
    </row>
    <row r="139" spans="1:33" ht="35.1" customHeight="1">
      <c r="A139">
        <v>885796309</v>
      </c>
      <c r="B139" t="s">
        <v>414</v>
      </c>
      <c r="C139" t="str">
        <f>HYPERLINK(_xlfn.XLOOKUP(A139,源!A:A,源!V:V,"",0,1),"网页")</f>
        <v>网页</v>
      </c>
      <c r="D139" s="55" t="str" cm="1">
        <f t="array" aca="1" ref="D139" ca="1">"单"&amp;Sheet2!G139&amp;"/库"&amp;IFERROR(IF(COUNTIF([1]在庫!$C:$C,INDIRECT("Sheet5!AL"&amp;ROW()))&gt;0,COUNTIF([1]在庫!$C:$C,INDIRECT("Sheet5!AL"&amp;ROW())),COUNTIF([1]在庫!$D:$D,INDIRECT("Sheet5!B"&amp;ROW()))),0)</f>
        <v>单0/库0</v>
      </c>
      <c r="E139" t="str">
        <f>IFERROR(IF(F139&lt;&gt;"",F139,IF(OR(AND(Sheet3!AC139="14:00",Q139&gt;0),AND(R139&lt;&gt;"",J139&gt;1)),"",IF(AND(J139&gt;=4,Sheet2!F139=0,H139&gt;5),"上架●",IF(OR(AND(J139=0,H139&lt;12),AND(J139&lt;4,H139&lt;=5,Sheet2!F139=1)),IF(Sheet2!F139=1,"下架●",""),IF(AND(J139&lt;=4,Sheet2!F139=1),"問合●",""))))),"")</f>
        <v>❖</v>
      </c>
      <c r="F139" t="s">
        <v>1491</v>
      </c>
      <c r="G139" s="35" cm="1">
        <f t="array" aca="1" ref="G139" ca="1">IFERROR(COUNTIF(INDIRECT(Sheet2!$W$2&amp;"F"&amp;Sheet2!B139&amp;":F"&amp;Sheet2!D139),"&lt;="&amp;Sheet3!L139*手数料),0)</f>
        <v>1</v>
      </c>
      <c r="H139" s="35">
        <f ca="1">IF(AND(Sheet2!L139=0,J139+L139+N139&lt;&gt;0),J139+L139+N139,Sheet2!L139)</f>
        <v>3</v>
      </c>
      <c r="I139" s="38" t="str">
        <f ca="1">HYPERLINK("https://www.qoo10.jp/GMKT.INC/Goods/Goods.aspx?goodscode="&amp;A139,IF(Sheet2!F139=0,"在庫切れ","出品中"))</f>
        <v>在庫切れ</v>
      </c>
      <c r="J139">
        <v>3</v>
      </c>
      <c r="K139" s="33" t="s">
        <v>2832</v>
      </c>
      <c r="L139">
        <v>0</v>
      </c>
      <c r="M139" s="6" t="s">
        <v>2389</v>
      </c>
      <c r="N139">
        <v>0</v>
      </c>
      <c r="O139" t="s">
        <v>291</v>
      </c>
      <c r="P139" t="str" cm="1">
        <f t="array" aca="1" ref="P139" ca="1">IF(発送日=0.583333333333333,TEXT(0.583333333333333,"H:MM"),発送日)&amp;"/"&amp;Sheet3!AC139</f>
        <v>7/14</v>
      </c>
      <c r="Q139" cm="1">
        <f t="array" aca="1" ref="Q139" ca="1">VALUE(_xlfn.XLOOKUP(INDIRECT("A"&amp;ROW()),Sheet5!A:A,Sheet5!K:K,"",0,1))</f>
        <v>0</v>
      </c>
      <c r="R139" s="67" t="str" cm="1">
        <f t="array" aca="1" ref="R13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v>
      </c>
      <c r="S139" s="28" cm="1">
        <f t="array" aca="1" ref="S139" ca="1">VALUE(_xlfn.XLOOKUP(INDIRECT("A"&amp;ROW()),Sheet5!A:A,Sheet5!I:I,"",0,1))</f>
        <v>285976</v>
      </c>
      <c r="T139">
        <f ca="1">_xlfn.LET(_xlpm.kaka,IFERROR(LOOKUP(U139,{0,20000,30000,50000,100000,200000,400000,800000},{1500,2500,3500,4000,6000,8000,12000,30000}),6000),IF(TEXT(NOW(),"AAAA")="金曜日",_xlpm.kaka*2,_xlpm.kaka))</f>
        <v>8000</v>
      </c>
      <c r="U139" s="27">
        <f>IFERROR(_xlfn.LET(_xlpm.quyu,Sheet4!E139:J139,IF(COUNTIF(_xlpm.quyu,"&gt;0")&gt;=4,AVERAGE(_xlpm.quyu),IF(MAX(_xlpm.quyu)&gt;0,MAX(_xlpm.quyu),""))),"")</f>
        <v>286299</v>
      </c>
      <c r="V139" s="28" cm="1">
        <f t="array" aca="1" ref="V139" ca="1">IFERROR(IF(Sheet4!D139&lt;&gt;"",ROUND((Sheet4!D139+Sheet1!T139)/手数料,0),ROUND((U139+T139)/手数料,0))*IF($V$1&lt;&gt;"",$V$1,1),"")</f>
        <v>323405</v>
      </c>
      <c r="Z139" s="1"/>
      <c r="AA139" s="1"/>
      <c r="AB139" s="1"/>
      <c r="AD139" s="3"/>
      <c r="AE139" s="3"/>
      <c r="AF139" s="3"/>
      <c r="AG139" s="3"/>
    </row>
    <row r="140" spans="1:33" ht="35.1" customHeight="1">
      <c r="A140">
        <v>885796310</v>
      </c>
      <c r="B140" t="s">
        <v>415</v>
      </c>
      <c r="C140" t="str">
        <f>HYPERLINK(_xlfn.XLOOKUP(A140,源!A:A,源!V:V,"",0,1),"网页")</f>
        <v>网页</v>
      </c>
      <c r="D140" s="55" t="str" cm="1">
        <f t="array" aca="1" ref="D140" ca="1">"单"&amp;Sheet2!G140&amp;"/库"&amp;IFERROR(IF(COUNTIF([1]在庫!$C:$C,INDIRECT("Sheet5!AL"&amp;ROW()))&gt;0,COUNTIF([1]在庫!$C:$C,INDIRECT("Sheet5!AL"&amp;ROW())),COUNTIF([1]在庫!$D:$D,INDIRECT("Sheet5!B"&amp;ROW()))),0)</f>
        <v>单0/库0</v>
      </c>
      <c r="E140" t="str">
        <f>IFERROR(IF(F140&lt;&gt;"",F140,IF(OR(AND(Sheet3!AC140="14:00",Q140&gt;0),AND(R140&lt;&gt;"",J140&gt;1)),"",IF(AND(J140&gt;=4,Sheet2!F140=0,H140&gt;5),"上架●",IF(OR(AND(J140=0,H140&lt;12),AND(J140&lt;4,H140&lt;=5,Sheet2!F140=1)),IF(Sheet2!F140=1,"下架●",""),IF(AND(J140&lt;=4,Sheet2!F140=1),"問合●",""))))),"")</f>
        <v>下架●</v>
      </c>
      <c r="F140" t="s">
        <v>223</v>
      </c>
      <c r="G140" s="35" cm="1">
        <f t="array" aca="1" ref="G140" ca="1">IFERROR(COUNTIF(INDIRECT(Sheet2!$W$2&amp;"F"&amp;Sheet2!B140&amp;":F"&amp;Sheet2!D140),"&lt;="&amp;Sheet3!L140*手数料),0)</f>
        <v>8</v>
      </c>
      <c r="H140" s="35">
        <f ca="1">IF(AND(Sheet2!L140=0,J140+L140+N140&lt;&gt;0),J140+L140+N140,Sheet2!L140)</f>
        <v>12</v>
      </c>
      <c r="I140" s="38" t="str">
        <f ca="1">HYPERLINK("https://www.qoo10.jp/GMKT.INC/Goods/Goods.aspx?goodscode="&amp;A140,IF(Sheet2!F140=0,"在庫切れ","出品中"))</f>
        <v>在庫切れ</v>
      </c>
      <c r="J140">
        <v>8</v>
      </c>
      <c r="K140" s="33" t="s">
        <v>2833</v>
      </c>
      <c r="L140">
        <v>3</v>
      </c>
      <c r="M140" s="6" t="s">
        <v>2389</v>
      </c>
      <c r="N140">
        <v>1</v>
      </c>
      <c r="O140" t="s">
        <v>291</v>
      </c>
      <c r="P140" t="str" cm="1">
        <f t="array" aca="1" ref="P140" ca="1">IF(発送日=0.583333333333333,TEXT(0.583333333333333,"H:MM"),発送日)&amp;"/"&amp;Sheet3!AC140</f>
        <v>7/3</v>
      </c>
      <c r="Q140" cm="1">
        <f t="array" aca="1" ref="Q140" ca="1">VALUE(_xlfn.XLOOKUP(INDIRECT("A"&amp;ROW()),Sheet5!A:A,Sheet5!K:K,"",0,1))</f>
        <v>0</v>
      </c>
      <c r="R140" s="67" t="str" cm="1">
        <f t="array" aca="1" ref="R14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40" s="28" cm="1">
        <f t="array" aca="1" ref="S140" ca="1">VALUE(_xlfn.XLOOKUP(INDIRECT("A"&amp;ROW()),Sheet5!A:A,Sheet5!I:I,"",0,1))</f>
        <v>148051</v>
      </c>
      <c r="T140">
        <f ca="1">_xlfn.LET(_xlpm.kaka,IFERROR(LOOKUP(U140,{0,20000,30000,50000,100000,200000,400000,800000},{1500,2500,3500,4000,6000,8000,12000,30000}),6000),IF(TEXT(NOW(),"AAAA")="金曜日",_xlpm.kaka*2,_xlpm.kaka))</f>
        <v>6000</v>
      </c>
      <c r="U140" s="27">
        <f>IFERROR(_xlfn.LET(_xlpm.quyu,Sheet4!E140:J140,IF(COUNTIF(_xlpm.quyu,"&gt;0")&gt;=4,AVERAGE(_xlpm.quyu),IF(MAX(_xlpm.quyu)&gt;0,MAX(_xlpm.quyu),""))),"")</f>
        <v>124825.5</v>
      </c>
      <c r="V140" s="28" cm="1">
        <f t="array" aca="1" ref="V140" ca="1">IFERROR(IF(Sheet4!D140&lt;&gt;"",ROUND((Sheet4!D140+Sheet1!T140)/手数料,0),ROUND((U140+T140)/手数料,0))*IF($V$1&lt;&gt;"",$V$1,1),"")</f>
        <v>142202</v>
      </c>
      <c r="Z140" s="1"/>
      <c r="AA140" s="1"/>
      <c r="AB140" s="1"/>
      <c r="AD140" s="3"/>
      <c r="AE140" s="3"/>
      <c r="AF140" s="3"/>
      <c r="AG140" s="3"/>
    </row>
    <row r="141" spans="1:33" ht="35.1" customHeight="1">
      <c r="A141">
        <v>885796311</v>
      </c>
      <c r="B141" t="s">
        <v>416</v>
      </c>
      <c r="C141" t="str">
        <f>HYPERLINK(_xlfn.XLOOKUP(A141,源!A:A,源!V:V,"",0,1),"网页")</f>
        <v>网页</v>
      </c>
      <c r="D141" s="55" t="str" cm="1">
        <f t="array" aca="1" ref="D141" ca="1">"单"&amp;Sheet2!G141&amp;"/库"&amp;IFERROR(IF(COUNTIF([1]在庫!$C:$C,INDIRECT("Sheet5!AL"&amp;ROW()))&gt;0,COUNTIF([1]在庫!$C:$C,INDIRECT("Sheet5!AL"&amp;ROW())),COUNTIF([1]在庫!$D:$D,INDIRECT("Sheet5!B"&amp;ROW()))),0)</f>
        <v>单0/库0</v>
      </c>
      <c r="E141" t="str">
        <f ca="1">IFERROR(IF(F141&lt;&gt;"",F141,IF(OR(AND(Sheet3!AC141="14:00",Q141&gt;0),AND(R141&lt;&gt;"",J141&gt;1)),"",IF(AND(J141&gt;=4,Sheet2!F141=0,H141&gt;5),"上架●",IF(OR(AND(J141=0,H141&lt;12),AND(J141&lt;4,H141&lt;=5,Sheet2!F141=1)),IF(Sheet2!F141=1,"下架●",""),IF(AND(J141&lt;=4,Sheet2!F141=1),"問合●",""))))),"")</f>
        <v/>
      </c>
      <c r="G141" s="35" cm="1">
        <f t="array" aca="1" ref="G141" ca="1">IFERROR(COUNTIF(INDIRECT(Sheet2!$W$2&amp;"F"&amp;Sheet2!B141&amp;":F"&amp;Sheet2!D141),"&lt;="&amp;Sheet3!L141*手数料),0)</f>
        <v>29</v>
      </c>
      <c r="H141" s="35">
        <f ca="1">IF(AND(Sheet2!L141=0,J141+L141+N141&lt;&gt;0),J141+L141+N141,Sheet2!L141)</f>
        <v>48</v>
      </c>
      <c r="I141" s="38" t="str">
        <f ca="1">HYPERLINK("https://www.qoo10.jp/GMKT.INC/Goods/Goods.aspx?goodscode="&amp;A141,IF(Sheet2!F141=0,"在庫切れ","出品中"))</f>
        <v>出品中</v>
      </c>
      <c r="J141">
        <v>12</v>
      </c>
      <c r="K141" s="33" t="s">
        <v>2834</v>
      </c>
      <c r="L141">
        <v>28</v>
      </c>
      <c r="M141" s="6" t="s">
        <v>2389</v>
      </c>
      <c r="N141">
        <v>8</v>
      </c>
      <c r="O141" t="s">
        <v>291</v>
      </c>
      <c r="P141" t="str" cm="1">
        <f t="array" aca="1" ref="P141" ca="1">IF(発送日=0.583333333333333,TEXT(0.583333333333333,"H:MM"),発送日)&amp;"/"&amp;Sheet3!AC141</f>
        <v>3/3</v>
      </c>
      <c r="Q141" cm="1">
        <f t="array" aca="1" ref="Q141" ca="1">VALUE(_xlfn.XLOOKUP(INDIRECT("A"&amp;ROW()),Sheet5!A:A,Sheet5!K:K,"",0,1))</f>
        <v>1</v>
      </c>
      <c r="R141" s="67" t="str" cm="1">
        <f t="array" aca="1" ref="R14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41" s="28" cm="1">
        <f t="array" aca="1" ref="S141" ca="1">VALUE(_xlfn.XLOOKUP(INDIRECT("A"&amp;ROW()),Sheet5!A:A,Sheet5!I:I,"",0,1))</f>
        <v>96633</v>
      </c>
      <c r="T141">
        <f ca="1">_xlfn.LET(_xlpm.kaka,IFERROR(LOOKUP(U141,{0,20000,30000,50000,100000,200000,400000,800000},{1500,2500,3500,4000,6000,8000,12000,30000}),6000),IF(TEXT(NOW(),"AAAA")="金曜日",_xlpm.kaka*2,_xlpm.kaka))</f>
        <v>4000</v>
      </c>
      <c r="U141" s="27">
        <f>IFERROR(_xlfn.LET(_xlpm.quyu,Sheet4!E141:J141,IF(COUNTIF(_xlpm.quyu,"&gt;0")&gt;=4,AVERAGE(_xlpm.quyu),IF(MAX(_xlpm.quyu)&gt;0,MAX(_xlpm.quyu),""))),"")</f>
        <v>87516</v>
      </c>
      <c r="V141" s="28" cm="1">
        <f t="array" aca="1" ref="V141" ca="1">IFERROR(IF(Sheet4!D141&lt;&gt;"",ROUND((Sheet4!D141+Sheet1!T141)/手数料,0),ROUND((U141+T141)/手数料,0))*IF($V$1&lt;&gt;"",$V$1,1),"")</f>
        <v>99474</v>
      </c>
      <c r="Z141" s="1"/>
      <c r="AA141" s="1"/>
      <c r="AB141" s="1"/>
      <c r="AD141" s="3"/>
      <c r="AE141" s="3"/>
      <c r="AF141" s="3"/>
      <c r="AG141" s="3"/>
    </row>
    <row r="142" spans="1:33" ht="35.1" customHeight="1">
      <c r="A142">
        <v>885796312</v>
      </c>
      <c r="B142" t="s">
        <v>417</v>
      </c>
      <c r="C142" t="str">
        <f>HYPERLINK(_xlfn.XLOOKUP(A142,源!A:A,源!V:V,"",0,1),"网页")</f>
        <v>网页</v>
      </c>
      <c r="D142" s="55" t="str" cm="1">
        <f t="array" aca="1" ref="D142" ca="1">"单"&amp;Sheet2!G142&amp;"/库"&amp;IFERROR(IF(COUNTIF([1]在庫!$C:$C,INDIRECT("Sheet5!AL"&amp;ROW()))&gt;0,COUNTIF([1]在庫!$C:$C,INDIRECT("Sheet5!AL"&amp;ROW())),COUNTIF([1]在庫!$D:$D,INDIRECT("Sheet5!B"&amp;ROW()))),0)</f>
        <v>单0/库0</v>
      </c>
      <c r="E142" t="str">
        <f ca="1">IFERROR(IF(F142&lt;&gt;"",F142,IF(OR(AND(Sheet3!AC142="14:00",Q142&gt;0),AND(R142&lt;&gt;"",J142&gt;1)),"",IF(AND(J142&gt;=4,Sheet2!F142=0,H142&gt;5),"上架●",IF(OR(AND(J142=0,H142&lt;12),AND(J142&lt;4,H142&lt;=5,Sheet2!F142=1)),IF(Sheet2!F142=1,"下架●",""),IF(AND(J142&lt;=4,Sheet2!F142=1),"問合●",""))))),"")</f>
        <v/>
      </c>
      <c r="G142" s="35" cm="1">
        <f t="array" aca="1" ref="G142" ca="1">IFERROR(COUNTIF(INDIRECT(Sheet2!$W$2&amp;"F"&amp;Sheet2!B142&amp;":F"&amp;Sheet2!D142),"&lt;="&amp;Sheet3!L142*手数料),0)</f>
        <v>27</v>
      </c>
      <c r="H142" s="35">
        <f ca="1">IF(AND(Sheet2!L142=0,J142+L142+N142&lt;&gt;0),J142+L142+N142,Sheet2!L142)</f>
        <v>43</v>
      </c>
      <c r="I142" s="38" t="str">
        <f ca="1">HYPERLINK("https://www.qoo10.jp/GMKT.INC/Goods/Goods.aspx?goodscode="&amp;A142,IF(Sheet2!F142=0,"在庫切れ","出品中"))</f>
        <v>出品中</v>
      </c>
      <c r="J142">
        <v>15</v>
      </c>
      <c r="K142" s="33" t="s">
        <v>2835</v>
      </c>
      <c r="L142">
        <v>20</v>
      </c>
      <c r="M142" s="6" t="s">
        <v>2389</v>
      </c>
      <c r="N142">
        <v>8</v>
      </c>
      <c r="O142" t="s">
        <v>291</v>
      </c>
      <c r="P142" t="str" cm="1">
        <f t="array" aca="1" ref="P142" ca="1">IF(発送日=0.583333333333333,TEXT(0.583333333333333,"H:MM"),発送日)&amp;"/"&amp;Sheet3!AC142</f>
        <v>3/3</v>
      </c>
      <c r="Q142" cm="1">
        <f t="array" aca="1" ref="Q142" ca="1">VALUE(_xlfn.XLOOKUP(INDIRECT("A"&amp;ROW()),Sheet5!A:A,Sheet5!K:K,"",0,1))</f>
        <v>1</v>
      </c>
      <c r="R142" s="67" t="str" cm="1">
        <f t="array" aca="1" ref="R14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42" s="28" cm="1">
        <f t="array" aca="1" ref="S142" ca="1">VALUE(_xlfn.XLOOKUP(INDIRECT("A"&amp;ROW()),Sheet5!A:A,Sheet5!I:I,"",0,1))</f>
        <v>99759</v>
      </c>
      <c r="T142">
        <f ca="1">_xlfn.LET(_xlpm.kaka,IFERROR(LOOKUP(U142,{0,20000,30000,50000,100000,200000,400000,800000},{1500,2500,3500,4000,6000,8000,12000,30000}),6000),IF(TEXT(NOW(),"AAAA")="金曜日",_xlpm.kaka*2,_xlpm.kaka))</f>
        <v>4000</v>
      </c>
      <c r="U142" s="27">
        <f>IFERROR(_xlfn.LET(_xlpm.quyu,Sheet4!E142:J142,IF(COUNTIF(_xlpm.quyu,"&gt;0")&gt;=4,AVERAGE(_xlpm.quyu),IF(MAX(_xlpm.quyu)&gt;0,MAX(_xlpm.quyu),""))),"")</f>
        <v>86383.666666666672</v>
      </c>
      <c r="V142" s="28" cm="1">
        <f t="array" aca="1" ref="V142" ca="1">IFERROR(IF(Sheet4!D142&lt;&gt;"",ROUND((Sheet4!D142+Sheet1!T142)/手数料,0),ROUND((U142+T142)/手数料,0))*IF($V$1&lt;&gt;"",$V$1,1),"")</f>
        <v>99240</v>
      </c>
      <c r="Z142" s="1"/>
      <c r="AA142" s="1"/>
      <c r="AB142" s="1"/>
      <c r="AD142" s="3"/>
      <c r="AE142" s="3"/>
      <c r="AF142" s="3"/>
      <c r="AG142" s="3"/>
    </row>
    <row r="143" spans="1:33" ht="35.1" customHeight="1">
      <c r="A143">
        <v>885796313</v>
      </c>
      <c r="B143" t="s">
        <v>418</v>
      </c>
      <c r="C143" t="str">
        <f>HYPERLINK(_xlfn.XLOOKUP(A143,源!A:A,源!V:V,"",0,1),"网页")</f>
        <v>网页</v>
      </c>
      <c r="D143" s="55" t="str" cm="1">
        <f t="array" aca="1" ref="D143" ca="1">"单"&amp;Sheet2!G143&amp;"/库"&amp;IFERROR(IF(COUNTIF([1]在庫!$C:$C,INDIRECT("Sheet5!AL"&amp;ROW()))&gt;0,COUNTIF([1]在庫!$C:$C,INDIRECT("Sheet5!AL"&amp;ROW())),COUNTIF([1]在庫!$D:$D,INDIRECT("Sheet5!B"&amp;ROW()))),0)</f>
        <v>单0/库0</v>
      </c>
      <c r="E143" t="str">
        <f ca="1">IFERROR(IF(F143&lt;&gt;"",F143,IF(OR(AND(Sheet3!AC143="14:00",Q143&gt;0),AND(R143&lt;&gt;"",J143&gt;1)),"",IF(AND(J143&gt;=4,Sheet2!F143=0,H143&gt;5),"上架●",IF(OR(AND(J143=0,H143&lt;12),AND(J143&lt;4,H143&lt;=5,Sheet2!F143=1)),IF(Sheet2!F143=1,"下架●",""),IF(AND(J143&lt;=4,Sheet2!F143=1),"問合●",""))))),"")</f>
        <v/>
      </c>
      <c r="G143" s="35" cm="1">
        <f t="array" aca="1" ref="G143" ca="1">IFERROR(COUNTIF(INDIRECT(Sheet2!$W$2&amp;"F"&amp;Sheet2!B143&amp;":F"&amp;Sheet2!D143),"&lt;="&amp;Sheet3!L143*手数料),0)</f>
        <v>9</v>
      </c>
      <c r="H143" s="35">
        <f ca="1">IF(AND(Sheet2!L143=0,J143+L143+N143&lt;&gt;0),J143+L143+N143,Sheet2!L143)</f>
        <v>50</v>
      </c>
      <c r="I143" s="38" t="str">
        <f ca="1">HYPERLINK("https://www.qoo10.jp/GMKT.INC/Goods/Goods.aspx?goodscode="&amp;A143,IF(Sheet2!F143=0,"在庫切れ","出品中"))</f>
        <v>出品中</v>
      </c>
      <c r="J143">
        <v>42</v>
      </c>
      <c r="K143" s="33" t="s">
        <v>2836</v>
      </c>
      <c r="L143">
        <v>3</v>
      </c>
      <c r="M143" s="6" t="s">
        <v>2389</v>
      </c>
      <c r="N143">
        <v>5</v>
      </c>
      <c r="O143" t="s">
        <v>291</v>
      </c>
      <c r="P143" t="str" cm="1">
        <f t="array" aca="1" ref="P143" ca="1">IF(発送日=0.583333333333333,TEXT(0.583333333333333,"H:MM"),発送日)&amp;"/"&amp;Sheet3!AC143</f>
        <v>3/3</v>
      </c>
      <c r="Q143" cm="1">
        <f t="array" aca="1" ref="Q143" ca="1">VALUE(_xlfn.XLOOKUP(INDIRECT("A"&amp;ROW()),Sheet5!A:A,Sheet5!K:K,"",0,1))</f>
        <v>1</v>
      </c>
      <c r="R143" s="67" t="str" cm="1">
        <f t="array" aca="1" ref="R14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43" s="28" cm="1">
        <f t="array" aca="1" ref="S143" ca="1">VALUE(_xlfn.XLOOKUP(INDIRECT("A"&amp;ROW()),Sheet5!A:A,Sheet5!I:I,"",0,1))</f>
        <v>87839</v>
      </c>
      <c r="T143">
        <f ca="1">_xlfn.LET(_xlpm.kaka,IFERROR(LOOKUP(U143,{0,20000,30000,50000,100000,200000,400000,800000},{1500,2500,3500,4000,6000,8000,12000,30000}),6000),IF(TEXT(NOW(),"AAAA")="金曜日",_xlpm.kaka*2,_xlpm.kaka))</f>
        <v>4000</v>
      </c>
      <c r="U143" s="27">
        <f>IFERROR(_xlfn.LET(_xlpm.quyu,Sheet4!E143:J143,IF(COUNTIF(_xlpm.quyu,"&gt;0")&gt;=4,AVERAGE(_xlpm.quyu),IF(MAX(_xlpm.quyu)&gt;0,MAX(_xlpm.quyu),""))),"")</f>
        <v>77988</v>
      </c>
      <c r="V143" s="28" cm="1">
        <f t="array" aca="1" ref="V143" ca="1">IFERROR(IF(Sheet4!D143&lt;&gt;"",ROUND((Sheet4!D143+Sheet1!T143)/手数料,0),ROUND((U143+T143)/手数料,0))*IF($V$1&lt;&gt;"",$V$1,1),"")</f>
        <v>89117</v>
      </c>
      <c r="Z143" s="1"/>
      <c r="AA143" s="1"/>
      <c r="AB143" s="1"/>
      <c r="AD143" s="3"/>
      <c r="AE143" s="3"/>
      <c r="AF143" s="3"/>
      <c r="AG143" s="3"/>
    </row>
    <row r="144" spans="1:33" ht="35.1" customHeight="1">
      <c r="A144">
        <v>885796314</v>
      </c>
      <c r="B144" t="s">
        <v>419</v>
      </c>
      <c r="C144" t="str">
        <f>HYPERLINK(_xlfn.XLOOKUP(A144,源!A:A,源!V:V,"",0,1),"网页")</f>
        <v>网页</v>
      </c>
      <c r="D144" s="55" t="str" cm="1">
        <f t="array" aca="1" ref="D144" ca="1">"单"&amp;Sheet2!G144&amp;"/库"&amp;IFERROR(IF(COUNTIF([1]在庫!$C:$C,INDIRECT("Sheet5!AL"&amp;ROW()))&gt;0,COUNTIF([1]在庫!$C:$C,INDIRECT("Sheet5!AL"&amp;ROW())),COUNTIF([1]在庫!$D:$D,INDIRECT("Sheet5!B"&amp;ROW()))),0)</f>
        <v>单0/库0</v>
      </c>
      <c r="E144" t="str">
        <f ca="1">IFERROR(IF(F144&lt;&gt;"",F144,IF(OR(AND(Sheet3!AC144="14:00",Q144&gt;0),AND(R144&lt;&gt;"",J144&gt;1)),"",IF(AND(J144&gt;=4,Sheet2!F144=0,H144&gt;5),"上架●",IF(OR(AND(J144=0,H144&lt;12),AND(J144&lt;4,H144&lt;=5,Sheet2!F144=1)),IF(Sheet2!F144=1,"下架●",""),IF(AND(J144&lt;=4,Sheet2!F144=1),"問合●",""))))),"")</f>
        <v/>
      </c>
      <c r="G144" s="35" cm="1">
        <f t="array" aca="1" ref="G144" ca="1">IFERROR(COUNTIF(INDIRECT(Sheet2!$W$2&amp;"F"&amp;Sheet2!B144&amp;":F"&amp;Sheet2!D144),"&lt;="&amp;Sheet3!L144*手数料),0)</f>
        <v>9</v>
      </c>
      <c r="H144" s="35">
        <f ca="1">IF(AND(Sheet2!L144=0,J144+L144+N144&lt;&gt;0),J144+L144+N144,Sheet2!L144)</f>
        <v>45</v>
      </c>
      <c r="I144" s="38" t="str">
        <f ca="1">HYPERLINK("https://www.qoo10.jp/GMKT.INC/Goods/Goods.aspx?goodscode="&amp;A144,IF(Sheet2!F144=0,"在庫切れ","出品中"))</f>
        <v>出品中</v>
      </c>
      <c r="J144">
        <v>20</v>
      </c>
      <c r="K144" s="33" t="s">
        <v>2837</v>
      </c>
      <c r="L144">
        <v>15</v>
      </c>
      <c r="M144" s="6" t="s">
        <v>2389</v>
      </c>
      <c r="N144">
        <v>10</v>
      </c>
      <c r="O144" t="s">
        <v>291</v>
      </c>
      <c r="P144" t="str" cm="1">
        <f t="array" aca="1" ref="P144" ca="1">IF(発送日=0.583333333333333,TEXT(0.583333333333333,"H:MM"),発送日)&amp;"/"&amp;Sheet3!AC144</f>
        <v>3/3</v>
      </c>
      <c r="Q144" cm="1">
        <f t="array" aca="1" ref="Q144" ca="1">VALUE(_xlfn.XLOOKUP(INDIRECT("A"&amp;ROW()),Sheet5!A:A,Sheet5!K:K,"",0,1))</f>
        <v>1</v>
      </c>
      <c r="R144" s="67" t="str" cm="1">
        <f t="array" aca="1" ref="R14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44" s="28" cm="1">
        <f t="array" aca="1" ref="S144" ca="1">VALUE(_xlfn.XLOOKUP(INDIRECT("A"&amp;ROW()),Sheet5!A:A,Sheet5!I:I,"",0,1))</f>
        <v>89372</v>
      </c>
      <c r="T144">
        <f ca="1">_xlfn.LET(_xlpm.kaka,IFERROR(LOOKUP(U144,{0,20000,30000,50000,100000,200000,400000,800000},{1500,2500,3500,4000,6000,8000,12000,30000}),6000),IF(TEXT(NOW(),"AAAA")="金曜日",_xlpm.kaka*2,_xlpm.kaka))</f>
        <v>4000</v>
      </c>
      <c r="U144" s="27">
        <f>IFERROR(_xlfn.LET(_xlpm.quyu,Sheet4!E144:J144,IF(COUNTIF(_xlpm.quyu,"&gt;0")&gt;=4,AVERAGE(_xlpm.quyu),IF(MAX(_xlpm.quyu)&gt;0,MAX(_xlpm.quyu),""))),"")</f>
        <v>78365.5</v>
      </c>
      <c r="V144" s="28" cm="1">
        <f t="array" aca="1" ref="V144" ca="1">IFERROR(IF(Sheet4!D144&lt;&gt;"",ROUND((Sheet4!D144+Sheet1!T144)/手数料,0),ROUND((U144+T144)/手数料,0))*IF($V$1&lt;&gt;"",$V$1,1),"")</f>
        <v>89528</v>
      </c>
      <c r="Z144" s="1"/>
      <c r="AA144" s="1"/>
      <c r="AB144" s="1"/>
      <c r="AD144" s="3"/>
      <c r="AE144" s="3"/>
      <c r="AF144" s="3"/>
      <c r="AG144" s="3"/>
    </row>
    <row r="145" spans="1:33" ht="35.1" customHeight="1">
      <c r="A145">
        <v>885796315</v>
      </c>
      <c r="B145" t="s">
        <v>420</v>
      </c>
      <c r="C145" t="str">
        <f>HYPERLINK(_xlfn.XLOOKUP(A145,源!A:A,源!V:V,"",0,1),"网页")</f>
        <v>网页</v>
      </c>
      <c r="D145" s="55" t="str" cm="1">
        <f t="array" aca="1" ref="D145" ca="1">"单"&amp;Sheet2!G145&amp;"/库"&amp;IFERROR(IF(COUNTIF([1]在庫!$C:$C,INDIRECT("Sheet5!AL"&amp;ROW()))&gt;0,COUNTIF([1]在庫!$C:$C,INDIRECT("Sheet5!AL"&amp;ROW())),COUNTIF([1]在庫!$D:$D,INDIRECT("Sheet5!B"&amp;ROW()))),0)</f>
        <v>单0/库0</v>
      </c>
      <c r="E145" t="str">
        <f ca="1">IFERROR(IF(F145&lt;&gt;"",F145,IF(OR(AND(Sheet3!AC145="14:00",Q145&gt;0),AND(R145&lt;&gt;"",J145&gt;1)),"",IF(AND(J145&gt;=4,Sheet2!F145=0,H145&gt;5),"上架●",IF(OR(AND(J145=0,H145&lt;12),AND(J145&lt;4,H145&lt;=5,Sheet2!F145=1)),IF(Sheet2!F145=1,"下架●",""),IF(AND(J145&lt;=4,Sheet2!F145=1),"問合●",""))))),"")</f>
        <v/>
      </c>
      <c r="G145" s="35" cm="1">
        <f t="array" aca="1" ref="G145" ca="1">IFERROR(COUNTIF(INDIRECT(Sheet2!$W$2&amp;"F"&amp;Sheet2!B145&amp;":F"&amp;Sheet2!D145),"&lt;="&amp;Sheet3!L145*手数料),0)</f>
        <v>17</v>
      </c>
      <c r="H145" s="35">
        <f ca="1">IF(AND(Sheet2!L145=0,J145+L145+N145&lt;&gt;0),J145+L145+N145,Sheet2!L145)</f>
        <v>45</v>
      </c>
      <c r="I145" s="38" t="str">
        <f ca="1">HYPERLINK("https://www.qoo10.jp/GMKT.INC/Goods/Goods.aspx?goodscode="&amp;A145,IF(Sheet2!F145=0,"在庫切れ","出品中"))</f>
        <v>出品中</v>
      </c>
      <c r="J145">
        <v>22</v>
      </c>
      <c r="K145" s="33" t="s">
        <v>2838</v>
      </c>
      <c r="L145">
        <v>13</v>
      </c>
      <c r="M145" s="6" t="s">
        <v>2389</v>
      </c>
      <c r="N145">
        <v>10</v>
      </c>
      <c r="O145" t="s">
        <v>291</v>
      </c>
      <c r="P145" t="str" cm="1">
        <f t="array" aca="1" ref="P145" ca="1">IF(発送日=0.583333333333333,TEXT(0.583333333333333,"H:MM"),発送日)&amp;"/"&amp;Sheet3!AC145</f>
        <v>3/3</v>
      </c>
      <c r="Q145" cm="1">
        <f t="array" aca="1" ref="Q145" ca="1">VALUE(_xlfn.XLOOKUP(INDIRECT("A"&amp;ROW()),Sheet5!A:A,Sheet5!K:K,"",0,1))</f>
        <v>1</v>
      </c>
      <c r="R145" s="67" t="str" cm="1">
        <f t="array" aca="1" ref="R14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45" s="28" cm="1">
        <f t="array" aca="1" ref="S145" ca="1">VALUE(_xlfn.XLOOKUP(INDIRECT("A"&amp;ROW()),Sheet5!A:A,Sheet5!I:I,"",0,1))</f>
        <v>110980</v>
      </c>
      <c r="T145">
        <f ca="1">_xlfn.LET(_xlpm.kaka,IFERROR(LOOKUP(U145,{0,20000,30000,50000,100000,200000,400000,800000},{1500,2500,3500,4000,6000,8000,12000,30000}),6000),IF(TEXT(NOW(),"AAAA")="金曜日",_xlpm.kaka*2,_xlpm.kaka))</f>
        <v>4000</v>
      </c>
      <c r="U145" s="27">
        <f>IFERROR(_xlfn.LET(_xlpm.quyu,Sheet4!E145:J145,IF(COUNTIF(_xlpm.quyu,"&gt;0")&gt;=4,AVERAGE(_xlpm.quyu),IF(MAX(_xlpm.quyu)&gt;0,MAX(_xlpm.quyu),""))),"")</f>
        <v>97497.333333333328</v>
      </c>
      <c r="V145" s="28" cm="1">
        <f t="array" aca="1" ref="V145" ca="1">IFERROR(IF(Sheet4!D145&lt;&gt;"",ROUND((Sheet4!D145+Sheet1!T145)/手数料,0),ROUND((U145+T145)/手数料,0))*IF($V$1&lt;&gt;"",$V$1,1),"")</f>
        <v>110323</v>
      </c>
      <c r="Z145" s="1"/>
      <c r="AA145" s="1"/>
      <c r="AB145" s="1"/>
      <c r="AD145" s="3"/>
      <c r="AE145" s="3"/>
      <c r="AF145" s="3"/>
      <c r="AG145" s="3"/>
    </row>
    <row r="146" spans="1:33" ht="35.1" customHeight="1">
      <c r="A146">
        <v>885796316</v>
      </c>
      <c r="B146" t="s">
        <v>421</v>
      </c>
      <c r="C146" t="str">
        <f>HYPERLINK(_xlfn.XLOOKUP(A146,源!A:A,源!V:V,"",0,1),"网页")</f>
        <v>网页</v>
      </c>
      <c r="D146" s="55" t="str" cm="1">
        <f t="array" aca="1" ref="D146" ca="1">"单"&amp;Sheet2!G146&amp;"/库"&amp;IFERROR(IF(COUNTIF([1]在庫!$C:$C,INDIRECT("Sheet5!AL"&amp;ROW()))&gt;0,COUNTIF([1]在庫!$C:$C,INDIRECT("Sheet5!AL"&amp;ROW())),COUNTIF([1]在庫!$D:$D,INDIRECT("Sheet5!B"&amp;ROW()))),0)</f>
        <v>单0/库0</v>
      </c>
      <c r="E146" t="str">
        <f ca="1">IFERROR(IF(F146&lt;&gt;"",F146,IF(OR(AND(Sheet3!AC146="14:00",Q146&gt;0),AND(R146&lt;&gt;"",J146&gt;1)),"",IF(AND(J146&gt;=4,Sheet2!F146=0,H146&gt;5),"上架●",IF(OR(AND(J146=0,H146&lt;12),AND(J146&lt;4,H146&lt;=5,Sheet2!F146=1)),IF(Sheet2!F146=1,"下架●",""),IF(AND(J146&lt;=4,Sheet2!F146=1),"問合●",""))))),"")</f>
        <v/>
      </c>
      <c r="G146" s="35" cm="1">
        <f t="array" aca="1" ref="G146" ca="1">IFERROR(COUNTIF(INDIRECT(Sheet2!$W$2&amp;"F"&amp;Sheet2!B146&amp;":F"&amp;Sheet2!D146),"&lt;="&amp;Sheet3!L146*手数料),0)</f>
        <v>0</v>
      </c>
      <c r="H146" s="35">
        <f ca="1">IF(AND(Sheet2!L146=0,J146+L146+N146&lt;&gt;0),J146+L146+N146,Sheet2!L146)</f>
        <v>0</v>
      </c>
      <c r="I146" s="38" t="str">
        <f ca="1">HYPERLINK("https://www.qoo10.jp/GMKT.INC/Goods/Goods.aspx?goodscode="&amp;A146,IF(Sheet2!F146=0,"在庫切れ","出品中"))</f>
        <v>在庫切れ</v>
      </c>
      <c r="J146">
        <v>0</v>
      </c>
      <c r="K146" s="33"/>
      <c r="L146">
        <v>0</v>
      </c>
      <c r="M146" s="6" t="s">
        <v>2389</v>
      </c>
      <c r="N146">
        <v>0</v>
      </c>
      <c r="O146" t="s">
        <v>291</v>
      </c>
      <c r="P146" t="str" cm="1">
        <f t="array" aca="1" ref="P146" ca="1">IF(発送日=0.583333333333333,TEXT(0.583333333333333,"H:MM"),発送日)&amp;"/"&amp;Sheet3!AC146</f>
        <v>7/14</v>
      </c>
      <c r="Q146" cm="1">
        <f t="array" aca="1" ref="Q146" ca="1">VALUE(_xlfn.XLOOKUP(INDIRECT("A"&amp;ROW()),Sheet5!A:A,Sheet5!K:K,"",0,1))</f>
        <v>0</v>
      </c>
      <c r="R146" s="67" t="str" cm="1">
        <f t="array" aca="1" ref="R14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46" s="28" cm="1">
        <f t="array" aca="1" ref="S146" ca="1">VALUE(_xlfn.XLOOKUP(INDIRECT("A"&amp;ROW()),Sheet5!A:A,Sheet5!I:I,"",0,1))</f>
        <v>59864</v>
      </c>
      <c r="T146">
        <f ca="1">_xlfn.LET(_xlpm.kaka,IFERROR(LOOKUP(U146,{0,20000,30000,50000,100000,200000,400000,800000},{1500,2500,3500,4000,6000,8000,12000,30000}),6000),IF(TEXT(NOW(),"AAAA")="金曜日",_xlpm.kaka*2,_xlpm.kaka))</f>
        <v>6000</v>
      </c>
      <c r="U146" s="27" t="str">
        <f>IFERROR(_xlfn.LET(_xlpm.quyu,Sheet4!E146:J146,IF(COUNTIF(_xlpm.quyu,"&gt;0")&gt;=4,AVERAGE(_xlpm.quyu),IF(MAX(_xlpm.quyu)&gt;0,MAX(_xlpm.quyu),""))),"")</f>
        <v/>
      </c>
      <c r="V146" s="28" t="str" cm="1">
        <f t="array" aca="1" ref="V146" ca="1">IFERROR(IF(Sheet4!D146&lt;&gt;"",ROUND((Sheet4!D146+Sheet1!T146)/手数料,0),ROUND((U146+T146)/手数料,0))*IF($V$1&lt;&gt;"",$V$1,1),"")</f>
        <v/>
      </c>
      <c r="Z146" s="1"/>
      <c r="AA146" s="1"/>
      <c r="AB146" s="1"/>
      <c r="AD146" s="3"/>
      <c r="AE146" s="3"/>
      <c r="AF146" s="3"/>
      <c r="AG146" s="3"/>
    </row>
    <row r="147" spans="1:33" ht="35.1" customHeight="1">
      <c r="A147">
        <v>885796317</v>
      </c>
      <c r="B147" t="s">
        <v>422</v>
      </c>
      <c r="C147" t="str">
        <f>HYPERLINK(_xlfn.XLOOKUP(A147,源!A:A,源!V:V,"",0,1),"网页")</f>
        <v>网页</v>
      </c>
      <c r="D147" s="55" t="str" cm="1">
        <f t="array" aca="1" ref="D147" ca="1">"单"&amp;Sheet2!G147&amp;"/库"&amp;IFERROR(IF(COUNTIF([1]在庫!$C:$C,INDIRECT("Sheet5!AL"&amp;ROW()))&gt;0,COUNTIF([1]在庫!$C:$C,INDIRECT("Sheet5!AL"&amp;ROW())),COUNTIF([1]在庫!$D:$D,INDIRECT("Sheet5!B"&amp;ROW()))),0)</f>
        <v>单0/库0</v>
      </c>
      <c r="E147" t="str">
        <f ca="1">IFERROR(IF(F147&lt;&gt;"",F147,IF(OR(AND(Sheet3!AC147="14:00",Q147&gt;0),AND(R147&lt;&gt;"",J147&gt;1)),"",IF(AND(J147&gt;=4,Sheet2!F147=0,H147&gt;5),"上架●",IF(OR(AND(J147=0,H147&lt;12),AND(J147&lt;4,H147&lt;=5,Sheet2!F147=1)),IF(Sheet2!F147=1,"下架●",""),IF(AND(J147&lt;=4,Sheet2!F147=1),"問合●",""))))),"")</f>
        <v/>
      </c>
      <c r="G147" s="35" cm="1">
        <f t="array" aca="1" ref="G147" ca="1">IFERROR(COUNTIF(INDIRECT(Sheet2!$W$2&amp;"F"&amp;Sheet2!B147&amp;":F"&amp;Sheet2!D147),"&lt;="&amp;Sheet3!L147*手数料),0)</f>
        <v>1</v>
      </c>
      <c r="H147" s="35">
        <f ca="1">IF(AND(Sheet2!L147=0,J147+L147+N147&lt;&gt;0),J147+L147+N147,Sheet2!L147)</f>
        <v>1</v>
      </c>
      <c r="I147" s="38" t="str">
        <f ca="1">HYPERLINK("https://www.qoo10.jp/GMKT.INC/Goods/Goods.aspx?goodscode="&amp;A147,IF(Sheet2!F147=0,"在庫切れ","出品中"))</f>
        <v>在庫切れ</v>
      </c>
      <c r="J147">
        <v>1</v>
      </c>
      <c r="K147" s="33" t="s">
        <v>2528</v>
      </c>
      <c r="L147">
        <v>0</v>
      </c>
      <c r="M147" s="6" t="s">
        <v>2389</v>
      </c>
      <c r="N147">
        <v>0</v>
      </c>
      <c r="O147" t="s">
        <v>291</v>
      </c>
      <c r="P147" t="str" cm="1">
        <f t="array" aca="1" ref="P147" ca="1">IF(発送日=0.583333333333333,TEXT(0.583333333333333,"H:MM"),発送日)&amp;"/"&amp;Sheet3!AC147</f>
        <v>14/14</v>
      </c>
      <c r="Q147" cm="1">
        <f t="array" aca="1" ref="Q147" ca="1">VALUE(_xlfn.XLOOKUP(INDIRECT("A"&amp;ROW()),Sheet5!A:A,Sheet5!K:K,"",0,1))</f>
        <v>0</v>
      </c>
      <c r="R147" s="67" t="str" cm="1">
        <f t="array" aca="1" ref="R14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47" s="28" cm="1">
        <f t="array" aca="1" ref="S147" ca="1">VALUE(_xlfn.XLOOKUP(INDIRECT("A"&amp;ROW()),Sheet5!A:A,Sheet5!I:I,"",0,1))</f>
        <v>39652</v>
      </c>
      <c r="T147">
        <f ca="1">_xlfn.LET(_xlpm.kaka,IFERROR(LOOKUP(U147,{0,20000,30000,50000,100000,200000,400000,800000},{1500,2500,3500,4000,6000,8000,12000,30000}),6000),IF(TEXT(NOW(),"AAAA")="金曜日",_xlpm.kaka*2,_xlpm.kaka))</f>
        <v>4000</v>
      </c>
      <c r="U147" s="27">
        <f>IFERROR(_xlfn.LET(_xlpm.quyu,Sheet4!E147:J147,IF(COUNTIF(_xlpm.quyu,"&gt;0")&gt;=4,AVERAGE(_xlpm.quyu),IF(MAX(_xlpm.quyu)&gt;0,MAX(_xlpm.quyu),""))),"")</f>
        <v>55800</v>
      </c>
      <c r="V147" s="28" cm="1">
        <f t="array" aca="1" ref="V147" ca="1">IFERROR(IF(Sheet4!D147&lt;&gt;"",ROUND((Sheet4!D147+Sheet1!T147)/手数料,0),ROUND((U147+T147)/手数料,0))*IF($V$1&lt;&gt;"",$V$1,1),"")</f>
        <v>65714</v>
      </c>
      <c r="Z147" s="1"/>
      <c r="AA147" s="1"/>
      <c r="AB147" s="1"/>
      <c r="AD147" s="3"/>
      <c r="AE147" s="3"/>
      <c r="AF147" s="3"/>
      <c r="AG147" s="3"/>
    </row>
    <row r="148" spans="1:33" ht="35.1" customHeight="1">
      <c r="A148">
        <v>885796319</v>
      </c>
      <c r="B148" t="s">
        <v>423</v>
      </c>
      <c r="C148" t="str">
        <f>HYPERLINK(_xlfn.XLOOKUP(A148,源!A:A,源!V:V,"",0,1),"网页")</f>
        <v>网页</v>
      </c>
      <c r="D148" s="55" t="str" cm="1">
        <f t="array" aca="1" ref="D148" ca="1">"单"&amp;Sheet2!G148&amp;"/库"&amp;IFERROR(IF(COUNTIF([1]在庫!$C:$C,INDIRECT("Sheet5!AL"&amp;ROW()))&gt;0,COUNTIF([1]在庫!$C:$C,INDIRECT("Sheet5!AL"&amp;ROW())),COUNTIF([1]在庫!$D:$D,INDIRECT("Sheet5!B"&amp;ROW()))),0)</f>
        <v>单0/库0</v>
      </c>
      <c r="E148" t="str">
        <f ca="1">IFERROR(IF(F148&lt;&gt;"",F148,IF(OR(AND(Sheet3!AC148="14:00",Q148&gt;0),AND(R148&lt;&gt;"",J148&gt;1)),"",IF(AND(J148&gt;=4,Sheet2!F148=0,H148&gt;5),"上架●",IF(OR(AND(J148=0,H148&lt;12),AND(J148&lt;4,H148&lt;=5,Sheet2!F148=1)),IF(Sheet2!F148=1,"下架●",""),IF(AND(J148&lt;=4,Sheet2!F148=1),"問合●",""))))),"")</f>
        <v/>
      </c>
      <c r="G148" s="35" cm="1">
        <f t="array" aca="1" ref="G148" ca="1">IFERROR(COUNTIF(INDIRECT(Sheet2!$W$2&amp;"F"&amp;Sheet2!B148&amp;":F"&amp;Sheet2!D148),"&lt;="&amp;Sheet3!L148*手数料),0)</f>
        <v>1</v>
      </c>
      <c r="H148" s="35">
        <f ca="1">IF(AND(Sheet2!L148=0,J148+L148+N148&lt;&gt;0),J148+L148+N148,Sheet2!L148)</f>
        <v>1</v>
      </c>
      <c r="I148" s="38" t="str">
        <f ca="1">HYPERLINK("https://www.qoo10.jp/GMKT.INC/Goods/Goods.aspx?goodscode="&amp;A148,IF(Sheet2!F148=0,"在庫切れ","出品中"))</f>
        <v>在庫切れ</v>
      </c>
      <c r="J148">
        <v>1</v>
      </c>
      <c r="K148" s="33" t="s">
        <v>2529</v>
      </c>
      <c r="L148">
        <v>0</v>
      </c>
      <c r="M148" s="6" t="s">
        <v>2389</v>
      </c>
      <c r="N148">
        <v>0</v>
      </c>
      <c r="O148" t="s">
        <v>291</v>
      </c>
      <c r="P148" t="str" cm="1">
        <f t="array" aca="1" ref="P148" ca="1">IF(発送日=0.583333333333333,TEXT(0.583333333333333,"H:MM"),発送日)&amp;"/"&amp;Sheet3!AC148</f>
        <v>14/14</v>
      </c>
      <c r="Q148" cm="1">
        <f t="array" aca="1" ref="Q148" ca="1">VALUE(_xlfn.XLOOKUP(INDIRECT("A"&amp;ROW()),Sheet5!A:A,Sheet5!K:K,"",0,1))</f>
        <v>0</v>
      </c>
      <c r="R148" s="67" t="str" cm="1">
        <f t="array" aca="1" ref="R14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48" s="28" cm="1">
        <f t="array" aca="1" ref="S148" ca="1">VALUE(_xlfn.XLOOKUP(INDIRECT("A"&amp;ROW()),Sheet5!A:A,Sheet5!I:I,"",0,1))</f>
        <v>47582</v>
      </c>
      <c r="T148">
        <f ca="1">_xlfn.LET(_xlpm.kaka,IFERROR(LOOKUP(U148,{0,20000,30000,50000,100000,200000,400000,800000},{1500,2500,3500,4000,6000,8000,12000,30000}),6000),IF(TEXT(NOW(),"AAAA")="金曜日",_xlpm.kaka*2,_xlpm.kaka))</f>
        <v>3500</v>
      </c>
      <c r="U148" s="27">
        <f>IFERROR(_xlfn.LET(_xlpm.quyu,Sheet4!E148:J148,IF(COUNTIF(_xlpm.quyu,"&gt;0")&gt;=4,AVERAGE(_xlpm.quyu),IF(MAX(_xlpm.quyu)&gt;0,MAX(_xlpm.quyu),""))),"")</f>
        <v>49800</v>
      </c>
      <c r="V148" s="28" cm="1">
        <f t="array" aca="1" ref="V148" ca="1">IFERROR(IF(Sheet4!D148&lt;&gt;"",ROUND((Sheet4!D148+Sheet1!T148)/手数料,0),ROUND((U148+T148)/手数料,0))*IF($V$1&lt;&gt;"",$V$1,1),"")</f>
        <v>58571</v>
      </c>
      <c r="Z148" s="1"/>
      <c r="AA148" s="1"/>
      <c r="AB148" s="1"/>
      <c r="AD148" s="3"/>
      <c r="AE148" s="3"/>
      <c r="AF148" s="3"/>
      <c r="AG148" s="3"/>
    </row>
    <row r="149" spans="1:33" ht="35.1" customHeight="1">
      <c r="A149">
        <v>885796318</v>
      </c>
      <c r="B149" t="s">
        <v>424</v>
      </c>
      <c r="C149" t="str">
        <f>HYPERLINK(_xlfn.XLOOKUP(A149,源!A:A,源!V:V,"",0,1),"网页")</f>
        <v>网页</v>
      </c>
      <c r="D149" s="55" t="str" cm="1">
        <f t="array" aca="1" ref="D149" ca="1">"单"&amp;Sheet2!G149&amp;"/库"&amp;IFERROR(IF(COUNTIF([1]在庫!$C:$C,INDIRECT("Sheet5!AL"&amp;ROW()))&gt;0,COUNTIF([1]在庫!$C:$C,INDIRECT("Sheet5!AL"&amp;ROW())),COUNTIF([1]在庫!$D:$D,INDIRECT("Sheet5!B"&amp;ROW()))),0)</f>
        <v>单0/库0</v>
      </c>
      <c r="E149" t="str">
        <f ca="1">IFERROR(IF(F149&lt;&gt;"",F149,IF(OR(AND(Sheet3!AC149="14:00",Q149&gt;0),AND(R149&lt;&gt;"",J149&gt;1)),"",IF(AND(J149&gt;=4,Sheet2!F149=0,H149&gt;5),"上架●",IF(OR(AND(J149=0,H149&lt;12),AND(J149&lt;4,H149&lt;=5,Sheet2!F149=1)),IF(Sheet2!F149=1,"下架●",""),IF(AND(J149&lt;=4,Sheet2!F149=1),"問合●",""))))),"")</f>
        <v/>
      </c>
      <c r="G149" s="35" cm="1">
        <f t="array" aca="1" ref="G149" ca="1">IFERROR(COUNTIF(INDIRECT(Sheet2!$W$2&amp;"F"&amp;Sheet2!B149&amp;":F"&amp;Sheet2!D149),"&lt;="&amp;Sheet3!L149*手数料),0)</f>
        <v>0</v>
      </c>
      <c r="H149" s="35">
        <f ca="1">IF(AND(Sheet2!L149=0,J149+L149+N149&lt;&gt;0),J149+L149+N149,Sheet2!L149)</f>
        <v>0</v>
      </c>
      <c r="I149" s="38" t="str">
        <f ca="1">HYPERLINK("https://www.qoo10.jp/GMKT.INC/Goods/Goods.aspx?goodscode="&amp;A149,IF(Sheet2!F149=0,"在庫切れ","出品中"))</f>
        <v>在庫切れ</v>
      </c>
      <c r="J149">
        <v>0</v>
      </c>
      <c r="K149" s="33"/>
      <c r="L149">
        <v>0</v>
      </c>
      <c r="M149" s="6" t="s">
        <v>2389</v>
      </c>
      <c r="N149">
        <v>0</v>
      </c>
      <c r="O149" t="s">
        <v>291</v>
      </c>
      <c r="P149" t="str" cm="1">
        <f t="array" aca="1" ref="P149" ca="1">IF(発送日=0.583333333333333,TEXT(0.583333333333333,"H:MM"),発送日)&amp;"/"&amp;Sheet3!AC149</f>
        <v>14/14</v>
      </c>
      <c r="Q149" cm="1">
        <f t="array" aca="1" ref="Q149" ca="1">VALUE(_xlfn.XLOOKUP(INDIRECT("A"&amp;ROW()),Sheet5!A:A,Sheet5!K:K,"",0,1))</f>
        <v>0</v>
      </c>
      <c r="R149" s="67" t="str" cm="1">
        <f t="array" aca="1" ref="R14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49" s="28" cm="1">
        <f t="array" aca="1" ref="S149" ca="1">VALUE(_xlfn.XLOOKUP(INDIRECT("A"&amp;ROW()),Sheet5!A:A,Sheet5!I:I,"",0,1))</f>
        <v>44245</v>
      </c>
      <c r="T149">
        <f ca="1">_xlfn.LET(_xlpm.kaka,IFERROR(LOOKUP(U149,{0,20000,30000,50000,100000,200000,400000,800000},{1500,2500,3500,4000,6000,8000,12000,30000}),6000),IF(TEXT(NOW(),"AAAA")="金曜日",_xlpm.kaka*2,_xlpm.kaka))</f>
        <v>6000</v>
      </c>
      <c r="U149" s="27" t="str">
        <f>IFERROR(_xlfn.LET(_xlpm.quyu,Sheet4!E149:J149,IF(COUNTIF(_xlpm.quyu,"&gt;0")&gt;=4,AVERAGE(_xlpm.quyu),IF(MAX(_xlpm.quyu)&gt;0,MAX(_xlpm.quyu),""))),"")</f>
        <v/>
      </c>
      <c r="V149" s="28" t="str" cm="1">
        <f t="array" aca="1" ref="V149" ca="1">IFERROR(IF(Sheet4!D149&lt;&gt;"",ROUND((Sheet4!D149+Sheet1!T149)/手数料,0),ROUND((U149+T149)/手数料,0))*IF($V$1&lt;&gt;"",$V$1,1),"")</f>
        <v/>
      </c>
      <c r="Z149" s="1"/>
      <c r="AA149" s="1"/>
      <c r="AB149" s="1"/>
      <c r="AD149" s="3"/>
      <c r="AE149" s="3"/>
      <c r="AF149" s="3"/>
      <c r="AG149" s="3"/>
    </row>
    <row r="150" spans="1:33" ht="35.1" customHeight="1">
      <c r="A150">
        <v>885796322</v>
      </c>
      <c r="B150" t="s">
        <v>425</v>
      </c>
      <c r="C150" t="str">
        <f>HYPERLINK(_xlfn.XLOOKUP(A150,源!A:A,源!V:V,"",0,1),"网页")</f>
        <v>网页</v>
      </c>
      <c r="D150" s="55" t="str" cm="1">
        <f t="array" aca="1" ref="D150" ca="1">"单"&amp;Sheet2!G150&amp;"/库"&amp;IFERROR(IF(COUNTIF([1]在庫!$C:$C,INDIRECT("Sheet5!AL"&amp;ROW()))&gt;0,COUNTIF([1]在庫!$C:$C,INDIRECT("Sheet5!AL"&amp;ROW())),COUNTIF([1]在庫!$D:$D,INDIRECT("Sheet5!B"&amp;ROW()))),0)</f>
        <v>单0/库0</v>
      </c>
      <c r="E150" t="str">
        <f ca="1">IFERROR(IF(F150&lt;&gt;"",F150,IF(OR(AND(Sheet3!AC150="14:00",Q150&gt;0),AND(R150&lt;&gt;"",J150&gt;1)),"",IF(AND(J150&gt;=4,Sheet2!F150=0,H150&gt;5),"上架●",IF(OR(AND(J150=0,H150&lt;12),AND(J150&lt;4,H150&lt;=5,Sheet2!F150=1)),IF(Sheet2!F150=1,"下架●",""),IF(AND(J150&lt;=4,Sheet2!F150=1),"問合●",""))))),"")</f>
        <v/>
      </c>
      <c r="G150" s="35" cm="1">
        <f t="array" aca="1" ref="G150" ca="1">IFERROR(COUNTIF(INDIRECT(Sheet2!$W$2&amp;"F"&amp;Sheet2!B150&amp;":F"&amp;Sheet2!D150),"&lt;="&amp;Sheet3!L150*手数料),0)</f>
        <v>0</v>
      </c>
      <c r="H150" s="35">
        <f ca="1">IF(AND(Sheet2!L150=0,J150+L150+N150&lt;&gt;0),J150+L150+N150,Sheet2!L150)</f>
        <v>0</v>
      </c>
      <c r="I150" s="38" t="str">
        <f ca="1">HYPERLINK("https://www.qoo10.jp/GMKT.INC/Goods/Goods.aspx?goodscode="&amp;A150,IF(Sheet2!F150=0,"在庫切れ","出品中"))</f>
        <v>在庫切れ</v>
      </c>
      <c r="J150">
        <v>0</v>
      </c>
      <c r="K150" s="33"/>
      <c r="L150">
        <v>0</v>
      </c>
      <c r="M150" s="6" t="s">
        <v>2389</v>
      </c>
      <c r="N150">
        <v>0</v>
      </c>
      <c r="O150" t="s">
        <v>291</v>
      </c>
      <c r="P150" t="str" cm="1">
        <f t="array" aca="1" ref="P150" ca="1">IF(発送日=0.583333333333333,TEXT(0.583333333333333,"H:MM"),発送日)&amp;"/"&amp;Sheet3!AC150</f>
        <v>14/14</v>
      </c>
      <c r="Q150" cm="1">
        <f t="array" aca="1" ref="Q150" ca="1">VALUE(_xlfn.XLOOKUP(INDIRECT("A"&amp;ROW()),Sheet5!A:A,Sheet5!K:K,"",0,1))</f>
        <v>0</v>
      </c>
      <c r="R150" s="67" t="str" cm="1">
        <f t="array" aca="1" ref="R15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50" s="28" cm="1">
        <f t="array" aca="1" ref="S150" ca="1">VALUE(_xlfn.XLOOKUP(INDIRECT("A"&amp;ROW()),Sheet5!A:A,Sheet5!I:I,"",0,1))</f>
        <v>34264</v>
      </c>
      <c r="T150">
        <f ca="1">_xlfn.LET(_xlpm.kaka,IFERROR(LOOKUP(U150,{0,20000,30000,50000,100000,200000,400000,800000},{1500,2500,3500,4000,6000,8000,12000,30000}),6000),IF(TEXT(NOW(),"AAAA")="金曜日",_xlpm.kaka*2,_xlpm.kaka))</f>
        <v>6000</v>
      </c>
      <c r="U150" s="27" t="str">
        <f>IFERROR(_xlfn.LET(_xlpm.quyu,Sheet4!E150:J150,IF(COUNTIF(_xlpm.quyu,"&gt;0")&gt;=4,AVERAGE(_xlpm.quyu),IF(MAX(_xlpm.quyu)&gt;0,MAX(_xlpm.quyu),""))),"")</f>
        <v/>
      </c>
      <c r="V150" s="28" t="str" cm="1">
        <f t="array" aca="1" ref="V150" ca="1">IFERROR(IF(Sheet4!D150&lt;&gt;"",ROUND((Sheet4!D150+Sheet1!T150)/手数料,0),ROUND((U150+T150)/手数料,0))*IF($V$1&lt;&gt;"",$V$1,1),"")</f>
        <v/>
      </c>
      <c r="Z150" s="1"/>
      <c r="AA150" s="1"/>
      <c r="AB150" s="1"/>
      <c r="AD150" s="3"/>
      <c r="AE150" s="3"/>
      <c r="AF150" s="3"/>
      <c r="AG150" s="3"/>
    </row>
    <row r="151" spans="1:33" ht="35.1" customHeight="1">
      <c r="A151">
        <v>885796320</v>
      </c>
      <c r="B151" t="s">
        <v>426</v>
      </c>
      <c r="C151" t="str">
        <f>HYPERLINK(_xlfn.XLOOKUP(A151,源!A:A,源!V:V,"",0,1),"网页")</f>
        <v>网页</v>
      </c>
      <c r="D151" s="55" t="str" cm="1">
        <f t="array" aca="1" ref="D151" ca="1">"单"&amp;Sheet2!G151&amp;"/库"&amp;IFERROR(IF(COUNTIF([1]在庫!$C:$C,INDIRECT("Sheet5!AL"&amp;ROW()))&gt;0,COUNTIF([1]在庫!$C:$C,INDIRECT("Sheet5!AL"&amp;ROW())),COUNTIF([1]在庫!$D:$D,INDIRECT("Sheet5!B"&amp;ROW()))),0)</f>
        <v>单0/库0</v>
      </c>
      <c r="E151" t="str">
        <f ca="1">IFERROR(IF(F151&lt;&gt;"",F151,IF(OR(AND(Sheet3!AC151="14:00",Q151&gt;0),AND(R151&lt;&gt;"",J151&gt;1)),"",IF(AND(J151&gt;=4,Sheet2!F151=0,H151&gt;5),"上架●",IF(OR(AND(J151=0,H151&lt;12),AND(J151&lt;4,H151&lt;=5,Sheet2!F151=1)),IF(Sheet2!F151=1,"下架●",""),IF(AND(J151&lt;=4,Sheet2!F151=1),"問合●",""))))),"")</f>
        <v/>
      </c>
      <c r="G151" s="35" cm="1">
        <f t="array" aca="1" ref="G151" ca="1">IFERROR(COUNTIF(INDIRECT(Sheet2!$W$2&amp;"F"&amp;Sheet2!B151&amp;":F"&amp;Sheet2!D151),"&lt;="&amp;Sheet3!L151*手数料),0)</f>
        <v>0</v>
      </c>
      <c r="H151" s="35">
        <f ca="1">IF(AND(Sheet2!L151=0,J151+L151+N151&lt;&gt;0),J151+L151+N151,Sheet2!L151)</f>
        <v>0</v>
      </c>
      <c r="I151" s="38" t="str">
        <f ca="1">HYPERLINK("https://www.qoo10.jp/GMKT.INC/Goods/Goods.aspx?goodscode="&amp;A151,IF(Sheet2!F151=0,"在庫切れ","出品中"))</f>
        <v>在庫切れ</v>
      </c>
      <c r="J151">
        <v>0</v>
      </c>
      <c r="K151" s="33"/>
      <c r="L151">
        <v>0</v>
      </c>
      <c r="M151" s="6" t="s">
        <v>2389</v>
      </c>
      <c r="N151">
        <v>0</v>
      </c>
      <c r="O151" t="s">
        <v>291</v>
      </c>
      <c r="P151" t="str" cm="1">
        <f t="array" aca="1" ref="P151" ca="1">IF(発送日=0.583333333333333,TEXT(0.583333333333333,"H:MM"),発送日)&amp;"/"&amp;Sheet3!AC151</f>
        <v>14/14</v>
      </c>
      <c r="Q151" cm="1">
        <f t="array" aca="1" ref="Q151" ca="1">VALUE(_xlfn.XLOOKUP(INDIRECT("A"&amp;ROW()),Sheet5!A:A,Sheet5!K:K,"",0,1))</f>
        <v>0</v>
      </c>
      <c r="R151" s="67" t="str" cm="1">
        <f t="array" aca="1" ref="R15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51" s="28" cm="1">
        <f t="array" aca="1" ref="S151" ca="1">VALUE(_xlfn.XLOOKUP(INDIRECT("A"&amp;ROW()),Sheet5!A:A,Sheet5!I:I,"",0,1))</f>
        <v>32967</v>
      </c>
      <c r="T151">
        <f ca="1">_xlfn.LET(_xlpm.kaka,IFERROR(LOOKUP(U151,{0,20000,30000,50000,100000,200000,400000,800000},{1500,2500,3500,4000,6000,8000,12000,30000}),6000),IF(TEXT(NOW(),"AAAA")="金曜日",_xlpm.kaka*2,_xlpm.kaka))</f>
        <v>6000</v>
      </c>
      <c r="U151" s="27" t="str">
        <f>IFERROR(_xlfn.LET(_xlpm.quyu,Sheet4!E151:J151,IF(COUNTIF(_xlpm.quyu,"&gt;0")&gt;=4,AVERAGE(_xlpm.quyu),IF(MAX(_xlpm.quyu)&gt;0,MAX(_xlpm.quyu),""))),"")</f>
        <v/>
      </c>
      <c r="V151" s="28" t="str" cm="1">
        <f t="array" aca="1" ref="V151" ca="1">IFERROR(IF(Sheet4!D151&lt;&gt;"",ROUND((Sheet4!D151+Sheet1!T151)/手数料,0),ROUND((U151+T151)/手数料,0))*IF($V$1&lt;&gt;"",$V$1,1),"")</f>
        <v/>
      </c>
      <c r="Z151" s="1"/>
      <c r="AA151" s="1"/>
      <c r="AB151" s="1"/>
      <c r="AD151" s="3"/>
      <c r="AE151" s="3"/>
      <c r="AF151" s="3"/>
      <c r="AG151" s="3"/>
    </row>
    <row r="152" spans="1:33" ht="35.1" customHeight="1">
      <c r="A152">
        <v>885796321</v>
      </c>
      <c r="B152" t="s">
        <v>427</v>
      </c>
      <c r="C152" t="str">
        <f>HYPERLINK(_xlfn.XLOOKUP(A152,源!A:A,源!V:V,"",0,1),"网页")</f>
        <v>网页</v>
      </c>
      <c r="D152" s="55" t="str" cm="1">
        <f t="array" aca="1" ref="D152" ca="1">"单"&amp;Sheet2!G152&amp;"/库"&amp;IFERROR(IF(COUNTIF([1]在庫!$C:$C,INDIRECT("Sheet5!AL"&amp;ROW()))&gt;0,COUNTIF([1]在庫!$C:$C,INDIRECT("Sheet5!AL"&amp;ROW())),COUNTIF([1]在庫!$D:$D,INDIRECT("Sheet5!B"&amp;ROW()))),0)</f>
        <v>单0/库0</v>
      </c>
      <c r="E152" t="str">
        <f>IFERROR(IF(F152&lt;&gt;"",F152,IF(OR(AND(Sheet3!AC152="14:00",Q152&gt;0),AND(R152&lt;&gt;"",J152&gt;1)),"",IF(AND(J152&gt;=4,Sheet2!F152=0,H152&gt;5),"上架●",IF(OR(AND(J152=0,H152&lt;12),AND(J152&lt;4,H152&lt;=5,Sheet2!F152=1)),IF(Sheet2!F152=1,"下架●",""),IF(AND(J152&lt;=4,Sheet2!F152=1),"問合●",""))))),"")</f>
        <v>❖</v>
      </c>
      <c r="F152" t="s">
        <v>1491</v>
      </c>
      <c r="G152" s="35" cm="1">
        <f t="array" aca="1" ref="G152" ca="1">IFERROR(COUNTIF(INDIRECT(Sheet2!$W$2&amp;"F"&amp;Sheet2!B152&amp;":F"&amp;Sheet2!D152),"&lt;="&amp;Sheet3!L152*手数料),0)</f>
        <v>5</v>
      </c>
      <c r="H152" s="35">
        <f ca="1">IF(AND(Sheet2!L152=0,J152+L152+N152&lt;&gt;0),J152+L152+N152,Sheet2!L152)</f>
        <v>6</v>
      </c>
      <c r="I152" s="38" t="str">
        <f ca="1">HYPERLINK("https://www.qoo10.jp/GMKT.INC/Goods/Goods.aspx?goodscode="&amp;A152,IF(Sheet2!F152=0,"在庫切れ","出品中"))</f>
        <v>在庫切れ</v>
      </c>
      <c r="J152">
        <v>4</v>
      </c>
      <c r="K152" s="33" t="s">
        <v>2839</v>
      </c>
      <c r="L152">
        <v>1</v>
      </c>
      <c r="M152" s="6" t="s">
        <v>2389</v>
      </c>
      <c r="N152">
        <v>1</v>
      </c>
      <c r="O152" t="s">
        <v>291</v>
      </c>
      <c r="P152" t="str" cm="1">
        <f t="array" aca="1" ref="P152" ca="1">IF(発送日=0.583333333333333,TEXT(0.583333333333333,"H:MM"),発送日)&amp;"/"&amp;Sheet3!AC152</f>
        <v>14/7</v>
      </c>
      <c r="Q152" cm="1">
        <f t="array" aca="1" ref="Q152" ca="1">VALUE(_xlfn.XLOOKUP(INDIRECT("A"&amp;ROW()),Sheet5!A:A,Sheet5!K:K,"",0,1))</f>
        <v>0</v>
      </c>
      <c r="R152" s="67" t="str" cm="1">
        <f t="array" aca="1" ref="R15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v>
      </c>
      <c r="S152" s="28" cm="1">
        <f t="array" aca="1" ref="S152" ca="1">VALUE(_xlfn.XLOOKUP(INDIRECT("A"&amp;ROW()),Sheet5!A:A,Sheet5!I:I,"",0,1))</f>
        <v>75375</v>
      </c>
      <c r="T152">
        <f ca="1">_xlfn.LET(_xlpm.kaka,IFERROR(LOOKUP(U152,{0,20000,30000,50000,100000,200000,400000,800000},{1500,2500,3500,4000,6000,8000,12000,30000}),6000),IF(TEXT(NOW(),"AAAA")="金曜日",_xlpm.kaka*2,_xlpm.kaka))</f>
        <v>4000</v>
      </c>
      <c r="U152" s="27">
        <f>IFERROR(_xlfn.LET(_xlpm.quyu,Sheet4!E152:J152,IF(COUNTIF(_xlpm.quyu,"&gt;0")&gt;=4,AVERAGE(_xlpm.quyu),IF(MAX(_xlpm.quyu)&gt;0,MAX(_xlpm.quyu),""))),"")</f>
        <v>53925.25</v>
      </c>
      <c r="V152" s="28" cm="1">
        <f t="array" aca="1" ref="V152" ca="1">IFERROR(IF(Sheet4!D152&lt;&gt;"",ROUND((Sheet4!D152+Sheet1!T152)/手数料,0),ROUND((U152+T152)/手数料,0))*IF($V$1&lt;&gt;"",$V$1,1),"")</f>
        <v>63654</v>
      </c>
      <c r="Z152" s="1"/>
      <c r="AA152" s="1"/>
      <c r="AB152" s="1"/>
      <c r="AD152" s="3"/>
      <c r="AE152" s="3"/>
      <c r="AF152" s="3"/>
      <c r="AG152" s="3"/>
    </row>
    <row r="153" spans="1:33" ht="35.1" customHeight="1">
      <c r="A153">
        <v>885796323</v>
      </c>
      <c r="B153" t="s">
        <v>428</v>
      </c>
      <c r="C153" t="str">
        <f>HYPERLINK(_xlfn.XLOOKUP(A153,源!A:A,源!V:V,"",0,1),"网页")</f>
        <v>网页</v>
      </c>
      <c r="D153" s="55" t="str" cm="1">
        <f t="array" aca="1" ref="D153" ca="1">"单"&amp;Sheet2!G153&amp;"/库"&amp;IFERROR(IF(COUNTIF([1]在庫!$C:$C,INDIRECT("Sheet5!AL"&amp;ROW()))&gt;0,COUNTIF([1]在庫!$C:$C,INDIRECT("Sheet5!AL"&amp;ROW())),COUNTIF([1]在庫!$D:$D,INDIRECT("Sheet5!B"&amp;ROW()))),0)</f>
        <v>单0/库0</v>
      </c>
      <c r="E153" t="str">
        <f ca="1">IFERROR(IF(F153&lt;&gt;"",F153,IF(OR(AND(Sheet3!AC153="14:00",Q153&gt;0),AND(R153&lt;&gt;"",J153&gt;1)),"",IF(AND(J153&gt;=4,Sheet2!F153=0,H153&gt;5),"上架●",IF(OR(AND(J153=0,H153&lt;12),AND(J153&lt;4,H153&lt;=5,Sheet2!F153=1)),IF(Sheet2!F153=1,"下架●",""),IF(AND(J153&lt;=4,Sheet2!F153=1),"問合●",""))))),"")</f>
        <v/>
      </c>
      <c r="G153" s="35" cm="1">
        <f t="array" aca="1" ref="G153" ca="1">IFERROR(COUNTIF(INDIRECT(Sheet2!$W$2&amp;"F"&amp;Sheet2!B153&amp;":F"&amp;Sheet2!D153),"&lt;="&amp;Sheet3!L153*手数料),0)</f>
        <v>2</v>
      </c>
      <c r="H153" s="35">
        <f ca="1">IF(AND(Sheet2!L153=0,J153+L153+N153&lt;&gt;0),J153+L153+N153,Sheet2!L153)</f>
        <v>2</v>
      </c>
      <c r="I153" s="38" t="str">
        <f ca="1">HYPERLINK("https://www.qoo10.jp/GMKT.INC/Goods/Goods.aspx?goodscode="&amp;A153,IF(Sheet2!F153=0,"在庫切れ","出品中"))</f>
        <v>在庫切れ</v>
      </c>
      <c r="J153">
        <v>1</v>
      </c>
      <c r="K153" s="33" t="s">
        <v>2597</v>
      </c>
      <c r="L153">
        <v>0</v>
      </c>
      <c r="M153" s="6" t="s">
        <v>2389</v>
      </c>
      <c r="N153">
        <v>1</v>
      </c>
      <c r="O153" t="s">
        <v>291</v>
      </c>
      <c r="P153" t="str" cm="1">
        <f t="array" aca="1" ref="P153" ca="1">IF(発送日=0.583333333333333,TEXT(0.583333333333333,"H:MM"),発送日)&amp;"/"&amp;Sheet3!AC153</f>
        <v>7/14</v>
      </c>
      <c r="Q153" cm="1">
        <f t="array" aca="1" ref="Q153" ca="1">VALUE(_xlfn.XLOOKUP(INDIRECT("A"&amp;ROW()),Sheet5!A:A,Sheet5!K:K,"",0,1))</f>
        <v>0</v>
      </c>
      <c r="R153" s="67" t="str" cm="1">
        <f t="array" aca="1" ref="R15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53" s="28" cm="1">
        <f t="array" aca="1" ref="S153" ca="1">VALUE(_xlfn.XLOOKUP(INDIRECT("A"&amp;ROW()),Sheet5!A:A,Sheet5!I:I,"",0,1))</f>
        <v>60306</v>
      </c>
      <c r="T153">
        <f ca="1">_xlfn.LET(_xlpm.kaka,IFERROR(LOOKUP(U153,{0,20000,30000,50000,100000,200000,400000,800000},{1500,2500,3500,4000,6000,8000,12000,30000}),6000),IF(TEXT(NOW(),"AAAA")="金曜日",_xlpm.kaka*2,_xlpm.kaka))</f>
        <v>4000</v>
      </c>
      <c r="U153" s="27">
        <f>IFERROR(_xlfn.LET(_xlpm.quyu,Sheet4!E153:J153,IF(COUNTIF(_xlpm.quyu,"&gt;0")&gt;=4,AVERAGE(_xlpm.quyu),IF(MAX(_xlpm.quyu)&gt;0,MAX(_xlpm.quyu),""))),"")</f>
        <v>62500</v>
      </c>
      <c r="V153" s="28" cm="1">
        <f t="array" aca="1" ref="V153" ca="1">IFERROR(IF(Sheet4!D153&lt;&gt;"",ROUND((Sheet4!D153+Sheet1!T153)/手数料,0),ROUND((U153+T153)/手数料,0))*IF($V$1&lt;&gt;"",$V$1,1),"")</f>
        <v>76055</v>
      </c>
      <c r="Z153" s="1"/>
      <c r="AA153" s="1"/>
      <c r="AB153" s="1"/>
      <c r="AD153" s="3"/>
      <c r="AE153" s="3"/>
      <c r="AF153" s="3"/>
      <c r="AG153" s="3"/>
    </row>
    <row r="154" spans="1:33" ht="35.1" customHeight="1">
      <c r="A154">
        <v>885796324</v>
      </c>
      <c r="B154" t="s">
        <v>429</v>
      </c>
      <c r="C154" t="str">
        <f>HYPERLINK(_xlfn.XLOOKUP(A154,源!A:A,源!V:V,"",0,1),"网页")</f>
        <v>网页</v>
      </c>
      <c r="D154" s="55" t="str" cm="1">
        <f t="array" aca="1" ref="D154" ca="1">"单"&amp;Sheet2!G154&amp;"/库"&amp;IFERROR(IF(COUNTIF([1]在庫!$C:$C,INDIRECT("Sheet5!AL"&amp;ROW()))&gt;0,COUNTIF([1]在庫!$C:$C,INDIRECT("Sheet5!AL"&amp;ROW())),COUNTIF([1]在庫!$D:$D,INDIRECT("Sheet5!B"&amp;ROW()))),0)</f>
        <v>单0/库0</v>
      </c>
      <c r="E154" t="str">
        <f ca="1">IFERROR(IF(F154&lt;&gt;"",F154,IF(OR(AND(Sheet3!AC154="14:00",Q154&gt;0),AND(R154&lt;&gt;"",J154&gt;1)),"",IF(AND(J154&gt;=4,Sheet2!F154=0,H154&gt;5),"上架●",IF(OR(AND(J154=0,H154&lt;12),AND(J154&lt;4,H154&lt;=5,Sheet2!F154=1)),IF(Sheet2!F154=1,"下架●",""),IF(AND(J154&lt;=4,Sheet2!F154=1),"問合●",""))))),"")</f>
        <v/>
      </c>
      <c r="G154" s="35" cm="1">
        <f t="array" aca="1" ref="G154" ca="1">IFERROR(COUNTIF(INDIRECT(Sheet2!$W$2&amp;"F"&amp;Sheet2!B154&amp;":F"&amp;Sheet2!D154),"&lt;="&amp;Sheet3!L154*手数料),0)</f>
        <v>1</v>
      </c>
      <c r="H154" s="35">
        <f ca="1">IF(AND(Sheet2!L154=0,J154+L154+N154&lt;&gt;0),J154+L154+N154,Sheet2!L154)</f>
        <v>1</v>
      </c>
      <c r="I154" s="38" t="str">
        <f ca="1">HYPERLINK("https://www.qoo10.jp/GMKT.INC/Goods/Goods.aspx?goodscode="&amp;A154,IF(Sheet2!F154=0,"在庫切れ","出品中"))</f>
        <v>在庫切れ</v>
      </c>
      <c r="J154">
        <v>1</v>
      </c>
      <c r="K154" s="33" t="s">
        <v>2840</v>
      </c>
      <c r="L154">
        <v>0</v>
      </c>
      <c r="M154" s="6" t="s">
        <v>2389</v>
      </c>
      <c r="N154">
        <v>0</v>
      </c>
      <c r="O154" t="s">
        <v>291</v>
      </c>
      <c r="P154" t="str" cm="1">
        <f t="array" aca="1" ref="P154" ca="1">IF(発送日=0.583333333333333,TEXT(0.583333333333333,"H:MM"),発送日)&amp;"/"&amp;Sheet3!AC154</f>
        <v>14/14</v>
      </c>
      <c r="Q154" cm="1">
        <f t="array" aca="1" ref="Q154" ca="1">VALUE(_xlfn.XLOOKUP(INDIRECT("A"&amp;ROW()),Sheet5!A:A,Sheet5!K:K,"",0,1))</f>
        <v>0</v>
      </c>
      <c r="R154" s="67" t="str" cm="1">
        <f t="array" aca="1" ref="R15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54" s="28" cm="1">
        <f t="array" aca="1" ref="S154" ca="1">VALUE(_xlfn.XLOOKUP(INDIRECT("A"&amp;ROW()),Sheet5!A:A,Sheet5!I:I,"",0,1))</f>
        <v>56901</v>
      </c>
      <c r="T154">
        <f ca="1">_xlfn.LET(_xlpm.kaka,IFERROR(LOOKUP(U154,{0,20000,30000,50000,100000,200000,400000,800000},{1500,2500,3500,4000,6000,8000,12000,30000}),6000),IF(TEXT(NOW(),"AAAA")="金曜日",_xlpm.kaka*2,_xlpm.kaka))</f>
        <v>3500</v>
      </c>
      <c r="U154" s="27">
        <f>IFERROR(_xlfn.LET(_xlpm.quyu,Sheet4!E154:J154,IF(COUNTIF(_xlpm.quyu,"&gt;0")&gt;=4,AVERAGE(_xlpm.quyu),IF(MAX(_xlpm.quyu)&gt;0,MAX(_xlpm.quyu),""))),"")</f>
        <v>44780</v>
      </c>
      <c r="V154" s="28" cm="1">
        <f t="array" aca="1" ref="V154" ca="1">IFERROR(IF(Sheet4!D154&lt;&gt;"",ROUND((Sheet4!D154+Sheet1!T154)/手数料,0),ROUND((U154+T154)/手数料,0))*IF($V$1&lt;&gt;"",$V$1,1),"")</f>
        <v>53055</v>
      </c>
      <c r="Z154" s="1"/>
      <c r="AA154" s="1"/>
      <c r="AB154" s="1"/>
      <c r="AD154" s="3"/>
      <c r="AE154" s="3"/>
      <c r="AF154" s="3"/>
      <c r="AG154" s="3"/>
    </row>
    <row r="155" spans="1:33" ht="35.1" customHeight="1">
      <c r="A155">
        <v>885796325</v>
      </c>
      <c r="B155" t="s">
        <v>430</v>
      </c>
      <c r="C155" t="str">
        <f>HYPERLINK(_xlfn.XLOOKUP(A155,源!A:A,源!V:V,"",0,1),"网页")</f>
        <v>网页</v>
      </c>
      <c r="D155" s="55" t="str" cm="1">
        <f t="array" aca="1" ref="D155" ca="1">"单"&amp;Sheet2!G155&amp;"/库"&amp;IFERROR(IF(COUNTIF([1]在庫!$C:$C,INDIRECT("Sheet5!AL"&amp;ROW()))&gt;0,COUNTIF([1]在庫!$C:$C,INDIRECT("Sheet5!AL"&amp;ROW())),COUNTIF([1]在庫!$D:$D,INDIRECT("Sheet5!B"&amp;ROW()))),0)</f>
        <v>单0/库0</v>
      </c>
      <c r="E155" t="str">
        <f ca="1">IFERROR(IF(F155&lt;&gt;"",F155,IF(OR(AND(Sheet3!AC155="14:00",Q155&gt;0),AND(R155&lt;&gt;"",J155&gt;1)),"",IF(AND(J155&gt;=4,Sheet2!F155=0,H155&gt;5),"上架●",IF(OR(AND(J155=0,H155&lt;12),AND(J155&lt;4,H155&lt;=5,Sheet2!F155=1)),IF(Sheet2!F155=1,"下架●",""),IF(AND(J155&lt;=4,Sheet2!F155=1),"問合●",""))))),"")</f>
        <v>下架●</v>
      </c>
      <c r="G155" s="35" cm="1">
        <f t="array" aca="1" ref="G155" ca="1">IFERROR(COUNTIF(INDIRECT(Sheet2!$W$2&amp;"F"&amp;Sheet2!B155&amp;":F"&amp;Sheet2!D155),"&lt;="&amp;Sheet3!L155*手数料),0)</f>
        <v>3</v>
      </c>
      <c r="H155" s="35">
        <f ca="1">IF(AND(Sheet2!L155=0,J155+L155+N155&lt;&gt;0),J155+L155+N155,Sheet2!L155)</f>
        <v>3</v>
      </c>
      <c r="I155" s="38" t="str">
        <f ca="1">HYPERLINK("https://www.qoo10.jp/GMKT.INC/Goods/Goods.aspx?goodscode="&amp;A155,IF(Sheet2!F155=0,"在庫切れ","出品中"))</f>
        <v>出品中</v>
      </c>
      <c r="J155">
        <v>2</v>
      </c>
      <c r="K155" s="33" t="s">
        <v>2841</v>
      </c>
      <c r="L155">
        <v>1</v>
      </c>
      <c r="M155" s="6" t="s">
        <v>2389</v>
      </c>
      <c r="N155">
        <v>0</v>
      </c>
      <c r="O155" t="s">
        <v>291</v>
      </c>
      <c r="P155" t="str" cm="1">
        <f t="array" aca="1" ref="P155" ca="1">IF(発送日=0.583333333333333,TEXT(0.583333333333333,"H:MM"),発送日)&amp;"/"&amp;Sheet3!AC155</f>
        <v>7/14</v>
      </c>
      <c r="Q155" cm="1">
        <f t="array" aca="1" ref="Q155" ca="1">VALUE(_xlfn.XLOOKUP(INDIRECT("A"&amp;ROW()),Sheet5!A:A,Sheet5!K:K,"",0,1))</f>
        <v>1</v>
      </c>
      <c r="R155" s="67" t="str" cm="1">
        <f t="array" aca="1" ref="R15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55" s="28" cm="1">
        <f t="array" aca="1" ref="S155" ca="1">VALUE(_xlfn.XLOOKUP(INDIRECT("A"&amp;ROW()),Sheet5!A:A,Sheet5!I:I,"",0,1))</f>
        <v>51029</v>
      </c>
      <c r="T155">
        <f ca="1">_xlfn.LET(_xlpm.kaka,IFERROR(LOOKUP(U155,{0,20000,30000,50000,100000,200000,400000,800000},{1500,2500,3500,4000,6000,8000,12000,30000}),6000),IF(TEXT(NOW(),"AAAA")="金曜日",_xlpm.kaka*2,_xlpm.kaka))</f>
        <v>3500</v>
      </c>
      <c r="U155" s="27">
        <f>IFERROR(_xlfn.LET(_xlpm.quyu,Sheet4!E155:J155,IF(COUNTIF(_xlpm.quyu,"&gt;0")&gt;=4,AVERAGE(_xlpm.quyu),IF(MAX(_xlpm.quyu)&gt;0,MAX(_xlpm.quyu),""))),"")</f>
        <v>43780</v>
      </c>
      <c r="V155" s="28" cm="1">
        <f t="array" aca="1" ref="V155" ca="1">IFERROR(IF(Sheet4!D155&lt;&gt;"",ROUND((Sheet4!D155+Sheet1!T155)/手数料,0),ROUND((U155+T155)/手数料,0))*IF($V$1&lt;&gt;"",$V$1,1),"")</f>
        <v>51956</v>
      </c>
      <c r="Z155" s="1"/>
      <c r="AA155" s="1"/>
      <c r="AB155" s="1"/>
      <c r="AD155" s="3"/>
      <c r="AE155" s="3"/>
      <c r="AF155" s="3"/>
      <c r="AG155" s="3"/>
    </row>
    <row r="156" spans="1:33" ht="35.1" customHeight="1">
      <c r="A156">
        <v>885796330</v>
      </c>
      <c r="B156" t="s">
        <v>431</v>
      </c>
      <c r="C156" t="str">
        <f>HYPERLINK(_xlfn.XLOOKUP(A156,源!A:A,源!V:V,"",0,1),"网页")</f>
        <v>网页</v>
      </c>
      <c r="D156" s="55" t="str" cm="1">
        <f t="array" aca="1" ref="D156" ca="1">"单"&amp;Sheet2!G156&amp;"/库"&amp;IFERROR(IF(COUNTIF([1]在庫!$C:$C,INDIRECT("Sheet5!AL"&amp;ROW()))&gt;0,COUNTIF([1]在庫!$C:$C,INDIRECT("Sheet5!AL"&amp;ROW())),COUNTIF([1]在庫!$D:$D,INDIRECT("Sheet5!B"&amp;ROW()))),0)</f>
        <v>单0/库0</v>
      </c>
      <c r="E156" t="str">
        <f ca="1">IFERROR(IF(F156&lt;&gt;"",F156,IF(OR(AND(Sheet3!AC156="14:00",Q156&gt;0),AND(R156&lt;&gt;"",J156&gt;1)),"",IF(AND(J156&gt;=4,Sheet2!F156=0,H156&gt;5),"上架●",IF(OR(AND(J156=0,H156&lt;12),AND(J156&lt;4,H156&lt;=5,Sheet2!F156=1)),IF(Sheet2!F156=1,"下架●",""),IF(AND(J156&lt;=4,Sheet2!F156=1),"問合●",""))))),"")</f>
        <v/>
      </c>
      <c r="G156" s="35" cm="1">
        <f t="array" aca="1" ref="G156" ca="1">IFERROR(COUNTIF(INDIRECT(Sheet2!$W$2&amp;"F"&amp;Sheet2!B156&amp;":F"&amp;Sheet2!D156),"&lt;="&amp;Sheet3!L156*手数料),0)</f>
        <v>9</v>
      </c>
      <c r="H156" s="35">
        <f ca="1">IF(AND(Sheet2!L156=0,J156+L156+N156&lt;&gt;0),J156+L156+N156,Sheet2!L156)</f>
        <v>10</v>
      </c>
      <c r="I156" s="38" t="str">
        <f ca="1">HYPERLINK("https://www.qoo10.jp/GMKT.INC/Goods/Goods.aspx?goodscode="&amp;A156,IF(Sheet2!F156=0,"在庫切れ","出品中"))</f>
        <v>出品中</v>
      </c>
      <c r="J156">
        <v>8</v>
      </c>
      <c r="K156" s="33" t="s">
        <v>2842</v>
      </c>
      <c r="L156">
        <v>0</v>
      </c>
      <c r="M156" s="6" t="s">
        <v>2389</v>
      </c>
      <c r="N156">
        <v>2</v>
      </c>
      <c r="O156" t="s">
        <v>291</v>
      </c>
      <c r="P156" t="str" cm="1">
        <f t="array" aca="1" ref="P156" ca="1">IF(発送日=0.583333333333333,TEXT(0.583333333333333,"H:MM"),発送日)&amp;"/"&amp;Sheet3!AC156</f>
        <v>3/3</v>
      </c>
      <c r="Q156" cm="1">
        <f t="array" aca="1" ref="Q156" ca="1">VALUE(_xlfn.XLOOKUP(INDIRECT("A"&amp;ROW()),Sheet5!A:A,Sheet5!K:K,"",0,1))</f>
        <v>1</v>
      </c>
      <c r="R156" s="67" t="str" cm="1">
        <f t="array" aca="1" ref="R15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56" s="28" cm="1">
        <f t="array" aca="1" ref="S156" ca="1">VALUE(_xlfn.XLOOKUP(INDIRECT("A"&amp;ROW()),Sheet5!A:A,Sheet5!I:I,"",0,1))</f>
        <v>51463</v>
      </c>
      <c r="T156">
        <f ca="1">_xlfn.LET(_xlpm.kaka,IFERROR(LOOKUP(U156,{0,20000,30000,50000,100000,200000,400000,800000},{1500,2500,3500,4000,6000,8000,12000,30000}),6000),IF(TEXT(NOW(),"AAAA")="金曜日",_xlpm.kaka*2,_xlpm.kaka))</f>
        <v>3500</v>
      </c>
      <c r="U156" s="27">
        <f>IFERROR(_xlfn.LET(_xlpm.quyu,Sheet4!E156:J156,IF(COUNTIF(_xlpm.quyu,"&gt;0")&gt;=4,AVERAGE(_xlpm.quyu),IF(MAX(_xlpm.quyu)&gt;0,MAX(_xlpm.quyu),""))),"")</f>
        <v>42949</v>
      </c>
      <c r="V156" s="28" cm="1">
        <f t="array" aca="1" ref="V156" ca="1">IFERROR(IF(Sheet4!D156&lt;&gt;"",ROUND((Sheet4!D156+Sheet1!T156)/手数料,0),ROUND((U156+T156)/手数料,0))*IF($V$1&lt;&gt;"",$V$1,1),"")</f>
        <v>50488</v>
      </c>
      <c r="Z156" s="1"/>
      <c r="AA156" s="1"/>
      <c r="AB156" s="1"/>
      <c r="AD156" s="3"/>
      <c r="AE156" s="3"/>
      <c r="AF156" s="3"/>
      <c r="AG156" s="3"/>
    </row>
    <row r="157" spans="1:33" ht="35.1" customHeight="1">
      <c r="A157">
        <v>885796329</v>
      </c>
      <c r="B157" t="s">
        <v>432</v>
      </c>
      <c r="C157" t="str">
        <f>HYPERLINK(_xlfn.XLOOKUP(A157,源!A:A,源!V:V,"",0,1),"网页")</f>
        <v>网页</v>
      </c>
      <c r="D157" s="55" t="str" cm="1">
        <f t="array" aca="1" ref="D157" ca="1">"单"&amp;Sheet2!G157&amp;"/库"&amp;IFERROR(IF(COUNTIF([1]在庫!$C:$C,INDIRECT("Sheet5!AL"&amp;ROW()))&gt;0,COUNTIF([1]在庫!$C:$C,INDIRECT("Sheet5!AL"&amp;ROW())),COUNTIF([1]在庫!$D:$D,INDIRECT("Sheet5!B"&amp;ROW()))),0)</f>
        <v>单0/库0</v>
      </c>
      <c r="E157" t="str">
        <f ca="1">IFERROR(IF(F157&lt;&gt;"",F157,IF(OR(AND(Sheet3!AC157="14:00",Q157&gt;0),AND(R157&lt;&gt;"",J157&gt;1)),"",IF(AND(J157&gt;=4,Sheet2!F157=0,H157&gt;5),"上架●",IF(OR(AND(J157=0,H157&lt;12),AND(J157&lt;4,H157&lt;=5,Sheet2!F157=1)),IF(Sheet2!F157=1,"下架●",""),IF(AND(J157&lt;=4,Sheet2!F157=1),"問合●",""))))),"")</f>
        <v/>
      </c>
      <c r="G157" s="35" cm="1">
        <f t="array" aca="1" ref="G157" ca="1">IFERROR(COUNTIF(INDIRECT(Sheet2!$W$2&amp;"F"&amp;Sheet2!B157&amp;":F"&amp;Sheet2!D157),"&lt;="&amp;Sheet3!L157*手数料),0)</f>
        <v>0</v>
      </c>
      <c r="H157" s="35">
        <f ca="1">IF(AND(Sheet2!L157=0,J157+L157+N157&lt;&gt;0),J157+L157+N157,Sheet2!L157)</f>
        <v>0</v>
      </c>
      <c r="I157" s="38" t="str">
        <f ca="1">HYPERLINK("https://www.qoo10.jp/GMKT.INC/Goods/Goods.aspx?goodscode="&amp;A157,IF(Sheet2!F157=0,"在庫切れ","出品中"))</f>
        <v>在庫切れ</v>
      </c>
      <c r="J157">
        <v>0</v>
      </c>
      <c r="K157" s="33"/>
      <c r="L157">
        <v>0</v>
      </c>
      <c r="M157" s="6" t="s">
        <v>2389</v>
      </c>
      <c r="N157">
        <v>0</v>
      </c>
      <c r="O157" t="s">
        <v>291</v>
      </c>
      <c r="P157" t="str" cm="1">
        <f t="array" aca="1" ref="P157" ca="1">IF(発送日=0.583333333333333,TEXT(0.583333333333333,"H:MM"),発送日)&amp;"/"&amp;Sheet3!AC157</f>
        <v>7/14</v>
      </c>
      <c r="Q157" cm="1">
        <f t="array" aca="1" ref="Q157" ca="1">VALUE(_xlfn.XLOOKUP(INDIRECT("A"&amp;ROW()),Sheet5!A:A,Sheet5!K:K,"",0,1))</f>
        <v>0</v>
      </c>
      <c r="R157" s="67" t="str" cm="1">
        <f t="array" aca="1" ref="R15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57" s="28" cm="1">
        <f t="array" aca="1" ref="S157" ca="1">VALUE(_xlfn.XLOOKUP(INDIRECT("A"&amp;ROW()),Sheet5!A:A,Sheet5!I:I,"",0,1))</f>
        <v>33374</v>
      </c>
      <c r="T157">
        <f ca="1">_xlfn.LET(_xlpm.kaka,IFERROR(LOOKUP(U157,{0,20000,30000,50000,100000,200000,400000,800000},{1500,2500,3500,4000,6000,8000,12000,30000}),6000),IF(TEXT(NOW(),"AAAA")="金曜日",_xlpm.kaka*2,_xlpm.kaka))</f>
        <v>6000</v>
      </c>
      <c r="U157" s="27" t="str">
        <f>IFERROR(_xlfn.LET(_xlpm.quyu,Sheet4!E157:J157,IF(COUNTIF(_xlpm.quyu,"&gt;0")&gt;=4,AVERAGE(_xlpm.quyu),IF(MAX(_xlpm.quyu)&gt;0,MAX(_xlpm.quyu),""))),"")</f>
        <v/>
      </c>
      <c r="V157" s="28" t="str" cm="1">
        <f t="array" aca="1" ref="V157" ca="1">IFERROR(IF(Sheet4!D157&lt;&gt;"",ROUND((Sheet4!D157+Sheet1!T157)/手数料,0),ROUND((U157+T157)/手数料,0))*IF($V$1&lt;&gt;"",$V$1,1),"")</f>
        <v/>
      </c>
      <c r="Z157" s="1"/>
      <c r="AA157" s="1"/>
      <c r="AB157" s="1"/>
      <c r="AD157" s="3"/>
      <c r="AE157" s="3"/>
      <c r="AF157" s="3"/>
      <c r="AG157" s="3"/>
    </row>
    <row r="158" spans="1:33" ht="35.1" customHeight="1">
      <c r="A158">
        <v>885796326</v>
      </c>
      <c r="B158" t="s">
        <v>433</v>
      </c>
      <c r="C158" t="str">
        <f>HYPERLINK(_xlfn.XLOOKUP(A158,源!A:A,源!V:V,"",0,1),"网页")</f>
        <v>网页</v>
      </c>
      <c r="D158" s="55" t="str" cm="1">
        <f t="array" aca="1" ref="D158" ca="1">"单"&amp;Sheet2!G158&amp;"/库"&amp;IFERROR(IF(COUNTIF([1]在庫!$C:$C,INDIRECT("Sheet5!AL"&amp;ROW()))&gt;0,COUNTIF([1]在庫!$C:$C,INDIRECT("Sheet5!AL"&amp;ROW())),COUNTIF([1]在庫!$D:$D,INDIRECT("Sheet5!B"&amp;ROW()))),0)</f>
        <v>单0/库0</v>
      </c>
      <c r="E158" t="str">
        <f ca="1">IFERROR(IF(F158&lt;&gt;"",F158,IF(OR(AND(Sheet3!AC158="14:00",Q158&gt;0),AND(R158&lt;&gt;"",J158&gt;1)),"",IF(AND(J158&gt;=4,Sheet2!F158=0,H158&gt;5),"上架●",IF(OR(AND(J158=0,H158&lt;12),AND(J158&lt;4,H158&lt;=5,Sheet2!F158=1)),IF(Sheet2!F158=1,"下架●",""),IF(AND(J158&lt;=4,Sheet2!F158=1),"問合●",""))))),"")</f>
        <v/>
      </c>
      <c r="G158" s="35" cm="1">
        <f t="array" aca="1" ref="G158" ca="1">IFERROR(COUNTIF(INDIRECT(Sheet2!$W$2&amp;"F"&amp;Sheet2!B158&amp;":F"&amp;Sheet2!D158),"&lt;="&amp;Sheet3!L158*手数料),0)</f>
        <v>0</v>
      </c>
      <c r="H158" s="35">
        <f ca="1">IF(AND(Sheet2!L158=0,J158+L158+N158&lt;&gt;0),J158+L158+N158,Sheet2!L158)</f>
        <v>0</v>
      </c>
      <c r="I158" s="38" t="str">
        <f ca="1">HYPERLINK("https://www.qoo10.jp/GMKT.INC/Goods/Goods.aspx?goodscode="&amp;A158,IF(Sheet2!F158=0,"在庫切れ","出品中"))</f>
        <v>在庫切れ</v>
      </c>
      <c r="J158">
        <v>0</v>
      </c>
      <c r="K158" s="33"/>
      <c r="L158">
        <v>0</v>
      </c>
      <c r="M158" s="6" t="s">
        <v>2389</v>
      </c>
      <c r="N158">
        <v>0</v>
      </c>
      <c r="O158" t="s">
        <v>291</v>
      </c>
      <c r="P158" t="str" cm="1">
        <f t="array" aca="1" ref="P158" ca="1">IF(発送日=0.583333333333333,TEXT(0.583333333333333,"H:MM"),発送日)&amp;"/"&amp;Sheet3!AC158</f>
        <v>14/14</v>
      </c>
      <c r="Q158" cm="1">
        <f t="array" aca="1" ref="Q158" ca="1">VALUE(_xlfn.XLOOKUP(INDIRECT("A"&amp;ROW()),Sheet5!A:A,Sheet5!K:K,"",0,1))</f>
        <v>0</v>
      </c>
      <c r="R158" s="67" t="str" cm="1">
        <f t="array" aca="1" ref="R15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58" s="28" cm="1">
        <f t="array" aca="1" ref="S158" ca="1">VALUE(_xlfn.XLOOKUP(INDIRECT("A"&amp;ROW()),Sheet5!A:A,Sheet5!I:I,"",0,1))</f>
        <v>52610</v>
      </c>
      <c r="T158">
        <f ca="1">_xlfn.LET(_xlpm.kaka,IFERROR(LOOKUP(U158,{0,20000,30000,50000,100000,200000,400000,800000},{1500,2500,3500,4000,6000,8000,12000,30000}),6000),IF(TEXT(NOW(),"AAAA")="金曜日",_xlpm.kaka*2,_xlpm.kaka))</f>
        <v>6000</v>
      </c>
      <c r="U158" s="27" t="str">
        <f>IFERROR(_xlfn.LET(_xlpm.quyu,Sheet4!E158:J158,IF(COUNTIF(_xlpm.quyu,"&gt;0")&gt;=4,AVERAGE(_xlpm.quyu),IF(MAX(_xlpm.quyu)&gt;0,MAX(_xlpm.quyu),""))),"")</f>
        <v/>
      </c>
      <c r="V158" s="28" t="str" cm="1">
        <f t="array" aca="1" ref="V158" ca="1">IFERROR(IF(Sheet4!D158&lt;&gt;"",ROUND((Sheet4!D158+Sheet1!T158)/手数料,0),ROUND((U158+T158)/手数料,0))*IF($V$1&lt;&gt;"",$V$1,1),"")</f>
        <v/>
      </c>
      <c r="Z158" s="1"/>
      <c r="AA158" s="1"/>
      <c r="AB158" s="1"/>
      <c r="AD158" s="3"/>
      <c r="AE158" s="3"/>
      <c r="AF158" s="3"/>
      <c r="AG158" s="3"/>
    </row>
    <row r="159" spans="1:33" ht="35.1" customHeight="1">
      <c r="A159">
        <v>885796327</v>
      </c>
      <c r="B159" t="s">
        <v>434</v>
      </c>
      <c r="C159" t="str">
        <f>HYPERLINK(_xlfn.XLOOKUP(A159,源!A:A,源!V:V,"",0,1),"网页")</f>
        <v>网页</v>
      </c>
      <c r="D159" s="55" t="str" cm="1">
        <f t="array" aca="1" ref="D159" ca="1">"单"&amp;Sheet2!G159&amp;"/库"&amp;IFERROR(IF(COUNTIF([1]在庫!$C:$C,INDIRECT("Sheet5!AL"&amp;ROW()))&gt;0,COUNTIF([1]在庫!$C:$C,INDIRECT("Sheet5!AL"&amp;ROW())),COUNTIF([1]在庫!$D:$D,INDIRECT("Sheet5!B"&amp;ROW()))),0)</f>
        <v>单0/库0</v>
      </c>
      <c r="E159" t="str">
        <f ca="1">IFERROR(IF(F159&lt;&gt;"",F159,IF(OR(AND(Sheet3!AC159="14:00",Q159&gt;0),AND(R159&lt;&gt;"",J159&gt;1)),"",IF(AND(J159&gt;=4,Sheet2!F159=0,H159&gt;5),"上架●",IF(OR(AND(J159=0,H159&lt;12),AND(J159&lt;4,H159&lt;=5,Sheet2!F159=1)),IF(Sheet2!F159=1,"下架●",""),IF(AND(J159&lt;=4,Sheet2!F159=1),"問合●",""))))),"")</f>
        <v/>
      </c>
      <c r="G159" s="35" cm="1">
        <f t="array" aca="1" ref="G159" ca="1">IFERROR(COUNTIF(INDIRECT(Sheet2!$W$2&amp;"F"&amp;Sheet2!B159&amp;":F"&amp;Sheet2!D159),"&lt;="&amp;Sheet3!L159*手数料),0)</f>
        <v>15</v>
      </c>
      <c r="H159" s="35">
        <f ca="1">IF(AND(Sheet2!L159=0,J159+L159+N159&lt;&gt;0),J159+L159+N159,Sheet2!L159)</f>
        <v>20</v>
      </c>
      <c r="I159" s="38" t="str">
        <f ca="1">HYPERLINK("https://www.qoo10.jp/GMKT.INC/Goods/Goods.aspx?goodscode="&amp;A159,IF(Sheet2!F159=0,"在庫切れ","出品中"))</f>
        <v>在庫切れ</v>
      </c>
      <c r="J159">
        <v>1</v>
      </c>
      <c r="K159" s="33" t="s">
        <v>2843</v>
      </c>
      <c r="L159">
        <v>16</v>
      </c>
      <c r="M159" s="6" t="s">
        <v>2389</v>
      </c>
      <c r="N159">
        <v>3</v>
      </c>
      <c r="O159" t="s">
        <v>291</v>
      </c>
      <c r="P159" t="str" cm="1">
        <f t="array" aca="1" ref="P159" ca="1">IF(発送日=0.583333333333333,TEXT(0.583333333333333,"H:MM"),発送日)&amp;"/"&amp;Sheet3!AC159</f>
        <v>14/14</v>
      </c>
      <c r="Q159" cm="1">
        <f t="array" aca="1" ref="Q159" ca="1">VALUE(_xlfn.XLOOKUP(INDIRECT("A"&amp;ROW()),Sheet5!A:A,Sheet5!K:K,"",0,1))</f>
        <v>0</v>
      </c>
      <c r="R159" s="67" t="str" cm="1">
        <f t="array" aca="1" ref="R15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59" s="28" cm="1">
        <f t="array" aca="1" ref="S159" ca="1">VALUE(_xlfn.XLOOKUP(INDIRECT("A"&amp;ROW()),Sheet5!A:A,Sheet5!I:I,"",0,1))</f>
        <v>111538</v>
      </c>
      <c r="T159">
        <f ca="1">_xlfn.LET(_xlpm.kaka,IFERROR(LOOKUP(U159,{0,20000,30000,50000,100000,200000,400000,800000},{1500,2500,3500,4000,6000,8000,12000,30000}),6000),IF(TEXT(NOW(),"AAAA")="金曜日",_xlpm.kaka*2,_xlpm.kaka))</f>
        <v>4000</v>
      </c>
      <c r="U159" s="27">
        <f>IFERROR(_xlfn.LET(_xlpm.quyu,Sheet4!E159:J159,IF(COUNTIF(_xlpm.quyu,"&gt;0")&gt;=4,AVERAGE(_xlpm.quyu),IF(MAX(_xlpm.quyu)&gt;0,MAX(_xlpm.quyu),""))),"")</f>
        <v>84219</v>
      </c>
      <c r="V159" s="28" cm="1">
        <f t="array" aca="1" ref="V159" ca="1">IFERROR(IF(Sheet4!D159&lt;&gt;"",ROUND((Sheet4!D159+Sheet1!T159)/手数料,0),ROUND((U159+T159)/手数料,0))*IF($V$1&lt;&gt;"",$V$1,1),"")</f>
        <v>102744</v>
      </c>
      <c r="Z159" s="1"/>
      <c r="AA159" s="1"/>
      <c r="AB159" s="1"/>
      <c r="AD159" s="3"/>
      <c r="AE159" s="3"/>
      <c r="AF159" s="3"/>
      <c r="AG159" s="3"/>
    </row>
    <row r="160" spans="1:33" ht="35.1" customHeight="1">
      <c r="A160">
        <v>885796328</v>
      </c>
      <c r="B160" t="s">
        <v>435</v>
      </c>
      <c r="C160" t="str">
        <f>HYPERLINK(_xlfn.XLOOKUP(A160,源!A:A,源!V:V,"",0,1),"网页")</f>
        <v>网页</v>
      </c>
      <c r="D160" s="55" t="str" cm="1">
        <f t="array" aca="1" ref="D160" ca="1">"单"&amp;Sheet2!G160&amp;"/库"&amp;IFERROR(IF(COUNTIF([1]在庫!$C:$C,INDIRECT("Sheet5!AL"&amp;ROW()))&gt;0,COUNTIF([1]在庫!$C:$C,INDIRECT("Sheet5!AL"&amp;ROW())),COUNTIF([1]在庫!$D:$D,INDIRECT("Sheet5!B"&amp;ROW()))),0)</f>
        <v>单0/库0</v>
      </c>
      <c r="E160" t="str">
        <f ca="1">IFERROR(IF(F160&lt;&gt;"",F160,IF(OR(AND(Sheet3!AC160="14:00",Q160&gt;0),AND(R160&lt;&gt;"",J160&gt;1)),"",IF(AND(J160&gt;=4,Sheet2!F160=0,H160&gt;5),"上架●",IF(OR(AND(J160=0,H160&lt;12),AND(J160&lt;4,H160&lt;=5,Sheet2!F160=1)),IF(Sheet2!F160=1,"下架●",""),IF(AND(J160&lt;=4,Sheet2!F160=1),"問合●",""))))),"")</f>
        <v/>
      </c>
      <c r="G160" s="35" cm="1">
        <f t="array" aca="1" ref="G160" ca="1">IFERROR(COUNTIF(INDIRECT(Sheet2!$W$2&amp;"F"&amp;Sheet2!B160&amp;":F"&amp;Sheet2!D160),"&lt;="&amp;Sheet3!L160*手数料),0)</f>
        <v>1</v>
      </c>
      <c r="H160" s="35">
        <f ca="1">IF(AND(Sheet2!L160=0,J160+L160+N160&lt;&gt;0),J160+L160+N160,Sheet2!L160)</f>
        <v>1</v>
      </c>
      <c r="I160" s="38" t="str">
        <f ca="1">HYPERLINK("https://www.qoo10.jp/GMKT.INC/Goods/Goods.aspx?goodscode="&amp;A160,IF(Sheet2!F160=0,"在庫切れ","出品中"))</f>
        <v>在庫切れ</v>
      </c>
      <c r="J160">
        <v>1</v>
      </c>
      <c r="K160" s="33" t="s">
        <v>2623</v>
      </c>
      <c r="L160">
        <v>0</v>
      </c>
      <c r="M160" s="6" t="s">
        <v>2389</v>
      </c>
      <c r="N160">
        <v>0</v>
      </c>
      <c r="O160" t="s">
        <v>291</v>
      </c>
      <c r="P160" t="str" cm="1">
        <f t="array" aca="1" ref="P160" ca="1">IF(発送日=0.583333333333333,TEXT(0.583333333333333,"H:MM"),発送日)&amp;"/"&amp;Sheet3!AC160</f>
        <v>14/14</v>
      </c>
      <c r="Q160" cm="1">
        <f t="array" aca="1" ref="Q160" ca="1">VALUE(_xlfn.XLOOKUP(INDIRECT("A"&amp;ROW()),Sheet5!A:A,Sheet5!K:K,"",0,1))</f>
        <v>0</v>
      </c>
      <c r="R160" s="67" t="str" cm="1">
        <f t="array" aca="1" ref="R16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60" s="28" cm="1">
        <f t="array" aca="1" ref="S160" ca="1">VALUE(_xlfn.XLOOKUP(INDIRECT("A"&amp;ROW()),Sheet5!A:A,Sheet5!I:I,"",0,1))</f>
        <v>70110</v>
      </c>
      <c r="T160">
        <f ca="1">_xlfn.LET(_xlpm.kaka,IFERROR(LOOKUP(U160,{0,20000,30000,50000,100000,200000,400000,800000},{1500,2500,3500,4000,6000,8000,12000,30000}),6000),IF(TEXT(NOW(),"AAAA")="金曜日",_xlpm.kaka*2,_xlpm.kaka))</f>
        <v>4000</v>
      </c>
      <c r="U160" s="27">
        <f>IFERROR(_xlfn.LET(_xlpm.quyu,Sheet4!E160:J160,IF(COUNTIF(_xlpm.quyu,"&gt;0")&gt;=4,AVERAGE(_xlpm.quyu),IF(MAX(_xlpm.quyu)&gt;0,MAX(_xlpm.quyu),""))),"")</f>
        <v>70471</v>
      </c>
      <c r="V160" s="28" cm="1">
        <f t="array" aca="1" ref="V160" ca="1">IFERROR(IF(Sheet4!D160&lt;&gt;"",ROUND((Sheet4!D160+Sheet1!T160)/手数料,0),ROUND((U160+T160)/手数料,0))*IF($V$1&lt;&gt;"",$V$1,1),"")</f>
        <v>81836</v>
      </c>
      <c r="Z160" s="1"/>
      <c r="AA160" s="1"/>
      <c r="AB160" s="1"/>
      <c r="AD160" s="3"/>
      <c r="AE160" s="3"/>
      <c r="AF160" s="3"/>
      <c r="AG160" s="3"/>
    </row>
    <row r="161" spans="1:33" ht="35.1" customHeight="1">
      <c r="A161">
        <v>885796331</v>
      </c>
      <c r="B161" t="s">
        <v>436</v>
      </c>
      <c r="C161" t="str">
        <f>HYPERLINK(_xlfn.XLOOKUP(A161,源!A:A,源!V:V,"",0,1),"网页")</f>
        <v>网页</v>
      </c>
      <c r="D161" s="55" t="str" cm="1">
        <f t="array" aca="1" ref="D161" ca="1">"单"&amp;Sheet2!G161&amp;"/库"&amp;IFERROR(IF(COUNTIF([1]在庫!$C:$C,INDIRECT("Sheet5!AL"&amp;ROW()))&gt;0,COUNTIF([1]在庫!$C:$C,INDIRECT("Sheet5!AL"&amp;ROW())),COUNTIF([1]在庫!$D:$D,INDIRECT("Sheet5!B"&amp;ROW()))),0)</f>
        <v>单0/库0</v>
      </c>
      <c r="E161" t="str">
        <f ca="1">IFERROR(IF(F161&lt;&gt;"",F161,IF(OR(AND(Sheet3!AC161="14:00",Q161&gt;0),AND(R161&lt;&gt;"",J161&gt;1)),"",IF(AND(J161&gt;=4,Sheet2!F161=0,H161&gt;5),"上架●",IF(OR(AND(J161=0,H161&lt;12),AND(J161&lt;4,H161&lt;=5,Sheet2!F161=1)),IF(Sheet2!F161=1,"下架●",""),IF(AND(J161&lt;=4,Sheet2!F161=1),"問合●",""))))),"")</f>
        <v/>
      </c>
      <c r="G161" s="35" cm="1">
        <f t="array" aca="1" ref="G161" ca="1">IFERROR(COUNTIF(INDIRECT(Sheet2!$W$2&amp;"F"&amp;Sheet2!B161&amp;":F"&amp;Sheet2!D161),"&lt;="&amp;Sheet3!L161*手数料),0)</f>
        <v>1</v>
      </c>
      <c r="H161" s="35">
        <f ca="1">IF(AND(Sheet2!L161=0,J161+L161+N161&lt;&gt;0),J161+L161+N161,Sheet2!L161)</f>
        <v>1</v>
      </c>
      <c r="I161" s="38" t="str">
        <f ca="1">HYPERLINK("https://www.qoo10.jp/GMKT.INC/Goods/Goods.aspx?goodscode="&amp;A161,IF(Sheet2!F161=0,"在庫切れ","出品中"))</f>
        <v>在庫切れ</v>
      </c>
      <c r="J161">
        <v>1</v>
      </c>
      <c r="K161" s="33" t="s">
        <v>2624</v>
      </c>
      <c r="L161">
        <v>0</v>
      </c>
      <c r="M161" s="6" t="s">
        <v>2389</v>
      </c>
      <c r="N161">
        <v>0</v>
      </c>
      <c r="O161" t="s">
        <v>291</v>
      </c>
      <c r="P161" t="str" cm="1">
        <f t="array" aca="1" ref="P161" ca="1">IF(発送日=0.583333333333333,TEXT(0.583333333333333,"H:MM"),発送日)&amp;"/"&amp;Sheet3!AC161</f>
        <v>14/14</v>
      </c>
      <c r="Q161" cm="1">
        <f t="array" aca="1" ref="Q161" ca="1">VALUE(_xlfn.XLOOKUP(INDIRECT("A"&amp;ROW()),Sheet5!A:A,Sheet5!K:K,"",0,1))</f>
        <v>0</v>
      </c>
      <c r="R161" s="67" t="str" cm="1">
        <f t="array" aca="1" ref="R16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61" s="28" cm="1">
        <f t="array" aca="1" ref="S161" ca="1">VALUE(_xlfn.XLOOKUP(INDIRECT("A"&amp;ROW()),Sheet5!A:A,Sheet5!I:I,"",0,1))</f>
        <v>85495</v>
      </c>
      <c r="T161">
        <f ca="1">_xlfn.LET(_xlpm.kaka,IFERROR(LOOKUP(U161,{0,20000,30000,50000,100000,200000,400000,800000},{1500,2500,3500,4000,6000,8000,12000,30000}),6000),IF(TEXT(NOW(),"AAAA")="金曜日",_xlpm.kaka*2,_xlpm.kaka))</f>
        <v>4000</v>
      </c>
      <c r="U161" s="27">
        <f>IFERROR(_xlfn.LET(_xlpm.quyu,Sheet4!E161:J161,IF(COUNTIF(_xlpm.quyu,"&gt;0")&gt;=4,AVERAGE(_xlpm.quyu),IF(MAX(_xlpm.quyu)&gt;0,MAX(_xlpm.quyu),""))),"")</f>
        <v>69800</v>
      </c>
      <c r="V161" s="28" cm="1">
        <f t="array" aca="1" ref="V161" ca="1">IFERROR(IF(Sheet4!D161&lt;&gt;"",ROUND((Sheet4!D161+Sheet1!T161)/手数料,0),ROUND((U161+T161)/手数料,0))*IF($V$1&lt;&gt;"",$V$1,1),"")</f>
        <v>81099</v>
      </c>
      <c r="Z161" s="1"/>
      <c r="AA161" s="1"/>
      <c r="AB161" s="1"/>
      <c r="AD161" s="3"/>
      <c r="AE161" s="3"/>
      <c r="AF161" s="3"/>
      <c r="AG161" s="3"/>
    </row>
    <row r="162" spans="1:33" ht="35.1" customHeight="1">
      <c r="A162">
        <v>885796332</v>
      </c>
      <c r="B162" t="s">
        <v>437</v>
      </c>
      <c r="C162" t="str">
        <f>HYPERLINK(_xlfn.XLOOKUP(A162,源!A:A,源!V:V,"",0,1),"网页")</f>
        <v>网页</v>
      </c>
      <c r="D162" s="55" t="str" cm="1">
        <f t="array" aca="1" ref="D162" ca="1">"单"&amp;Sheet2!G162&amp;"/库"&amp;IFERROR(IF(COUNTIF([1]在庫!$C:$C,INDIRECT("Sheet5!AL"&amp;ROW()))&gt;0,COUNTIF([1]在庫!$C:$C,INDIRECT("Sheet5!AL"&amp;ROW())),COUNTIF([1]在庫!$D:$D,INDIRECT("Sheet5!B"&amp;ROW()))),0)</f>
        <v>单0/库0</v>
      </c>
      <c r="E162" t="str">
        <f>IFERROR(IF(F162&lt;&gt;"",F162,IF(OR(AND(Sheet3!AC162="14:00",Q162&gt;0),AND(R162&lt;&gt;"",J162&gt;1)),"",IF(AND(J162&gt;=4,Sheet2!F162=0,H162&gt;5),"上架●",IF(OR(AND(J162=0,H162&lt;12),AND(J162&lt;4,H162&lt;=5,Sheet2!F162=1)),IF(Sheet2!F162=1,"下架●",""),IF(AND(J162&lt;=4,Sheet2!F162=1),"問合●",""))))),"")</f>
        <v>❖</v>
      </c>
      <c r="F162" t="s">
        <v>1491</v>
      </c>
      <c r="G162" s="35" cm="1">
        <f t="array" aca="1" ref="G162" ca="1">IFERROR(COUNTIF(INDIRECT(Sheet2!$W$2&amp;"F"&amp;Sheet2!B162&amp;":F"&amp;Sheet2!D162),"&lt;="&amp;Sheet3!L162*手数料),0)</f>
        <v>27</v>
      </c>
      <c r="H162" s="35">
        <f ca="1">IF(AND(Sheet2!L162=0,J162+L162+N162&lt;&gt;0),J162+L162+N162,Sheet2!L162)</f>
        <v>28</v>
      </c>
      <c r="I162" s="38" t="str">
        <f ca="1">HYPERLINK("https://www.qoo10.jp/GMKT.INC/Goods/Goods.aspx?goodscode="&amp;A162,IF(Sheet2!F162=0,"在庫切れ","出品中"))</f>
        <v>在庫切れ</v>
      </c>
      <c r="J162">
        <v>4</v>
      </c>
      <c r="K162" s="33" t="s">
        <v>2844</v>
      </c>
      <c r="L162">
        <v>17</v>
      </c>
      <c r="M162" s="6" t="s">
        <v>2389</v>
      </c>
      <c r="N162">
        <v>7</v>
      </c>
      <c r="O162" t="s">
        <v>291</v>
      </c>
      <c r="P162" t="str" cm="1">
        <f t="array" aca="1" ref="P162" ca="1">IF(発送日=0.583333333333333,TEXT(0.583333333333333,"H:MM"),発送日)&amp;"/"&amp;Sheet3!AC162</f>
        <v>14/7</v>
      </c>
      <c r="Q162" cm="1">
        <f t="array" aca="1" ref="Q162" ca="1">VALUE(_xlfn.XLOOKUP(INDIRECT("A"&amp;ROW()),Sheet5!A:A,Sheet5!K:K,"",0,1))</f>
        <v>0</v>
      </c>
      <c r="R162" s="67" t="str" cm="1">
        <f t="array" aca="1" ref="R16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v>
      </c>
      <c r="S162" s="28" cm="1">
        <f t="array" aca="1" ref="S162" ca="1">VALUE(_xlfn.XLOOKUP(INDIRECT("A"&amp;ROW()),Sheet5!A:A,Sheet5!I:I,"",0,1))</f>
        <v>319780</v>
      </c>
      <c r="T162">
        <f ca="1">_xlfn.LET(_xlpm.kaka,IFERROR(LOOKUP(U162,{0,20000,30000,50000,100000,200000,400000,800000},{1500,2500,3500,4000,6000,8000,12000,30000}),6000),IF(TEXT(NOW(),"AAAA")="金曜日",_xlpm.kaka*2,_xlpm.kaka))</f>
        <v>8000</v>
      </c>
      <c r="U162" s="27">
        <f>IFERROR(_xlfn.LET(_xlpm.quyu,Sheet4!E162:J162,IF(COUNTIF(_xlpm.quyu,"&gt;0")&gt;=4,AVERAGE(_xlpm.quyu),IF(MAX(_xlpm.quyu)&gt;0,MAX(_xlpm.quyu),""))),"")</f>
        <v>233942</v>
      </c>
      <c r="V162" s="28" cm="1">
        <f t="array" aca="1" ref="V162" ca="1">IFERROR(IF(Sheet4!D162&lt;&gt;"",ROUND((Sheet4!D162+Sheet1!T162)/手数料,0),ROUND((U162+T162)/手数料,0))*IF($V$1&lt;&gt;"",$V$1,1),"")</f>
        <v>265870</v>
      </c>
      <c r="Z162" s="1"/>
      <c r="AA162" s="1"/>
      <c r="AB162" s="1"/>
      <c r="AD162" s="3"/>
      <c r="AE162" s="3"/>
      <c r="AF162" s="3"/>
      <c r="AG162" s="3"/>
    </row>
    <row r="163" spans="1:33" ht="35.1" customHeight="1">
      <c r="A163">
        <v>885796333</v>
      </c>
      <c r="B163" t="s">
        <v>438</v>
      </c>
      <c r="C163" t="str">
        <f>HYPERLINK(_xlfn.XLOOKUP(A163,源!A:A,源!V:V,"",0,1),"网页")</f>
        <v>网页</v>
      </c>
      <c r="D163" s="55" t="str" cm="1">
        <f t="array" aca="1" ref="D163" ca="1">"单"&amp;Sheet2!G163&amp;"/库"&amp;IFERROR(IF(COUNTIF([1]在庫!$C:$C,INDIRECT("Sheet5!AL"&amp;ROW()))&gt;0,COUNTIF([1]在庫!$C:$C,INDIRECT("Sheet5!AL"&amp;ROW())),COUNTIF([1]在庫!$D:$D,INDIRECT("Sheet5!B"&amp;ROW()))),0)</f>
        <v>单0/库0</v>
      </c>
      <c r="E163" t="str">
        <f ca="1">IFERROR(IF(F163&lt;&gt;"",F163,IF(OR(AND(Sheet3!AC163="14:00",Q163&gt;0),AND(R163&lt;&gt;"",J163&gt;1)),"",IF(AND(J163&gt;=4,Sheet2!F163=0,H163&gt;5),"上架●",IF(OR(AND(J163=0,H163&lt;12),AND(J163&lt;4,H163&lt;=5,Sheet2!F163=1)),IF(Sheet2!F163=1,"下架●",""),IF(AND(J163&lt;=4,Sheet2!F163=1),"問合●",""))))),"")</f>
        <v/>
      </c>
      <c r="G163" s="35" cm="1">
        <f t="array" aca="1" ref="G163" ca="1">IFERROR(COUNTIF(INDIRECT(Sheet2!$W$2&amp;"F"&amp;Sheet2!B163&amp;":F"&amp;Sheet2!D163),"&lt;="&amp;Sheet3!L163*手数料),0)</f>
        <v>21</v>
      </c>
      <c r="H163" s="35">
        <f ca="1">IF(AND(Sheet2!L163=0,J163+L163+N163&lt;&gt;0),J163+L163+N163,Sheet2!L163)</f>
        <v>23</v>
      </c>
      <c r="I163" s="38" t="str">
        <f ca="1">HYPERLINK("https://www.qoo10.jp/GMKT.INC/Goods/Goods.aspx?goodscode="&amp;A163,IF(Sheet2!F163=0,"在庫切れ","出品中"))</f>
        <v>在庫切れ</v>
      </c>
      <c r="J163">
        <v>1</v>
      </c>
      <c r="K163" s="33" t="s">
        <v>2845</v>
      </c>
      <c r="L163">
        <v>21</v>
      </c>
      <c r="M163" s="6" t="s">
        <v>2389</v>
      </c>
      <c r="N163">
        <v>1</v>
      </c>
      <c r="O163" t="s">
        <v>291</v>
      </c>
      <c r="P163" t="str" cm="1">
        <f t="array" aca="1" ref="P163" ca="1">IF(発送日=0.583333333333333,TEXT(0.583333333333333,"H:MM"),発送日)&amp;"/"&amp;Sheet3!AC163</f>
        <v>14/14</v>
      </c>
      <c r="Q163" cm="1">
        <f t="array" aca="1" ref="Q163" ca="1">VALUE(_xlfn.XLOOKUP(INDIRECT("A"&amp;ROW()),Sheet5!A:A,Sheet5!K:K,"",0,1))</f>
        <v>0</v>
      </c>
      <c r="R163" s="67" t="str" cm="1">
        <f t="array" aca="1" ref="R16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63" s="28" cm="1">
        <f t="array" aca="1" ref="S163" ca="1">VALUE(_xlfn.XLOOKUP(INDIRECT("A"&amp;ROW()),Sheet5!A:A,Sheet5!I:I,"",0,1))</f>
        <v>70803</v>
      </c>
      <c r="T163">
        <f ca="1">_xlfn.LET(_xlpm.kaka,IFERROR(LOOKUP(U163,{0,20000,30000,50000,100000,200000,400000,800000},{1500,2500,3500,4000,6000,8000,12000,30000}),6000),IF(TEXT(NOW(),"AAAA")="金曜日",_xlpm.kaka*2,_xlpm.kaka))</f>
        <v>4000</v>
      </c>
      <c r="U163" s="27">
        <f>IFERROR(_xlfn.LET(_xlpm.quyu,Sheet4!E163:J163,IF(COUNTIF(_xlpm.quyu,"&gt;0")&gt;=4,AVERAGE(_xlpm.quyu),IF(MAX(_xlpm.quyu)&gt;0,MAX(_xlpm.quyu),""))),"")</f>
        <v>54000</v>
      </c>
      <c r="V163" s="28" cm="1">
        <f t="array" aca="1" ref="V163" ca="1">IFERROR(IF(Sheet4!D163&lt;&gt;"",ROUND((Sheet4!D163+Sheet1!T163)/手数料,0),ROUND((U163+T163)/手数料,0))*IF($V$1&lt;&gt;"",$V$1,1),"")</f>
        <v>69221</v>
      </c>
      <c r="Z163" s="1"/>
      <c r="AA163" s="1"/>
      <c r="AB163" s="1"/>
      <c r="AD163" s="3"/>
      <c r="AE163" s="3"/>
      <c r="AF163" s="3"/>
      <c r="AG163" s="3"/>
    </row>
    <row r="164" spans="1:33" ht="35.1" customHeight="1">
      <c r="A164">
        <v>885796334</v>
      </c>
      <c r="B164" t="s">
        <v>439</v>
      </c>
      <c r="C164" t="str">
        <f>HYPERLINK(_xlfn.XLOOKUP(A164,源!A:A,源!V:V,"",0,1),"网页")</f>
        <v>网页</v>
      </c>
      <c r="D164" s="55" t="str" cm="1">
        <f t="array" aca="1" ref="D164" ca="1">"单"&amp;Sheet2!G164&amp;"/库"&amp;IFERROR(IF(COUNTIF([1]在庫!$C:$C,INDIRECT("Sheet5!AL"&amp;ROW()))&gt;0,COUNTIF([1]在庫!$C:$C,INDIRECT("Sheet5!AL"&amp;ROW())),COUNTIF([1]在庫!$D:$D,INDIRECT("Sheet5!B"&amp;ROW()))),0)</f>
        <v>单0/库0</v>
      </c>
      <c r="E164" t="str">
        <f ca="1">IFERROR(IF(F164&lt;&gt;"",F164,IF(OR(AND(Sheet3!AC164="14:00",Q164&gt;0),AND(R164&lt;&gt;"",J164&gt;1)),"",IF(AND(J164&gt;=4,Sheet2!F164=0,H164&gt;5),"上架●",IF(OR(AND(J164=0,H164&lt;12),AND(J164&lt;4,H164&lt;=5,Sheet2!F164=1)),IF(Sheet2!F164=1,"下架●",""),IF(AND(J164&lt;=4,Sheet2!F164=1),"問合●",""))))),"")</f>
        <v/>
      </c>
      <c r="G164" s="35" cm="1">
        <f t="array" aca="1" ref="G164" ca="1">IFERROR(COUNTIF(INDIRECT(Sheet2!$W$2&amp;"F"&amp;Sheet2!B164&amp;":F"&amp;Sheet2!D164),"&lt;="&amp;Sheet3!L164*手数料),0)</f>
        <v>25</v>
      </c>
      <c r="H164" s="35">
        <f ca="1">IF(AND(Sheet2!L164=0,J164+L164+N164&lt;&gt;0),J164+L164+N164,Sheet2!L164)</f>
        <v>36</v>
      </c>
      <c r="I164" s="38" t="str">
        <f ca="1">HYPERLINK("https://www.qoo10.jp/GMKT.INC/Goods/Goods.aspx?goodscode="&amp;A164,IF(Sheet2!F164=0,"在庫切れ","出品中"))</f>
        <v>出品中</v>
      </c>
      <c r="J164">
        <v>18</v>
      </c>
      <c r="K164" s="33" t="s">
        <v>2846</v>
      </c>
      <c r="L164">
        <v>12</v>
      </c>
      <c r="M164" s="6" t="s">
        <v>2389</v>
      </c>
      <c r="N164">
        <v>6</v>
      </c>
      <c r="O164" t="s">
        <v>291</v>
      </c>
      <c r="P164" t="str" cm="1">
        <f t="array" aca="1" ref="P164" ca="1">IF(発送日=0.583333333333333,TEXT(0.583333333333333,"H:MM"),発送日)&amp;"/"&amp;Sheet3!AC164</f>
        <v>3/3</v>
      </c>
      <c r="Q164" cm="1">
        <f t="array" aca="1" ref="Q164" ca="1">VALUE(_xlfn.XLOOKUP(INDIRECT("A"&amp;ROW()),Sheet5!A:A,Sheet5!K:K,"",0,1))</f>
        <v>1</v>
      </c>
      <c r="R164" s="67" t="str" cm="1">
        <f t="array" aca="1" ref="R16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64" s="28" cm="1">
        <f t="array" aca="1" ref="S164" ca="1">VALUE(_xlfn.XLOOKUP(INDIRECT("A"&amp;ROW()),Sheet5!A:A,Sheet5!I:I,"",0,1))</f>
        <v>38019</v>
      </c>
      <c r="T164">
        <f ca="1">_xlfn.LET(_xlpm.kaka,IFERROR(LOOKUP(U164,{0,20000,30000,50000,100000,200000,400000,800000},{1500,2500,3500,4000,6000,8000,12000,30000}),6000),IF(TEXT(NOW(),"AAAA")="金曜日",_xlpm.kaka*2,_xlpm.kaka))</f>
        <v>3500</v>
      </c>
      <c r="U164" s="27">
        <f>IFERROR(_xlfn.LET(_xlpm.quyu,Sheet4!E164:J164,IF(COUNTIF(_xlpm.quyu,"&gt;0")&gt;=4,AVERAGE(_xlpm.quyu),IF(MAX(_xlpm.quyu)&gt;0,MAX(_xlpm.quyu),""))),"")</f>
        <v>31147.5</v>
      </c>
      <c r="V164" s="28" cm="1">
        <f t="array" aca="1" ref="V164" ca="1">IFERROR(IF(Sheet4!D164&lt;&gt;"",ROUND((Sheet4!D164+Sheet1!T164)/手数料,0),ROUND((U164+T164)/手数料,0))*IF($V$1&lt;&gt;"",$V$1,1),"")</f>
        <v>37660</v>
      </c>
      <c r="Z164" s="1"/>
      <c r="AA164" s="1"/>
      <c r="AB164" s="1"/>
      <c r="AD164" s="3"/>
      <c r="AE164" s="3"/>
      <c r="AF164" s="3"/>
      <c r="AG164" s="3"/>
    </row>
    <row r="165" spans="1:33" ht="35.1" customHeight="1">
      <c r="A165">
        <v>885796335</v>
      </c>
      <c r="B165" t="s">
        <v>440</v>
      </c>
      <c r="C165" t="str">
        <f>HYPERLINK(_xlfn.XLOOKUP(A165,源!A:A,源!V:V,"",0,1),"网页")</f>
        <v>网页</v>
      </c>
      <c r="D165" s="55" t="str" cm="1">
        <f t="array" aca="1" ref="D165" ca="1">"单"&amp;Sheet2!G165&amp;"/库"&amp;IFERROR(IF(COUNTIF([1]在庫!$C:$C,INDIRECT("Sheet5!AL"&amp;ROW()))&gt;0,COUNTIF([1]在庫!$C:$C,INDIRECT("Sheet5!AL"&amp;ROW())),COUNTIF([1]在庫!$D:$D,INDIRECT("Sheet5!B"&amp;ROW()))),0)</f>
        <v>单0/库0</v>
      </c>
      <c r="E165" t="str">
        <f ca="1">IFERROR(IF(F165&lt;&gt;"",F165,IF(OR(AND(Sheet3!AC165="14:00",Q165&gt;0),AND(R165&lt;&gt;"",J165&gt;1)),"",IF(AND(J165&gt;=4,Sheet2!F165=0,H165&gt;5),"上架●",IF(OR(AND(J165=0,H165&lt;12),AND(J165&lt;4,H165&lt;=5,Sheet2!F165=1)),IF(Sheet2!F165=1,"下架●",""),IF(AND(J165&lt;=4,Sheet2!F165=1),"問合●",""))))),"")</f>
        <v/>
      </c>
      <c r="G165" s="35" cm="1">
        <f t="array" aca="1" ref="G165" ca="1">IFERROR(COUNTIF(INDIRECT(Sheet2!$W$2&amp;"F"&amp;Sheet2!B165&amp;":F"&amp;Sheet2!D165),"&lt;="&amp;Sheet3!L165*手数料),0)</f>
        <v>23</v>
      </c>
      <c r="H165" s="35">
        <f ca="1">IF(AND(Sheet2!L165=0,J165+L165+N165&lt;&gt;0),J165+L165+N165,Sheet2!L165)</f>
        <v>24</v>
      </c>
      <c r="I165" s="38" t="str">
        <f ca="1">HYPERLINK("https://www.qoo10.jp/GMKT.INC/Goods/Goods.aspx?goodscode="&amp;A165,IF(Sheet2!F165=0,"在庫切れ","出品中"))</f>
        <v>出品中</v>
      </c>
      <c r="J165">
        <v>9</v>
      </c>
      <c r="K165" s="33" t="s">
        <v>2847</v>
      </c>
      <c r="L165">
        <v>15</v>
      </c>
      <c r="M165" s="6" t="s">
        <v>2389</v>
      </c>
      <c r="N165">
        <v>0</v>
      </c>
      <c r="O165" t="s">
        <v>291</v>
      </c>
      <c r="P165" t="str" cm="1">
        <f t="array" aca="1" ref="P165" ca="1">IF(発送日=0.583333333333333,TEXT(0.583333333333333,"H:MM"),発送日)&amp;"/"&amp;Sheet3!AC165</f>
        <v>3/3</v>
      </c>
      <c r="Q165" cm="1">
        <f t="array" aca="1" ref="Q165" ca="1">VALUE(_xlfn.XLOOKUP(INDIRECT("A"&amp;ROW()),Sheet5!A:A,Sheet5!K:K,"",0,1))</f>
        <v>1</v>
      </c>
      <c r="R165" s="67" t="str" cm="1">
        <f t="array" aca="1" ref="R16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65" s="28" cm="1">
        <f t="array" aca="1" ref="S165" ca="1">VALUE(_xlfn.XLOOKUP(INDIRECT("A"&amp;ROW()),Sheet5!A:A,Sheet5!I:I,"",0,1))</f>
        <v>39435</v>
      </c>
      <c r="T165">
        <f ca="1">_xlfn.LET(_xlpm.kaka,IFERROR(LOOKUP(U165,{0,20000,30000,50000,100000,200000,400000,800000},{1500,2500,3500,4000,6000,8000,12000,30000}),6000),IF(TEXT(NOW(),"AAAA")="金曜日",_xlpm.kaka*2,_xlpm.kaka))</f>
        <v>3500</v>
      </c>
      <c r="U165" s="27">
        <f>IFERROR(_xlfn.LET(_xlpm.quyu,Sheet4!E165:J165,IF(COUNTIF(_xlpm.quyu,"&gt;0")&gt;=4,AVERAGE(_xlpm.quyu),IF(MAX(_xlpm.quyu)&gt;0,MAX(_xlpm.quyu),""))),"")</f>
        <v>32311.166666666668</v>
      </c>
      <c r="V165" s="28" cm="1">
        <f t="array" aca="1" ref="V165" ca="1">IFERROR(IF(Sheet4!D165&lt;&gt;"",ROUND((Sheet4!D165+Sheet1!T165)/手数料,0),ROUND((U165+T165)/手数料,0))*IF($V$1&lt;&gt;"",$V$1,1),"")</f>
        <v>38925</v>
      </c>
      <c r="X165" s="56"/>
      <c r="Z165" s="1"/>
      <c r="AA165" s="1"/>
      <c r="AB165" s="1"/>
      <c r="AD165" s="3"/>
      <c r="AE165" s="3"/>
      <c r="AF165" s="3"/>
      <c r="AG165" s="3"/>
    </row>
    <row r="166" spans="1:33" ht="35.1" customHeight="1">
      <c r="A166">
        <v>885796336</v>
      </c>
      <c r="B166" t="s">
        <v>441</v>
      </c>
      <c r="C166" t="str">
        <f>HYPERLINK(_xlfn.XLOOKUP(A166,源!A:A,源!V:V,"",0,1),"网页")</f>
        <v>网页</v>
      </c>
      <c r="D166" s="55" t="str" cm="1">
        <f t="array" aca="1" ref="D166" ca="1">"单"&amp;Sheet2!G166&amp;"/库"&amp;IFERROR(IF(COUNTIF([1]在庫!$C:$C,INDIRECT("Sheet5!AL"&amp;ROW()))&gt;0,COUNTIF([1]在庫!$C:$C,INDIRECT("Sheet5!AL"&amp;ROW())),COUNTIF([1]在庫!$D:$D,INDIRECT("Sheet5!B"&amp;ROW()))),0)</f>
        <v>单0/库0</v>
      </c>
      <c r="E166" t="str">
        <f ca="1">IFERROR(IF(F166&lt;&gt;"",F166,IF(OR(AND(Sheet3!AC166="14:00",Q166&gt;0),AND(R166&lt;&gt;"",J166&gt;1)),"",IF(AND(J166&gt;=4,Sheet2!F166=0,H166&gt;5),"上架●",IF(OR(AND(J166=0,H166&lt;12),AND(J166&lt;4,H166&lt;=5,Sheet2!F166=1)),IF(Sheet2!F166=1,"下架●",""),IF(AND(J166&lt;=4,Sheet2!F166=1),"問合●",""))))),"")</f>
        <v/>
      </c>
      <c r="G166" s="35" cm="1">
        <f t="array" aca="1" ref="G166" ca="1">IFERROR(COUNTIF(INDIRECT(Sheet2!$W$2&amp;"F"&amp;Sheet2!B166&amp;":F"&amp;Sheet2!D166),"&lt;="&amp;Sheet3!L166*手数料),0)</f>
        <v>0</v>
      </c>
      <c r="H166" s="35">
        <f ca="1">IF(AND(Sheet2!L166=0,J166+L166+N166&lt;&gt;0),J166+L166+N166,Sheet2!L166)</f>
        <v>0</v>
      </c>
      <c r="I166" s="38" t="str">
        <f ca="1">HYPERLINK("https://www.qoo10.jp/GMKT.INC/Goods/Goods.aspx?goodscode="&amp;A166,IF(Sheet2!F166=0,"在庫切れ","出品中"))</f>
        <v>在庫切れ</v>
      </c>
      <c r="J166">
        <v>0</v>
      </c>
      <c r="K166" s="33"/>
      <c r="L166">
        <v>0</v>
      </c>
      <c r="M166" s="6" t="s">
        <v>2389</v>
      </c>
      <c r="N166">
        <v>0</v>
      </c>
      <c r="O166" t="s">
        <v>291</v>
      </c>
      <c r="P166" t="str" cm="1">
        <f t="array" aca="1" ref="P166" ca="1">IF(発送日=0.583333333333333,TEXT(0.583333333333333,"H:MM"),発送日)&amp;"/"&amp;Sheet3!AC166</f>
        <v>14/14</v>
      </c>
      <c r="Q166" cm="1">
        <f t="array" aca="1" ref="Q166" ca="1">VALUE(_xlfn.XLOOKUP(INDIRECT("A"&amp;ROW()),Sheet5!A:A,Sheet5!K:K,"",0,1))</f>
        <v>0</v>
      </c>
      <c r="R166" s="67" t="str" cm="1">
        <f t="array" aca="1" ref="R16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66" s="28" cm="1">
        <f t="array" aca="1" ref="S166" ca="1">VALUE(_xlfn.XLOOKUP(INDIRECT("A"&amp;ROW()),Sheet5!A:A,Sheet5!I:I,"",0,1))</f>
        <v>134066</v>
      </c>
      <c r="T166">
        <f ca="1">_xlfn.LET(_xlpm.kaka,IFERROR(LOOKUP(U166,{0,20000,30000,50000,100000,200000,400000,800000},{1500,2500,3500,4000,6000,8000,12000,30000}),6000),IF(TEXT(NOW(),"AAAA")="金曜日",_xlpm.kaka*2,_xlpm.kaka))</f>
        <v>6000</v>
      </c>
      <c r="U166" s="27" t="str">
        <f>IFERROR(_xlfn.LET(_xlpm.quyu,Sheet4!E166:J166,IF(COUNTIF(_xlpm.quyu,"&gt;0")&gt;=4,AVERAGE(_xlpm.quyu),IF(MAX(_xlpm.quyu)&gt;0,MAX(_xlpm.quyu),""))),"")</f>
        <v/>
      </c>
      <c r="V166" s="28" t="str" cm="1">
        <f t="array" aca="1" ref="V166" ca="1">IFERROR(IF(Sheet4!D166&lt;&gt;"",ROUND((Sheet4!D166+Sheet1!T166)/手数料,0),ROUND((U166+T166)/手数料,0))*IF($V$1&lt;&gt;"",$V$1,1),"")</f>
        <v/>
      </c>
      <c r="Z166" s="1"/>
      <c r="AA166" s="1"/>
      <c r="AB166" s="1"/>
      <c r="AD166" s="3"/>
      <c r="AE166" s="3"/>
      <c r="AF166" s="3"/>
      <c r="AG166" s="3"/>
    </row>
    <row r="167" spans="1:33" ht="35.1" customHeight="1">
      <c r="A167">
        <v>885796337</v>
      </c>
      <c r="B167" t="s">
        <v>442</v>
      </c>
      <c r="C167" t="str">
        <f>HYPERLINK(_xlfn.XLOOKUP(A167,源!A:A,源!V:V,"",0,1),"网页")</f>
        <v>网页</v>
      </c>
      <c r="D167" s="55" t="str" cm="1">
        <f t="array" aca="1" ref="D167" ca="1">"单"&amp;Sheet2!G167&amp;"/库"&amp;IFERROR(IF(COUNTIF([1]在庫!$C:$C,INDIRECT("Sheet5!AL"&amp;ROW()))&gt;0,COUNTIF([1]在庫!$C:$C,INDIRECT("Sheet5!AL"&amp;ROW())),COUNTIF([1]在庫!$D:$D,INDIRECT("Sheet5!B"&amp;ROW()))),0)</f>
        <v>单0/库0</v>
      </c>
      <c r="E167" t="str">
        <f ca="1">IFERROR(IF(F167&lt;&gt;"",F167,IF(OR(AND(Sheet3!AC167="14:00",Q167&gt;0),AND(R167&lt;&gt;"",J167&gt;1)),"",IF(AND(J167&gt;=4,Sheet2!F167=0,H167&gt;5),"上架●",IF(OR(AND(J167=0,H167&lt;12),AND(J167&lt;4,H167&lt;=5,Sheet2!F167=1)),IF(Sheet2!F167=1,"下架●",""),IF(AND(J167&lt;=4,Sheet2!F167=1),"問合●",""))))),"")</f>
        <v/>
      </c>
      <c r="G167" s="35" cm="1">
        <f t="array" aca="1" ref="G167" ca="1">IFERROR(COUNTIF(INDIRECT(Sheet2!$W$2&amp;"F"&amp;Sheet2!B167&amp;":F"&amp;Sheet2!D167),"&lt;="&amp;Sheet3!L167*手数料),0)</f>
        <v>34</v>
      </c>
      <c r="H167" s="35">
        <f ca="1">IF(AND(Sheet2!L167=0,J167+L167+N167&lt;&gt;0),J167+L167+N167,Sheet2!L167)</f>
        <v>50</v>
      </c>
      <c r="I167" s="38" t="str">
        <f ca="1">HYPERLINK("https://www.qoo10.jp/GMKT.INC/Goods/Goods.aspx?goodscode="&amp;A167,IF(Sheet2!F167=0,"在庫切れ","出品中"))</f>
        <v>出品中</v>
      </c>
      <c r="J167">
        <v>33</v>
      </c>
      <c r="K167" s="33" t="s">
        <v>2848</v>
      </c>
      <c r="L167">
        <v>10</v>
      </c>
      <c r="M167" s="6" t="s">
        <v>2389</v>
      </c>
      <c r="N167">
        <v>7</v>
      </c>
      <c r="O167" t="s">
        <v>291</v>
      </c>
      <c r="P167" t="str" cm="1">
        <f t="array" aca="1" ref="P167" ca="1">IF(発送日=0.583333333333333,TEXT(0.583333333333333,"H:MM"),発送日)&amp;"/"&amp;Sheet3!AC167</f>
        <v>3/3</v>
      </c>
      <c r="Q167" cm="1">
        <f t="array" aca="1" ref="Q167" ca="1">VALUE(_xlfn.XLOOKUP(INDIRECT("A"&amp;ROW()),Sheet5!A:A,Sheet5!K:K,"",0,1))</f>
        <v>1</v>
      </c>
      <c r="R167" s="67" t="str" cm="1">
        <f t="array" aca="1" ref="R16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67" s="28" cm="1">
        <f t="array" aca="1" ref="S167" ca="1">VALUE(_xlfn.XLOOKUP(INDIRECT("A"&amp;ROW()),Sheet5!A:A,Sheet5!I:I,"",0,1))</f>
        <v>35283</v>
      </c>
      <c r="T167">
        <f ca="1">_xlfn.LET(_xlpm.kaka,IFERROR(LOOKUP(U167,{0,20000,30000,50000,100000,200000,400000,800000},{1500,2500,3500,4000,6000,8000,12000,30000}),6000),IF(TEXT(NOW(),"AAAA")="金曜日",_xlpm.kaka*2,_xlpm.kaka))</f>
        <v>3500</v>
      </c>
      <c r="U167" s="27">
        <f>IFERROR(_xlfn.LET(_xlpm.quyu,Sheet4!E167:J167,IF(COUNTIF(_xlpm.quyu,"&gt;0")&gt;=4,AVERAGE(_xlpm.quyu),IF(MAX(_xlpm.quyu)&gt;0,MAX(_xlpm.quyu),""))),"")</f>
        <v>30029</v>
      </c>
      <c r="V167" s="28" cm="1">
        <f t="array" aca="1" ref="V167" ca="1">IFERROR(IF(Sheet4!D167&lt;&gt;"",ROUND((Sheet4!D167+Sheet1!T167)/手数料,0),ROUND((U167+T167)/手数料,0))*IF($V$1&lt;&gt;"",$V$1,1),"")</f>
        <v>36445</v>
      </c>
      <c r="Z167" s="1"/>
      <c r="AA167" s="1"/>
      <c r="AB167" s="1"/>
      <c r="AD167" s="3"/>
      <c r="AE167" s="3"/>
      <c r="AF167" s="3"/>
      <c r="AG167" s="3"/>
    </row>
    <row r="168" spans="1:33" ht="35.1" customHeight="1">
      <c r="A168">
        <v>885796338</v>
      </c>
      <c r="B168" t="s">
        <v>443</v>
      </c>
      <c r="C168" t="str">
        <f>HYPERLINK(_xlfn.XLOOKUP(A168,源!A:A,源!V:V,"",0,1),"网页")</f>
        <v>网页</v>
      </c>
      <c r="D168" s="55" t="str" cm="1">
        <f t="array" aca="1" ref="D168" ca="1">"单"&amp;Sheet2!G168&amp;"/库"&amp;IFERROR(IF(COUNTIF([1]在庫!$C:$C,INDIRECT("Sheet5!AL"&amp;ROW()))&gt;0,COUNTIF([1]在庫!$C:$C,INDIRECT("Sheet5!AL"&amp;ROW())),COUNTIF([1]在庫!$D:$D,INDIRECT("Sheet5!B"&amp;ROW()))),0)</f>
        <v>单0/库0</v>
      </c>
      <c r="E168" t="str">
        <f ca="1">IFERROR(IF(F168&lt;&gt;"",F168,IF(OR(AND(Sheet3!AC168="14:00",Q168&gt;0),AND(R168&lt;&gt;"",J168&gt;1)),"",IF(AND(J168&gt;=4,Sheet2!F168=0,H168&gt;5),"上架●",IF(OR(AND(J168=0,H168&lt;12),AND(J168&lt;4,H168&lt;=5,Sheet2!F168=1)),IF(Sheet2!F168=1,"下架●",""),IF(AND(J168&lt;=4,Sheet2!F168=1),"問合●",""))))),"")</f>
        <v/>
      </c>
      <c r="G168" s="35" cm="1">
        <f t="array" aca="1" ref="G168" ca="1">IFERROR(COUNTIF(INDIRECT(Sheet2!$W$2&amp;"F"&amp;Sheet2!B168&amp;":F"&amp;Sheet2!D168),"&lt;="&amp;Sheet3!L168*手数料),0)</f>
        <v>15</v>
      </c>
      <c r="H168" s="35">
        <f ca="1">IF(AND(Sheet2!L168=0,J168+L168+N168&lt;&gt;0),J168+L168+N168,Sheet2!L168)</f>
        <v>50</v>
      </c>
      <c r="I168" s="38" t="str">
        <f ca="1">HYPERLINK("https://www.qoo10.jp/GMKT.INC/Goods/Goods.aspx?goodscode="&amp;A168,IF(Sheet2!F168=0,"在庫切れ","出品中"))</f>
        <v>出品中</v>
      </c>
      <c r="J168">
        <v>28</v>
      </c>
      <c r="K168" s="33" t="s">
        <v>2849</v>
      </c>
      <c r="L168">
        <v>14</v>
      </c>
      <c r="M168" s="6" t="s">
        <v>2389</v>
      </c>
      <c r="N168">
        <v>8</v>
      </c>
      <c r="O168" t="s">
        <v>291</v>
      </c>
      <c r="P168" t="str" cm="1">
        <f t="array" aca="1" ref="P168" ca="1">IF(発送日=0.583333333333333,TEXT(0.583333333333333,"H:MM"),発送日)&amp;"/"&amp;Sheet3!AC168</f>
        <v>3/3</v>
      </c>
      <c r="Q168" cm="1">
        <f t="array" aca="1" ref="Q168" ca="1">VALUE(_xlfn.XLOOKUP(INDIRECT("A"&amp;ROW()),Sheet5!A:A,Sheet5!K:K,"",0,1))</f>
        <v>1</v>
      </c>
      <c r="R168" s="67" t="str" cm="1">
        <f t="array" aca="1" ref="R16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68" s="28" cm="1">
        <f t="array" aca="1" ref="S168" ca="1">VALUE(_xlfn.XLOOKUP(INDIRECT("A"&amp;ROW()),Sheet5!A:A,Sheet5!I:I,"",0,1))</f>
        <v>115486</v>
      </c>
      <c r="T168">
        <f ca="1">_xlfn.LET(_xlpm.kaka,IFERROR(LOOKUP(U168,{0,20000,30000,50000,100000,200000,400000,800000},{1500,2500,3500,4000,6000,8000,12000,30000}),6000),IF(TEXT(NOW(),"AAAA")="金曜日",_xlpm.kaka*2,_xlpm.kaka))</f>
        <v>4000</v>
      </c>
      <c r="U168" s="27">
        <f>IFERROR(_xlfn.LET(_xlpm.quyu,Sheet4!E168:J168,IF(COUNTIF(_xlpm.quyu,"&gt;0")&gt;=4,AVERAGE(_xlpm.quyu),IF(MAX(_xlpm.quyu)&gt;0,MAX(_xlpm.quyu),""))),"")</f>
        <v>97764</v>
      </c>
      <c r="V168" s="28" cm="1">
        <f t="array" aca="1" ref="V168" ca="1">IFERROR(IF(Sheet4!D168&lt;&gt;"",ROUND((Sheet4!D168+Sheet1!T168)/手数料,0),ROUND((U168+T168)/手数料,0))*IF($V$1&lt;&gt;"",$V$1,1),"")</f>
        <v>110613</v>
      </c>
      <c r="Z168" s="1"/>
      <c r="AA168" s="1"/>
      <c r="AB168" s="1"/>
      <c r="AD168" s="3"/>
      <c r="AE168" s="3"/>
      <c r="AF168" s="3"/>
      <c r="AG168" s="3"/>
    </row>
    <row r="169" spans="1:33" ht="35.1" customHeight="1">
      <c r="A169">
        <v>885796339</v>
      </c>
      <c r="B169" t="s">
        <v>444</v>
      </c>
      <c r="C169" t="str">
        <f>HYPERLINK(_xlfn.XLOOKUP(A169,源!A:A,源!V:V,"",0,1),"网页")</f>
        <v>网页</v>
      </c>
      <c r="D169" s="55" t="str" cm="1">
        <f t="array" aca="1" ref="D169" ca="1">"单"&amp;Sheet2!G169&amp;"/库"&amp;IFERROR(IF(COUNTIF([1]在庫!$C:$C,INDIRECT("Sheet5!AL"&amp;ROW()))&gt;0,COUNTIF([1]在庫!$C:$C,INDIRECT("Sheet5!AL"&amp;ROW())),COUNTIF([1]在庫!$D:$D,INDIRECT("Sheet5!B"&amp;ROW()))),0)</f>
        <v>单0/库0</v>
      </c>
      <c r="E169" t="str">
        <f ca="1">IFERROR(IF(F169&lt;&gt;"",F169,IF(OR(AND(Sheet3!AC169="14:00",Q169&gt;0),AND(R169&lt;&gt;"",J169&gt;1)),"",IF(AND(J169&gt;=4,Sheet2!F169=0,H169&gt;5),"上架●",IF(OR(AND(J169=0,H169&lt;12),AND(J169&lt;4,H169&lt;=5,Sheet2!F169=1)),IF(Sheet2!F169=1,"下架●",""),IF(AND(J169&lt;=4,Sheet2!F169=1),"問合●",""))))),"")</f>
        <v/>
      </c>
      <c r="G169" s="35" cm="1">
        <f t="array" aca="1" ref="G169" ca="1">IFERROR(COUNTIF(INDIRECT(Sheet2!$W$2&amp;"F"&amp;Sheet2!B169&amp;":F"&amp;Sheet2!D169),"&lt;="&amp;Sheet3!L169*手数料),0)</f>
        <v>8</v>
      </c>
      <c r="H169" s="35">
        <f ca="1">IF(AND(Sheet2!L169=0,J169+L169+N169&lt;&gt;0),J169+L169+N169,Sheet2!L169)</f>
        <v>33</v>
      </c>
      <c r="I169" s="38" t="str">
        <f ca="1">HYPERLINK("https://www.qoo10.jp/GMKT.INC/Goods/Goods.aspx?goodscode="&amp;A169,IF(Sheet2!F169=0,"在庫切れ","出品中"))</f>
        <v>出品中</v>
      </c>
      <c r="J169">
        <v>9</v>
      </c>
      <c r="K169" s="33" t="s">
        <v>2850</v>
      </c>
      <c r="L169">
        <v>17</v>
      </c>
      <c r="M169" s="6" t="s">
        <v>2389</v>
      </c>
      <c r="N169">
        <v>7</v>
      </c>
      <c r="O169" t="s">
        <v>291</v>
      </c>
      <c r="P169" t="str" cm="1">
        <f t="array" aca="1" ref="P169" ca="1">IF(発送日=0.583333333333333,TEXT(0.583333333333333,"H:MM"),発送日)&amp;"/"&amp;Sheet3!AC169</f>
        <v>3/3</v>
      </c>
      <c r="Q169" cm="1">
        <f t="array" aca="1" ref="Q169" ca="1">VALUE(_xlfn.XLOOKUP(INDIRECT("A"&amp;ROW()),Sheet5!A:A,Sheet5!K:K,"",0,1))</f>
        <v>1</v>
      </c>
      <c r="R169" s="67" t="str" cm="1">
        <f t="array" aca="1" ref="R16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69" s="28" cm="1">
        <f t="array" aca="1" ref="S169" ca="1">VALUE(_xlfn.XLOOKUP(INDIRECT("A"&amp;ROW()),Sheet5!A:A,Sheet5!I:I,"",0,1))</f>
        <v>105672</v>
      </c>
      <c r="T169">
        <f ca="1">_xlfn.LET(_xlpm.kaka,IFERROR(LOOKUP(U169,{0,20000,30000,50000,100000,200000,400000,800000},{1500,2500,3500,4000,6000,8000,12000,30000}),6000),IF(TEXT(NOW(),"AAAA")="金曜日",_xlpm.kaka*2,_xlpm.kaka))</f>
        <v>4000</v>
      </c>
      <c r="U169" s="27">
        <f>IFERROR(_xlfn.LET(_xlpm.quyu,Sheet4!E169:J169,IF(COUNTIF(_xlpm.quyu,"&gt;0")&gt;=4,AVERAGE(_xlpm.quyu),IF(MAX(_xlpm.quyu)&gt;0,MAX(_xlpm.quyu),""))),"")</f>
        <v>95600</v>
      </c>
      <c r="V169" s="28" cm="1">
        <f t="array" aca="1" ref="V169" ca="1">IFERROR(IF(Sheet4!D169&lt;&gt;"",ROUND((Sheet4!D169+Sheet1!T169)/手数料,0),ROUND((U169+T169)/手数料,0))*IF($V$1&lt;&gt;"",$V$1,1),"")</f>
        <v>108261</v>
      </c>
      <c r="Z169" s="1"/>
      <c r="AA169" s="1"/>
      <c r="AB169" s="1"/>
      <c r="AD169" s="3"/>
      <c r="AE169" s="3"/>
      <c r="AF169" s="3"/>
      <c r="AG169" s="3"/>
    </row>
    <row r="170" spans="1:33" ht="35.1" customHeight="1">
      <c r="A170">
        <v>885796340</v>
      </c>
      <c r="B170" t="s">
        <v>445</v>
      </c>
      <c r="C170" t="str">
        <f>HYPERLINK(_xlfn.XLOOKUP(A170,源!A:A,源!V:V,"",0,1),"网页")</f>
        <v>网页</v>
      </c>
      <c r="D170" s="55" t="str" cm="1">
        <f t="array" aca="1" ref="D170" ca="1">"单"&amp;Sheet2!G170&amp;"/库"&amp;IFERROR(IF(COUNTIF([1]在庫!$C:$C,INDIRECT("Sheet5!AL"&amp;ROW()))&gt;0,COUNTIF([1]在庫!$C:$C,INDIRECT("Sheet5!AL"&amp;ROW())),COUNTIF([1]在庫!$D:$D,INDIRECT("Sheet5!B"&amp;ROW()))),0)</f>
        <v>单0/库0</v>
      </c>
      <c r="E170" t="str">
        <f ca="1">IFERROR(IF(F170&lt;&gt;"",F170,IF(OR(AND(Sheet3!AC170="14:00",Q170&gt;0),AND(R170&lt;&gt;"",J170&gt;1)),"",IF(AND(J170&gt;=4,Sheet2!F170=0,H170&gt;5),"上架●",IF(OR(AND(J170=0,H170&lt;12),AND(J170&lt;4,H170&lt;=5,Sheet2!F170=1)),IF(Sheet2!F170=1,"下架●",""),IF(AND(J170&lt;=4,Sheet2!F170=1),"問合●",""))))),"")</f>
        <v/>
      </c>
      <c r="G170" s="35" cm="1">
        <f t="array" aca="1" ref="G170" ca="1">IFERROR(COUNTIF(INDIRECT(Sheet2!$W$2&amp;"F"&amp;Sheet2!B170&amp;":F"&amp;Sheet2!D170),"&lt;="&amp;Sheet3!L170*手数料),0)</f>
        <v>0</v>
      </c>
      <c r="H170" s="35">
        <f ca="1">IF(AND(Sheet2!L170=0,J170+L170+N170&lt;&gt;0),J170+L170+N170,Sheet2!L170)</f>
        <v>0</v>
      </c>
      <c r="I170" s="38" t="str">
        <f ca="1">HYPERLINK("https://www.qoo10.jp/GMKT.INC/Goods/Goods.aspx?goodscode="&amp;A170,IF(Sheet2!F170=0,"在庫切れ","出品中"))</f>
        <v>在庫切れ</v>
      </c>
      <c r="J170">
        <v>0</v>
      </c>
      <c r="K170" s="33"/>
      <c r="L170">
        <v>0</v>
      </c>
      <c r="M170" s="6" t="s">
        <v>2389</v>
      </c>
      <c r="N170">
        <v>0</v>
      </c>
      <c r="O170" t="s">
        <v>291</v>
      </c>
      <c r="P170" t="str" cm="1">
        <f t="array" aca="1" ref="P170" ca="1">IF(発送日=0.583333333333333,TEXT(0.583333333333333,"H:MM"),発送日)&amp;"/"&amp;Sheet3!AC170</f>
        <v>14/14</v>
      </c>
      <c r="Q170" cm="1">
        <f t="array" aca="1" ref="Q170" ca="1">VALUE(_xlfn.XLOOKUP(INDIRECT("A"&amp;ROW()),Sheet5!A:A,Sheet5!K:K,"",0,1))</f>
        <v>0</v>
      </c>
      <c r="R170" s="67" t="str" cm="1">
        <f t="array" aca="1" ref="R17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70" s="28" cm="1">
        <f t="array" aca="1" ref="S170" ca="1">VALUE(_xlfn.XLOOKUP(INDIRECT("A"&amp;ROW()),Sheet5!A:A,Sheet5!I:I,"",0,1))</f>
        <v>55165</v>
      </c>
      <c r="T170">
        <f ca="1">_xlfn.LET(_xlpm.kaka,IFERROR(LOOKUP(U170,{0,20000,30000,50000,100000,200000,400000,800000},{1500,2500,3500,4000,6000,8000,12000,30000}),6000),IF(TEXT(NOW(),"AAAA")="金曜日",_xlpm.kaka*2,_xlpm.kaka))</f>
        <v>6000</v>
      </c>
      <c r="U170" s="27" t="str">
        <f>IFERROR(_xlfn.LET(_xlpm.quyu,Sheet4!E170:J170,IF(COUNTIF(_xlpm.quyu,"&gt;0")&gt;=4,AVERAGE(_xlpm.quyu),IF(MAX(_xlpm.quyu)&gt;0,MAX(_xlpm.quyu),""))),"")</f>
        <v/>
      </c>
      <c r="V170" s="28" t="str" cm="1">
        <f t="array" aca="1" ref="V170" ca="1">IFERROR(IF(Sheet4!D170&lt;&gt;"",ROUND((Sheet4!D170+Sheet1!T170)/手数料,0),ROUND((U170+T170)/手数料,0))*IF($V$1&lt;&gt;"",$V$1,1),"")</f>
        <v/>
      </c>
      <c r="Z170" s="1"/>
      <c r="AA170" s="1"/>
      <c r="AB170" s="1"/>
      <c r="AD170" s="3"/>
      <c r="AE170" s="3"/>
      <c r="AF170" s="3"/>
      <c r="AG170" s="3"/>
    </row>
    <row r="171" spans="1:33" ht="35.1" customHeight="1">
      <c r="A171">
        <v>885796341</v>
      </c>
      <c r="B171" t="s">
        <v>446</v>
      </c>
      <c r="C171" t="str">
        <f>HYPERLINK(_xlfn.XLOOKUP(A171,源!A:A,源!V:V,"",0,1),"网页")</f>
        <v>网页</v>
      </c>
      <c r="D171" s="55" t="str" cm="1">
        <f t="array" aca="1" ref="D171" ca="1">"单"&amp;Sheet2!G171&amp;"/库"&amp;IFERROR(IF(COUNTIF([1]在庫!$C:$C,INDIRECT("Sheet5!AL"&amp;ROW()))&gt;0,COUNTIF([1]在庫!$C:$C,INDIRECT("Sheet5!AL"&amp;ROW())),COUNTIF([1]在庫!$D:$D,INDIRECT("Sheet5!B"&amp;ROW()))),0)</f>
        <v>单0/库0</v>
      </c>
      <c r="E171" t="str">
        <f ca="1">IFERROR(IF(F171&lt;&gt;"",F171,IF(OR(AND(Sheet3!AC171="14:00",Q171&gt;0),AND(R171&lt;&gt;"",J171&gt;1)),"",IF(AND(J171&gt;=4,Sheet2!F171=0,H171&gt;5),"上架●",IF(OR(AND(J171=0,H171&lt;12),AND(J171&lt;4,H171&lt;=5,Sheet2!F171=1)),IF(Sheet2!F171=1,"下架●",""),IF(AND(J171&lt;=4,Sheet2!F171=1),"問合●",""))))),"")</f>
        <v/>
      </c>
      <c r="G171" s="35" cm="1">
        <f t="array" aca="1" ref="G171" ca="1">IFERROR(COUNTIF(INDIRECT(Sheet2!$W$2&amp;"F"&amp;Sheet2!B171&amp;":F"&amp;Sheet2!D171),"&lt;="&amp;Sheet3!L171*手数料),0)</f>
        <v>3</v>
      </c>
      <c r="H171" s="35">
        <f ca="1">IF(AND(Sheet2!L171=0,J171+L171+N171&lt;&gt;0),J171+L171+N171,Sheet2!L171)</f>
        <v>5</v>
      </c>
      <c r="I171" s="38" t="str">
        <f ca="1">HYPERLINK("https://www.qoo10.jp/GMKT.INC/Goods/Goods.aspx?goodscode="&amp;A171,IF(Sheet2!F171=0,"在庫切れ","出品中"))</f>
        <v>在庫切れ</v>
      </c>
      <c r="J171">
        <v>4</v>
      </c>
      <c r="K171" s="33" t="s">
        <v>2851</v>
      </c>
      <c r="L171">
        <v>1</v>
      </c>
      <c r="M171" s="6" t="s">
        <v>2389</v>
      </c>
      <c r="N171">
        <v>0</v>
      </c>
      <c r="O171" t="s">
        <v>291</v>
      </c>
      <c r="P171" t="str" cm="1">
        <f t="array" aca="1" ref="P171" ca="1">IF(発送日=0.583333333333333,TEXT(0.583333333333333,"H:MM"),発送日)&amp;"/"&amp;Sheet3!AC171</f>
        <v>7/7</v>
      </c>
      <c r="Q171" cm="1">
        <f t="array" aca="1" ref="Q171" ca="1">VALUE(_xlfn.XLOOKUP(INDIRECT("A"&amp;ROW()),Sheet5!A:A,Sheet5!K:K,"",0,1))</f>
        <v>0</v>
      </c>
      <c r="R171" s="67" t="str" cm="1">
        <f t="array" aca="1" ref="R17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71" s="28" cm="1">
        <f t="array" aca="1" ref="S171" ca="1">VALUE(_xlfn.XLOOKUP(INDIRECT("A"&amp;ROW()),Sheet5!A:A,Sheet5!I:I,"",0,1))</f>
        <v>104256</v>
      </c>
      <c r="T171">
        <f ca="1">_xlfn.LET(_xlpm.kaka,IFERROR(LOOKUP(U171,{0,20000,30000,50000,100000,200000,400000,800000},{1500,2500,3500,4000,6000,8000,12000,30000}),6000),IF(TEXT(NOW(),"AAAA")="金曜日",_xlpm.kaka*2,_xlpm.kaka))</f>
        <v>4000</v>
      </c>
      <c r="U171" s="27">
        <f>IFERROR(_xlfn.LET(_xlpm.quyu,Sheet4!E171:J171,IF(COUNTIF(_xlpm.quyu,"&gt;0")&gt;=4,AVERAGE(_xlpm.quyu),IF(MAX(_xlpm.quyu)&gt;0,MAX(_xlpm.quyu),""))),"")</f>
        <v>95195</v>
      </c>
      <c r="V171" s="28" cm="1">
        <f t="array" aca="1" ref="V171" ca="1">IFERROR(IF(Sheet4!D171&lt;&gt;"",ROUND((Sheet4!D171+Sheet1!T171)/手数料,0),ROUND((U171+T171)/手数料,0))*IF($V$1&lt;&gt;"",$V$1,1),"")</f>
        <v>109005</v>
      </c>
      <c r="Z171" s="1"/>
      <c r="AA171" s="1"/>
      <c r="AB171" s="1"/>
      <c r="AD171" s="3"/>
      <c r="AE171" s="3"/>
      <c r="AF171" s="3"/>
      <c r="AG171" s="3"/>
    </row>
    <row r="172" spans="1:33" ht="35.1" customHeight="1">
      <c r="A172">
        <v>885796342</v>
      </c>
      <c r="B172" t="s">
        <v>447</v>
      </c>
      <c r="C172" t="str">
        <f>HYPERLINK(_xlfn.XLOOKUP(A172,源!A:A,源!V:V,"",0,1),"网页")</f>
        <v>网页</v>
      </c>
      <c r="D172" s="55" t="str" cm="1">
        <f t="array" aca="1" ref="D172" ca="1">"单"&amp;Sheet2!G172&amp;"/库"&amp;IFERROR(IF(COUNTIF([1]在庫!$C:$C,INDIRECT("Sheet5!AL"&amp;ROW()))&gt;0,COUNTIF([1]在庫!$C:$C,INDIRECT("Sheet5!AL"&amp;ROW())),COUNTIF([1]在庫!$D:$D,INDIRECT("Sheet5!B"&amp;ROW()))),0)</f>
        <v>单0/库0</v>
      </c>
      <c r="E172" t="str">
        <f ca="1">IFERROR(IF(F172&lt;&gt;"",F172,IF(OR(AND(Sheet3!AC172="14:00",Q172&gt;0),AND(R172&lt;&gt;"",J172&gt;1)),"",IF(AND(J172&gt;=4,Sheet2!F172=0,H172&gt;5),"上架●",IF(OR(AND(J172=0,H172&lt;12),AND(J172&lt;4,H172&lt;=5,Sheet2!F172=1)),IF(Sheet2!F172=1,"下架●",""),IF(AND(J172&lt;=4,Sheet2!F172=1),"問合●",""))))),"")</f>
        <v/>
      </c>
      <c r="G172" s="35" cm="1">
        <f t="array" aca="1" ref="G172" ca="1">IFERROR(COUNTIF(INDIRECT(Sheet2!$W$2&amp;"F"&amp;Sheet2!B172&amp;":F"&amp;Sheet2!D172),"&lt;="&amp;Sheet3!L172*手数料),0)</f>
        <v>18</v>
      </c>
      <c r="H172" s="35">
        <f ca="1">IF(AND(Sheet2!L172=0,J172+L172+N172&lt;&gt;0),J172+L172+N172,Sheet2!L172)</f>
        <v>31</v>
      </c>
      <c r="I172" s="38" t="str">
        <f ca="1">HYPERLINK("https://www.qoo10.jp/GMKT.INC/Goods/Goods.aspx?goodscode="&amp;A172,IF(Sheet2!F172=0,"在庫切れ","出品中"))</f>
        <v>出品中</v>
      </c>
      <c r="J172">
        <v>8</v>
      </c>
      <c r="K172" s="33" t="s">
        <v>2852</v>
      </c>
      <c r="L172">
        <v>20</v>
      </c>
      <c r="M172" s="6" t="s">
        <v>2389</v>
      </c>
      <c r="N172">
        <v>3</v>
      </c>
      <c r="O172" t="s">
        <v>291</v>
      </c>
      <c r="P172" t="str" cm="1">
        <f t="array" aca="1" ref="P172" ca="1">IF(発送日=0.583333333333333,TEXT(0.583333333333333,"H:MM"),発送日)&amp;"/"&amp;Sheet3!AC172</f>
        <v>3/3</v>
      </c>
      <c r="Q172" cm="1">
        <f t="array" aca="1" ref="Q172" ca="1">VALUE(_xlfn.XLOOKUP(INDIRECT("A"&amp;ROW()),Sheet5!A:A,Sheet5!K:K,"",0,1))</f>
        <v>1</v>
      </c>
      <c r="R172" s="67" t="str" cm="1">
        <f t="array" aca="1" ref="R17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72" s="28" cm="1">
        <f t="array" aca="1" ref="S172" ca="1">VALUE(_xlfn.XLOOKUP(INDIRECT("A"&amp;ROW()),Sheet5!A:A,Sheet5!I:I,"",0,1))</f>
        <v>136932</v>
      </c>
      <c r="T172">
        <f ca="1">_xlfn.LET(_xlpm.kaka,IFERROR(LOOKUP(U172,{0,20000,30000,50000,100000,200000,400000,800000},{1500,2500,3500,4000,6000,8000,12000,30000}),6000),IF(TEXT(NOW(),"AAAA")="金曜日",_xlpm.kaka*2,_xlpm.kaka))</f>
        <v>6000</v>
      </c>
      <c r="U172" s="27">
        <f>IFERROR(_xlfn.LET(_xlpm.quyu,Sheet4!E172:J172,IF(COUNTIF(_xlpm.quyu,"&gt;0")&gt;=4,AVERAGE(_xlpm.quyu),IF(MAX(_xlpm.quyu)&gt;0,MAX(_xlpm.quyu),""))),"")</f>
        <v>121611.16666666667</v>
      </c>
      <c r="V172" s="28" cm="1">
        <f t="array" aca="1" ref="V172" ca="1">IFERROR(IF(Sheet4!D172&lt;&gt;"",ROUND((Sheet4!D172+Sheet1!T172)/手数料,0),ROUND((U172+T172)/手数料,0))*IF($V$1&lt;&gt;"",$V$1,1),"")</f>
        <v>138708</v>
      </c>
      <c r="Z172" s="1"/>
      <c r="AA172" s="1"/>
      <c r="AB172" s="1"/>
      <c r="AD172" s="3"/>
      <c r="AE172" s="3"/>
      <c r="AF172" s="3"/>
      <c r="AG172" s="3"/>
    </row>
    <row r="173" spans="1:33" ht="35.1" customHeight="1">
      <c r="A173">
        <v>885796343</v>
      </c>
      <c r="B173" t="s">
        <v>448</v>
      </c>
      <c r="C173" t="str">
        <f>HYPERLINK(_xlfn.XLOOKUP(A173,源!A:A,源!V:V,"",0,1),"网页")</f>
        <v>网页</v>
      </c>
      <c r="D173" s="55" t="str" cm="1">
        <f t="array" aca="1" ref="D173" ca="1">"单"&amp;Sheet2!G173&amp;"/库"&amp;IFERROR(IF(COUNTIF([1]在庫!$C:$C,INDIRECT("Sheet5!AL"&amp;ROW()))&gt;0,COUNTIF([1]在庫!$C:$C,INDIRECT("Sheet5!AL"&amp;ROW())),COUNTIF([1]在庫!$D:$D,INDIRECT("Sheet5!B"&amp;ROW()))),0)</f>
        <v>单0/库0</v>
      </c>
      <c r="E173" t="str">
        <f ca="1">IFERROR(IF(F173&lt;&gt;"",F173,IF(OR(AND(Sheet3!AC173="14:00",Q173&gt;0),AND(R173&lt;&gt;"",J173&gt;1)),"",IF(AND(J173&gt;=4,Sheet2!F173=0,H173&gt;5),"上架●",IF(OR(AND(J173=0,H173&lt;12),AND(J173&lt;4,H173&lt;=5,Sheet2!F173=1)),IF(Sheet2!F173=1,"下架●",""),IF(AND(J173&lt;=4,Sheet2!F173=1),"問合●",""))))),"")</f>
        <v/>
      </c>
      <c r="G173" s="35" cm="1">
        <f t="array" aca="1" ref="G173" ca="1">IFERROR(COUNTIF(INDIRECT(Sheet2!$W$2&amp;"F"&amp;Sheet2!B173&amp;":F"&amp;Sheet2!D173),"&lt;="&amp;Sheet3!L173*手数料),0)</f>
        <v>10</v>
      </c>
      <c r="H173" s="35">
        <f ca="1">IF(AND(Sheet2!L173=0,J173+L173+N173&lt;&gt;0),J173+L173+N173,Sheet2!L173)</f>
        <v>10</v>
      </c>
      <c r="I173" s="38" t="str">
        <f ca="1">HYPERLINK("https://www.qoo10.jp/GMKT.INC/Goods/Goods.aspx?goodscode="&amp;A173,IF(Sheet2!F173=0,"在庫切れ","出品中"))</f>
        <v>在庫切れ</v>
      </c>
      <c r="J173">
        <v>2</v>
      </c>
      <c r="K173" s="33" t="s">
        <v>2598</v>
      </c>
      <c r="L173">
        <v>5</v>
      </c>
      <c r="M173" s="6" t="s">
        <v>2389</v>
      </c>
      <c r="N173">
        <v>3</v>
      </c>
      <c r="O173" t="s">
        <v>291</v>
      </c>
      <c r="P173" t="str" cm="1">
        <f t="array" aca="1" ref="P173" ca="1">IF(発送日=0.583333333333333,TEXT(0.583333333333333,"H:MM"),発送日)&amp;"/"&amp;Sheet3!AC173</f>
        <v>14/14</v>
      </c>
      <c r="Q173" cm="1">
        <f t="array" aca="1" ref="Q173" ca="1">VALUE(_xlfn.XLOOKUP(INDIRECT("A"&amp;ROW()),Sheet5!A:A,Sheet5!K:K,"",0,1))</f>
        <v>0</v>
      </c>
      <c r="R173" s="67" t="str" cm="1">
        <f t="array" aca="1" ref="R17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73" s="28" cm="1">
        <f t="array" aca="1" ref="S173" ca="1">VALUE(_xlfn.XLOOKUP(INDIRECT("A"&amp;ROW()),Sheet5!A:A,Sheet5!I:I,"",0,1))</f>
        <v>7691</v>
      </c>
      <c r="T173">
        <f ca="1">_xlfn.LET(_xlpm.kaka,IFERROR(LOOKUP(U173,{0,20000,30000,50000,100000,200000,400000,800000},{1500,2500,3500,4000,6000,8000,12000,30000}),6000),IF(TEXT(NOW(),"AAAA")="金曜日",_xlpm.kaka*2,_xlpm.kaka))</f>
        <v>1500</v>
      </c>
      <c r="U173" s="27">
        <f>IFERROR(_xlfn.LET(_xlpm.quyu,Sheet4!E173:J173,IF(COUNTIF(_xlpm.quyu,"&gt;0")&gt;=4,AVERAGE(_xlpm.quyu),IF(MAX(_xlpm.quyu)&gt;0,MAX(_xlpm.quyu),""))),"")</f>
        <v>5499</v>
      </c>
      <c r="V173" s="28" cm="1">
        <f t="array" aca="1" ref="V173" ca="1">IFERROR(IF(Sheet4!D173&lt;&gt;"",ROUND((Sheet4!D173+Sheet1!T173)/手数料,0),ROUND((U173+T173)/手数料,0))*IF($V$1&lt;&gt;"",$V$1,1),"")</f>
        <v>8278</v>
      </c>
      <c r="Z173" s="1"/>
      <c r="AA173" s="1"/>
      <c r="AB173" s="1"/>
      <c r="AD173" s="3"/>
      <c r="AE173" s="3"/>
      <c r="AF173" s="3"/>
      <c r="AG173" s="3"/>
    </row>
    <row r="174" spans="1:33" ht="35.1" customHeight="1">
      <c r="A174">
        <v>885796344</v>
      </c>
      <c r="B174" t="s">
        <v>449</v>
      </c>
      <c r="C174" t="str">
        <f>HYPERLINK(_xlfn.XLOOKUP(A174,源!A:A,源!V:V,"",0,1),"网页")</f>
        <v>网页</v>
      </c>
      <c r="D174" s="55" t="str" cm="1">
        <f t="array" aca="1" ref="D174" ca="1">"单"&amp;Sheet2!G174&amp;"/库"&amp;IFERROR(IF(COUNTIF([1]在庫!$C:$C,INDIRECT("Sheet5!AL"&amp;ROW()))&gt;0,COUNTIF([1]在庫!$C:$C,INDIRECT("Sheet5!AL"&amp;ROW())),COUNTIF([1]在庫!$D:$D,INDIRECT("Sheet5!B"&amp;ROW()))),0)</f>
        <v>单0/库0</v>
      </c>
      <c r="E174" t="str">
        <f ca="1">IFERROR(IF(F174&lt;&gt;"",F174,IF(OR(AND(Sheet3!AC174="14:00",Q174&gt;0),AND(R174&lt;&gt;"",J174&gt;1)),"",IF(AND(J174&gt;=4,Sheet2!F174=0,H174&gt;5),"上架●",IF(OR(AND(J174=0,H174&lt;12),AND(J174&lt;4,H174&lt;=5,Sheet2!F174=1)),IF(Sheet2!F174=1,"下架●",""),IF(AND(J174&lt;=4,Sheet2!F174=1),"問合●",""))))),"")</f>
        <v/>
      </c>
      <c r="G174" s="35" cm="1">
        <f t="array" aca="1" ref="G174" ca="1">IFERROR(COUNTIF(INDIRECT(Sheet2!$W$2&amp;"F"&amp;Sheet2!B174&amp;":F"&amp;Sheet2!D174),"&lt;="&amp;Sheet3!L174*手数料),0)</f>
        <v>5</v>
      </c>
      <c r="H174" s="35">
        <f ca="1">IF(AND(Sheet2!L174=0,J174+L174+N174&lt;&gt;0),J174+L174+N174,Sheet2!L174)</f>
        <v>5</v>
      </c>
      <c r="I174" s="38" t="str">
        <f ca="1">HYPERLINK("https://www.qoo10.jp/GMKT.INC/Goods/Goods.aspx?goodscode="&amp;A174,IF(Sheet2!F174=0,"在庫切れ","出品中"))</f>
        <v>在庫切れ</v>
      </c>
      <c r="J174">
        <v>0</v>
      </c>
      <c r="K174" s="33"/>
      <c r="L174">
        <v>3</v>
      </c>
      <c r="M174" s="6" t="s">
        <v>2389</v>
      </c>
      <c r="N174">
        <v>2</v>
      </c>
      <c r="O174" t="s">
        <v>291</v>
      </c>
      <c r="P174" t="str" cm="1">
        <f t="array" aca="1" ref="P174" ca="1">IF(発送日=0.583333333333333,TEXT(0.583333333333333,"H:MM"),発送日)&amp;"/"&amp;Sheet3!AC174</f>
        <v>14/14</v>
      </c>
      <c r="Q174" cm="1">
        <f t="array" aca="1" ref="Q174" ca="1">VALUE(_xlfn.XLOOKUP(INDIRECT("A"&amp;ROW()),Sheet5!A:A,Sheet5!K:K,"",0,1))</f>
        <v>0</v>
      </c>
      <c r="R174" s="67" t="str" cm="1">
        <f t="array" aca="1" ref="R17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74" s="28" cm="1">
        <f t="array" aca="1" ref="S174" ca="1">VALUE(_xlfn.XLOOKUP(INDIRECT("A"&amp;ROW()),Sheet5!A:A,Sheet5!I:I,"",0,1))</f>
        <v>44721</v>
      </c>
      <c r="T174">
        <f ca="1">_xlfn.LET(_xlpm.kaka,IFERROR(LOOKUP(U174,{0,20000,30000,50000,100000,200000,400000,800000},{1500,2500,3500,4000,6000,8000,12000,30000}),6000),IF(TEXT(NOW(),"AAAA")="金曜日",_xlpm.kaka*2,_xlpm.kaka))</f>
        <v>6000</v>
      </c>
      <c r="U174" s="27" t="str">
        <f>IFERROR(_xlfn.LET(_xlpm.quyu,Sheet4!E174:J174,IF(COUNTIF(_xlpm.quyu,"&gt;0")&gt;=4,AVERAGE(_xlpm.quyu),IF(MAX(_xlpm.quyu)&gt;0,MAX(_xlpm.quyu),""))),"")</f>
        <v/>
      </c>
      <c r="V174" s="28" cm="1">
        <f t="array" aca="1" ref="V174" ca="1">IFERROR(IF(Sheet4!D174&lt;&gt;"",ROUND((Sheet4!D174+Sheet1!T174)/手数料,0),ROUND((U174+T174)/手数料,0))*IF($V$1&lt;&gt;"",$V$1,1),"")</f>
        <v>49502</v>
      </c>
      <c r="Z174" s="1"/>
      <c r="AA174" s="1"/>
      <c r="AB174" s="1"/>
      <c r="AD174" s="3"/>
      <c r="AE174" s="3"/>
      <c r="AF174" s="3"/>
      <c r="AG174" s="3"/>
    </row>
    <row r="175" spans="1:33" ht="35.1" customHeight="1">
      <c r="A175">
        <v>885796345</v>
      </c>
      <c r="B175" t="s">
        <v>450</v>
      </c>
      <c r="C175" t="str">
        <f>HYPERLINK(_xlfn.XLOOKUP(A175,源!A:A,源!V:V,"",0,1),"网页")</f>
        <v>网页</v>
      </c>
      <c r="D175" s="55" t="str" cm="1">
        <f t="array" aca="1" ref="D175" ca="1">"单"&amp;Sheet2!G175&amp;"/库"&amp;IFERROR(IF(COUNTIF([1]在庫!$C:$C,INDIRECT("Sheet5!AL"&amp;ROW()))&gt;0,COUNTIF([1]在庫!$C:$C,INDIRECT("Sheet5!AL"&amp;ROW())),COUNTIF([1]在庫!$D:$D,INDIRECT("Sheet5!B"&amp;ROW()))),0)</f>
        <v>单0/库0</v>
      </c>
      <c r="E175" t="str">
        <f ca="1">IFERROR(IF(F175&lt;&gt;"",F175,IF(OR(AND(Sheet3!AC175="14:00",Q175&gt;0),AND(R175&lt;&gt;"",J175&gt;1)),"",IF(AND(J175&gt;=4,Sheet2!F175=0,H175&gt;5),"上架●",IF(OR(AND(J175=0,H175&lt;12),AND(J175&lt;4,H175&lt;=5,Sheet2!F175=1)),IF(Sheet2!F175=1,"下架●",""),IF(AND(J175&lt;=4,Sheet2!F175=1),"問合●",""))))),"")</f>
        <v/>
      </c>
      <c r="G175" s="35" cm="1">
        <f t="array" aca="1" ref="G175" ca="1">IFERROR(COUNTIF(INDIRECT(Sheet2!$W$2&amp;"F"&amp;Sheet2!B175&amp;":F"&amp;Sheet2!D175),"&lt;="&amp;Sheet3!L175*手数料),0)</f>
        <v>0</v>
      </c>
      <c r="H175" s="35">
        <f ca="1">IF(AND(Sheet2!L175=0,J175+L175+N175&lt;&gt;0),J175+L175+N175,Sheet2!L175)</f>
        <v>0</v>
      </c>
      <c r="I175" s="38" t="str">
        <f ca="1">HYPERLINK("https://www.qoo10.jp/GMKT.INC/Goods/Goods.aspx?goodscode="&amp;A175,IF(Sheet2!F175=0,"在庫切れ","出品中"))</f>
        <v>在庫切れ</v>
      </c>
      <c r="J175">
        <v>0</v>
      </c>
      <c r="K175" s="33"/>
      <c r="L175">
        <v>0</v>
      </c>
      <c r="M175" s="6" t="s">
        <v>2389</v>
      </c>
      <c r="N175">
        <v>0</v>
      </c>
      <c r="O175" t="s">
        <v>291</v>
      </c>
      <c r="P175" t="str" cm="1">
        <f t="array" aca="1" ref="P175" ca="1">IF(発送日=0.583333333333333,TEXT(0.583333333333333,"H:MM"),発送日)&amp;"/"&amp;Sheet3!AC175</f>
        <v>14/14</v>
      </c>
      <c r="Q175" cm="1">
        <f t="array" aca="1" ref="Q175" ca="1">VALUE(_xlfn.XLOOKUP(INDIRECT("A"&amp;ROW()),Sheet5!A:A,Sheet5!K:K,"",0,1))</f>
        <v>0</v>
      </c>
      <c r="R175" s="67" t="str" cm="1">
        <f t="array" aca="1" ref="R17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75" s="28" cm="1">
        <f t="array" aca="1" ref="S175" ca="1">VALUE(_xlfn.XLOOKUP(INDIRECT("A"&amp;ROW()),Sheet5!A:A,Sheet5!I:I,"",0,1))</f>
        <v>50975</v>
      </c>
      <c r="T175">
        <f ca="1">_xlfn.LET(_xlpm.kaka,IFERROR(LOOKUP(U175,{0,20000,30000,50000,100000,200000,400000,800000},{1500,2500,3500,4000,6000,8000,12000,30000}),6000),IF(TEXT(NOW(),"AAAA")="金曜日",_xlpm.kaka*2,_xlpm.kaka))</f>
        <v>6000</v>
      </c>
      <c r="U175" s="27" t="str">
        <f>IFERROR(_xlfn.LET(_xlpm.quyu,Sheet4!E175:J175,IF(COUNTIF(_xlpm.quyu,"&gt;0")&gt;=4,AVERAGE(_xlpm.quyu),IF(MAX(_xlpm.quyu)&gt;0,MAX(_xlpm.quyu),""))),"")</f>
        <v/>
      </c>
      <c r="V175" s="28" t="str" cm="1">
        <f t="array" aca="1" ref="V175" ca="1">IFERROR(IF(Sheet4!D175&lt;&gt;"",ROUND((Sheet4!D175+Sheet1!T175)/手数料,0),ROUND((U175+T175)/手数料,0))*IF($V$1&lt;&gt;"",$V$1,1),"")</f>
        <v/>
      </c>
      <c r="Z175" s="1"/>
      <c r="AA175" s="1"/>
      <c r="AB175" s="1"/>
      <c r="AD175" s="3"/>
      <c r="AE175" s="3"/>
      <c r="AF175" s="3"/>
      <c r="AG175" s="3"/>
    </row>
    <row r="176" spans="1:33" ht="35.1" customHeight="1">
      <c r="A176">
        <v>885796346</v>
      </c>
      <c r="B176" t="s">
        <v>451</v>
      </c>
      <c r="C176" t="str">
        <f>HYPERLINK(_xlfn.XLOOKUP(A176,源!A:A,源!V:V,"",0,1),"网页")</f>
        <v>网页</v>
      </c>
      <c r="D176" s="55" t="str" cm="1">
        <f t="array" aca="1" ref="D176" ca="1">"单"&amp;Sheet2!G176&amp;"/库"&amp;IFERROR(IF(COUNTIF([1]在庫!$C:$C,INDIRECT("Sheet5!AL"&amp;ROW()))&gt;0,COUNTIF([1]在庫!$C:$C,INDIRECT("Sheet5!AL"&amp;ROW())),COUNTIF([1]在庫!$D:$D,INDIRECT("Sheet5!B"&amp;ROW()))),0)</f>
        <v>单0/库0</v>
      </c>
      <c r="E176" t="str">
        <f ca="1">IFERROR(IF(F176&lt;&gt;"",F176,IF(OR(AND(Sheet3!AC176="14:00",Q176&gt;0),AND(R176&lt;&gt;"",J176&gt;1)),"",IF(AND(J176&gt;=4,Sheet2!F176=0,H176&gt;5),"上架●",IF(OR(AND(J176=0,H176&lt;12),AND(J176&lt;4,H176&lt;=5,Sheet2!F176=1)),IF(Sheet2!F176=1,"下架●",""),IF(AND(J176&lt;=4,Sheet2!F176=1),"問合●",""))))),"")</f>
        <v/>
      </c>
      <c r="G176" s="35" cm="1">
        <f t="array" aca="1" ref="G176" ca="1">IFERROR(COUNTIF(INDIRECT(Sheet2!$W$2&amp;"F"&amp;Sheet2!B176&amp;":F"&amp;Sheet2!D176),"&lt;="&amp;Sheet3!L176*手数料),0)</f>
        <v>7</v>
      </c>
      <c r="H176" s="35">
        <f ca="1">IF(AND(Sheet2!L176=0,J176+L176+N176&lt;&gt;0),J176+L176+N176,Sheet2!L176)</f>
        <v>34</v>
      </c>
      <c r="I176" s="38" t="str">
        <f ca="1">HYPERLINK("https://www.qoo10.jp/GMKT.INC/Goods/Goods.aspx?goodscode="&amp;A176,IF(Sheet2!F176=0,"在庫切れ","出品中"))</f>
        <v>出品中</v>
      </c>
      <c r="J176">
        <v>21</v>
      </c>
      <c r="K176" s="33" t="s">
        <v>2853</v>
      </c>
      <c r="L176">
        <v>9</v>
      </c>
      <c r="M176" s="6" t="s">
        <v>2389</v>
      </c>
      <c r="N176">
        <v>4</v>
      </c>
      <c r="O176" t="s">
        <v>291</v>
      </c>
      <c r="P176" t="str" cm="1">
        <f t="array" aca="1" ref="P176" ca="1">IF(発送日=0.583333333333333,TEXT(0.583333333333333,"H:MM"),発送日)&amp;"/"&amp;Sheet3!AC176</f>
        <v>3/3</v>
      </c>
      <c r="Q176" cm="1">
        <f t="array" aca="1" ref="Q176" ca="1">VALUE(_xlfn.XLOOKUP(INDIRECT("A"&amp;ROW()),Sheet5!A:A,Sheet5!K:K,"",0,1))</f>
        <v>1</v>
      </c>
      <c r="R176" s="67" t="str" cm="1">
        <f t="array" aca="1" ref="R17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76" s="28" cm="1">
        <f t="array" aca="1" ref="S176" ca="1">VALUE(_xlfn.XLOOKUP(INDIRECT("A"&amp;ROW()),Sheet5!A:A,Sheet5!I:I,"",0,1))</f>
        <v>523007</v>
      </c>
      <c r="T176">
        <f ca="1">_xlfn.LET(_xlpm.kaka,IFERROR(LOOKUP(U176,{0,20000,30000,50000,100000,200000,400000,800000},{1500,2500,3500,4000,6000,8000,12000,30000}),6000),IF(TEXT(NOW(),"AAAA")="金曜日",_xlpm.kaka*2,_xlpm.kaka))</f>
        <v>12000</v>
      </c>
      <c r="U176" s="27">
        <f>IFERROR(_xlfn.LET(_xlpm.quyu,Sheet4!E176:J176,IF(COUNTIF(_xlpm.quyu,"&gt;0")&gt;=4,AVERAGE(_xlpm.quyu),IF(MAX(_xlpm.quyu)&gt;0,MAX(_xlpm.quyu),""))),"")</f>
        <v>478868.16666666669</v>
      </c>
      <c r="V176" s="28" cm="1">
        <f t="array" aca="1" ref="V176" ca="1">IFERROR(IF(Sheet4!D176&lt;&gt;"",ROUND((Sheet4!D176+Sheet1!T176)/手数料,0),ROUND((U176+T176)/手数料,0))*IF($V$1&lt;&gt;"",$V$1,1),"")</f>
        <v>533552</v>
      </c>
      <c r="Z176" s="1"/>
      <c r="AA176" s="1"/>
      <c r="AB176" s="1"/>
      <c r="AD176" s="3"/>
      <c r="AE176" s="3"/>
      <c r="AF176" s="3"/>
      <c r="AG176" s="3"/>
    </row>
    <row r="177" spans="1:33" ht="35.1" customHeight="1">
      <c r="A177">
        <v>885796347</v>
      </c>
      <c r="B177" t="s">
        <v>452</v>
      </c>
      <c r="C177" t="str">
        <f>HYPERLINK(_xlfn.XLOOKUP(A177,源!A:A,源!V:V,"",0,1),"网页")</f>
        <v>网页</v>
      </c>
      <c r="D177" s="55" t="str" cm="1">
        <f t="array" aca="1" ref="D177" ca="1">"单"&amp;Sheet2!G177&amp;"/库"&amp;IFERROR(IF(COUNTIF([1]在庫!$C:$C,INDIRECT("Sheet5!AL"&amp;ROW()))&gt;0,COUNTIF([1]在庫!$C:$C,INDIRECT("Sheet5!AL"&amp;ROW())),COUNTIF([1]在庫!$D:$D,INDIRECT("Sheet5!B"&amp;ROW()))),0)</f>
        <v>单0/库0</v>
      </c>
      <c r="E177" t="str">
        <f>IFERROR(IF(F177&lt;&gt;"",F177,IF(OR(AND(Sheet3!AC177="14:00",Q177&gt;0),AND(R177&lt;&gt;"",J177&gt;1)),"",IF(AND(J177&gt;=4,Sheet2!F177=0,H177&gt;5),"上架●",IF(OR(AND(J177=0,H177&lt;12),AND(J177&lt;4,H177&lt;=5,Sheet2!F177=1)),IF(Sheet2!F177=1,"下架●",""),IF(AND(J177&lt;=4,Sheet2!F177=1),"問合●",""))))),"")</f>
        <v>❖</v>
      </c>
      <c r="F177" t="s">
        <v>1491</v>
      </c>
      <c r="G177" s="35" cm="1">
        <f t="array" aca="1" ref="G177" ca="1">IFERROR(COUNTIF(INDIRECT(Sheet2!$W$2&amp;"F"&amp;Sheet2!B177&amp;":F"&amp;Sheet2!D177),"&lt;="&amp;Sheet3!L177*手数料),0)</f>
        <v>11</v>
      </c>
      <c r="H177" s="35">
        <f ca="1">IF(AND(Sheet2!L177=0,J177+L177+N177&lt;&gt;0),J177+L177+N177,Sheet2!L177)</f>
        <v>12</v>
      </c>
      <c r="I177" s="38" t="str">
        <f ca="1">HYPERLINK("https://www.qoo10.jp/GMKT.INC/Goods/Goods.aspx?goodscode="&amp;A177,IF(Sheet2!F177=0,"在庫切れ","出品中"))</f>
        <v>在庫切れ</v>
      </c>
      <c r="J177">
        <v>4</v>
      </c>
      <c r="K177" s="33" t="s">
        <v>2599</v>
      </c>
      <c r="L177">
        <v>6</v>
      </c>
      <c r="M177" s="6" t="s">
        <v>2389</v>
      </c>
      <c r="N177">
        <v>2</v>
      </c>
      <c r="O177" t="s">
        <v>291</v>
      </c>
      <c r="P177" t="str" cm="1">
        <f t="array" aca="1" ref="P177" ca="1">IF(発送日=0.583333333333333,TEXT(0.583333333333333,"H:MM"),発送日)&amp;"/"&amp;Sheet3!AC177</f>
        <v>14/7</v>
      </c>
      <c r="Q177" cm="1">
        <f t="array" aca="1" ref="Q177" ca="1">VALUE(_xlfn.XLOOKUP(INDIRECT("A"&amp;ROW()),Sheet5!A:A,Sheet5!K:K,"",0,1))</f>
        <v>0</v>
      </c>
      <c r="R177" s="67" t="str" cm="1">
        <f t="array" aca="1" ref="R17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v>
      </c>
      <c r="S177" s="28" cm="1">
        <f t="array" aca="1" ref="S177" ca="1">VALUE(_xlfn.XLOOKUP(INDIRECT("A"&amp;ROW()),Sheet5!A:A,Sheet5!I:I,"",0,1))</f>
        <v>46780</v>
      </c>
      <c r="T177">
        <f ca="1">_xlfn.LET(_xlpm.kaka,IFERROR(LOOKUP(U177,{0,20000,30000,50000,100000,200000,400000,800000},{1500,2500,3500,4000,6000,8000,12000,30000}),6000),IF(TEXT(NOW(),"AAAA")="金曜日",_xlpm.kaka*2,_xlpm.kaka))</f>
        <v>3500</v>
      </c>
      <c r="U177" s="27">
        <f>IFERROR(_xlfn.LET(_xlpm.quyu,Sheet4!E177:J177,IF(COUNTIF(_xlpm.quyu,"&gt;0")&gt;=4,AVERAGE(_xlpm.quyu),IF(MAX(_xlpm.quyu)&gt;0,MAX(_xlpm.quyu),""))),"")</f>
        <v>38872.5</v>
      </c>
      <c r="V177" s="28" cm="1">
        <f t="array" aca="1" ref="V177" ca="1">IFERROR(IF(Sheet4!D177&lt;&gt;"",ROUND((Sheet4!D177+Sheet1!T177)/手数料,0),ROUND((U177+T177)/手数料,0))*IF($V$1&lt;&gt;"",$V$1,1),"")</f>
        <v>46780</v>
      </c>
      <c r="Z177" s="1"/>
      <c r="AA177" s="1"/>
      <c r="AB177" s="1"/>
      <c r="AD177" s="3"/>
      <c r="AE177" s="3"/>
      <c r="AF177" s="3"/>
      <c r="AG177" s="3"/>
    </row>
    <row r="178" spans="1:33" ht="35.1" customHeight="1">
      <c r="A178">
        <v>885796348</v>
      </c>
      <c r="B178" t="s">
        <v>453</v>
      </c>
      <c r="C178" t="str">
        <f>HYPERLINK(_xlfn.XLOOKUP(A178,源!A:A,源!V:V,"",0,1),"网页")</f>
        <v>网页</v>
      </c>
      <c r="D178" s="55" t="str" cm="1">
        <f t="array" aca="1" ref="D178" ca="1">"单"&amp;Sheet2!G178&amp;"/库"&amp;IFERROR(IF(COUNTIF([1]在庫!$C:$C,INDIRECT("Sheet5!AL"&amp;ROW()))&gt;0,COUNTIF([1]在庫!$C:$C,INDIRECT("Sheet5!AL"&amp;ROW())),COUNTIF([1]在庫!$D:$D,INDIRECT("Sheet5!B"&amp;ROW()))),0)</f>
        <v>单0/库0</v>
      </c>
      <c r="E178" t="str">
        <f ca="1">IFERROR(IF(F178&lt;&gt;"",F178,IF(OR(AND(Sheet3!AC178="14:00",Q178&gt;0),AND(R178&lt;&gt;"",J178&gt;1)),"",IF(AND(J178&gt;=4,Sheet2!F178=0,H178&gt;5),"上架●",IF(OR(AND(J178=0,H178&lt;12),AND(J178&lt;4,H178&lt;=5,Sheet2!F178=1)),IF(Sheet2!F178=1,"下架●",""),IF(AND(J178&lt;=4,Sheet2!F178=1),"問合●",""))))),"")</f>
        <v/>
      </c>
      <c r="G178" s="35" cm="1">
        <f t="array" aca="1" ref="G178" ca="1">IFERROR(COUNTIF(INDIRECT(Sheet2!$W$2&amp;"F"&amp;Sheet2!B178&amp;":F"&amp;Sheet2!D178),"&lt;="&amp;Sheet3!L178*手数料),0)</f>
        <v>16</v>
      </c>
      <c r="H178" s="35">
        <f ca="1">IF(AND(Sheet2!L178=0,J178+L178+N178&lt;&gt;0),J178+L178+N178,Sheet2!L178)</f>
        <v>21</v>
      </c>
      <c r="I178" s="38" t="str">
        <f ca="1">HYPERLINK("https://www.qoo10.jp/GMKT.INC/Goods/Goods.aspx?goodscode="&amp;A178,IF(Sheet2!F178=0,"在庫切れ","出品中"))</f>
        <v>出品中</v>
      </c>
      <c r="J178">
        <v>12</v>
      </c>
      <c r="K178" s="33" t="s">
        <v>2854</v>
      </c>
      <c r="L178">
        <v>7</v>
      </c>
      <c r="M178" s="6" t="s">
        <v>2389</v>
      </c>
      <c r="N178">
        <v>2</v>
      </c>
      <c r="O178" t="s">
        <v>291</v>
      </c>
      <c r="P178" t="str" cm="1">
        <f t="array" aca="1" ref="P178" ca="1">IF(発送日=0.583333333333333,TEXT(0.583333333333333,"H:MM"),発送日)&amp;"/"&amp;Sheet3!AC178</f>
        <v>3/3</v>
      </c>
      <c r="Q178" cm="1">
        <f t="array" aca="1" ref="Q178" ca="1">VALUE(_xlfn.XLOOKUP(INDIRECT("A"&amp;ROW()),Sheet5!A:A,Sheet5!K:K,"",0,1))</f>
        <v>1</v>
      </c>
      <c r="R178" s="67" t="str" cm="1">
        <f t="array" aca="1" ref="R17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78" s="28" cm="1">
        <f t="array" aca="1" ref="S178" ca="1">VALUE(_xlfn.XLOOKUP(INDIRECT("A"&amp;ROW()),Sheet5!A:A,Sheet5!I:I,"",0,1))</f>
        <v>74002</v>
      </c>
      <c r="T178">
        <f ca="1">_xlfn.LET(_xlpm.kaka,IFERROR(LOOKUP(U178,{0,20000,30000,50000,100000,200000,400000,800000},{1500,2500,3500,4000,6000,8000,12000,30000}),6000),IF(TEXT(NOW(),"AAAA")="金曜日",_xlpm.kaka*2,_xlpm.kaka))</f>
        <v>4000</v>
      </c>
      <c r="U178" s="27">
        <f>IFERROR(_xlfn.LET(_xlpm.quyu,Sheet4!E178:J178,IF(COUNTIF(_xlpm.quyu,"&gt;0")&gt;=4,AVERAGE(_xlpm.quyu),IF(MAX(_xlpm.quyu)&gt;0,MAX(_xlpm.quyu),""))),"")</f>
        <v>64205.333333333336</v>
      </c>
      <c r="V178" s="28" cm="1">
        <f t="array" aca="1" ref="V178" ca="1">IFERROR(IF(Sheet4!D178&lt;&gt;"",ROUND((Sheet4!D178+Sheet1!T178)/手数料,0),ROUND((U178+T178)/手数料,0))*IF($V$1&lt;&gt;"",$V$1,1),"")</f>
        <v>74224</v>
      </c>
      <c r="Z178" s="1"/>
      <c r="AA178" s="1"/>
      <c r="AB178" s="1"/>
      <c r="AD178" s="3"/>
      <c r="AE178" s="3"/>
      <c r="AF178" s="3"/>
      <c r="AG178" s="3"/>
    </row>
    <row r="179" spans="1:33" ht="35.1" customHeight="1">
      <c r="A179">
        <v>885796349</v>
      </c>
      <c r="B179" t="s">
        <v>454</v>
      </c>
      <c r="C179" t="str">
        <f>HYPERLINK(_xlfn.XLOOKUP(A179,源!A:A,源!V:V,"",0,1),"网页")</f>
        <v>网页</v>
      </c>
      <c r="D179" s="55" t="str" cm="1">
        <f t="array" aca="1" ref="D179" ca="1">"单"&amp;Sheet2!G179&amp;"/库"&amp;IFERROR(IF(COUNTIF([1]在庫!$C:$C,INDIRECT("Sheet5!AL"&amp;ROW()))&gt;0,COUNTIF([1]在庫!$C:$C,INDIRECT("Sheet5!AL"&amp;ROW())),COUNTIF([1]在庫!$D:$D,INDIRECT("Sheet5!B"&amp;ROW()))),0)</f>
        <v>单0/库0</v>
      </c>
      <c r="E179" t="str">
        <f ca="1">IFERROR(IF(F179&lt;&gt;"",F179,IF(OR(AND(Sheet3!AC179="14:00",Q179&gt;0),AND(R179&lt;&gt;"",J179&gt;1)),"",IF(AND(J179&gt;=4,Sheet2!F179=0,H179&gt;5),"上架●",IF(OR(AND(J179=0,H179&lt;12),AND(J179&lt;4,H179&lt;=5,Sheet2!F179=1)),IF(Sheet2!F179=1,"下架●",""),IF(AND(J179&lt;=4,Sheet2!F179=1),"問合●",""))))),"")</f>
        <v/>
      </c>
      <c r="G179" s="35" cm="1">
        <f t="array" aca="1" ref="G179" ca="1">IFERROR(COUNTIF(INDIRECT(Sheet2!$W$2&amp;"F"&amp;Sheet2!B179&amp;":F"&amp;Sheet2!D179),"&lt;="&amp;Sheet3!L179*手数料),0)</f>
        <v>15</v>
      </c>
      <c r="H179" s="35">
        <f ca="1">IF(AND(Sheet2!L179=0,J179+L179+N179&lt;&gt;0),J179+L179+N179,Sheet2!L179)</f>
        <v>18</v>
      </c>
      <c r="I179" s="38" t="str">
        <f ca="1">HYPERLINK("https://www.qoo10.jp/GMKT.INC/Goods/Goods.aspx?goodscode="&amp;A179,IF(Sheet2!F179=0,"在庫切れ","出品中"))</f>
        <v>出品中</v>
      </c>
      <c r="J179">
        <v>10</v>
      </c>
      <c r="K179" s="33" t="s">
        <v>2855</v>
      </c>
      <c r="L179">
        <v>4</v>
      </c>
      <c r="M179" s="6" t="s">
        <v>2389</v>
      </c>
      <c r="N179">
        <v>4</v>
      </c>
      <c r="O179" t="s">
        <v>291</v>
      </c>
      <c r="P179" t="str" cm="1">
        <f t="array" aca="1" ref="P179" ca="1">IF(発送日=0.583333333333333,TEXT(0.583333333333333,"H:MM"),発送日)&amp;"/"&amp;Sheet3!AC179</f>
        <v>3/3</v>
      </c>
      <c r="Q179" cm="1">
        <f t="array" aca="1" ref="Q179" ca="1">VALUE(_xlfn.XLOOKUP(INDIRECT("A"&amp;ROW()),Sheet5!A:A,Sheet5!K:K,"",0,1))</f>
        <v>1</v>
      </c>
      <c r="R179" s="67" t="str" cm="1">
        <f t="array" aca="1" ref="R17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79" s="28" cm="1">
        <f t="array" aca="1" ref="S179" ca="1">VALUE(_xlfn.XLOOKUP(INDIRECT("A"&amp;ROW()),Sheet5!A:A,Sheet5!I:I,"",0,1))</f>
        <v>72370</v>
      </c>
      <c r="T179">
        <f ca="1">_xlfn.LET(_xlpm.kaka,IFERROR(LOOKUP(U179,{0,20000,30000,50000,100000,200000,400000,800000},{1500,2500,3500,4000,6000,8000,12000,30000}),6000),IF(TEXT(NOW(),"AAAA")="金曜日",_xlpm.kaka*2,_xlpm.kaka))</f>
        <v>4000</v>
      </c>
      <c r="U179" s="27">
        <f>IFERROR(_xlfn.LET(_xlpm.quyu,Sheet4!E179:J179,IF(COUNTIF(_xlpm.quyu,"&gt;0")&gt;=4,AVERAGE(_xlpm.quyu),IF(MAX(_xlpm.quyu)&gt;0,MAX(_xlpm.quyu),""))),"")</f>
        <v>56172</v>
      </c>
      <c r="V179" s="28" cm="1">
        <f t="array" aca="1" ref="V179" ca="1">IFERROR(IF(Sheet4!D179&lt;&gt;"",ROUND((Sheet4!D179+Sheet1!T179)/手数料,0),ROUND((U179+T179)/手数料,0))*IF($V$1&lt;&gt;"",$V$1,1),"")</f>
        <v>72370</v>
      </c>
      <c r="Z179" s="1"/>
      <c r="AA179" s="1"/>
      <c r="AB179" s="1"/>
      <c r="AC179">
        <v>5</v>
      </c>
      <c r="AD179" s="3"/>
      <c r="AE179" s="3"/>
      <c r="AF179" s="3"/>
      <c r="AG179" s="3"/>
    </row>
    <row r="180" spans="1:33" ht="35.1" customHeight="1">
      <c r="A180">
        <v>885796350</v>
      </c>
      <c r="B180" t="s">
        <v>455</v>
      </c>
      <c r="C180" t="str">
        <f>HYPERLINK(_xlfn.XLOOKUP(A180,源!A:A,源!V:V,"",0,1),"网页")</f>
        <v>网页</v>
      </c>
      <c r="D180" s="55" t="str" cm="1">
        <f t="array" aca="1" ref="D180" ca="1">"单"&amp;Sheet2!G180&amp;"/库"&amp;IFERROR(IF(COUNTIF([1]在庫!$C:$C,INDIRECT("Sheet5!AL"&amp;ROW()))&gt;0,COUNTIF([1]在庫!$C:$C,INDIRECT("Sheet5!AL"&amp;ROW())),COUNTIF([1]在庫!$D:$D,INDIRECT("Sheet5!B"&amp;ROW()))),0)</f>
        <v>单0/库0</v>
      </c>
      <c r="E180" t="str">
        <f ca="1">IFERROR(IF(F180&lt;&gt;"",F180,IF(OR(AND(Sheet3!AC180="14:00",Q180&gt;0),AND(R180&lt;&gt;"",J180&gt;1)),"",IF(AND(J180&gt;=4,Sheet2!F180=0,H180&gt;5),"上架●",IF(OR(AND(J180=0,H180&lt;12),AND(J180&lt;4,H180&lt;=5,Sheet2!F180=1)),IF(Sheet2!F180=1,"下架●",""),IF(AND(J180&lt;=4,Sheet2!F180=1),"問合●",""))))),"")</f>
        <v/>
      </c>
      <c r="G180" s="35" cm="1">
        <f t="array" aca="1" ref="G180" ca="1">IFERROR(COUNTIF(INDIRECT(Sheet2!$W$2&amp;"F"&amp;Sheet2!B180&amp;":F"&amp;Sheet2!D180),"&lt;="&amp;Sheet3!L180*手数料),0)</f>
        <v>0</v>
      </c>
      <c r="H180" s="35">
        <f ca="1">IF(AND(Sheet2!L180=0,J180+L180+N180&lt;&gt;0),J180+L180+N180,Sheet2!L180)</f>
        <v>0</v>
      </c>
      <c r="I180" s="38" t="str">
        <f ca="1">HYPERLINK("https://www.qoo10.jp/GMKT.INC/Goods/Goods.aspx?goodscode="&amp;A180,IF(Sheet2!F180=0,"在庫切れ","出品中"))</f>
        <v>在庫切れ</v>
      </c>
      <c r="J180">
        <v>0</v>
      </c>
      <c r="K180" s="33"/>
      <c r="L180">
        <v>0</v>
      </c>
      <c r="M180" s="6" t="s">
        <v>2389</v>
      </c>
      <c r="N180">
        <v>0</v>
      </c>
      <c r="O180" t="s">
        <v>291</v>
      </c>
      <c r="P180" t="str" cm="1">
        <f t="array" aca="1" ref="P180" ca="1">IF(発送日=0.583333333333333,TEXT(0.583333333333333,"H:MM"),発送日)&amp;"/"&amp;Sheet3!AC180</f>
        <v>7/14</v>
      </c>
      <c r="Q180" cm="1">
        <f t="array" aca="1" ref="Q180" ca="1">VALUE(_xlfn.XLOOKUP(INDIRECT("A"&amp;ROW()),Sheet5!A:A,Sheet5!K:K,"",0,1))</f>
        <v>0</v>
      </c>
      <c r="R180" s="67" t="str" cm="1">
        <f t="array" aca="1" ref="R18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80" s="28" cm="1">
        <f t="array" aca="1" ref="S180" ca="1">VALUE(_xlfn.XLOOKUP(INDIRECT("A"&amp;ROW()),Sheet5!A:A,Sheet5!I:I,"",0,1))</f>
        <v>39812</v>
      </c>
      <c r="T180">
        <f ca="1">_xlfn.LET(_xlpm.kaka,IFERROR(LOOKUP(U180,{0,20000,30000,50000,100000,200000,400000,800000},{1500,2500,3500,4000,6000,8000,12000,30000}),6000),IF(TEXT(NOW(),"AAAA")="金曜日",_xlpm.kaka*2,_xlpm.kaka))</f>
        <v>6000</v>
      </c>
      <c r="U180" s="27" t="str">
        <f>IFERROR(_xlfn.LET(_xlpm.quyu,Sheet4!E180:J180,IF(COUNTIF(_xlpm.quyu,"&gt;0")&gt;=4,AVERAGE(_xlpm.quyu),IF(MAX(_xlpm.quyu)&gt;0,MAX(_xlpm.quyu),""))),"")</f>
        <v/>
      </c>
      <c r="V180" s="28" t="str" cm="1">
        <f t="array" aca="1" ref="V180" ca="1">IFERROR(IF(Sheet4!D180&lt;&gt;"",ROUND((Sheet4!D180+Sheet1!T180)/手数料,0),ROUND((U180+T180)/手数料,0))*IF($V$1&lt;&gt;"",$V$1,1),"")</f>
        <v/>
      </c>
      <c r="Z180" s="1"/>
      <c r="AA180" s="1"/>
      <c r="AB180" s="1"/>
      <c r="AD180" s="3"/>
      <c r="AE180" s="3"/>
      <c r="AF180" s="3"/>
      <c r="AG180" s="3"/>
    </row>
    <row r="181" spans="1:33" ht="35.1" customHeight="1">
      <c r="A181">
        <v>885796351</v>
      </c>
      <c r="B181" t="s">
        <v>456</v>
      </c>
      <c r="C181" t="str">
        <f>HYPERLINK(_xlfn.XLOOKUP(A181,源!A:A,源!V:V,"",0,1),"网页")</f>
        <v>网页</v>
      </c>
      <c r="D181" s="55" t="str" cm="1">
        <f t="array" aca="1" ref="D181" ca="1">"单"&amp;Sheet2!G181&amp;"/库"&amp;IFERROR(IF(COUNTIF([1]在庫!$C:$C,INDIRECT("Sheet5!AL"&amp;ROW()))&gt;0,COUNTIF([1]在庫!$C:$C,INDIRECT("Sheet5!AL"&amp;ROW())),COUNTIF([1]在庫!$D:$D,INDIRECT("Sheet5!B"&amp;ROW()))),0)</f>
        <v>单0/库0</v>
      </c>
      <c r="E181" t="str">
        <f ca="1">IFERROR(IF(F181&lt;&gt;"",F181,IF(OR(AND(Sheet3!AC181="14:00",Q181&gt;0),AND(R181&lt;&gt;"",J181&gt;1)),"",IF(AND(J181&gt;=4,Sheet2!F181=0,H181&gt;5),"上架●",IF(OR(AND(J181=0,H181&lt;12),AND(J181&lt;4,H181&lt;=5,Sheet2!F181=1)),IF(Sheet2!F181=1,"下架●",""),IF(AND(J181&lt;=4,Sheet2!F181=1),"問合●",""))))),"")</f>
        <v/>
      </c>
      <c r="G181" s="35" cm="1">
        <f t="array" aca="1" ref="G181" ca="1">IFERROR(COUNTIF(INDIRECT(Sheet2!$W$2&amp;"F"&amp;Sheet2!B181&amp;":F"&amp;Sheet2!D181),"&lt;="&amp;Sheet3!L181*手数料),0)</f>
        <v>0</v>
      </c>
      <c r="H181" s="35">
        <f ca="1">IF(AND(Sheet2!L181=0,J181+L181+N181&lt;&gt;0),J181+L181+N181,Sheet2!L181)</f>
        <v>0</v>
      </c>
      <c r="I181" s="38" t="str">
        <f ca="1">HYPERLINK("https://www.qoo10.jp/GMKT.INC/Goods/Goods.aspx?goodscode="&amp;A181,IF(Sheet2!F181=0,"在庫切れ","出品中"))</f>
        <v>在庫切れ</v>
      </c>
      <c r="J181">
        <v>0</v>
      </c>
      <c r="K181" s="33"/>
      <c r="L181">
        <v>0</v>
      </c>
      <c r="M181" s="6" t="s">
        <v>2389</v>
      </c>
      <c r="N181">
        <v>0</v>
      </c>
      <c r="O181" t="s">
        <v>291</v>
      </c>
      <c r="P181" t="str" cm="1">
        <f t="array" aca="1" ref="P181" ca="1">IF(発送日=0.583333333333333,TEXT(0.583333333333333,"H:MM"),発送日)&amp;"/"&amp;Sheet3!AC181</f>
        <v>14/14</v>
      </c>
      <c r="Q181" cm="1">
        <f t="array" aca="1" ref="Q181" ca="1">VALUE(_xlfn.XLOOKUP(INDIRECT("A"&amp;ROW()),Sheet5!A:A,Sheet5!K:K,"",0,1))</f>
        <v>0</v>
      </c>
      <c r="R181" s="67" t="str" cm="1">
        <f t="array" aca="1" ref="R18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81" s="28" cm="1">
        <f t="array" aca="1" ref="S181" ca="1">VALUE(_xlfn.XLOOKUP(INDIRECT("A"&amp;ROW()),Sheet5!A:A,Sheet5!I:I,"",0,1))</f>
        <v>52868</v>
      </c>
      <c r="T181">
        <f ca="1">_xlfn.LET(_xlpm.kaka,IFERROR(LOOKUP(U181,{0,20000,30000,50000,100000,200000,400000,800000},{1500,2500,3500,4000,6000,8000,12000,30000}),6000),IF(TEXT(NOW(),"AAAA")="金曜日",_xlpm.kaka*2,_xlpm.kaka))</f>
        <v>6000</v>
      </c>
      <c r="U181" s="27" t="str">
        <f>IFERROR(_xlfn.LET(_xlpm.quyu,Sheet4!E181:J181,IF(COUNTIF(_xlpm.quyu,"&gt;0")&gt;=4,AVERAGE(_xlpm.quyu),IF(MAX(_xlpm.quyu)&gt;0,MAX(_xlpm.quyu),""))),"")</f>
        <v/>
      </c>
      <c r="V181" s="28" t="str" cm="1">
        <f t="array" aca="1" ref="V181" ca="1">IFERROR(IF(Sheet4!D181&lt;&gt;"",ROUND((Sheet4!D181+Sheet1!T181)/手数料,0),ROUND((U181+T181)/手数料,0))*IF($V$1&lt;&gt;"",$V$1,1),"")</f>
        <v/>
      </c>
      <c r="Z181" s="1"/>
      <c r="AA181" s="1"/>
      <c r="AB181" s="1"/>
      <c r="AD181" s="3"/>
      <c r="AE181" s="3"/>
      <c r="AF181" s="3"/>
      <c r="AG181" s="3"/>
    </row>
    <row r="182" spans="1:33" ht="35.1" customHeight="1">
      <c r="A182">
        <v>885796354</v>
      </c>
      <c r="B182" t="s">
        <v>457</v>
      </c>
      <c r="C182" t="str">
        <f>HYPERLINK(_xlfn.XLOOKUP(A182,源!A:A,源!V:V,"",0,1),"网页")</f>
        <v>网页</v>
      </c>
      <c r="D182" s="55" t="str" cm="1">
        <f t="array" aca="1" ref="D182" ca="1">"单"&amp;Sheet2!G182&amp;"/库"&amp;IFERROR(IF(COUNTIF([1]在庫!$C:$C,INDIRECT("Sheet5!AL"&amp;ROW()))&gt;0,COUNTIF([1]在庫!$C:$C,INDIRECT("Sheet5!AL"&amp;ROW())),COUNTIF([1]在庫!$D:$D,INDIRECT("Sheet5!B"&amp;ROW()))),0)</f>
        <v>单0/库0</v>
      </c>
      <c r="E182" t="str">
        <f ca="1">IFERROR(IF(F182&lt;&gt;"",F182,IF(OR(AND(Sheet3!AC182="14:00",Q182&gt;0),AND(R182&lt;&gt;"",J182&gt;1)),"",IF(AND(J182&gt;=4,Sheet2!F182=0,H182&gt;5),"上架●",IF(OR(AND(J182=0,H182&lt;12),AND(J182&lt;4,H182&lt;=5,Sheet2!F182=1)),IF(Sheet2!F182=1,"下架●",""),IF(AND(J182&lt;=4,Sheet2!F182=1),"問合●",""))))),"")</f>
        <v/>
      </c>
      <c r="G182" s="35" cm="1">
        <f t="array" aca="1" ref="G182" ca="1">IFERROR(COUNTIF(INDIRECT(Sheet2!$W$2&amp;"F"&amp;Sheet2!B182&amp;":F"&amp;Sheet2!D182),"&lt;="&amp;Sheet3!L182*手数料),0)</f>
        <v>0</v>
      </c>
      <c r="H182" s="35">
        <f ca="1">IF(AND(Sheet2!L182=0,J182+L182+N182&lt;&gt;0),J182+L182+N182,Sheet2!L182)</f>
        <v>0</v>
      </c>
      <c r="I182" s="38" t="str">
        <f ca="1">HYPERLINK("https://www.qoo10.jp/GMKT.INC/Goods/Goods.aspx?goodscode="&amp;A182,IF(Sheet2!F182=0,"在庫切れ","出品中"))</f>
        <v>在庫切れ</v>
      </c>
      <c r="J182">
        <v>0</v>
      </c>
      <c r="K182" s="33"/>
      <c r="L182">
        <v>0</v>
      </c>
      <c r="M182" s="6" t="s">
        <v>2389</v>
      </c>
      <c r="N182">
        <v>0</v>
      </c>
      <c r="O182" t="s">
        <v>291</v>
      </c>
      <c r="P182" t="str" cm="1">
        <f t="array" aca="1" ref="P182" ca="1">IF(発送日=0.583333333333333,TEXT(0.583333333333333,"H:MM"),発送日)&amp;"/"&amp;Sheet3!AC182</f>
        <v>14/14</v>
      </c>
      <c r="Q182" cm="1">
        <f t="array" aca="1" ref="Q182" ca="1">VALUE(_xlfn.XLOOKUP(INDIRECT("A"&amp;ROW()),Sheet5!A:A,Sheet5!K:K,"",0,1))</f>
        <v>0</v>
      </c>
      <c r="R182" s="67" t="str" cm="1">
        <f t="array" aca="1" ref="R18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82" s="28" cm="1">
        <f t="array" aca="1" ref="S182" ca="1">VALUE(_xlfn.XLOOKUP(INDIRECT("A"&amp;ROW()),Sheet5!A:A,Sheet5!I:I,"",0,1))</f>
        <v>51391</v>
      </c>
      <c r="T182">
        <f ca="1">_xlfn.LET(_xlpm.kaka,IFERROR(LOOKUP(U182,{0,20000,30000,50000,100000,200000,400000,800000},{1500,2500,3500,4000,6000,8000,12000,30000}),6000),IF(TEXT(NOW(),"AAAA")="金曜日",_xlpm.kaka*2,_xlpm.kaka))</f>
        <v>6000</v>
      </c>
      <c r="U182" s="27" t="str">
        <f>IFERROR(_xlfn.LET(_xlpm.quyu,Sheet4!E182:J182,IF(COUNTIF(_xlpm.quyu,"&gt;0")&gt;=4,AVERAGE(_xlpm.quyu),IF(MAX(_xlpm.quyu)&gt;0,MAX(_xlpm.quyu),""))),"")</f>
        <v/>
      </c>
      <c r="V182" s="28" t="str" cm="1">
        <f t="array" aca="1" ref="V182" ca="1">IFERROR(IF(Sheet4!D182&lt;&gt;"",ROUND((Sheet4!D182+Sheet1!T182)/手数料,0),ROUND((U182+T182)/手数料,0))*IF($V$1&lt;&gt;"",$V$1,1),"")</f>
        <v/>
      </c>
      <c r="Z182" s="1"/>
      <c r="AA182" s="1"/>
      <c r="AB182" s="1"/>
      <c r="AD182" s="3"/>
      <c r="AE182" s="3"/>
      <c r="AF182" s="3"/>
      <c r="AG182" s="3"/>
    </row>
    <row r="183" spans="1:33" ht="35.1" customHeight="1">
      <c r="A183">
        <v>885796355</v>
      </c>
      <c r="B183" t="s">
        <v>458</v>
      </c>
      <c r="C183" t="str">
        <f>HYPERLINK(_xlfn.XLOOKUP(A183,源!A:A,源!V:V,"",0,1),"网页")</f>
        <v>网页</v>
      </c>
      <c r="D183" s="55" t="str" cm="1">
        <f t="array" aca="1" ref="D183" ca="1">"单"&amp;Sheet2!G183&amp;"/库"&amp;IFERROR(IF(COUNTIF([1]在庫!$C:$C,INDIRECT("Sheet5!AL"&amp;ROW()))&gt;0,COUNTIF([1]在庫!$C:$C,INDIRECT("Sheet5!AL"&amp;ROW())),COUNTIF([1]在庫!$D:$D,INDIRECT("Sheet5!B"&amp;ROW()))),0)</f>
        <v>单0/库0</v>
      </c>
      <c r="E183" t="str">
        <f ca="1">IFERROR(IF(F183&lt;&gt;"",F183,IF(OR(AND(Sheet3!AC183="14:00",Q183&gt;0),AND(R183&lt;&gt;"",J183&gt;1)),"",IF(AND(J183&gt;=4,Sheet2!F183=0,H183&gt;5),"上架●",IF(OR(AND(J183=0,H183&lt;12),AND(J183&lt;4,H183&lt;=5,Sheet2!F183=1)),IF(Sheet2!F183=1,"下架●",""),IF(AND(J183&lt;=4,Sheet2!F183=1),"問合●",""))))),"")</f>
        <v/>
      </c>
      <c r="G183" s="35" cm="1">
        <f t="array" aca="1" ref="G183" ca="1">IFERROR(COUNTIF(INDIRECT(Sheet2!$W$2&amp;"F"&amp;Sheet2!B183&amp;":F"&amp;Sheet2!D183),"&lt;="&amp;Sheet3!L183*手数料),0)</f>
        <v>28</v>
      </c>
      <c r="H183" s="35">
        <f ca="1">IF(AND(Sheet2!L183=0,J183+L183+N183&lt;&gt;0),J183+L183+N183,Sheet2!L183)</f>
        <v>34</v>
      </c>
      <c r="I183" s="38" t="str">
        <f ca="1">HYPERLINK("https://www.qoo10.jp/GMKT.INC/Goods/Goods.aspx?goodscode="&amp;A183,IF(Sheet2!F183=0,"在庫切れ","出品中"))</f>
        <v>出品中</v>
      </c>
      <c r="J183">
        <v>18</v>
      </c>
      <c r="K183" s="33" t="s">
        <v>2856</v>
      </c>
      <c r="L183">
        <v>11</v>
      </c>
      <c r="M183" s="6" t="s">
        <v>2389</v>
      </c>
      <c r="N183">
        <v>5</v>
      </c>
      <c r="O183" t="s">
        <v>291</v>
      </c>
      <c r="P183" t="str" cm="1">
        <f t="array" aca="1" ref="P183" ca="1">IF(発送日=0.583333333333333,TEXT(0.583333333333333,"H:MM"),発送日)&amp;"/"&amp;Sheet3!AC183</f>
        <v>3/3</v>
      </c>
      <c r="Q183" cm="1">
        <f t="array" aca="1" ref="Q183" ca="1">VALUE(_xlfn.XLOOKUP(INDIRECT("A"&amp;ROW()),Sheet5!A:A,Sheet5!K:K,"",0,1))</f>
        <v>1</v>
      </c>
      <c r="R183" s="67" t="str" cm="1">
        <f t="array" aca="1" ref="R18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83" s="28" cm="1">
        <f t="array" aca="1" ref="S183" ca="1">VALUE(_xlfn.XLOOKUP(INDIRECT("A"&amp;ROW()),Sheet5!A:A,Sheet5!I:I,"",0,1))</f>
        <v>12797</v>
      </c>
      <c r="T183">
        <f ca="1">_xlfn.LET(_xlpm.kaka,IFERROR(LOOKUP(U183,{0,20000,30000,50000,100000,200000,400000,800000},{1500,2500,3500,4000,6000,8000,12000,30000}),6000),IF(TEXT(NOW(),"AAAA")="金曜日",_xlpm.kaka*2,_xlpm.kaka))</f>
        <v>1500</v>
      </c>
      <c r="U183" s="27">
        <f>IFERROR(_xlfn.LET(_xlpm.quyu,Sheet4!E183:J183,IF(COUNTIF(_xlpm.quyu,"&gt;0")&gt;=4,AVERAGE(_xlpm.quyu),IF(MAX(_xlpm.quyu)&gt;0,MAX(_xlpm.quyu),""))),"")</f>
        <v>10045</v>
      </c>
      <c r="V183" s="28" cm="1">
        <f t="array" aca="1" ref="V183" ca="1">IFERROR(IF(Sheet4!D183&lt;&gt;"",ROUND((Sheet4!D183+Sheet1!T183)/手数料,0),ROUND((U183+T183)/手数料,0))*IF($V$1&lt;&gt;"",$V$1,1),"")</f>
        <v>12549</v>
      </c>
      <c r="Z183" s="1"/>
      <c r="AA183" s="1"/>
      <c r="AB183" s="1"/>
      <c r="AD183" s="3"/>
      <c r="AE183" s="3"/>
      <c r="AF183" s="3"/>
      <c r="AG183" s="3"/>
    </row>
    <row r="184" spans="1:33" ht="35.1" customHeight="1">
      <c r="A184">
        <v>885796356</v>
      </c>
      <c r="B184" t="s">
        <v>459</v>
      </c>
      <c r="C184" t="str">
        <f>HYPERLINK(_xlfn.XLOOKUP(A184,源!A:A,源!V:V,"",0,1),"网页")</f>
        <v>网页</v>
      </c>
      <c r="D184" s="55" t="str" cm="1">
        <f t="array" aca="1" ref="D184" ca="1">"单"&amp;Sheet2!G184&amp;"/库"&amp;IFERROR(IF(COUNTIF([1]在庫!$C:$C,INDIRECT("Sheet5!AL"&amp;ROW()))&gt;0,COUNTIF([1]在庫!$C:$C,INDIRECT("Sheet5!AL"&amp;ROW())),COUNTIF([1]在庫!$D:$D,INDIRECT("Sheet5!B"&amp;ROW()))),0)</f>
        <v>单0/库0</v>
      </c>
      <c r="E184" t="str">
        <f ca="1">IFERROR(IF(F184&lt;&gt;"",F184,IF(OR(AND(Sheet3!AC184="14:00",Q184&gt;0),AND(R184&lt;&gt;"",J184&gt;1)),"",IF(AND(J184&gt;=4,Sheet2!F184=0,H184&gt;5),"上架●",IF(OR(AND(J184=0,H184&lt;12),AND(J184&lt;4,H184&lt;=5,Sheet2!F184=1)),IF(Sheet2!F184=1,"下架●",""),IF(AND(J184&lt;=4,Sheet2!F184=1),"問合●",""))))),"")</f>
        <v/>
      </c>
      <c r="G184" s="35" cm="1">
        <f t="array" aca="1" ref="G184" ca="1">IFERROR(COUNTIF(INDIRECT(Sheet2!$W$2&amp;"F"&amp;Sheet2!B184&amp;":F"&amp;Sheet2!D184),"&lt;="&amp;Sheet3!L184*手数料),0)</f>
        <v>0</v>
      </c>
      <c r="H184" s="35">
        <f ca="1">IF(AND(Sheet2!L184=0,J184+L184+N184&lt;&gt;0),J184+L184+N184,Sheet2!L184)</f>
        <v>0</v>
      </c>
      <c r="I184" s="38" t="str">
        <f ca="1">HYPERLINK("https://www.qoo10.jp/GMKT.INC/Goods/Goods.aspx?goodscode="&amp;A184,IF(Sheet2!F184=0,"在庫切れ","出品中"))</f>
        <v>在庫切れ</v>
      </c>
      <c r="J184">
        <v>0</v>
      </c>
      <c r="K184" s="33"/>
      <c r="L184">
        <v>0</v>
      </c>
      <c r="M184" s="6" t="s">
        <v>2389</v>
      </c>
      <c r="N184">
        <v>0</v>
      </c>
      <c r="O184" t="s">
        <v>291</v>
      </c>
      <c r="P184" t="str" cm="1">
        <f t="array" aca="1" ref="P184" ca="1">IF(発送日=0.583333333333333,TEXT(0.583333333333333,"H:MM"),発送日)&amp;"/"&amp;Sheet3!AC184</f>
        <v>7/14</v>
      </c>
      <c r="Q184" cm="1">
        <f t="array" aca="1" ref="Q184" ca="1">VALUE(_xlfn.XLOOKUP(INDIRECT("A"&amp;ROW()),Sheet5!A:A,Sheet5!K:K,"",0,1))</f>
        <v>0</v>
      </c>
      <c r="R184" s="67" t="str" cm="1">
        <f t="array" aca="1" ref="R18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84" s="28" cm="1">
        <f t="array" aca="1" ref="S184" ca="1">VALUE(_xlfn.XLOOKUP(INDIRECT("A"&amp;ROW()),Sheet5!A:A,Sheet5!I:I,"",0,1))</f>
        <v>21768</v>
      </c>
      <c r="T184">
        <f ca="1">_xlfn.LET(_xlpm.kaka,IFERROR(LOOKUP(U184,{0,20000,30000,50000,100000,200000,400000,800000},{1500,2500,3500,4000,6000,8000,12000,30000}),6000),IF(TEXT(NOW(),"AAAA")="金曜日",_xlpm.kaka*2,_xlpm.kaka))</f>
        <v>6000</v>
      </c>
      <c r="U184" s="27" t="str">
        <f>IFERROR(_xlfn.LET(_xlpm.quyu,Sheet4!E184:J184,IF(COUNTIF(_xlpm.quyu,"&gt;0")&gt;=4,AVERAGE(_xlpm.quyu),IF(MAX(_xlpm.quyu)&gt;0,MAX(_xlpm.quyu),""))),"")</f>
        <v/>
      </c>
      <c r="V184" s="28" t="str" cm="1">
        <f t="array" aca="1" ref="V184" ca="1">IFERROR(IF(Sheet4!D184&lt;&gt;"",ROUND((Sheet4!D184+Sheet1!T184)/手数料,0),ROUND((U184+T184)/手数料,0))*IF($V$1&lt;&gt;"",$V$1,1),"")</f>
        <v/>
      </c>
      <c r="Z184" s="1"/>
      <c r="AA184" s="1"/>
      <c r="AB184" s="1"/>
      <c r="AD184" s="3"/>
      <c r="AE184" s="3"/>
      <c r="AF184" s="3"/>
      <c r="AG184" s="3"/>
    </row>
    <row r="185" spans="1:33" ht="35.1" customHeight="1">
      <c r="A185">
        <v>900847896</v>
      </c>
      <c r="B185" t="s">
        <v>2545</v>
      </c>
      <c r="C185" t="str">
        <f>HYPERLINK(_xlfn.XLOOKUP(A185,源!A:A,源!V:V,"",0,1),"网页")</f>
        <v>网页</v>
      </c>
      <c r="D185" s="55" t="str" cm="1">
        <f t="array" aca="1" ref="D185" ca="1">"单"&amp;Sheet2!G185&amp;"/库"&amp;IFERROR(IF(COUNTIF([1]在庫!$C:$C,INDIRECT("Sheet5!AL"&amp;ROW()))&gt;0,COUNTIF([1]在庫!$C:$C,INDIRECT("Sheet5!AL"&amp;ROW())),COUNTIF([1]在庫!$D:$D,INDIRECT("Sheet5!B"&amp;ROW()))),0)</f>
        <v>单0/库0</v>
      </c>
      <c r="E185" t="str">
        <f ca="1">IFERROR(IF(F185&lt;&gt;"",F185,IF(OR(AND(Sheet3!AC185="14:00",Q185&gt;0),AND(R185&lt;&gt;"",J185&gt;1)),"",IF(AND(J185&gt;=4,Sheet2!F185=0,H185&gt;5),"上架●",IF(OR(AND(J185=0,H185&lt;12),AND(J185&lt;4,H185&lt;=5,Sheet2!F185=1)),IF(Sheet2!F185=1,"下架●",""),IF(AND(J185&lt;=4,Sheet2!F185=1),"問合●",""))))),"")</f>
        <v/>
      </c>
      <c r="G185" s="35" cm="1">
        <f t="array" aca="1" ref="G185" ca="1">IFERROR(COUNTIF(INDIRECT(Sheet2!$W$2&amp;"F"&amp;Sheet2!B185&amp;":F"&amp;Sheet2!D185),"&lt;="&amp;Sheet3!L185*手数料),0)</f>
        <v>7</v>
      </c>
      <c r="H185" s="35">
        <f ca="1">IF(AND(Sheet2!L185=0,J185+L185+N185&lt;&gt;0),J185+L185+N185,Sheet2!L185)</f>
        <v>42</v>
      </c>
      <c r="I185" s="38" t="str">
        <f ca="1">HYPERLINK("https://www.qoo10.jp/GMKT.INC/Goods/Goods.aspx?goodscode="&amp;A185,IF(Sheet2!F185=0,"在庫切れ","出品中"))</f>
        <v>出品中</v>
      </c>
      <c r="J185">
        <v>25</v>
      </c>
      <c r="K185" s="33" t="s">
        <v>2625</v>
      </c>
      <c r="L185">
        <v>14</v>
      </c>
      <c r="M185" s="6" t="s">
        <v>2389</v>
      </c>
      <c r="N185">
        <v>3</v>
      </c>
      <c r="O185" t="s">
        <v>291</v>
      </c>
      <c r="P185" t="str" cm="1">
        <f t="array" aca="1" ref="P185" ca="1">IF(発送日=0.583333333333333,TEXT(0.583333333333333,"H:MM"),発送日)&amp;"/"&amp;Sheet3!AC185</f>
        <v>3/3</v>
      </c>
      <c r="Q185" cm="1">
        <f t="array" aca="1" ref="Q185" ca="1">VALUE(_xlfn.XLOOKUP(INDIRECT("A"&amp;ROW()),Sheet5!A:A,Sheet5!K:K,"",0,1))</f>
        <v>1</v>
      </c>
      <c r="R185" s="67" t="str" cm="1">
        <f t="array" aca="1" ref="R18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85" s="28" cm="1">
        <f t="array" aca="1" ref="S185" ca="1">VALUE(_xlfn.XLOOKUP(INDIRECT("A"&amp;ROW()),Sheet5!A:A,Sheet5!I:I,"",0,1))</f>
        <v>126298</v>
      </c>
      <c r="T185">
        <f ca="1">_xlfn.LET(_xlpm.kaka,IFERROR(LOOKUP(U185,{0,20000,30000,50000,100000,200000,400000,800000},{1500,2500,3500,4000,6000,8000,12000,30000}),6000),IF(TEXT(NOW(),"AAAA")="金曜日",_xlpm.kaka*2,_xlpm.kaka))</f>
        <v>6000</v>
      </c>
      <c r="U185" s="27">
        <f>IFERROR(_xlfn.LET(_xlpm.quyu,Sheet4!E185:J185,IF(COUNTIF(_xlpm.quyu,"&gt;0")&gt;=4,AVERAGE(_xlpm.quyu),IF(MAX(_xlpm.quyu)&gt;0,MAX(_xlpm.quyu),""))),"")</f>
        <v>110193.83333333333</v>
      </c>
      <c r="V185" s="28" cm="1">
        <f t="array" aca="1" ref="V185" ca="1">IFERROR(IF(Sheet4!D185&lt;&gt;"",ROUND((Sheet4!D185+Sheet1!T185)/手数料,0),ROUND((U185+T185)/手数料,0))*IF($V$1&lt;&gt;"",$V$1,1),"")</f>
        <v>126298</v>
      </c>
      <c r="Z185" s="1"/>
      <c r="AA185" s="1"/>
      <c r="AB185" s="1"/>
      <c r="AD185" s="3"/>
      <c r="AE185" s="3"/>
      <c r="AF185" s="3"/>
      <c r="AG185" s="3"/>
    </row>
    <row r="186" spans="1:33" ht="35.1" customHeight="1">
      <c r="A186">
        <v>900847897</v>
      </c>
      <c r="B186" t="s">
        <v>2546</v>
      </c>
      <c r="C186" t="str">
        <f>HYPERLINK(_xlfn.XLOOKUP(A186,源!A:A,源!V:V,"",0,1),"网页")</f>
        <v>网页</v>
      </c>
      <c r="D186" s="55" t="str" cm="1">
        <f t="array" aca="1" ref="D186" ca="1">"单"&amp;Sheet2!G186&amp;"/库"&amp;IFERROR(IF(COUNTIF([1]在庫!$C:$C,INDIRECT("Sheet5!AL"&amp;ROW()))&gt;0,COUNTIF([1]在庫!$C:$C,INDIRECT("Sheet5!AL"&amp;ROW())),COUNTIF([1]在庫!$D:$D,INDIRECT("Sheet5!B"&amp;ROW()))),0)</f>
        <v>单0/库0</v>
      </c>
      <c r="E186" t="str">
        <f ca="1">IFERROR(IF(F186&lt;&gt;"",F186,IF(OR(AND(Sheet3!AC186="14:00",Q186&gt;0),AND(R186&lt;&gt;"",J186&gt;1)),"",IF(AND(J186&gt;=4,Sheet2!F186=0,H186&gt;5),"上架●",IF(OR(AND(J186=0,H186&lt;12),AND(J186&lt;4,H186&lt;=5,Sheet2!F186=1)),IF(Sheet2!F186=1,"下架●",""),IF(AND(J186&lt;=4,Sheet2!F186=1),"問合●",""))))),"")</f>
        <v/>
      </c>
      <c r="G186" s="35" cm="1">
        <f t="array" aca="1" ref="G186" ca="1">IFERROR(COUNTIF(INDIRECT(Sheet2!$W$2&amp;"F"&amp;Sheet2!B186&amp;":F"&amp;Sheet2!D186),"&lt;="&amp;Sheet3!L186*手数料),0)</f>
        <v>26</v>
      </c>
      <c r="H186" s="35">
        <f ca="1">IF(AND(Sheet2!L186=0,J186+L186+N186&lt;&gt;0),J186+L186+N186,Sheet2!L186)</f>
        <v>48</v>
      </c>
      <c r="I186" s="38" t="str">
        <f ca="1">HYPERLINK("https://www.qoo10.jp/GMKT.INC/Goods/Goods.aspx?goodscode="&amp;A186,IF(Sheet2!F186=0,"在庫切れ","出品中"))</f>
        <v>出品中</v>
      </c>
      <c r="J186">
        <v>27</v>
      </c>
      <c r="K186" s="33" t="s">
        <v>2857</v>
      </c>
      <c r="L186">
        <v>13</v>
      </c>
      <c r="M186" s="6" t="s">
        <v>2389</v>
      </c>
      <c r="N186">
        <v>8</v>
      </c>
      <c r="O186" t="s">
        <v>291</v>
      </c>
      <c r="P186" t="str" cm="1">
        <f t="array" aca="1" ref="P186" ca="1">IF(発送日=0.583333333333333,TEXT(0.583333333333333,"H:MM"),発送日)&amp;"/"&amp;Sheet3!AC186</f>
        <v>3/3</v>
      </c>
      <c r="Q186" cm="1">
        <f t="array" aca="1" ref="Q186" ca="1">VALUE(_xlfn.XLOOKUP(INDIRECT("A"&amp;ROW()),Sheet5!A:A,Sheet5!K:K,"",0,1))</f>
        <v>1</v>
      </c>
      <c r="R186" s="67" t="str" cm="1">
        <f t="array" aca="1" ref="R18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86" s="28" cm="1">
        <f t="array" aca="1" ref="S186" ca="1">VALUE(_xlfn.XLOOKUP(INDIRECT("A"&amp;ROW()),Sheet5!A:A,Sheet5!I:I,"",0,1))</f>
        <v>153765</v>
      </c>
      <c r="T186">
        <f ca="1">_xlfn.LET(_xlpm.kaka,IFERROR(LOOKUP(U186,{0,20000,30000,50000,100000,200000,400000,800000},{1500,2500,3500,4000,6000,8000,12000,30000}),6000),IF(TEXT(NOW(),"AAAA")="金曜日",_xlpm.kaka*2,_xlpm.kaka))</f>
        <v>6000</v>
      </c>
      <c r="U186" s="27">
        <f>IFERROR(_xlfn.LET(_xlpm.quyu,Sheet4!E186:J186,IF(COUNTIF(_xlpm.quyu,"&gt;0")&gt;=4,AVERAGE(_xlpm.quyu),IF(MAX(_xlpm.quyu)&gt;0,MAX(_xlpm.quyu),""))),"")</f>
        <v>132174.66666666666</v>
      </c>
      <c r="V186" s="28" cm="1">
        <f t="array" aca="1" ref="V186" ca="1">IFERROR(IF(Sheet4!D186&lt;&gt;"",ROUND((Sheet4!D186+Sheet1!T186)/手数料,0),ROUND((U186+T186)/手数料,0))*IF($V$1&lt;&gt;"",$V$1,1),"")</f>
        <v>150190</v>
      </c>
      <c r="Z186" s="1"/>
      <c r="AA186" s="1"/>
      <c r="AB186" s="1"/>
      <c r="AD186" s="3"/>
      <c r="AE186" s="3"/>
      <c r="AF186" s="3"/>
      <c r="AG186" s="3"/>
    </row>
    <row r="187" spans="1:33" ht="35.1" customHeight="1">
      <c r="A187">
        <v>900847898</v>
      </c>
      <c r="B187" t="s">
        <v>2547</v>
      </c>
      <c r="C187" t="str">
        <f>HYPERLINK(_xlfn.XLOOKUP(A187,源!A:A,源!V:V,"",0,1),"网页")</f>
        <v>网页</v>
      </c>
      <c r="D187" s="55" t="str" cm="1">
        <f t="array" aca="1" ref="D187" ca="1">"单"&amp;Sheet2!G187&amp;"/库"&amp;IFERROR(IF(COUNTIF([1]在庫!$C:$C,INDIRECT("Sheet5!AL"&amp;ROW()))&gt;0,COUNTIF([1]在庫!$C:$C,INDIRECT("Sheet5!AL"&amp;ROW())),COUNTIF([1]在庫!$D:$D,INDIRECT("Sheet5!B"&amp;ROW()))),0)</f>
        <v>单0/库0</v>
      </c>
      <c r="E187" t="str">
        <f ca="1">IFERROR(IF(F187&lt;&gt;"",F187,IF(OR(AND(Sheet3!AC187="14:00",Q187&gt;0),AND(R187&lt;&gt;"",J187&gt;1)),"",IF(AND(J187&gt;=4,Sheet2!F187=0,H187&gt;5),"上架●",IF(OR(AND(J187=0,H187&lt;12),AND(J187&lt;4,H187&lt;=5,Sheet2!F187=1)),IF(Sheet2!F187=1,"下架●",""),IF(AND(J187&lt;=4,Sheet2!F187=1),"問合●",""))))),"")</f>
        <v/>
      </c>
      <c r="G187" s="35" cm="1">
        <f t="array" aca="1" ref="G187" ca="1">IFERROR(COUNTIF(INDIRECT(Sheet2!$W$2&amp;"F"&amp;Sheet2!B187&amp;":F"&amp;Sheet2!D187),"&lt;="&amp;Sheet3!L187*手数料),0)</f>
        <v>12</v>
      </c>
      <c r="H187" s="35">
        <f ca="1">IF(AND(Sheet2!L187=0,J187+L187+N187&lt;&gt;0),J187+L187+N187,Sheet2!L187)</f>
        <v>50</v>
      </c>
      <c r="I187" s="38" t="str">
        <f ca="1">HYPERLINK("https://www.qoo10.jp/GMKT.INC/Goods/Goods.aspx?goodscode="&amp;A187,IF(Sheet2!F187=0,"在庫切れ","出品中"))</f>
        <v>出品中</v>
      </c>
      <c r="J187">
        <v>34</v>
      </c>
      <c r="K187" s="33" t="s">
        <v>2858</v>
      </c>
      <c r="L187">
        <v>10</v>
      </c>
      <c r="M187" s="6" t="s">
        <v>2389</v>
      </c>
      <c r="N187">
        <v>6</v>
      </c>
      <c r="O187" t="s">
        <v>291</v>
      </c>
      <c r="P187" t="str" cm="1">
        <f t="array" aca="1" ref="P187" ca="1">IF(発送日=0.583333333333333,TEXT(0.583333333333333,"H:MM"),発送日)&amp;"/"&amp;Sheet3!AC187</f>
        <v>3/3</v>
      </c>
      <c r="Q187" cm="1">
        <f t="array" aca="1" ref="Q187" ca="1">VALUE(_xlfn.XLOOKUP(INDIRECT("A"&amp;ROW()),Sheet5!A:A,Sheet5!K:K,"",0,1))</f>
        <v>1</v>
      </c>
      <c r="R187" s="67" t="str" cm="1">
        <f t="array" aca="1" ref="R18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87" s="28" cm="1">
        <f t="array" aca="1" ref="S187" ca="1">VALUE(_xlfn.XLOOKUP(INDIRECT("A"&amp;ROW()),Sheet5!A:A,Sheet5!I:I,"",0,1))</f>
        <v>155287</v>
      </c>
      <c r="T187">
        <f ca="1">_xlfn.LET(_xlpm.kaka,IFERROR(LOOKUP(U187,{0,20000,30000,50000,100000,200000,400000,800000},{1500,2500,3500,4000,6000,8000,12000,30000}),6000),IF(TEXT(NOW(),"AAAA")="金曜日",_xlpm.kaka*2,_xlpm.kaka))</f>
        <v>6000</v>
      </c>
      <c r="U187" s="27">
        <f>IFERROR(_xlfn.LET(_xlpm.quyu,Sheet4!E187:J187,IF(COUNTIF(_xlpm.quyu,"&gt;0")&gt;=4,AVERAGE(_xlpm.quyu),IF(MAX(_xlpm.quyu)&gt;0,MAX(_xlpm.quyu),""))),"")</f>
        <v>136828.33333333334</v>
      </c>
      <c r="V187" s="28" cm="1">
        <f t="array" aca="1" ref="V187" ca="1">IFERROR(IF(Sheet4!D187&lt;&gt;"",ROUND((Sheet4!D187+Sheet1!T187)/手数料,0),ROUND((U187+T187)/手数料,0))*IF($V$1&lt;&gt;"",$V$1,1),"")</f>
        <v>155248</v>
      </c>
      <c r="Z187" s="1"/>
      <c r="AA187" s="1"/>
      <c r="AB187" s="1"/>
      <c r="AD187" s="3"/>
      <c r="AE187" s="3"/>
      <c r="AF187" s="3"/>
      <c r="AG187" s="3"/>
    </row>
    <row r="188" spans="1:33" ht="35.1" customHeight="1">
      <c r="A188">
        <v>900847899</v>
      </c>
      <c r="B188" t="s">
        <v>508</v>
      </c>
      <c r="C188" t="str">
        <f>HYPERLINK(_xlfn.XLOOKUP(A188,源!A:A,源!V:V,"",0,1),"网页")</f>
        <v>网页</v>
      </c>
      <c r="D188" s="55" t="str" cm="1">
        <f t="array" aca="1" ref="D188" ca="1">"单"&amp;Sheet2!G188&amp;"/库"&amp;IFERROR(IF(COUNTIF([1]在庫!$C:$C,INDIRECT("Sheet5!AL"&amp;ROW()))&gt;0,COUNTIF([1]在庫!$C:$C,INDIRECT("Sheet5!AL"&amp;ROW())),COUNTIF([1]在庫!$D:$D,INDIRECT("Sheet5!B"&amp;ROW()))),0)</f>
        <v>单0/库0</v>
      </c>
      <c r="E188" t="str">
        <f ca="1">IFERROR(IF(F188&lt;&gt;"",F188,IF(OR(AND(Sheet3!AC188="14:00",Q188&gt;0),AND(R188&lt;&gt;"",J188&gt;1)),"",IF(AND(J188&gt;=4,Sheet2!F188=0,H188&gt;5),"上架●",IF(OR(AND(J188=0,H188&lt;12),AND(J188&lt;4,H188&lt;=5,Sheet2!F188=1)),IF(Sheet2!F188=1,"下架●",""),IF(AND(J188&lt;=4,Sheet2!F188=1),"問合●",""))))),"")</f>
        <v/>
      </c>
      <c r="G188" s="35" cm="1">
        <f t="array" aca="1" ref="G188" ca="1">IFERROR(COUNTIF(INDIRECT(Sheet2!$W$2&amp;"F"&amp;Sheet2!B188&amp;":F"&amp;Sheet2!D188),"&lt;="&amp;Sheet3!L188*手数料),0)</f>
        <v>27</v>
      </c>
      <c r="H188" s="35">
        <f ca="1">IF(AND(Sheet2!L188=0,J188+L188+N188&lt;&gt;0),J188+L188+N188,Sheet2!L188)</f>
        <v>38</v>
      </c>
      <c r="I188" s="38" t="str">
        <f ca="1">HYPERLINK("https://www.qoo10.jp/GMKT.INC/Goods/Goods.aspx?goodscode="&amp;A188,IF(Sheet2!F188=0,"在庫切れ","出品中"))</f>
        <v>出品中</v>
      </c>
      <c r="J188">
        <v>18</v>
      </c>
      <c r="K188" s="33" t="s">
        <v>2859</v>
      </c>
      <c r="L188">
        <v>15</v>
      </c>
      <c r="M188" s="6" t="s">
        <v>2389</v>
      </c>
      <c r="N188">
        <v>5</v>
      </c>
      <c r="O188" t="s">
        <v>291</v>
      </c>
      <c r="P188" t="str" cm="1">
        <f t="array" aca="1" ref="P188" ca="1">IF(発送日=0.583333333333333,TEXT(0.583333333333333,"H:MM"),発送日)&amp;"/"&amp;Sheet3!AC188</f>
        <v>3/3</v>
      </c>
      <c r="Q188" cm="1">
        <f t="array" aca="1" ref="Q188" ca="1">VALUE(_xlfn.XLOOKUP(INDIRECT("A"&amp;ROW()),Sheet5!A:A,Sheet5!K:K,"",0,1))</f>
        <v>1</v>
      </c>
      <c r="R188" s="67" t="str" cm="1">
        <f t="array" aca="1" ref="R18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88" s="28" cm="1">
        <f t="array" aca="1" ref="S188" ca="1">VALUE(_xlfn.XLOOKUP(INDIRECT("A"&amp;ROW()),Sheet5!A:A,Sheet5!I:I,"",0,1))</f>
        <v>92213</v>
      </c>
      <c r="T188">
        <f ca="1">_xlfn.LET(_xlpm.kaka,IFERROR(LOOKUP(U188,{0,20000,30000,50000,100000,200000,400000,800000},{1500,2500,3500,4000,6000,8000,12000,30000}),6000),IF(TEXT(NOW(),"AAAA")="金曜日",_xlpm.kaka*2,_xlpm.kaka))</f>
        <v>4000</v>
      </c>
      <c r="U188" s="27">
        <f>IFERROR(_xlfn.LET(_xlpm.quyu,Sheet4!E188:J188,IF(COUNTIF(_xlpm.quyu,"&gt;0")&gt;=4,AVERAGE(_xlpm.quyu),IF(MAX(_xlpm.quyu)&gt;0,MAX(_xlpm.quyu),""))),"")</f>
        <v>81416.666666666672</v>
      </c>
      <c r="V188" s="28" cm="1">
        <f t="array" aca="1" ref="V188" ca="1">IFERROR(IF(Sheet4!D188&lt;&gt;"",ROUND((Sheet4!D188+Sheet1!T188)/手数料,0),ROUND((U188+T188)/手数料,0))*IF($V$1&lt;&gt;"",$V$1,1),"")</f>
        <v>95370</v>
      </c>
      <c r="Z188" s="1"/>
      <c r="AA188" s="1"/>
      <c r="AB188" s="1"/>
      <c r="AD188" s="3"/>
      <c r="AE188" s="3"/>
      <c r="AF188" s="3"/>
      <c r="AG188" s="3"/>
    </row>
    <row r="189" spans="1:33" ht="35.1" customHeight="1">
      <c r="A189">
        <v>900847900</v>
      </c>
      <c r="B189" t="s">
        <v>509</v>
      </c>
      <c r="C189" t="str">
        <f>HYPERLINK(_xlfn.XLOOKUP(A189,源!A:A,源!V:V,"",0,1),"网页")</f>
        <v>网页</v>
      </c>
      <c r="D189" s="55" t="str" cm="1">
        <f t="array" aca="1" ref="D189" ca="1">"单"&amp;Sheet2!G189&amp;"/库"&amp;IFERROR(IF(COUNTIF([1]在庫!$C:$C,INDIRECT("Sheet5!AL"&amp;ROW()))&gt;0,COUNTIF([1]在庫!$C:$C,INDIRECT("Sheet5!AL"&amp;ROW())),COUNTIF([1]在庫!$D:$D,INDIRECT("Sheet5!B"&amp;ROW()))),0)</f>
        <v>单0/库0</v>
      </c>
      <c r="E189" t="str">
        <f ca="1">IFERROR(IF(F189&lt;&gt;"",F189,IF(OR(AND(Sheet3!AC189="14:00",Q189&gt;0),AND(R189&lt;&gt;"",J189&gt;1)),"",IF(AND(J189&gt;=4,Sheet2!F189=0,H189&gt;5),"上架●",IF(OR(AND(J189=0,H189&lt;12),AND(J189&lt;4,H189&lt;=5,Sheet2!F189=1)),IF(Sheet2!F189=1,"下架●",""),IF(AND(J189&lt;=4,Sheet2!F189=1),"問合●",""))))),"")</f>
        <v/>
      </c>
      <c r="G189" s="35" cm="1">
        <f t="array" aca="1" ref="G189" ca="1">IFERROR(COUNTIF(INDIRECT(Sheet2!$W$2&amp;"F"&amp;Sheet2!B189&amp;":F"&amp;Sheet2!D189),"&lt;="&amp;Sheet3!L189*手数料),0)</f>
        <v>29</v>
      </c>
      <c r="H189" s="35">
        <f ca="1">IF(AND(Sheet2!L189=0,J189+L189+N189&lt;&gt;0),J189+L189+N189,Sheet2!L189)</f>
        <v>44</v>
      </c>
      <c r="I189" s="38" t="str">
        <f ca="1">HYPERLINK("https://www.qoo10.jp/GMKT.INC/Goods/Goods.aspx?goodscode="&amp;A189,IF(Sheet2!F189=0,"在庫切れ","出品中"))</f>
        <v>出品中</v>
      </c>
      <c r="J189">
        <v>19</v>
      </c>
      <c r="K189" s="33" t="s">
        <v>2860</v>
      </c>
      <c r="L189">
        <v>15</v>
      </c>
      <c r="M189" s="6" t="s">
        <v>2389</v>
      </c>
      <c r="N189">
        <v>10</v>
      </c>
      <c r="O189" t="s">
        <v>291</v>
      </c>
      <c r="P189" t="str" cm="1">
        <f t="array" aca="1" ref="P189" ca="1">IF(発送日=0.583333333333333,TEXT(0.583333333333333,"H:MM"),発送日)&amp;"/"&amp;Sheet3!AC189</f>
        <v>3/3</v>
      </c>
      <c r="Q189" cm="1">
        <f t="array" aca="1" ref="Q189" ca="1">VALUE(_xlfn.XLOOKUP(INDIRECT("A"&amp;ROW()),Sheet5!A:A,Sheet5!K:K,"",0,1))</f>
        <v>1</v>
      </c>
      <c r="R189" s="67" t="str" cm="1">
        <f t="array" aca="1" ref="R18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89" s="28" cm="1">
        <f t="array" aca="1" ref="S189" ca="1">VALUE(_xlfn.XLOOKUP(INDIRECT("A"&amp;ROW()),Sheet5!A:A,Sheet5!I:I,"",0,1))</f>
        <v>95815</v>
      </c>
      <c r="T189">
        <f ca="1">_xlfn.LET(_xlpm.kaka,IFERROR(LOOKUP(U189,{0,20000,30000,50000,100000,200000,400000,800000},{1500,2500,3500,4000,6000,8000,12000,30000}),6000),IF(TEXT(NOW(),"AAAA")="金曜日",_xlpm.kaka*2,_xlpm.kaka))</f>
        <v>4000</v>
      </c>
      <c r="U189" s="27">
        <f>IFERROR(_xlfn.LET(_xlpm.quyu,Sheet4!E189:J189,IF(COUNTIF(_xlpm.quyu,"&gt;0")&gt;=4,AVERAGE(_xlpm.quyu),IF(MAX(_xlpm.quyu)&gt;0,MAX(_xlpm.quyu),""))),"")</f>
        <v>84146</v>
      </c>
      <c r="V189" s="28" cm="1">
        <f t="array" aca="1" ref="V189" ca="1">IFERROR(IF(Sheet4!D189&lt;&gt;"",ROUND((Sheet4!D189+Sheet1!T189)/手数料,0),ROUND((U189+T189)/手数料,0))*IF($V$1&lt;&gt;"",$V$1,1),"")</f>
        <v>95811</v>
      </c>
      <c r="Z189" s="1"/>
      <c r="AA189" s="1"/>
      <c r="AB189" s="1"/>
      <c r="AD189" s="3"/>
      <c r="AE189" s="3"/>
      <c r="AF189" s="3"/>
      <c r="AG189" s="3"/>
    </row>
    <row r="190" spans="1:33" ht="35.1" customHeight="1">
      <c r="A190">
        <v>900847901</v>
      </c>
      <c r="B190" t="s">
        <v>510</v>
      </c>
      <c r="C190" t="str">
        <f>HYPERLINK(_xlfn.XLOOKUP(A190,源!A:A,源!V:V,"",0,1),"网页")</f>
        <v>网页</v>
      </c>
      <c r="D190" s="55" t="str" cm="1">
        <f t="array" aca="1" ref="D190" ca="1">"单"&amp;Sheet2!G190&amp;"/库"&amp;IFERROR(IF(COUNTIF([1]在庫!$C:$C,INDIRECT("Sheet5!AL"&amp;ROW()))&gt;0,COUNTIF([1]在庫!$C:$C,INDIRECT("Sheet5!AL"&amp;ROW())),COUNTIF([1]在庫!$D:$D,INDIRECT("Sheet5!B"&amp;ROW()))),0)</f>
        <v>单0/库0</v>
      </c>
      <c r="E190" t="str">
        <f ca="1">IFERROR(IF(F190&lt;&gt;"",F190,IF(OR(AND(Sheet3!AC190="14:00",Q190&gt;0),AND(R190&lt;&gt;"",J190&gt;1)),"",IF(AND(J190&gt;=4,Sheet2!F190=0,H190&gt;5),"上架●",IF(OR(AND(J190=0,H190&lt;12),AND(J190&lt;4,H190&lt;=5,Sheet2!F190=1)),IF(Sheet2!F190=1,"下架●",""),IF(AND(J190&lt;=4,Sheet2!F190=1),"問合●",""))))),"")</f>
        <v/>
      </c>
      <c r="G190" s="35" cm="1">
        <f t="array" aca="1" ref="G190" ca="1">IFERROR(COUNTIF(INDIRECT(Sheet2!$W$2&amp;"F"&amp;Sheet2!B190&amp;":F"&amp;Sheet2!D190),"&lt;="&amp;Sheet3!L190*手数料),0)</f>
        <v>26</v>
      </c>
      <c r="H190" s="35">
        <f ca="1">IF(AND(Sheet2!L190=0,J190+L190+N190&lt;&gt;0),J190+L190+N190,Sheet2!L190)</f>
        <v>33</v>
      </c>
      <c r="I190" s="38" t="str">
        <f ca="1">HYPERLINK("https://www.qoo10.jp/GMKT.INC/Goods/Goods.aspx?goodscode="&amp;A190,IF(Sheet2!F190=0,"在庫切れ","出品中"))</f>
        <v>出品中</v>
      </c>
      <c r="J190">
        <v>13</v>
      </c>
      <c r="K190" s="33" t="s">
        <v>2861</v>
      </c>
      <c r="L190">
        <v>14</v>
      </c>
      <c r="M190" s="6" t="s">
        <v>2389</v>
      </c>
      <c r="N190">
        <v>6</v>
      </c>
      <c r="O190" t="s">
        <v>291</v>
      </c>
      <c r="P190" t="str" cm="1">
        <f t="array" aca="1" ref="P190" ca="1">IF(発送日=0.583333333333333,TEXT(0.583333333333333,"H:MM"),発送日)&amp;"/"&amp;Sheet3!AC190</f>
        <v>3/3</v>
      </c>
      <c r="Q190" cm="1">
        <f t="array" aca="1" ref="Q190" ca="1">VALUE(_xlfn.XLOOKUP(INDIRECT("A"&amp;ROW()),Sheet5!A:A,Sheet5!K:K,"",0,1))</f>
        <v>1</v>
      </c>
      <c r="R190" s="67" t="str" cm="1">
        <f t="array" aca="1" ref="R19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90" s="28" cm="1">
        <f t="array" aca="1" ref="S190" ca="1">VALUE(_xlfn.XLOOKUP(INDIRECT("A"&amp;ROW()),Sheet5!A:A,Sheet5!I:I,"",0,1))</f>
        <v>108924</v>
      </c>
      <c r="T190">
        <f ca="1">_xlfn.LET(_xlpm.kaka,IFERROR(LOOKUP(U190,{0,20000,30000,50000,100000,200000,400000,800000},{1500,2500,3500,4000,6000,8000,12000,30000}),6000),IF(TEXT(NOW(),"AAAA")="金曜日",_xlpm.kaka*2,_xlpm.kaka))</f>
        <v>4000</v>
      </c>
      <c r="U190" s="27">
        <f>IFERROR(_xlfn.LET(_xlpm.quyu,Sheet4!E190:J190,IF(COUNTIF(_xlpm.quyu,"&gt;0")&gt;=4,AVERAGE(_xlpm.quyu),IF(MAX(_xlpm.quyu)&gt;0,MAX(_xlpm.quyu),""))),"")</f>
        <v>96346.666666666672</v>
      </c>
      <c r="V190" s="28" cm="1">
        <f t="array" aca="1" ref="V190" ca="1">IFERROR(IF(Sheet4!D190&lt;&gt;"",ROUND((Sheet4!D190+Sheet1!T190)/手数料,0),ROUND((U190+T190)/手数料,0))*IF($V$1&lt;&gt;"",$V$1,1),"")</f>
        <v>109072</v>
      </c>
      <c r="Z190" s="1"/>
      <c r="AA190" s="1"/>
      <c r="AB190" s="1"/>
      <c r="AD190" s="3"/>
      <c r="AE190" s="3"/>
      <c r="AF190" s="3"/>
      <c r="AG190" s="3"/>
    </row>
    <row r="191" spans="1:33" ht="35.1" customHeight="1">
      <c r="A191">
        <v>900847902</v>
      </c>
      <c r="B191" t="s">
        <v>511</v>
      </c>
      <c r="C191" t="str">
        <f>HYPERLINK(_xlfn.XLOOKUP(A191,源!A:A,源!V:V,"",0,1),"网页")</f>
        <v>网页</v>
      </c>
      <c r="D191" s="55" t="str" cm="1">
        <f t="array" aca="1" ref="D191" ca="1">"单"&amp;Sheet2!G191&amp;"/库"&amp;IFERROR(IF(COUNTIF([1]在庫!$C:$C,INDIRECT("Sheet5!AL"&amp;ROW()))&gt;0,COUNTIF([1]在庫!$C:$C,INDIRECT("Sheet5!AL"&amp;ROW())),COUNTIF([1]在庫!$D:$D,INDIRECT("Sheet5!B"&amp;ROW()))),0)</f>
        <v>单0/库0</v>
      </c>
      <c r="E191" t="str">
        <f ca="1">IFERROR(IF(F191&lt;&gt;"",F191,IF(OR(AND(Sheet3!AC191="14:00",Q191&gt;0),AND(R191&lt;&gt;"",J191&gt;1)),"",IF(AND(J191&gt;=4,Sheet2!F191=0,H191&gt;5),"上架●",IF(OR(AND(J191=0,H191&lt;12),AND(J191&lt;4,H191&lt;=5,Sheet2!F191=1)),IF(Sheet2!F191=1,"下架●",""),IF(AND(J191&lt;=4,Sheet2!F191=1),"問合●",""))))),"")</f>
        <v/>
      </c>
      <c r="G191" s="35" cm="1">
        <f t="array" aca="1" ref="G191" ca="1">IFERROR(COUNTIF(INDIRECT(Sheet2!$W$2&amp;"F"&amp;Sheet2!B191&amp;":F"&amp;Sheet2!D191),"&lt;="&amp;Sheet3!L191*手数料),0)</f>
        <v>5</v>
      </c>
      <c r="H191" s="35">
        <f ca="1">IF(AND(Sheet2!L191=0,J191+L191+N191&lt;&gt;0),J191+L191+N191,Sheet2!L191)</f>
        <v>40</v>
      </c>
      <c r="I191" s="38" t="str">
        <f ca="1">HYPERLINK("https://www.qoo10.jp/GMKT.INC/Goods/Goods.aspx?goodscode="&amp;A191,IF(Sheet2!F191=0,"在庫切れ","出品中"))</f>
        <v>出品中</v>
      </c>
      <c r="J191">
        <v>19</v>
      </c>
      <c r="K191" s="33" t="s">
        <v>2862</v>
      </c>
      <c r="L191">
        <v>13</v>
      </c>
      <c r="M191" s="6" t="s">
        <v>2389</v>
      </c>
      <c r="N191">
        <v>8</v>
      </c>
      <c r="O191" t="s">
        <v>291</v>
      </c>
      <c r="P191" t="str" cm="1">
        <f t="array" aca="1" ref="P191" ca="1">IF(発送日=0.583333333333333,TEXT(0.583333333333333,"H:MM"),発送日)&amp;"/"&amp;Sheet3!AC191</f>
        <v>3/3</v>
      </c>
      <c r="Q191" cm="1">
        <f t="array" aca="1" ref="Q191" ca="1">VALUE(_xlfn.XLOOKUP(INDIRECT("A"&amp;ROW()),Sheet5!A:A,Sheet5!K:K,"",0,1))</f>
        <v>1</v>
      </c>
      <c r="R191" s="67" t="str" cm="1">
        <f t="array" aca="1" ref="R19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91" s="28" cm="1">
        <f t="array" aca="1" ref="S191" ca="1">VALUE(_xlfn.XLOOKUP(INDIRECT("A"&amp;ROW()),Sheet5!A:A,Sheet5!I:I,"",0,1))</f>
        <v>105501</v>
      </c>
      <c r="T191">
        <f ca="1">_xlfn.LET(_xlpm.kaka,IFERROR(LOOKUP(U191,{0,20000,30000,50000,100000,200000,400000,800000},{1500,2500,3500,4000,6000,8000,12000,30000}),6000),IF(TEXT(NOW(),"AAAA")="金曜日",_xlpm.kaka*2,_xlpm.kaka))</f>
        <v>4000</v>
      </c>
      <c r="U191" s="27">
        <f>IFERROR(_xlfn.LET(_xlpm.quyu,Sheet4!E191:J191,IF(COUNTIF(_xlpm.quyu,"&gt;0")&gt;=4,AVERAGE(_xlpm.quyu),IF(MAX(_xlpm.quyu)&gt;0,MAX(_xlpm.quyu),""))),"")</f>
        <v>92056.333333333328</v>
      </c>
      <c r="V191" s="28" cm="1">
        <f t="array" aca="1" ref="V191" ca="1">IFERROR(IF(Sheet4!D191&lt;&gt;"",ROUND((Sheet4!D191+Sheet1!T191)/手数料,0),ROUND((U191+T191)/手数料,0))*IF($V$1&lt;&gt;"",$V$1,1),"")</f>
        <v>104409</v>
      </c>
      <c r="Z191" s="1"/>
      <c r="AA191" s="1"/>
      <c r="AB191" s="1"/>
      <c r="AD191" s="3"/>
      <c r="AE191" s="3"/>
      <c r="AF191" s="3"/>
      <c r="AG191" s="3"/>
    </row>
    <row r="192" spans="1:33" ht="35.1" customHeight="1">
      <c r="A192">
        <v>900847903</v>
      </c>
      <c r="B192" t="s">
        <v>512</v>
      </c>
      <c r="C192" t="str">
        <f>HYPERLINK(_xlfn.XLOOKUP(A192,源!A:A,源!V:V,"",0,1),"网页")</f>
        <v>网页</v>
      </c>
      <c r="D192" s="55" t="str" cm="1">
        <f t="array" aca="1" ref="D192" ca="1">"单"&amp;Sheet2!G192&amp;"/库"&amp;IFERROR(IF(COUNTIF([1]在庫!$C:$C,INDIRECT("Sheet5!AL"&amp;ROW()))&gt;0,COUNTIF([1]在庫!$C:$C,INDIRECT("Sheet5!AL"&amp;ROW())),COUNTIF([1]在庫!$D:$D,INDIRECT("Sheet5!B"&amp;ROW()))),0)</f>
        <v>单0/库0</v>
      </c>
      <c r="E192" t="str">
        <f ca="1">IFERROR(IF(F192&lt;&gt;"",F192,IF(OR(AND(Sheet3!AC192="14:00",Q192&gt;0),AND(R192&lt;&gt;"",J192&gt;1)),"",IF(AND(J192&gt;=4,Sheet2!F192=0,H192&gt;5),"上架●",IF(OR(AND(J192=0,H192&lt;12),AND(J192&lt;4,H192&lt;=5,Sheet2!F192=1)),IF(Sheet2!F192=1,"下架●",""),IF(AND(J192&lt;=4,Sheet2!F192=1),"問合●",""))))),"")</f>
        <v/>
      </c>
      <c r="G192" s="35" cm="1">
        <f t="array" aca="1" ref="G192" ca="1">IFERROR(COUNTIF(INDIRECT(Sheet2!$W$2&amp;"F"&amp;Sheet2!B192&amp;":F"&amp;Sheet2!D192),"&lt;="&amp;Sheet3!L192*手数料),0)</f>
        <v>31</v>
      </c>
      <c r="H192" s="35">
        <f ca="1">IF(AND(Sheet2!L192=0,J192+L192+N192&lt;&gt;0),J192+L192+N192,Sheet2!L192)</f>
        <v>36</v>
      </c>
      <c r="I192" s="38" t="str">
        <f ca="1">HYPERLINK("https://www.qoo10.jp/GMKT.INC/Goods/Goods.aspx?goodscode="&amp;A192,IF(Sheet2!F192=0,"在庫切れ","出品中"))</f>
        <v>出品中</v>
      </c>
      <c r="J192">
        <v>10</v>
      </c>
      <c r="K192" s="33" t="s">
        <v>2626</v>
      </c>
      <c r="L192">
        <v>17</v>
      </c>
      <c r="M192" s="6" t="s">
        <v>2389</v>
      </c>
      <c r="N192">
        <v>9</v>
      </c>
      <c r="O192" t="s">
        <v>291</v>
      </c>
      <c r="P192" t="str" cm="1">
        <f t="array" aca="1" ref="P192" ca="1">IF(発送日=0.583333333333333,TEXT(0.583333333333333,"H:MM"),発送日)&amp;"/"&amp;Sheet3!AC192</f>
        <v>3/3</v>
      </c>
      <c r="Q192" cm="1">
        <f t="array" aca="1" ref="Q192" ca="1">VALUE(_xlfn.XLOOKUP(INDIRECT("A"&amp;ROW()),Sheet5!A:A,Sheet5!K:K,"",0,1))</f>
        <v>1</v>
      </c>
      <c r="R192" s="67" t="str" cm="1">
        <f t="array" aca="1" ref="R19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92" s="28" cm="1">
        <f t="array" aca="1" ref="S192" ca="1">VALUE(_xlfn.XLOOKUP(INDIRECT("A"&amp;ROW()),Sheet5!A:A,Sheet5!I:I,"",0,1))</f>
        <v>213461</v>
      </c>
      <c r="T192">
        <f ca="1">_xlfn.LET(_xlpm.kaka,IFERROR(LOOKUP(U192,{0,20000,30000,50000,100000,200000,400000,800000},{1500,2500,3500,4000,6000,8000,12000,30000}),6000),IF(TEXT(NOW(),"AAAA")="金曜日",_xlpm.kaka*2,_xlpm.kaka))</f>
        <v>6000</v>
      </c>
      <c r="U192" s="27">
        <f>IFERROR(_xlfn.LET(_xlpm.quyu,Sheet4!E192:J192,IF(COUNTIF(_xlpm.quyu,"&gt;0")&gt;=4,AVERAGE(_xlpm.quyu),IF(MAX(_xlpm.quyu)&gt;0,MAX(_xlpm.quyu),""))),"")</f>
        <v>190384.33333333334</v>
      </c>
      <c r="V192" s="28" cm="1">
        <f t="array" aca="1" ref="V192" ca="1">IFERROR(IF(Sheet4!D192&lt;&gt;"",ROUND((Sheet4!D192+Sheet1!T192)/手数料,0),ROUND((U192+T192)/手数料,0))*IF($V$1&lt;&gt;"",$V$1,1),"")</f>
        <v>213461</v>
      </c>
      <c r="Z192" s="1"/>
      <c r="AA192" s="1"/>
      <c r="AB192" s="1"/>
      <c r="AD192" s="3"/>
      <c r="AE192" s="3"/>
      <c r="AF192" s="3"/>
      <c r="AG192" s="3"/>
    </row>
    <row r="193" spans="1:33" ht="35.1" customHeight="1">
      <c r="A193">
        <v>900847904</v>
      </c>
      <c r="B193" t="s">
        <v>513</v>
      </c>
      <c r="C193" t="str">
        <f>HYPERLINK(_xlfn.XLOOKUP(A193,源!A:A,源!V:V,"",0,1),"网页")</f>
        <v>网页</v>
      </c>
      <c r="D193" s="55" t="str" cm="1">
        <f t="array" aca="1" ref="D193" ca="1">"单"&amp;Sheet2!G193&amp;"/库"&amp;IFERROR(IF(COUNTIF([1]在庫!$C:$C,INDIRECT("Sheet5!AL"&amp;ROW()))&gt;0,COUNTIF([1]在庫!$C:$C,INDIRECT("Sheet5!AL"&amp;ROW())),COUNTIF([1]在庫!$D:$D,INDIRECT("Sheet5!B"&amp;ROW()))),0)</f>
        <v>单0/库0</v>
      </c>
      <c r="E193" t="str">
        <f ca="1">IFERROR(IF(F193&lt;&gt;"",F193,IF(OR(AND(Sheet3!AC193="14:00",Q193&gt;0),AND(R193&lt;&gt;"",J193&gt;1)),"",IF(AND(J193&gt;=4,Sheet2!F193=0,H193&gt;5),"上架●",IF(OR(AND(J193=0,H193&lt;12),AND(J193&lt;4,H193&lt;=5,Sheet2!F193=1)),IF(Sheet2!F193=1,"下架●",""),IF(AND(J193&lt;=4,Sheet2!F193=1),"問合●",""))))),"")</f>
        <v/>
      </c>
      <c r="G193" s="35" cm="1">
        <f t="array" aca="1" ref="G193" ca="1">IFERROR(COUNTIF(INDIRECT(Sheet2!$W$2&amp;"F"&amp;Sheet2!B193&amp;":F"&amp;Sheet2!D193),"&lt;="&amp;Sheet3!L193*手数料),0)</f>
        <v>38</v>
      </c>
      <c r="H193" s="35">
        <f ca="1">IF(AND(Sheet2!L193=0,J193+L193+N193&lt;&gt;0),J193+L193+N193,Sheet2!L193)</f>
        <v>43</v>
      </c>
      <c r="I193" s="38" t="str">
        <f ca="1">HYPERLINK("https://www.qoo10.jp/GMKT.INC/Goods/Goods.aspx?goodscode="&amp;A193,IF(Sheet2!F193=0,"在庫切れ","出品中"))</f>
        <v>出品中</v>
      </c>
      <c r="J193">
        <v>22</v>
      </c>
      <c r="K193" s="33" t="s">
        <v>2863</v>
      </c>
      <c r="L193">
        <v>14</v>
      </c>
      <c r="M193" s="6" t="s">
        <v>2389</v>
      </c>
      <c r="N193">
        <v>7</v>
      </c>
      <c r="O193" t="s">
        <v>291</v>
      </c>
      <c r="P193" t="str" cm="1">
        <f t="array" aca="1" ref="P193" ca="1">IF(発送日=0.583333333333333,TEXT(0.583333333333333,"H:MM"),発送日)&amp;"/"&amp;Sheet3!AC193</f>
        <v>3/3</v>
      </c>
      <c r="Q193" cm="1">
        <f t="array" aca="1" ref="Q193" ca="1">VALUE(_xlfn.XLOOKUP(INDIRECT("A"&amp;ROW()),Sheet5!A:A,Sheet5!K:K,"",0,1))</f>
        <v>1</v>
      </c>
      <c r="R193" s="67" t="str" cm="1">
        <f t="array" aca="1" ref="R19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93" s="28" cm="1">
        <f t="array" aca="1" ref="S193" ca="1">VALUE(_xlfn.XLOOKUP(INDIRECT("A"&amp;ROW()),Sheet5!A:A,Sheet5!I:I,"",0,1))</f>
        <v>241885</v>
      </c>
      <c r="T193">
        <f ca="1">_xlfn.LET(_xlpm.kaka,IFERROR(LOOKUP(U193,{0,20000,30000,50000,100000,200000,400000,800000},{1500,2500,3500,4000,6000,8000,12000,30000}),6000),IF(TEXT(NOW(),"AAAA")="金曜日",_xlpm.kaka*2,_xlpm.kaka))</f>
        <v>8000</v>
      </c>
      <c r="U193" s="27">
        <f>IFERROR(_xlfn.LET(_xlpm.quyu,Sheet4!E193:J193,IF(COUNTIF(_xlpm.quyu,"&gt;0")&gt;=4,AVERAGE(_xlpm.quyu),IF(MAX(_xlpm.quyu)&gt;0,MAX(_xlpm.quyu),""))),"")</f>
        <v>214134.83333333334</v>
      </c>
      <c r="V193" s="28" cm="1">
        <f t="array" aca="1" ref="V193" ca="1">IFERROR(IF(Sheet4!D193&lt;&gt;"",ROUND((Sheet4!D193+Sheet1!T193)/手数料,0),ROUND((U193+T193)/手数料,0))*IF($V$1&lt;&gt;"",$V$1,1),"")</f>
        <v>241451</v>
      </c>
      <c r="Z193" s="1"/>
      <c r="AA193" s="1"/>
      <c r="AB193" s="1"/>
      <c r="AD193" s="3"/>
      <c r="AE193" s="3"/>
      <c r="AF193" s="3"/>
      <c r="AG193" s="3"/>
    </row>
    <row r="194" spans="1:33" ht="35.1" customHeight="1">
      <c r="A194">
        <v>900847905</v>
      </c>
      <c r="B194" t="s">
        <v>514</v>
      </c>
      <c r="C194" t="str">
        <f>HYPERLINK(_xlfn.XLOOKUP(A194,源!A:A,源!V:V,"",0,1),"网页")</f>
        <v>网页</v>
      </c>
      <c r="D194" s="55" t="str" cm="1">
        <f t="array" aca="1" ref="D194" ca="1">"单"&amp;Sheet2!G194&amp;"/库"&amp;IFERROR(IF(COUNTIF([1]在庫!$C:$C,INDIRECT("Sheet5!AL"&amp;ROW()))&gt;0,COUNTIF([1]在庫!$C:$C,INDIRECT("Sheet5!AL"&amp;ROW())),COUNTIF([1]在庫!$D:$D,INDIRECT("Sheet5!B"&amp;ROW()))),0)</f>
        <v>单0/库0</v>
      </c>
      <c r="E194" t="str">
        <f ca="1">IFERROR(IF(F194&lt;&gt;"",F194,IF(OR(AND(Sheet3!AC194="14:00",Q194&gt;0),AND(R194&lt;&gt;"",J194&gt;1)),"",IF(AND(J194&gt;=4,Sheet2!F194=0,H194&gt;5),"上架●",IF(OR(AND(J194=0,H194&lt;12),AND(J194&lt;4,H194&lt;=5,Sheet2!F194=1)),IF(Sheet2!F194=1,"下架●",""),IF(AND(J194&lt;=4,Sheet2!F194=1),"問合●",""))))),"")</f>
        <v/>
      </c>
      <c r="G194" s="35" cm="1">
        <f t="array" aca="1" ref="G194" ca="1">IFERROR(COUNTIF(INDIRECT(Sheet2!$W$2&amp;"F"&amp;Sheet2!B194&amp;":F"&amp;Sheet2!D194),"&lt;="&amp;Sheet3!L194*手数料),0)</f>
        <v>6</v>
      </c>
      <c r="H194" s="35">
        <f ca="1">IF(AND(Sheet2!L194=0,J194+L194+N194&lt;&gt;0),J194+L194+N194,Sheet2!L194)</f>
        <v>41</v>
      </c>
      <c r="I194" s="38" t="str">
        <f ca="1">HYPERLINK("https://www.qoo10.jp/GMKT.INC/Goods/Goods.aspx?goodscode="&amp;A194,IF(Sheet2!F194=0,"在庫切れ","出品中"))</f>
        <v>出品中</v>
      </c>
      <c r="J194">
        <v>16</v>
      </c>
      <c r="K194" s="33" t="s">
        <v>2627</v>
      </c>
      <c r="L194">
        <v>21</v>
      </c>
      <c r="M194" s="6" t="s">
        <v>2389</v>
      </c>
      <c r="N194">
        <v>4</v>
      </c>
      <c r="O194" t="s">
        <v>291</v>
      </c>
      <c r="P194" t="str" cm="1">
        <f t="array" aca="1" ref="P194" ca="1">IF(発送日=0.583333333333333,TEXT(0.583333333333333,"H:MM"),発送日)&amp;"/"&amp;Sheet3!AC194</f>
        <v>3/3</v>
      </c>
      <c r="Q194" cm="1">
        <f t="array" aca="1" ref="Q194" ca="1">VALUE(_xlfn.XLOOKUP(INDIRECT("A"&amp;ROW()),Sheet5!A:A,Sheet5!K:K,"",0,1))</f>
        <v>1</v>
      </c>
      <c r="R194" s="67" t="str" cm="1">
        <f t="array" aca="1" ref="R19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94" s="28" cm="1">
        <f t="array" aca="1" ref="S194" ca="1">VALUE(_xlfn.XLOOKUP(INDIRECT("A"&amp;ROW()),Sheet5!A:A,Sheet5!I:I,"",0,1))</f>
        <v>269946</v>
      </c>
      <c r="T194">
        <f ca="1">_xlfn.LET(_xlpm.kaka,IFERROR(LOOKUP(U194,{0,20000,30000,50000,100000,200000,400000,800000},{1500,2500,3500,4000,6000,8000,12000,30000}),6000),IF(TEXT(NOW(),"AAAA")="金曜日",_xlpm.kaka*2,_xlpm.kaka))</f>
        <v>8000</v>
      </c>
      <c r="U194" s="27">
        <f>IFERROR(_xlfn.LET(_xlpm.quyu,Sheet4!E194:J194,IF(COUNTIF(_xlpm.quyu,"&gt;0")&gt;=4,AVERAGE(_xlpm.quyu),IF(MAX(_xlpm.quyu)&gt;0,MAX(_xlpm.quyu),""))),"")</f>
        <v>240350.66666666666</v>
      </c>
      <c r="V194" s="28" cm="1">
        <f t="array" aca="1" ref="V194" ca="1">IFERROR(IF(Sheet4!D194&lt;&gt;"",ROUND((Sheet4!D194+Sheet1!T194)/手数料,0),ROUND((U194+T194)/手数料,0))*IF($V$1&lt;&gt;"",$V$1,1),"")</f>
        <v>269946</v>
      </c>
      <c r="Z194" s="1"/>
      <c r="AA194" s="1"/>
      <c r="AB194" s="1"/>
      <c r="AD194" s="3"/>
      <c r="AE194" s="3"/>
      <c r="AF194" s="3"/>
      <c r="AG194" s="3"/>
    </row>
    <row r="195" spans="1:33" ht="35.1" customHeight="1">
      <c r="A195">
        <v>900847906</v>
      </c>
      <c r="B195" t="s">
        <v>515</v>
      </c>
      <c r="C195" t="str">
        <f>HYPERLINK(_xlfn.XLOOKUP(A195,源!A:A,源!V:V,"",0,1),"网页")</f>
        <v>网页</v>
      </c>
      <c r="D195" s="55" t="str" cm="1">
        <f t="array" aca="1" ref="D195" ca="1">"单"&amp;Sheet2!G195&amp;"/库"&amp;IFERROR(IF(COUNTIF([1]在庫!$C:$C,INDIRECT("Sheet5!AL"&amp;ROW()))&gt;0,COUNTIF([1]在庫!$C:$C,INDIRECT("Sheet5!AL"&amp;ROW())),COUNTIF([1]在庫!$D:$D,INDIRECT("Sheet5!B"&amp;ROW()))),0)</f>
        <v>单0/库0</v>
      </c>
      <c r="E195" t="str">
        <f ca="1">IFERROR(IF(F195&lt;&gt;"",F195,IF(OR(AND(Sheet3!AC195="14:00",Q195&gt;0),AND(R195&lt;&gt;"",J195&gt;1)),"",IF(AND(J195&gt;=4,Sheet2!F195=0,H195&gt;5),"上架●",IF(OR(AND(J195=0,H195&lt;12),AND(J195&lt;4,H195&lt;=5,Sheet2!F195=1)),IF(Sheet2!F195=1,"下架●",""),IF(AND(J195&lt;=4,Sheet2!F195=1),"問合●",""))))),"")</f>
        <v/>
      </c>
      <c r="G195" s="35" cm="1">
        <f t="array" aca="1" ref="G195" ca="1">IFERROR(COUNTIF(INDIRECT(Sheet2!$W$2&amp;"F"&amp;Sheet2!B195&amp;":F"&amp;Sheet2!D195),"&lt;="&amp;Sheet3!L195*手数料),0)</f>
        <v>5</v>
      </c>
      <c r="H195" s="35">
        <f ca="1">IF(AND(Sheet2!L195=0,J195+L195+N195&lt;&gt;0),J195+L195+N195,Sheet2!L195)</f>
        <v>47</v>
      </c>
      <c r="I195" s="38" t="str">
        <f ca="1">HYPERLINK("https://www.qoo10.jp/GMKT.INC/Goods/Goods.aspx?goodscode="&amp;A195,IF(Sheet2!F195=0,"在庫切れ","出品中"))</f>
        <v>出品中</v>
      </c>
      <c r="J195">
        <v>19</v>
      </c>
      <c r="K195" s="33" t="s">
        <v>2864</v>
      </c>
      <c r="L195">
        <v>26</v>
      </c>
      <c r="M195" s="6" t="s">
        <v>2389</v>
      </c>
      <c r="N195">
        <v>2</v>
      </c>
      <c r="O195" t="s">
        <v>291</v>
      </c>
      <c r="P195" t="str" cm="1">
        <f t="array" aca="1" ref="P195" ca="1">IF(発送日=0.583333333333333,TEXT(0.583333333333333,"H:MM"),発送日)&amp;"/"&amp;Sheet3!AC195</f>
        <v>3/3</v>
      </c>
      <c r="Q195" cm="1">
        <f t="array" aca="1" ref="Q195" ca="1">VALUE(_xlfn.XLOOKUP(INDIRECT("A"&amp;ROW()),Sheet5!A:A,Sheet5!K:K,"",0,1))</f>
        <v>1</v>
      </c>
      <c r="R195" s="67" t="str" cm="1">
        <f t="array" aca="1" ref="R19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95" s="28" cm="1">
        <f t="array" aca="1" ref="S195" ca="1">VALUE(_xlfn.XLOOKUP(INDIRECT("A"&amp;ROW()),Sheet5!A:A,Sheet5!I:I,"",0,1))</f>
        <v>378239</v>
      </c>
      <c r="T195">
        <f ca="1">_xlfn.LET(_xlpm.kaka,IFERROR(LOOKUP(U195,{0,20000,30000,50000,100000,200000,400000,800000},{1500,2500,3500,4000,6000,8000,12000,30000}),6000),IF(TEXT(NOW(),"AAAA")="金曜日",_xlpm.kaka*2,_xlpm.kaka))</f>
        <v>8000</v>
      </c>
      <c r="U195" s="27">
        <f>IFERROR(_xlfn.LET(_xlpm.quyu,Sheet4!E195:J195,IF(COUNTIF(_xlpm.quyu,"&gt;0")&gt;=4,AVERAGE(_xlpm.quyu),IF(MAX(_xlpm.quyu)&gt;0,MAX(_xlpm.quyu),""))),"")</f>
        <v>319863</v>
      </c>
      <c r="V195" s="28" cm="1">
        <f t="array" aca="1" ref="V195" ca="1">IFERROR(IF(Sheet4!D195&lt;&gt;"",ROUND((Sheet4!D195+Sheet1!T195)/手数料,0),ROUND((U195+T195)/手数料,0))*IF($V$1&lt;&gt;"",$V$1,1),"")</f>
        <v>356373</v>
      </c>
      <c r="Z195" s="1"/>
      <c r="AA195" s="1"/>
      <c r="AB195" s="1"/>
      <c r="AD195" s="3"/>
      <c r="AE195" s="3"/>
      <c r="AF195" s="3"/>
      <c r="AG195" s="3"/>
    </row>
    <row r="196" spans="1:33" ht="35.1" customHeight="1">
      <c r="A196">
        <v>900847907</v>
      </c>
      <c r="B196" t="s">
        <v>516</v>
      </c>
      <c r="C196" t="str">
        <f>HYPERLINK(_xlfn.XLOOKUP(A196,源!A:A,源!V:V,"",0,1),"网页")</f>
        <v>网页</v>
      </c>
      <c r="D196" s="55" t="str" cm="1">
        <f t="array" aca="1" ref="D196" ca="1">"单"&amp;Sheet2!G196&amp;"/库"&amp;IFERROR(IF(COUNTIF([1]在庫!$C:$C,INDIRECT("Sheet5!AL"&amp;ROW()))&gt;0,COUNTIF([1]在庫!$C:$C,INDIRECT("Sheet5!AL"&amp;ROW())),COUNTIF([1]在庫!$D:$D,INDIRECT("Sheet5!B"&amp;ROW()))),0)</f>
        <v>单0/库0</v>
      </c>
      <c r="E196" t="str">
        <f ca="1">IFERROR(IF(F196&lt;&gt;"",F196,IF(OR(AND(Sheet3!AC196="14:00",Q196&gt;0),AND(R196&lt;&gt;"",J196&gt;1)),"",IF(AND(J196&gt;=4,Sheet2!F196=0,H196&gt;5),"上架●",IF(OR(AND(J196=0,H196&lt;12),AND(J196&lt;4,H196&lt;=5,Sheet2!F196=1)),IF(Sheet2!F196=1,"下架●",""),IF(AND(J196&lt;=4,Sheet2!F196=1),"問合●",""))))),"")</f>
        <v/>
      </c>
      <c r="G196" s="35" cm="1">
        <f t="array" aca="1" ref="G196" ca="1">IFERROR(COUNTIF(INDIRECT(Sheet2!$W$2&amp;"F"&amp;Sheet2!B196&amp;":F"&amp;Sheet2!D196),"&lt;="&amp;Sheet3!L196*手数料),0)</f>
        <v>8</v>
      </c>
      <c r="H196" s="35">
        <f ca="1">IF(AND(Sheet2!L196=0,J196+L196+N196&lt;&gt;0),J196+L196+N196,Sheet2!L196)</f>
        <v>45</v>
      </c>
      <c r="I196" s="38" t="str">
        <f ca="1">HYPERLINK("https://www.qoo10.jp/GMKT.INC/Goods/Goods.aspx?goodscode="&amp;A196,IF(Sheet2!F196=0,"在庫切れ","出品中"))</f>
        <v>出品中</v>
      </c>
      <c r="J196">
        <v>26</v>
      </c>
      <c r="K196" s="33" t="s">
        <v>2865</v>
      </c>
      <c r="L196">
        <v>11</v>
      </c>
      <c r="M196" s="6" t="s">
        <v>2389</v>
      </c>
      <c r="N196">
        <v>8</v>
      </c>
      <c r="O196" t="s">
        <v>291</v>
      </c>
      <c r="P196" t="str" cm="1">
        <f t="array" aca="1" ref="P196" ca="1">IF(発送日=0.583333333333333,TEXT(0.583333333333333,"H:MM"),発送日)&amp;"/"&amp;Sheet3!AC196</f>
        <v>3/3</v>
      </c>
      <c r="Q196" cm="1">
        <f t="array" aca="1" ref="Q196" ca="1">VALUE(_xlfn.XLOOKUP(INDIRECT("A"&amp;ROW()),Sheet5!A:A,Sheet5!K:K,"",0,1))</f>
        <v>1</v>
      </c>
      <c r="R196" s="67" t="str" cm="1">
        <f t="array" aca="1" ref="R19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96" s="28" cm="1">
        <f t="array" aca="1" ref="S196" ca="1">VALUE(_xlfn.XLOOKUP(INDIRECT("A"&amp;ROW()),Sheet5!A:A,Sheet5!I:I,"",0,1))</f>
        <v>203550</v>
      </c>
      <c r="T196">
        <f ca="1">_xlfn.LET(_xlpm.kaka,IFERROR(LOOKUP(U196,{0,20000,30000,50000,100000,200000,400000,800000},{1500,2500,3500,4000,6000,8000,12000,30000}),6000),IF(TEXT(NOW(),"AAAA")="金曜日",_xlpm.kaka*2,_xlpm.kaka))</f>
        <v>6000</v>
      </c>
      <c r="U196" s="27">
        <f>IFERROR(_xlfn.LET(_xlpm.quyu,Sheet4!E196:J196,IF(COUNTIF(_xlpm.quyu,"&gt;0")&gt;=4,AVERAGE(_xlpm.quyu),IF(MAX(_xlpm.quyu)&gt;0,MAX(_xlpm.quyu),""))),"")</f>
        <v>181070.83333333334</v>
      </c>
      <c r="V196" s="28" cm="1">
        <f t="array" aca="1" ref="V196" ca="1">IFERROR(IF(Sheet4!D196&lt;&gt;"",ROUND((Sheet4!D196+Sheet1!T196)/手数料,0),ROUND((U196+T196)/手数料,0))*IF($V$1&lt;&gt;"",$V$1,1),"")</f>
        <v>203338</v>
      </c>
      <c r="Z196" s="1"/>
      <c r="AA196" s="1"/>
      <c r="AB196" s="1"/>
      <c r="AD196" s="3"/>
      <c r="AE196" s="3"/>
      <c r="AF196" s="3"/>
      <c r="AG196" s="3"/>
    </row>
    <row r="197" spans="1:33" ht="35.1" customHeight="1">
      <c r="A197">
        <v>900847908</v>
      </c>
      <c r="B197" t="s">
        <v>517</v>
      </c>
      <c r="C197" t="str">
        <f>HYPERLINK(_xlfn.XLOOKUP(A197,源!A:A,源!V:V,"",0,1),"网页")</f>
        <v>网页</v>
      </c>
      <c r="D197" s="55" t="str" cm="1">
        <f t="array" aca="1" ref="D197" ca="1">"单"&amp;Sheet2!G197&amp;"/库"&amp;IFERROR(IF(COUNTIF([1]在庫!$C:$C,INDIRECT("Sheet5!AL"&amp;ROW()))&gt;0,COUNTIF([1]在庫!$C:$C,INDIRECT("Sheet5!AL"&amp;ROW())),COUNTIF([1]在庫!$D:$D,INDIRECT("Sheet5!B"&amp;ROW()))),0)</f>
        <v>单0/库0</v>
      </c>
      <c r="E197" t="str">
        <f ca="1">IFERROR(IF(F197&lt;&gt;"",F197,IF(OR(AND(Sheet3!AC197="14:00",Q197&gt;0),AND(R197&lt;&gt;"",J197&gt;1)),"",IF(AND(J197&gt;=4,Sheet2!F197=0,H197&gt;5),"上架●",IF(OR(AND(J197=0,H197&lt;12),AND(J197&lt;4,H197&lt;=5,Sheet2!F197=1)),IF(Sheet2!F197=1,"下架●",""),IF(AND(J197&lt;=4,Sheet2!F197=1),"問合●",""))))),"")</f>
        <v/>
      </c>
      <c r="G197" s="35" cm="1">
        <f t="array" aca="1" ref="G197" ca="1">IFERROR(COUNTIF(INDIRECT(Sheet2!$W$2&amp;"F"&amp;Sheet2!B197&amp;":F"&amp;Sheet2!D197),"&lt;="&amp;Sheet3!L197*手数料),0)</f>
        <v>6</v>
      </c>
      <c r="H197" s="35">
        <f ca="1">IF(AND(Sheet2!L197=0,J197+L197+N197&lt;&gt;0),J197+L197+N197,Sheet2!L197)</f>
        <v>42</v>
      </c>
      <c r="I197" s="38" t="str">
        <f ca="1">HYPERLINK("https://www.qoo10.jp/GMKT.INC/Goods/Goods.aspx?goodscode="&amp;A197,IF(Sheet2!F197=0,"在庫切れ","出品中"))</f>
        <v>出品中</v>
      </c>
      <c r="J197">
        <v>25</v>
      </c>
      <c r="K197" s="33" t="s">
        <v>2600</v>
      </c>
      <c r="L197">
        <v>9</v>
      </c>
      <c r="M197" s="6" t="s">
        <v>2389</v>
      </c>
      <c r="N197">
        <v>8</v>
      </c>
      <c r="O197" t="s">
        <v>291</v>
      </c>
      <c r="P197" t="str" cm="1">
        <f t="array" aca="1" ref="P197" ca="1">IF(発送日=0.583333333333333,TEXT(0.583333333333333,"H:MM"),発送日)&amp;"/"&amp;Sheet3!AC197</f>
        <v>3/3</v>
      </c>
      <c r="Q197" cm="1">
        <f t="array" aca="1" ref="Q197" ca="1">VALUE(_xlfn.XLOOKUP(INDIRECT("A"&amp;ROW()),Sheet5!A:A,Sheet5!K:K,"",0,1))</f>
        <v>1</v>
      </c>
      <c r="R197" s="67" t="str" cm="1">
        <f t="array" aca="1" ref="R19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97" s="28" cm="1">
        <f t="array" aca="1" ref="S197" ca="1">VALUE(_xlfn.XLOOKUP(INDIRECT("A"&amp;ROW()),Sheet5!A:A,Sheet5!I:I,"",0,1))</f>
        <v>202216</v>
      </c>
      <c r="T197">
        <f ca="1">_xlfn.LET(_xlpm.kaka,IFERROR(LOOKUP(U197,{0,20000,30000,50000,100000,200000,400000,800000},{1500,2500,3500,4000,6000,8000,12000,30000}),6000),IF(TEXT(NOW(),"AAAA")="金曜日",_xlpm.kaka*2,_xlpm.kaka))</f>
        <v>6000</v>
      </c>
      <c r="U197" s="27">
        <f>IFERROR(_xlfn.LET(_xlpm.quyu,Sheet4!E197:J197,IF(COUNTIF(_xlpm.quyu,"&gt;0")&gt;=4,AVERAGE(_xlpm.quyu),IF(MAX(_xlpm.quyu)&gt;0,MAX(_xlpm.quyu),""))),"")</f>
        <v>180037.83333333334</v>
      </c>
      <c r="V197" s="28" cm="1">
        <f t="array" aca="1" ref="V197" ca="1">IFERROR(IF(Sheet4!D197&lt;&gt;"",ROUND((Sheet4!D197+Sheet1!T197)/手数料,0),ROUND((U197+T197)/手数料,0))*IF($V$1&lt;&gt;"",$V$1,1),"")</f>
        <v>202215</v>
      </c>
      <c r="Z197" s="1"/>
      <c r="AA197" s="1"/>
      <c r="AB197" s="1"/>
      <c r="AD197" s="3"/>
      <c r="AE197" s="3"/>
      <c r="AF197" s="3"/>
      <c r="AG197" s="3"/>
    </row>
    <row r="198" spans="1:33" ht="35.1" customHeight="1">
      <c r="A198">
        <v>900847909</v>
      </c>
      <c r="B198" t="s">
        <v>1510</v>
      </c>
      <c r="C198" t="str">
        <f>HYPERLINK(_xlfn.XLOOKUP(A198,源!A:A,源!V:V,"",0,1),"网页")</f>
        <v>网页</v>
      </c>
      <c r="D198" s="55" t="str" cm="1">
        <f t="array" aca="1" ref="D198" ca="1">"单"&amp;Sheet2!G198&amp;"/库"&amp;IFERROR(IF(COUNTIF([1]在庫!$C:$C,INDIRECT("Sheet5!AL"&amp;ROW()))&gt;0,COUNTIF([1]在庫!$C:$C,INDIRECT("Sheet5!AL"&amp;ROW())),COUNTIF([1]在庫!$D:$D,INDIRECT("Sheet5!B"&amp;ROW()))),0)</f>
        <v>单0/库0</v>
      </c>
      <c r="E198" t="str">
        <f ca="1">IFERROR(IF(F198&lt;&gt;"",F198,IF(OR(AND(Sheet3!AC198="14:00",Q198&gt;0),AND(R198&lt;&gt;"",J198&gt;1)),"",IF(AND(J198&gt;=4,Sheet2!F198=0,H198&gt;5),"上架●",IF(OR(AND(J198=0,H198&lt;12),AND(J198&lt;4,H198&lt;=5,Sheet2!F198=1)),IF(Sheet2!F198=1,"下架●",""),IF(AND(J198&lt;=4,Sheet2!F198=1),"問合●",""))))),"")</f>
        <v/>
      </c>
      <c r="G198" s="35" cm="1">
        <f t="array" aca="1" ref="G198" ca="1">IFERROR(COUNTIF(INDIRECT(Sheet2!$W$2&amp;"F"&amp;Sheet2!B198&amp;":F"&amp;Sheet2!D198),"&lt;="&amp;Sheet3!L198*手数料),0)</f>
        <v>5</v>
      </c>
      <c r="H198" s="35">
        <f ca="1">IF(AND(Sheet2!L198=0,J198+L198+N198&lt;&gt;0),J198+L198+N198,Sheet2!L198)</f>
        <v>43</v>
      </c>
      <c r="I198" s="38" t="str">
        <f ca="1">HYPERLINK("https://www.qoo10.jp/GMKT.INC/Goods/Goods.aspx?goodscode="&amp;A198,IF(Sheet2!F198=0,"在庫切れ","出品中"))</f>
        <v>出品中</v>
      </c>
      <c r="J198">
        <v>20</v>
      </c>
      <c r="K198" s="33" t="s">
        <v>2866</v>
      </c>
      <c r="L198">
        <v>18</v>
      </c>
      <c r="M198" s="6" t="s">
        <v>2389</v>
      </c>
      <c r="N198">
        <v>5</v>
      </c>
      <c r="O198" t="s">
        <v>291</v>
      </c>
      <c r="P198" t="str" cm="1">
        <f t="array" aca="1" ref="P198" ca="1">IF(発送日=0.583333333333333,TEXT(0.583333333333333,"H:MM"),発送日)&amp;"/"&amp;Sheet3!AC198</f>
        <v>3/3</v>
      </c>
      <c r="Q198" cm="1">
        <f t="array" aca="1" ref="Q198" ca="1">VALUE(_xlfn.XLOOKUP(INDIRECT("A"&amp;ROW()),Sheet5!A:A,Sheet5!K:K,"",0,1))</f>
        <v>1</v>
      </c>
      <c r="R198" s="67" t="str" cm="1">
        <f t="array" aca="1" ref="R19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98" s="28" cm="1">
        <f t="array" aca="1" ref="S198" ca="1">VALUE(_xlfn.XLOOKUP(INDIRECT("A"&amp;ROW()),Sheet5!A:A,Sheet5!I:I,"",0,1))</f>
        <v>792136</v>
      </c>
      <c r="T198">
        <f ca="1">_xlfn.LET(_xlpm.kaka,IFERROR(LOOKUP(U198,{0,20000,30000,50000,100000,200000,400000,800000},{1500,2500,3500,4000,6000,8000,12000,30000}),6000),IF(TEXT(NOW(),"AAAA")="金曜日",_xlpm.kaka*2,_xlpm.kaka))</f>
        <v>12000</v>
      </c>
      <c r="U198" s="27">
        <f>IFERROR(_xlfn.LET(_xlpm.quyu,Sheet4!E198:J198,IF(COUNTIF(_xlpm.quyu,"&gt;0")&gt;=4,AVERAGE(_xlpm.quyu),IF(MAX(_xlpm.quyu)&gt;0,MAX(_xlpm.quyu),""))),"")</f>
        <v>719573</v>
      </c>
      <c r="V198" s="28" cm="1">
        <f t="array" aca="1" ref="V198" ca="1">IFERROR(IF(Sheet4!D198&lt;&gt;"",ROUND((Sheet4!D198+Sheet1!T198)/手数料,0),ROUND((U198+T198)/手数料,0))*IF($V$1&lt;&gt;"",$V$1,1),"")</f>
        <v>795188</v>
      </c>
      <c r="X198" s="56"/>
      <c r="Z198" s="1"/>
      <c r="AA198" s="1"/>
      <c r="AB198" s="1"/>
      <c r="AD198" s="3"/>
      <c r="AE198" s="3"/>
      <c r="AF198" s="3"/>
      <c r="AG198" s="3"/>
    </row>
    <row r="199" spans="1:33" ht="35.1" customHeight="1">
      <c r="A199">
        <v>900847910</v>
      </c>
      <c r="B199" t="s">
        <v>519</v>
      </c>
      <c r="C199" t="str">
        <f>HYPERLINK(_xlfn.XLOOKUP(A199,源!A:A,源!V:V,"",0,1),"网页")</f>
        <v>网页</v>
      </c>
      <c r="D199" s="55" t="str" cm="1">
        <f t="array" aca="1" ref="D199" ca="1">"单"&amp;Sheet2!G199&amp;"/库"&amp;IFERROR(IF(COUNTIF([1]在庫!$C:$C,INDIRECT("Sheet5!AL"&amp;ROW()))&gt;0,COUNTIF([1]在庫!$C:$C,INDIRECT("Sheet5!AL"&amp;ROW())),COUNTIF([1]在庫!$D:$D,INDIRECT("Sheet5!B"&amp;ROW()))),0)</f>
        <v>单0/库0</v>
      </c>
      <c r="E199" t="str">
        <f>IFERROR(IF(F199&lt;&gt;"",F199,IF(OR(AND(Sheet3!AC199="14:00",Q199&gt;0),AND(R199&lt;&gt;"",J199&gt;1)),"",IF(AND(J199&gt;=4,Sheet2!F199=0,H199&gt;5),"上架●",IF(OR(AND(J199=0,H199&lt;12),AND(J199&lt;4,H199&lt;=5,Sheet2!F199=1)),IF(Sheet2!F199=1,"下架●",""),IF(AND(J199&lt;=4,Sheet2!F199=1),"問合●",""))))),"")</f>
        <v>❖</v>
      </c>
      <c r="F199" t="s">
        <v>1491</v>
      </c>
      <c r="G199" s="35" cm="1">
        <f t="array" aca="1" ref="G199" ca="1">IFERROR(COUNTIF(INDIRECT(Sheet2!$W$2&amp;"F"&amp;Sheet2!B199&amp;":F"&amp;Sheet2!D199),"&lt;="&amp;Sheet3!L199*手数料),0)</f>
        <v>0</v>
      </c>
      <c r="H199" s="35">
        <f ca="1">IF(AND(Sheet2!L199=0,J199+L199+N199&lt;&gt;0),J199+L199+N199,Sheet2!L199)</f>
        <v>7</v>
      </c>
      <c r="I199" s="38" t="str">
        <f ca="1">HYPERLINK("https://www.qoo10.jp/GMKT.INC/Goods/Goods.aspx?goodscode="&amp;A199,IF(Sheet2!F199=0,"在庫切れ","出品中"))</f>
        <v>在庫切れ</v>
      </c>
      <c r="J199">
        <v>7</v>
      </c>
      <c r="K199" s="33" t="s">
        <v>2867</v>
      </c>
      <c r="L199">
        <v>0</v>
      </c>
      <c r="M199" s="6" t="s">
        <v>2389</v>
      </c>
      <c r="N199">
        <v>0</v>
      </c>
      <c r="O199" t="s">
        <v>291</v>
      </c>
      <c r="P199" t="str" cm="1">
        <f t="array" aca="1" ref="P199" ca="1">IF(発送日=0.583333333333333,TEXT(0.583333333333333,"H:MM"),発送日)&amp;"/"&amp;Sheet3!AC199</f>
        <v>14/3</v>
      </c>
      <c r="Q199" cm="1">
        <f t="array" aca="1" ref="Q199" ca="1">VALUE(_xlfn.XLOOKUP(INDIRECT("A"&amp;ROW()),Sheet5!A:A,Sheet5!K:K,"",0,1))</f>
        <v>0</v>
      </c>
      <c r="R199" s="67" t="str" cm="1">
        <f t="array" aca="1" ref="R19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v>
      </c>
      <c r="S199" s="28" cm="1">
        <f t="array" aca="1" ref="S199" ca="1">VALUE(_xlfn.XLOOKUP(INDIRECT("A"&amp;ROW()),Sheet5!A:A,Sheet5!I:I,"",0,1))</f>
        <v>157693</v>
      </c>
      <c r="T199">
        <f ca="1">_xlfn.LET(_xlpm.kaka,IFERROR(LOOKUP(U199,{0,20000,30000,50000,100000,200000,400000,800000},{1500,2500,3500,4000,6000,8000,12000,30000}),6000),IF(TEXT(NOW(),"AAAA")="金曜日",_xlpm.kaka*2,_xlpm.kaka))</f>
        <v>6000</v>
      </c>
      <c r="U199" s="27">
        <f>IFERROR(_xlfn.LET(_xlpm.quyu,Sheet4!E199:J199,IF(COUNTIF(_xlpm.quyu,"&gt;0")&gt;=4,AVERAGE(_xlpm.quyu),IF(MAX(_xlpm.quyu)&gt;0,MAX(_xlpm.quyu),""))),"")</f>
        <v>155507.33333333334</v>
      </c>
      <c r="V199" s="28" cm="1">
        <f t="array" aca="1" ref="V199" ca="1">IFERROR(IF(Sheet4!D199&lt;&gt;"",ROUND((Sheet4!D199+Sheet1!T199)/手数料,0),ROUND((U199+T199)/手数料,0))*IF($V$1&lt;&gt;"",$V$1,1),"")</f>
        <v>175551</v>
      </c>
      <c r="Z199" s="1"/>
      <c r="AA199" s="1"/>
      <c r="AB199" s="1"/>
      <c r="AD199" s="3"/>
      <c r="AE199" s="3"/>
      <c r="AF199" s="3"/>
      <c r="AG199" s="3"/>
    </row>
    <row r="200" spans="1:33" ht="35.1" customHeight="1">
      <c r="A200">
        <v>900847911</v>
      </c>
      <c r="B200" t="s">
        <v>520</v>
      </c>
      <c r="C200" t="str">
        <f>HYPERLINK(_xlfn.XLOOKUP(A200,源!A:A,源!V:V,"",0,1),"网页")</f>
        <v>网页</v>
      </c>
      <c r="D200" s="55" t="str" cm="1">
        <f t="array" aca="1" ref="D200" ca="1">"单"&amp;Sheet2!G200&amp;"/库"&amp;IFERROR(IF(COUNTIF([1]在庫!$C:$C,INDIRECT("Sheet5!AL"&amp;ROW()))&gt;0,COUNTIF([1]在庫!$C:$C,INDIRECT("Sheet5!AL"&amp;ROW())),COUNTIF([1]在庫!$D:$D,INDIRECT("Sheet5!B"&amp;ROW()))),0)</f>
        <v>单0/库0</v>
      </c>
      <c r="E200" t="str">
        <f ca="1">IFERROR(IF(F200&lt;&gt;"",F200,IF(OR(AND(Sheet3!AC200="14:00",Q200&gt;0),AND(R200&lt;&gt;"",J200&gt;1)),"",IF(AND(J200&gt;=4,Sheet2!F200=0,H200&gt;5),"上架●",IF(OR(AND(J200=0,H200&lt;12),AND(J200&lt;4,H200&lt;=5,Sheet2!F200=1)),IF(Sheet2!F200=1,"下架●",""),IF(AND(J200&lt;=4,Sheet2!F200=1),"問合●",""))))),"")</f>
        <v/>
      </c>
      <c r="G200" s="35" cm="1">
        <f t="array" aca="1" ref="G200" ca="1">IFERROR(COUNTIF(INDIRECT(Sheet2!$W$2&amp;"F"&amp;Sheet2!B200&amp;":F"&amp;Sheet2!D200),"&lt;="&amp;Sheet3!L200*手数料),0)</f>
        <v>4</v>
      </c>
      <c r="H200" s="35">
        <f ca="1">IF(AND(Sheet2!L200=0,J200+L200+N200&lt;&gt;0),J200+L200+N200,Sheet2!L200)</f>
        <v>4</v>
      </c>
      <c r="I200" s="38" t="str">
        <f ca="1">HYPERLINK("https://www.qoo10.jp/GMKT.INC/Goods/Goods.aspx?goodscode="&amp;A200,IF(Sheet2!F200=0,"在庫切れ","出品中"))</f>
        <v>在庫切れ</v>
      </c>
      <c r="J200">
        <v>4</v>
      </c>
      <c r="K200" s="33" t="s">
        <v>2868</v>
      </c>
      <c r="L200">
        <v>0</v>
      </c>
      <c r="M200" s="6" t="s">
        <v>2389</v>
      </c>
      <c r="N200">
        <v>0</v>
      </c>
      <c r="O200" t="s">
        <v>291</v>
      </c>
      <c r="P200" t="str" cm="1">
        <f t="array" aca="1" ref="P200" ca="1">IF(発送日=0.583333333333333,TEXT(0.583333333333333,"H:MM"),発送日)&amp;"/"&amp;Sheet3!AC200</f>
        <v>7/7</v>
      </c>
      <c r="Q200" cm="1">
        <f t="array" aca="1" ref="Q200" ca="1">VALUE(_xlfn.XLOOKUP(INDIRECT("A"&amp;ROW()),Sheet5!A:A,Sheet5!K:K,"",0,1))</f>
        <v>0</v>
      </c>
      <c r="R200" s="67" t="str" cm="1">
        <f t="array" aca="1" ref="R20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00" s="28" cm="1">
        <f t="array" aca="1" ref="S200" ca="1">VALUE(_xlfn.XLOOKUP(INDIRECT("A"&amp;ROW()),Sheet5!A:A,Sheet5!I:I,"",0,1))</f>
        <v>160366</v>
      </c>
      <c r="T200">
        <f ca="1">_xlfn.LET(_xlpm.kaka,IFERROR(LOOKUP(U200,{0,20000,30000,50000,100000,200000,400000,800000},{1500,2500,3500,4000,6000,8000,12000,30000}),6000),IF(TEXT(NOW(),"AAAA")="金曜日",_xlpm.kaka*2,_xlpm.kaka))</f>
        <v>6000</v>
      </c>
      <c r="U200" s="27">
        <f>IFERROR(_xlfn.LET(_xlpm.quyu,Sheet4!E200:J200,IF(COUNTIF(_xlpm.quyu,"&gt;0")&gt;=4,AVERAGE(_xlpm.quyu),IF(MAX(_xlpm.quyu)&gt;0,MAX(_xlpm.quyu),""))),"")</f>
        <v>155059</v>
      </c>
      <c r="V200" s="28" cm="1">
        <f t="array" aca="1" ref="V200" ca="1">IFERROR(IF(Sheet4!D200&lt;&gt;"",ROUND((Sheet4!D200+Sheet1!T200)/手数料,0),ROUND((U200+T200)/手数料,0))*IF($V$1&lt;&gt;"",$V$1,1),"")</f>
        <v>176988</v>
      </c>
      <c r="Z200" s="1"/>
      <c r="AA200" s="1"/>
      <c r="AB200" s="1"/>
      <c r="AD200" s="3"/>
      <c r="AE200" s="3"/>
      <c r="AF200" s="3"/>
      <c r="AG200" s="3"/>
    </row>
    <row r="201" spans="1:33" ht="35.1" customHeight="1">
      <c r="A201">
        <v>900847912</v>
      </c>
      <c r="B201" t="s">
        <v>521</v>
      </c>
      <c r="C201" t="str">
        <f>HYPERLINK(_xlfn.XLOOKUP(A201,源!A:A,源!V:V,"",0,1),"网页")</f>
        <v>网页</v>
      </c>
      <c r="D201" s="55" t="str" cm="1">
        <f t="array" aca="1" ref="D201" ca="1">"单"&amp;Sheet2!G201&amp;"/库"&amp;IFERROR(IF(COUNTIF([1]在庫!$C:$C,INDIRECT("Sheet5!AL"&amp;ROW()))&gt;0,COUNTIF([1]在庫!$C:$C,INDIRECT("Sheet5!AL"&amp;ROW())),COUNTIF([1]在庫!$D:$D,INDIRECT("Sheet5!B"&amp;ROW()))),0)</f>
        <v>单0/库0</v>
      </c>
      <c r="E201" t="str">
        <f ca="1">IFERROR(IF(F201&lt;&gt;"",F201,IF(OR(AND(Sheet3!AC201="14:00",Q201&gt;0),AND(R201&lt;&gt;"",J201&gt;1)),"",IF(AND(J201&gt;=4,Sheet2!F201=0,H201&gt;5),"上架●",IF(OR(AND(J201=0,H201&lt;12),AND(J201&lt;4,H201&lt;=5,Sheet2!F201=1)),IF(Sheet2!F201=1,"下架●",""),IF(AND(J201&lt;=4,Sheet2!F201=1),"問合●",""))))),"")</f>
        <v/>
      </c>
      <c r="G201" s="35" cm="1">
        <f t="array" aca="1" ref="G201" ca="1">IFERROR(COUNTIF(INDIRECT(Sheet2!$W$2&amp;"F"&amp;Sheet2!B201&amp;":F"&amp;Sheet2!D201),"&lt;="&amp;Sheet3!L201*手数料),0)</f>
        <v>0</v>
      </c>
      <c r="H201" s="35">
        <f ca="1">IF(AND(Sheet2!L201=0,J201+L201+N201&lt;&gt;0),J201+L201+N201,Sheet2!L201)</f>
        <v>0</v>
      </c>
      <c r="I201" s="38" t="str">
        <f ca="1">HYPERLINK("https://www.qoo10.jp/GMKT.INC/Goods/Goods.aspx?goodscode="&amp;A201,IF(Sheet2!F201=0,"在庫切れ","出品中"))</f>
        <v>在庫切れ</v>
      </c>
      <c r="J201">
        <v>0</v>
      </c>
      <c r="K201" s="33"/>
      <c r="L201">
        <v>0</v>
      </c>
      <c r="M201" s="6" t="s">
        <v>2389</v>
      </c>
      <c r="N201">
        <v>0</v>
      </c>
      <c r="O201" t="s">
        <v>291</v>
      </c>
      <c r="P201" t="str" cm="1">
        <f t="array" aca="1" ref="P201" ca="1">IF(発送日=0.583333333333333,TEXT(0.583333333333333,"H:MM"),発送日)&amp;"/"&amp;Sheet3!AC201</f>
        <v>14/14</v>
      </c>
      <c r="Q201" cm="1">
        <f t="array" aca="1" ref="Q201" ca="1">VALUE(_xlfn.XLOOKUP(INDIRECT("A"&amp;ROW()),Sheet5!A:A,Sheet5!K:K,"",0,1))</f>
        <v>0</v>
      </c>
      <c r="R201" s="67" t="str" cm="1">
        <f t="array" aca="1" ref="R20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01" s="28" cm="1">
        <f t="array" aca="1" ref="S201" ca="1">VALUE(_xlfn.XLOOKUP(INDIRECT("A"&amp;ROW()),Sheet5!A:A,Sheet5!I:I,"",0,1))</f>
        <v>129088</v>
      </c>
      <c r="T201">
        <f ca="1">_xlfn.LET(_xlpm.kaka,IFERROR(LOOKUP(U201,{0,20000,30000,50000,100000,200000,400000,800000},{1500,2500,3500,4000,6000,8000,12000,30000}),6000),IF(TEXT(NOW(),"AAAA")="金曜日",_xlpm.kaka*2,_xlpm.kaka))</f>
        <v>6000</v>
      </c>
      <c r="U201" s="27" t="str">
        <f>IFERROR(_xlfn.LET(_xlpm.quyu,Sheet4!E201:J201,IF(COUNTIF(_xlpm.quyu,"&gt;0")&gt;=4,AVERAGE(_xlpm.quyu),IF(MAX(_xlpm.quyu)&gt;0,MAX(_xlpm.quyu),""))),"")</f>
        <v/>
      </c>
      <c r="V201" s="28" t="str" cm="1">
        <f t="array" aca="1" ref="V201" ca="1">IFERROR(IF(Sheet4!D201&lt;&gt;"",ROUND((Sheet4!D201+Sheet1!T201)/手数料,0),ROUND((U201+T201)/手数料,0))*IF($V$1&lt;&gt;"",$V$1,1),"")</f>
        <v/>
      </c>
      <c r="Z201" s="1"/>
      <c r="AA201" s="1"/>
      <c r="AB201" s="1"/>
      <c r="AD201" s="3"/>
      <c r="AE201" s="3"/>
      <c r="AF201" s="3"/>
      <c r="AG201" s="3"/>
    </row>
    <row r="202" spans="1:33" ht="35.1" customHeight="1">
      <c r="A202">
        <v>900847913</v>
      </c>
      <c r="B202" t="s">
        <v>522</v>
      </c>
      <c r="C202" t="str">
        <f>HYPERLINK(_xlfn.XLOOKUP(A202,源!A:A,源!V:V,"",0,1),"网页")</f>
        <v>网页</v>
      </c>
      <c r="D202" s="55" t="str" cm="1">
        <f t="array" aca="1" ref="D202" ca="1">"单"&amp;Sheet2!G202&amp;"/库"&amp;IFERROR(IF(COUNTIF([1]在庫!$C:$C,INDIRECT("Sheet5!AL"&amp;ROW()))&gt;0,COUNTIF([1]在庫!$C:$C,INDIRECT("Sheet5!AL"&amp;ROW())),COUNTIF([1]在庫!$D:$D,INDIRECT("Sheet5!B"&amp;ROW()))),0)</f>
        <v>单0/库0</v>
      </c>
      <c r="E202" t="str">
        <f ca="1">IFERROR(IF(F202&lt;&gt;"",F202,IF(OR(AND(Sheet3!AC202="14:00",Q202&gt;0),AND(R202&lt;&gt;"",J202&gt;1)),"",IF(AND(J202&gt;=4,Sheet2!F202=0,H202&gt;5),"上架●",IF(OR(AND(J202=0,H202&lt;12),AND(J202&lt;4,H202&lt;=5,Sheet2!F202=1)),IF(Sheet2!F202=1,"下架●",""),IF(AND(J202&lt;=4,Sheet2!F202=1),"問合●",""))))),"")</f>
        <v/>
      </c>
      <c r="G202" s="35" cm="1">
        <f t="array" aca="1" ref="G202" ca="1">IFERROR(COUNTIF(INDIRECT(Sheet2!$W$2&amp;"F"&amp;Sheet2!B202&amp;":F"&amp;Sheet2!D202),"&lt;="&amp;Sheet3!L202*手数料),0)</f>
        <v>0</v>
      </c>
      <c r="H202" s="35">
        <f ca="1">IF(AND(Sheet2!L202=0,J202+L202+N202&lt;&gt;0),J202+L202+N202,Sheet2!L202)</f>
        <v>0</v>
      </c>
      <c r="I202" s="38" t="str">
        <f ca="1">HYPERLINK("https://www.qoo10.jp/GMKT.INC/Goods/Goods.aspx?goodscode="&amp;A202,IF(Sheet2!F202=0,"在庫切れ","出品中"))</f>
        <v>在庫切れ</v>
      </c>
      <c r="J202">
        <v>0</v>
      </c>
      <c r="K202" s="33"/>
      <c r="L202">
        <v>0</v>
      </c>
      <c r="M202" s="6" t="s">
        <v>2389</v>
      </c>
      <c r="N202">
        <v>0</v>
      </c>
      <c r="O202" t="s">
        <v>291</v>
      </c>
      <c r="P202" t="str" cm="1">
        <f t="array" aca="1" ref="P202" ca="1">IF(発送日=0.583333333333333,TEXT(0.583333333333333,"H:MM"),発送日)&amp;"/"&amp;Sheet3!AC202</f>
        <v>14/14</v>
      </c>
      <c r="Q202" cm="1">
        <f t="array" aca="1" ref="Q202" ca="1">VALUE(_xlfn.XLOOKUP(INDIRECT("A"&amp;ROW()),Sheet5!A:A,Sheet5!K:K,"",0,1))</f>
        <v>0</v>
      </c>
      <c r="R202" s="67" t="str" cm="1">
        <f t="array" aca="1" ref="R20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02" s="28" cm="1">
        <f t="array" aca="1" ref="S202" ca="1">VALUE(_xlfn.XLOOKUP(INDIRECT("A"&amp;ROW()),Sheet5!A:A,Sheet5!I:I,"",0,1))</f>
        <v>152444</v>
      </c>
      <c r="T202">
        <f ca="1">_xlfn.LET(_xlpm.kaka,IFERROR(LOOKUP(U202,{0,20000,30000,50000,100000,200000,400000,800000},{1500,2500,3500,4000,6000,8000,12000,30000}),6000),IF(TEXT(NOW(),"AAAA")="金曜日",_xlpm.kaka*2,_xlpm.kaka))</f>
        <v>6000</v>
      </c>
      <c r="U202" s="27" t="str">
        <f>IFERROR(_xlfn.LET(_xlpm.quyu,Sheet4!E202:J202,IF(COUNTIF(_xlpm.quyu,"&gt;0")&gt;=4,AVERAGE(_xlpm.quyu),IF(MAX(_xlpm.quyu)&gt;0,MAX(_xlpm.quyu),""))),"")</f>
        <v/>
      </c>
      <c r="V202" s="28" t="str" cm="1">
        <f t="array" aca="1" ref="V202" ca="1">IFERROR(IF(Sheet4!D202&lt;&gt;"",ROUND((Sheet4!D202+Sheet1!T202)/手数料,0),ROUND((U202+T202)/手数料,0))*IF($V$1&lt;&gt;"",$V$1,1),"")</f>
        <v/>
      </c>
      <c r="Z202" s="1"/>
      <c r="AA202" s="1"/>
      <c r="AB202" s="1"/>
      <c r="AD202" s="3"/>
      <c r="AE202" s="3"/>
      <c r="AF202" s="3"/>
      <c r="AG202" s="3"/>
    </row>
    <row r="203" spans="1:33" ht="35.1" customHeight="1">
      <c r="A203">
        <v>900847914</v>
      </c>
      <c r="B203" t="s">
        <v>523</v>
      </c>
      <c r="C203" t="str">
        <f>HYPERLINK(_xlfn.XLOOKUP(A203,源!A:A,源!V:V,"",0,1),"网页")</f>
        <v>网页</v>
      </c>
      <c r="D203" s="55" t="str" cm="1">
        <f t="array" aca="1" ref="D203" ca="1">"单"&amp;Sheet2!G203&amp;"/库"&amp;IFERROR(IF(COUNTIF([1]在庫!$C:$C,INDIRECT("Sheet5!AL"&amp;ROW()))&gt;0,COUNTIF([1]在庫!$C:$C,INDIRECT("Sheet5!AL"&amp;ROW())),COUNTIF([1]在庫!$D:$D,INDIRECT("Sheet5!B"&amp;ROW()))),0)</f>
        <v>单0/库0</v>
      </c>
      <c r="E203" t="str">
        <f ca="1">IFERROR(IF(F203&lt;&gt;"",F203,IF(OR(AND(Sheet3!AC203="14:00",Q203&gt;0),AND(R203&lt;&gt;"",J203&gt;1)),"",IF(AND(J203&gt;=4,Sheet2!F203=0,H203&gt;5),"上架●",IF(OR(AND(J203=0,H203&lt;12),AND(J203&lt;4,H203&lt;=5,Sheet2!F203=1)),IF(Sheet2!F203=1,"下架●",""),IF(AND(J203&lt;=4,Sheet2!F203=1),"問合●",""))))),"")</f>
        <v/>
      </c>
      <c r="G203" s="35" cm="1">
        <f t="array" aca="1" ref="G203" ca="1">IFERROR(COUNTIF(INDIRECT(Sheet2!$W$2&amp;"F"&amp;Sheet2!B203&amp;":F"&amp;Sheet2!D203),"&lt;="&amp;Sheet3!L203*手数料),0)</f>
        <v>18</v>
      </c>
      <c r="H203" s="35">
        <f ca="1">IF(AND(Sheet2!L203=0,J203+L203+N203&lt;&gt;0),J203+L203+N203,Sheet2!L203)</f>
        <v>41</v>
      </c>
      <c r="I203" s="38" t="str">
        <f ca="1">HYPERLINK("https://www.qoo10.jp/GMKT.INC/Goods/Goods.aspx?goodscode="&amp;A203,IF(Sheet2!F203=0,"在庫切れ","出品中"))</f>
        <v>出品中</v>
      </c>
      <c r="J203">
        <v>20</v>
      </c>
      <c r="K203" s="33" t="s">
        <v>2869</v>
      </c>
      <c r="L203">
        <v>13</v>
      </c>
      <c r="M203" s="6" t="s">
        <v>2389</v>
      </c>
      <c r="N203">
        <v>8</v>
      </c>
      <c r="O203" t="s">
        <v>291</v>
      </c>
      <c r="P203" t="str" cm="1">
        <f t="array" aca="1" ref="P203" ca="1">IF(発送日=0.583333333333333,TEXT(0.583333333333333,"H:MM"),発送日)&amp;"/"&amp;Sheet3!AC203</f>
        <v>3/3</v>
      </c>
      <c r="Q203" cm="1">
        <f t="array" aca="1" ref="Q203" ca="1">VALUE(_xlfn.XLOOKUP(INDIRECT("A"&amp;ROW()),Sheet5!A:A,Sheet5!K:K,"",0,1))</f>
        <v>1</v>
      </c>
      <c r="R203" s="67" t="str" cm="1">
        <f t="array" aca="1" ref="R20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03" s="28" cm="1">
        <f t="array" aca="1" ref="S203" ca="1">VALUE(_xlfn.XLOOKUP(INDIRECT("A"&amp;ROW()),Sheet5!A:A,Sheet5!I:I,"",0,1))</f>
        <v>345356</v>
      </c>
      <c r="T203">
        <f ca="1">_xlfn.LET(_xlpm.kaka,IFERROR(LOOKUP(U203,{0,20000,30000,50000,100000,200000,400000,800000},{1500,2500,3500,4000,6000,8000,12000,30000}),6000),IF(TEXT(NOW(),"AAAA")="金曜日",_xlpm.kaka*2,_xlpm.kaka))</f>
        <v>8000</v>
      </c>
      <c r="U203" s="27">
        <f>IFERROR(_xlfn.LET(_xlpm.quyu,Sheet4!E203:J203,IF(COUNTIF(_xlpm.quyu,"&gt;0")&gt;=4,AVERAGE(_xlpm.quyu),IF(MAX(_xlpm.quyu)&gt;0,MAX(_xlpm.quyu),""))),"")</f>
        <v>308191.66666666669</v>
      </c>
      <c r="V203" s="28" cm="1">
        <f t="array" aca="1" ref="V203" ca="1">IFERROR(IF(Sheet4!D203&lt;&gt;"",ROUND((Sheet4!D203+Sheet1!T203)/手数料,0),ROUND((U203+T203)/手数料,0))*IF($V$1&lt;&gt;"",$V$1,1),"")</f>
        <v>345511</v>
      </c>
      <c r="Z203" s="1"/>
      <c r="AA203" s="1"/>
      <c r="AB203" s="1"/>
      <c r="AD203" s="3"/>
      <c r="AE203" s="3"/>
      <c r="AF203" s="3"/>
      <c r="AG203" s="3"/>
    </row>
    <row r="204" spans="1:33" ht="35.1" customHeight="1">
      <c r="A204">
        <v>900847915</v>
      </c>
      <c r="B204" t="s">
        <v>524</v>
      </c>
      <c r="C204" t="str">
        <f>HYPERLINK(_xlfn.XLOOKUP(A204,源!A:A,源!V:V,"",0,1),"网页")</f>
        <v>网页</v>
      </c>
      <c r="D204" s="55" t="str" cm="1">
        <f t="array" aca="1" ref="D204" ca="1">"单"&amp;Sheet2!G204&amp;"/库"&amp;IFERROR(IF(COUNTIF([1]在庫!$C:$C,INDIRECT("Sheet5!AL"&amp;ROW()))&gt;0,COUNTIF([1]在庫!$C:$C,INDIRECT("Sheet5!AL"&amp;ROW())),COUNTIF([1]在庫!$D:$D,INDIRECT("Sheet5!B"&amp;ROW()))),0)</f>
        <v>单0/库0</v>
      </c>
      <c r="E204" t="str">
        <f ca="1">IFERROR(IF(F204&lt;&gt;"",F204,IF(OR(AND(Sheet3!AC204="14:00",Q204&gt;0),AND(R204&lt;&gt;"",J204&gt;1)),"",IF(AND(J204&gt;=4,Sheet2!F204=0,H204&gt;5),"上架●",IF(OR(AND(J204=0,H204&lt;12),AND(J204&lt;4,H204&lt;=5,Sheet2!F204=1)),IF(Sheet2!F204=1,"下架●",""),IF(AND(J204&lt;=4,Sheet2!F204=1),"問合●",""))))),"")</f>
        <v/>
      </c>
      <c r="G204" s="35" cm="1">
        <f t="array" aca="1" ref="G204" ca="1">IFERROR(COUNTIF(INDIRECT(Sheet2!$W$2&amp;"F"&amp;Sheet2!B204&amp;":F"&amp;Sheet2!D204),"&lt;="&amp;Sheet3!L204*手数料),0)</f>
        <v>0</v>
      </c>
      <c r="H204" s="35">
        <f ca="1">IF(AND(Sheet2!L204=0,J204+L204+N204&lt;&gt;0),J204+L204+N204,Sheet2!L204)</f>
        <v>0</v>
      </c>
      <c r="I204" s="38" t="str">
        <f ca="1">HYPERLINK("https://www.qoo10.jp/GMKT.INC/Goods/Goods.aspx?goodscode="&amp;A204,IF(Sheet2!F204=0,"在庫切れ","出品中"))</f>
        <v>在庫切れ</v>
      </c>
      <c r="J204">
        <v>0</v>
      </c>
      <c r="K204" s="33"/>
      <c r="L204">
        <v>0</v>
      </c>
      <c r="M204" s="6" t="s">
        <v>2389</v>
      </c>
      <c r="N204">
        <v>0</v>
      </c>
      <c r="O204" t="s">
        <v>291</v>
      </c>
      <c r="P204" t="str" cm="1">
        <f t="array" aca="1" ref="P204" ca="1">IF(発送日=0.583333333333333,TEXT(0.583333333333333,"H:MM"),発送日)&amp;"/"&amp;Sheet3!AC204</f>
        <v>7/14</v>
      </c>
      <c r="Q204" cm="1">
        <f t="array" aca="1" ref="Q204" ca="1">VALUE(_xlfn.XLOOKUP(INDIRECT("A"&amp;ROW()),Sheet5!A:A,Sheet5!K:K,"",0,1))</f>
        <v>0</v>
      </c>
      <c r="R204" s="67" t="str" cm="1">
        <f t="array" aca="1" ref="R20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04" s="28" cm="1">
        <f t="array" aca="1" ref="S204" ca="1">VALUE(_xlfn.XLOOKUP(INDIRECT("A"&amp;ROW()),Sheet5!A:A,Sheet5!I:I,"",0,1))</f>
        <v>250330</v>
      </c>
      <c r="T204">
        <f ca="1">_xlfn.LET(_xlpm.kaka,IFERROR(LOOKUP(U204,{0,20000,30000,50000,100000,200000,400000,800000},{1500,2500,3500,4000,6000,8000,12000,30000}),6000),IF(TEXT(NOW(),"AAAA")="金曜日",_xlpm.kaka*2,_xlpm.kaka))</f>
        <v>6000</v>
      </c>
      <c r="U204" s="27" t="str">
        <f>IFERROR(_xlfn.LET(_xlpm.quyu,Sheet4!E204:J204,IF(COUNTIF(_xlpm.quyu,"&gt;0")&gt;=4,AVERAGE(_xlpm.quyu),IF(MAX(_xlpm.quyu)&gt;0,MAX(_xlpm.quyu),""))),"")</f>
        <v/>
      </c>
      <c r="V204" s="28" t="str" cm="1">
        <f t="array" aca="1" ref="V204" ca="1">IFERROR(IF(Sheet4!D204&lt;&gt;"",ROUND((Sheet4!D204+Sheet1!T204)/手数料,0),ROUND((U204+T204)/手数料,0))*IF($V$1&lt;&gt;"",$V$1,1),"")</f>
        <v/>
      </c>
      <c r="Z204" s="1"/>
      <c r="AA204" s="1"/>
      <c r="AB204" s="1"/>
      <c r="AD204" s="3"/>
      <c r="AE204" s="3"/>
      <c r="AF204" s="3"/>
      <c r="AG204" s="3"/>
    </row>
    <row r="205" spans="1:33" ht="35.1" customHeight="1">
      <c r="A205">
        <v>900847916</v>
      </c>
      <c r="B205" t="s">
        <v>525</v>
      </c>
      <c r="C205" t="str">
        <f>HYPERLINK(_xlfn.XLOOKUP(A205,源!A:A,源!V:V,"",0,1),"网页")</f>
        <v>网页</v>
      </c>
      <c r="D205" s="55" t="str" cm="1">
        <f t="array" aca="1" ref="D205" ca="1">"单"&amp;Sheet2!G205&amp;"/库"&amp;IFERROR(IF(COUNTIF([1]在庫!$C:$C,INDIRECT("Sheet5!AL"&amp;ROW()))&gt;0,COUNTIF([1]在庫!$C:$C,INDIRECT("Sheet5!AL"&amp;ROW())),COUNTIF([1]在庫!$D:$D,INDIRECT("Sheet5!B"&amp;ROW()))),0)</f>
        <v>单0/库0</v>
      </c>
      <c r="E205" t="str">
        <f ca="1">IFERROR(IF(F205&lt;&gt;"",F205,IF(OR(AND(Sheet3!AC205="14:00",Q205&gt;0),AND(R205&lt;&gt;"",J205&gt;1)),"",IF(AND(J205&gt;=4,Sheet2!F205=0,H205&gt;5),"上架●",IF(OR(AND(J205=0,H205&lt;12),AND(J205&lt;4,H205&lt;=5,Sheet2!F205=1)),IF(Sheet2!F205=1,"下架●",""),IF(AND(J205&lt;=4,Sheet2!F205=1),"問合●",""))))),"")</f>
        <v/>
      </c>
      <c r="G205" s="35" cm="1">
        <f t="array" aca="1" ref="G205" ca="1">IFERROR(COUNTIF(INDIRECT(Sheet2!$W$2&amp;"F"&amp;Sheet2!B205&amp;":F"&amp;Sheet2!D205),"&lt;="&amp;Sheet3!L205*手数料),0)</f>
        <v>6</v>
      </c>
      <c r="H205" s="35">
        <f ca="1">IF(AND(Sheet2!L205=0,J205+L205+N205&lt;&gt;0),J205+L205+N205,Sheet2!L205)</f>
        <v>46</v>
      </c>
      <c r="I205" s="38" t="str">
        <f ca="1">HYPERLINK("https://www.qoo10.jp/GMKT.INC/Goods/Goods.aspx?goodscode="&amp;A205,IF(Sheet2!F205=0,"在庫切れ","出品中"))</f>
        <v>出品中</v>
      </c>
      <c r="J205">
        <v>27</v>
      </c>
      <c r="K205" s="33" t="s">
        <v>2870</v>
      </c>
      <c r="L205">
        <v>15</v>
      </c>
      <c r="M205" s="6" t="s">
        <v>2389</v>
      </c>
      <c r="N205">
        <v>4</v>
      </c>
      <c r="O205" t="s">
        <v>291</v>
      </c>
      <c r="P205" t="str" cm="1">
        <f t="array" aca="1" ref="P205" ca="1">IF(発送日=0.583333333333333,TEXT(0.583333333333333,"H:MM"),発送日)&amp;"/"&amp;Sheet3!AC205</f>
        <v>3/3</v>
      </c>
      <c r="Q205" cm="1">
        <f t="array" aca="1" ref="Q205" ca="1">VALUE(_xlfn.XLOOKUP(INDIRECT("A"&amp;ROW()),Sheet5!A:A,Sheet5!K:K,"",0,1))</f>
        <v>1</v>
      </c>
      <c r="R205" s="67" t="str" cm="1">
        <f t="array" aca="1" ref="R20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05" s="28" cm="1">
        <f t="array" aca="1" ref="S205" ca="1">VALUE(_xlfn.XLOOKUP(INDIRECT("A"&amp;ROW()),Sheet5!A:A,Sheet5!I:I,"",0,1))</f>
        <v>398239</v>
      </c>
      <c r="T205">
        <f ca="1">_xlfn.LET(_xlpm.kaka,IFERROR(LOOKUP(U205,{0,20000,30000,50000,100000,200000,400000,800000},{1500,2500,3500,4000,6000,8000,12000,30000}),6000),IF(TEXT(NOW(),"AAAA")="金曜日",_xlpm.kaka*2,_xlpm.kaka))</f>
        <v>8000</v>
      </c>
      <c r="U205" s="27">
        <f>IFERROR(_xlfn.LET(_xlpm.quyu,Sheet4!E205:J205,IF(COUNTIF(_xlpm.quyu,"&gt;0")&gt;=4,AVERAGE(_xlpm.quyu),IF(MAX(_xlpm.quyu)&gt;0,MAX(_xlpm.quyu),""))),"")</f>
        <v>335862.16666666669</v>
      </c>
      <c r="V205" s="28" cm="1">
        <f t="array" aca="1" ref="V205" ca="1">IFERROR(IF(Sheet4!D205&lt;&gt;"",ROUND((Sheet4!D205+Sheet1!T205)/手数料,0),ROUND((U205+T205)/手数料,0))*IF($V$1&lt;&gt;"",$V$1,1),"")</f>
        <v>373763</v>
      </c>
      <c r="Z205" s="1"/>
      <c r="AA205" s="1"/>
      <c r="AB205" s="1"/>
      <c r="AD205" s="3"/>
      <c r="AE205" s="3"/>
      <c r="AF205" s="3"/>
      <c r="AG205" s="3"/>
    </row>
    <row r="206" spans="1:33" ht="35.1" customHeight="1">
      <c r="A206">
        <v>900847917</v>
      </c>
      <c r="B206" t="s">
        <v>526</v>
      </c>
      <c r="C206" t="str">
        <f>HYPERLINK(_xlfn.XLOOKUP(A206,源!A:A,源!V:V,"",0,1),"网页")</f>
        <v>网页</v>
      </c>
      <c r="D206" s="55" t="str" cm="1">
        <f t="array" aca="1" ref="D206" ca="1">"单"&amp;Sheet2!G206&amp;"/库"&amp;IFERROR(IF(COUNTIF([1]在庫!$C:$C,INDIRECT("Sheet5!AL"&amp;ROW()))&gt;0,COUNTIF([1]在庫!$C:$C,INDIRECT("Sheet5!AL"&amp;ROW())),COUNTIF([1]在庫!$D:$D,INDIRECT("Sheet5!B"&amp;ROW()))),0)</f>
        <v>单0/库0</v>
      </c>
      <c r="E206" t="str">
        <f ca="1">IFERROR(IF(F206&lt;&gt;"",F206,IF(OR(AND(Sheet3!AC206="14:00",Q206&gt;0),AND(R206&lt;&gt;"",J206&gt;1)),"",IF(AND(J206&gt;=4,Sheet2!F206=0,H206&gt;5),"上架●",IF(OR(AND(J206=0,H206&lt;12),AND(J206&lt;4,H206&lt;=5,Sheet2!F206=1)),IF(Sheet2!F206=1,"下架●",""),IF(AND(J206&lt;=4,Sheet2!F206=1),"問合●",""))))),"")</f>
        <v/>
      </c>
      <c r="G206" s="35" cm="1">
        <f t="array" aca="1" ref="G206" ca="1">IFERROR(COUNTIF(INDIRECT(Sheet2!$W$2&amp;"F"&amp;Sheet2!B206&amp;":F"&amp;Sheet2!D206),"&lt;="&amp;Sheet3!L206*手数料),0)</f>
        <v>19</v>
      </c>
      <c r="H206" s="35">
        <f ca="1">IF(AND(Sheet2!L206=0,J206+L206+N206&lt;&gt;0),J206+L206+N206,Sheet2!L206)</f>
        <v>29</v>
      </c>
      <c r="I206" s="38" t="str">
        <f ca="1">HYPERLINK("https://www.qoo10.jp/GMKT.INC/Goods/Goods.aspx?goodscode="&amp;A206,IF(Sheet2!F206=0,"在庫切れ","出品中"))</f>
        <v>出品中</v>
      </c>
      <c r="J206">
        <v>7</v>
      </c>
      <c r="K206" s="33" t="s">
        <v>2871</v>
      </c>
      <c r="L206">
        <v>14</v>
      </c>
      <c r="M206" s="6" t="s">
        <v>2389</v>
      </c>
      <c r="N206">
        <v>8</v>
      </c>
      <c r="O206" t="s">
        <v>291</v>
      </c>
      <c r="P206" t="str" cm="1">
        <f t="array" aca="1" ref="P206" ca="1">IF(発送日=0.583333333333333,TEXT(0.583333333333333,"H:MM"),発送日)&amp;"/"&amp;Sheet3!AC206</f>
        <v>3/3</v>
      </c>
      <c r="Q206" cm="1">
        <f t="array" aca="1" ref="Q206" ca="1">VALUE(_xlfn.XLOOKUP(INDIRECT("A"&amp;ROW()),Sheet5!A:A,Sheet5!K:K,"",0,1))</f>
        <v>1</v>
      </c>
      <c r="R206" s="67" t="str" cm="1">
        <f t="array" aca="1" ref="R20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06" s="28" cm="1">
        <f t="array" aca="1" ref="S206" ca="1">VALUE(_xlfn.XLOOKUP(INDIRECT("A"&amp;ROW()),Sheet5!A:A,Sheet5!I:I,"",0,1))</f>
        <v>279287</v>
      </c>
      <c r="T206">
        <f ca="1">_xlfn.LET(_xlpm.kaka,IFERROR(LOOKUP(U206,{0,20000,30000,50000,100000,200000,400000,800000},{1500,2500,3500,4000,6000,8000,12000,30000}),6000),IF(TEXT(NOW(),"AAAA")="金曜日",_xlpm.kaka*2,_xlpm.kaka))</f>
        <v>8000</v>
      </c>
      <c r="U206" s="27">
        <f>IFERROR(_xlfn.LET(_xlpm.quyu,Sheet4!E206:J206,IF(COUNTIF(_xlpm.quyu,"&gt;0")&gt;=4,AVERAGE(_xlpm.quyu),IF(MAX(_xlpm.quyu)&gt;0,MAX(_xlpm.quyu),""))),"")</f>
        <v>253527.16666666666</v>
      </c>
      <c r="V206" s="28" cm="1">
        <f t="array" aca="1" ref="V206" ca="1">IFERROR(IF(Sheet4!D206&lt;&gt;"",ROUND((Sheet4!D206+Sheet1!T206)/手数料,0),ROUND((U206+T206)/手数料,0))*IF($V$1&lt;&gt;"",$V$1,1),"")</f>
        <v>284269</v>
      </c>
      <c r="Z206" s="1"/>
      <c r="AA206" s="1"/>
      <c r="AB206" s="1"/>
      <c r="AD206" s="3"/>
      <c r="AE206" s="3"/>
      <c r="AF206" s="3"/>
      <c r="AG206" s="3"/>
    </row>
    <row r="207" spans="1:33" ht="35.1" customHeight="1">
      <c r="A207">
        <v>900847918</v>
      </c>
      <c r="B207" t="s">
        <v>527</v>
      </c>
      <c r="C207" t="str">
        <f>HYPERLINK(_xlfn.XLOOKUP(A207,源!A:A,源!V:V,"",0,1),"网页")</f>
        <v>网页</v>
      </c>
      <c r="D207" s="55" t="str" cm="1">
        <f t="array" aca="1" ref="D207" ca="1">"单"&amp;Sheet2!G207&amp;"/库"&amp;IFERROR(IF(COUNTIF([1]在庫!$C:$C,INDIRECT("Sheet5!AL"&amp;ROW()))&gt;0,COUNTIF([1]在庫!$C:$C,INDIRECT("Sheet5!AL"&amp;ROW())),COUNTIF([1]在庫!$D:$D,INDIRECT("Sheet5!B"&amp;ROW()))),0)</f>
        <v>单0/库0</v>
      </c>
      <c r="E207" t="str">
        <f ca="1">IFERROR(IF(F207&lt;&gt;"",F207,IF(OR(AND(Sheet3!AC207="14:00",Q207&gt;0),AND(R207&lt;&gt;"",J207&gt;1)),"",IF(AND(J207&gt;=4,Sheet2!F207=0,H207&gt;5),"上架●",IF(OR(AND(J207=0,H207&lt;12),AND(J207&lt;4,H207&lt;=5,Sheet2!F207=1)),IF(Sheet2!F207=1,"下架●",""),IF(AND(J207&lt;=4,Sheet2!F207=1),"問合●",""))))),"")</f>
        <v/>
      </c>
      <c r="G207" s="35" cm="1">
        <f t="array" aca="1" ref="G207" ca="1">IFERROR(COUNTIF(INDIRECT(Sheet2!$W$2&amp;"F"&amp;Sheet2!B207&amp;":F"&amp;Sheet2!D207),"&lt;="&amp;Sheet3!L207*手数料),0)</f>
        <v>18</v>
      </c>
      <c r="H207" s="35">
        <f ca="1">IF(AND(Sheet2!L207=0,J207+L207+N207&lt;&gt;0),J207+L207+N207,Sheet2!L207)</f>
        <v>29</v>
      </c>
      <c r="I207" s="38" t="str">
        <f ca="1">HYPERLINK("https://www.qoo10.jp/GMKT.INC/Goods/Goods.aspx?goodscode="&amp;A207,IF(Sheet2!F207=0,"在庫切れ","出品中"))</f>
        <v>出品中</v>
      </c>
      <c r="J207">
        <v>12</v>
      </c>
      <c r="K207" s="33" t="s">
        <v>2578</v>
      </c>
      <c r="L207">
        <v>9</v>
      </c>
      <c r="M207" s="6" t="s">
        <v>2389</v>
      </c>
      <c r="N207">
        <v>8</v>
      </c>
      <c r="O207" t="s">
        <v>291</v>
      </c>
      <c r="P207" t="str" cm="1">
        <f t="array" aca="1" ref="P207" ca="1">IF(発送日=0.583333333333333,TEXT(0.583333333333333,"H:MM"),発送日)&amp;"/"&amp;Sheet3!AC207</f>
        <v>3/3</v>
      </c>
      <c r="Q207" cm="1">
        <f t="array" aca="1" ref="Q207" ca="1">VALUE(_xlfn.XLOOKUP(INDIRECT("A"&amp;ROW()),Sheet5!A:A,Sheet5!K:K,"",0,1))</f>
        <v>1</v>
      </c>
      <c r="R207" s="67" t="str" cm="1">
        <f t="array" aca="1" ref="R20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07" s="28" cm="1">
        <f t="array" aca="1" ref="S207" ca="1">VALUE(_xlfn.XLOOKUP(INDIRECT("A"&amp;ROW()),Sheet5!A:A,Sheet5!I:I,"",0,1))</f>
        <v>331522</v>
      </c>
      <c r="T207">
        <f ca="1">_xlfn.LET(_xlpm.kaka,IFERROR(LOOKUP(U207,{0,20000,30000,50000,100000,200000,400000,800000},{1500,2500,3500,4000,6000,8000,12000,30000}),6000),IF(TEXT(NOW(),"AAAA")="金曜日",_xlpm.kaka*2,_xlpm.kaka))</f>
        <v>8000</v>
      </c>
      <c r="U207" s="27">
        <f>IFERROR(_xlfn.LET(_xlpm.quyu,Sheet4!E207:J207,IF(COUNTIF(_xlpm.quyu,"&gt;0")&gt;=4,AVERAGE(_xlpm.quyu),IF(MAX(_xlpm.quyu)&gt;0,MAX(_xlpm.quyu),""))),"")</f>
        <v>297000</v>
      </c>
      <c r="V207" s="28" cm="1">
        <f t="array" aca="1" ref="V207" ca="1">IFERROR(IF(Sheet4!D207&lt;&gt;"",ROUND((Sheet4!D207+Sheet1!T207)/手数料,0),ROUND((U207+T207)/手数料,0))*IF($V$1&lt;&gt;"",$V$1,1),"")</f>
        <v>331522</v>
      </c>
      <c r="Z207" s="1"/>
      <c r="AA207" s="1"/>
      <c r="AB207" s="1"/>
      <c r="AD207" s="3"/>
      <c r="AE207" s="3"/>
      <c r="AF207" s="3"/>
      <c r="AG207" s="3"/>
    </row>
    <row r="208" spans="1:33" ht="35.1" customHeight="1">
      <c r="A208">
        <v>900847919</v>
      </c>
      <c r="B208" t="s">
        <v>528</v>
      </c>
      <c r="C208" t="str">
        <f>HYPERLINK(_xlfn.XLOOKUP(A208,源!A:A,源!V:V,"",0,1),"网页")</f>
        <v>网页</v>
      </c>
      <c r="D208" s="55" t="str" cm="1">
        <f t="array" aca="1" ref="D208" ca="1">"单"&amp;Sheet2!G208&amp;"/库"&amp;IFERROR(IF(COUNTIF([1]在庫!$C:$C,INDIRECT("Sheet5!AL"&amp;ROW()))&gt;0,COUNTIF([1]在庫!$C:$C,INDIRECT("Sheet5!AL"&amp;ROW())),COUNTIF([1]在庫!$D:$D,INDIRECT("Sheet5!B"&amp;ROW()))),0)</f>
        <v>单0/库0</v>
      </c>
      <c r="E208" t="str">
        <f ca="1">IFERROR(IF(F208&lt;&gt;"",F208,IF(OR(AND(Sheet3!AC208="14:00",Q208&gt;0),AND(R208&lt;&gt;"",J208&gt;1)),"",IF(AND(J208&gt;=4,Sheet2!F208=0,H208&gt;5),"上架●",IF(OR(AND(J208=0,H208&lt;12),AND(J208&lt;4,H208&lt;=5,Sheet2!F208=1)),IF(Sheet2!F208=1,"下架●",""),IF(AND(J208&lt;=4,Sheet2!F208=1),"問合●",""))))),"")</f>
        <v/>
      </c>
      <c r="G208" s="35" cm="1">
        <f t="array" aca="1" ref="G208" ca="1">IFERROR(COUNTIF(INDIRECT(Sheet2!$W$2&amp;"F"&amp;Sheet2!B208&amp;":F"&amp;Sheet2!D208),"&lt;="&amp;Sheet3!L208*手数料),0)</f>
        <v>1</v>
      </c>
      <c r="H208" s="35">
        <f ca="1">IF(AND(Sheet2!L208=0,J208+L208+N208&lt;&gt;0),J208+L208+N208,Sheet2!L208)</f>
        <v>1</v>
      </c>
      <c r="I208" s="38" t="str">
        <f ca="1">HYPERLINK("https://www.qoo10.jp/GMKT.INC/Goods/Goods.aspx?goodscode="&amp;A208,IF(Sheet2!F208=0,"在庫切れ","出品中"))</f>
        <v>在庫切れ</v>
      </c>
      <c r="J208">
        <v>0</v>
      </c>
      <c r="K208" s="33"/>
      <c r="L208">
        <v>1</v>
      </c>
      <c r="M208" s="6" t="s">
        <v>2389</v>
      </c>
      <c r="N208">
        <v>0</v>
      </c>
      <c r="O208" t="s">
        <v>291</v>
      </c>
      <c r="P208" t="str" cm="1">
        <f t="array" aca="1" ref="P208" ca="1">IF(発送日=0.583333333333333,TEXT(0.583333333333333,"H:MM"),発送日)&amp;"/"&amp;Sheet3!AC208</f>
        <v>7/14</v>
      </c>
      <c r="Q208" cm="1">
        <f t="array" aca="1" ref="Q208" ca="1">VALUE(_xlfn.XLOOKUP(INDIRECT("A"&amp;ROW()),Sheet5!A:A,Sheet5!K:K,"",0,1))</f>
        <v>0</v>
      </c>
      <c r="R208" s="67" t="str" cm="1">
        <f t="array" aca="1" ref="R20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08" s="28" cm="1">
        <f t="array" aca="1" ref="S208" ca="1">VALUE(_xlfn.XLOOKUP(INDIRECT("A"&amp;ROW()),Sheet5!A:A,Sheet5!I:I,"",0,1))</f>
        <v>88165</v>
      </c>
      <c r="T208">
        <f ca="1">_xlfn.LET(_xlpm.kaka,IFERROR(LOOKUP(U208,{0,20000,30000,50000,100000,200000,400000,800000},{1500,2500,3500,4000,6000,8000,12000,30000}),6000),IF(TEXT(NOW(),"AAAA")="金曜日",_xlpm.kaka*2,_xlpm.kaka))</f>
        <v>6000</v>
      </c>
      <c r="U208" s="27" t="str">
        <f>IFERROR(_xlfn.LET(_xlpm.quyu,Sheet4!E208:J208,IF(COUNTIF(_xlpm.quyu,"&gt;0")&gt;=4,AVERAGE(_xlpm.quyu),IF(MAX(_xlpm.quyu)&gt;0,MAX(_xlpm.quyu),""))),"")</f>
        <v/>
      </c>
      <c r="V208" s="28" cm="1">
        <f t="array" aca="1" ref="V208" ca="1">IFERROR(IF(Sheet4!D208&lt;&gt;"",ROUND((Sheet4!D208+Sheet1!T208)/手数料,0),ROUND((U208+T208)/手数料,0))*IF($V$1&lt;&gt;"",$V$1,1),"")</f>
        <v>90363</v>
      </c>
      <c r="Z208" s="1"/>
      <c r="AA208" s="1"/>
      <c r="AB208" s="1"/>
      <c r="AD208" s="3"/>
      <c r="AE208" s="3"/>
      <c r="AF208" s="3"/>
      <c r="AG208" s="3"/>
    </row>
    <row r="209" spans="1:33" ht="35.1" customHeight="1">
      <c r="A209">
        <v>900847920</v>
      </c>
      <c r="B209" t="s">
        <v>529</v>
      </c>
      <c r="C209" t="str">
        <f>HYPERLINK(_xlfn.XLOOKUP(A209,源!A:A,源!V:V,"",0,1),"网页")</f>
        <v>网页</v>
      </c>
      <c r="D209" s="55" t="str" cm="1">
        <f t="array" aca="1" ref="D209" ca="1">"单"&amp;Sheet2!G209&amp;"/库"&amp;IFERROR(IF(COUNTIF([1]在庫!$C:$C,INDIRECT("Sheet5!AL"&amp;ROW()))&gt;0,COUNTIF([1]在庫!$C:$C,INDIRECT("Sheet5!AL"&amp;ROW())),COUNTIF([1]在庫!$D:$D,INDIRECT("Sheet5!B"&amp;ROW()))),0)</f>
        <v>单0/库0</v>
      </c>
      <c r="E209" t="str">
        <f ca="1">IFERROR(IF(F209&lt;&gt;"",F209,IF(OR(AND(Sheet3!AC209="14:00",Q209&gt;0),AND(R209&lt;&gt;"",J209&gt;1)),"",IF(AND(J209&gt;=4,Sheet2!F209=0,H209&gt;5),"上架●",IF(OR(AND(J209=0,H209&lt;12),AND(J209&lt;4,H209&lt;=5,Sheet2!F209=1)),IF(Sheet2!F209=1,"下架●",""),IF(AND(J209&lt;=4,Sheet2!F209=1),"問合●",""))))),"")</f>
        <v/>
      </c>
      <c r="G209" s="35" cm="1">
        <f t="array" aca="1" ref="G209" ca="1">IFERROR(COUNTIF(INDIRECT(Sheet2!$W$2&amp;"F"&amp;Sheet2!B209&amp;":F"&amp;Sheet2!D209),"&lt;="&amp;Sheet3!L209*手数料),0)</f>
        <v>1</v>
      </c>
      <c r="H209" s="35">
        <f ca="1">IF(AND(Sheet2!L209=0,J209+L209+N209&lt;&gt;0),J209+L209+N209,Sheet2!L209)</f>
        <v>1</v>
      </c>
      <c r="I209" s="38" t="str">
        <f ca="1">HYPERLINK("https://www.qoo10.jp/GMKT.INC/Goods/Goods.aspx?goodscode="&amp;A209,IF(Sheet2!F209=0,"在庫切れ","出品中"))</f>
        <v>在庫切れ</v>
      </c>
      <c r="J209">
        <v>0</v>
      </c>
      <c r="K209" s="33"/>
      <c r="L209">
        <v>0</v>
      </c>
      <c r="M209" s="6" t="s">
        <v>2389</v>
      </c>
      <c r="N209">
        <v>1</v>
      </c>
      <c r="O209" t="s">
        <v>291</v>
      </c>
      <c r="P209" t="str" cm="1">
        <f t="array" aca="1" ref="P209" ca="1">IF(発送日=0.583333333333333,TEXT(0.583333333333333,"H:MM"),発送日)&amp;"/"&amp;Sheet3!AC209</f>
        <v>14/14</v>
      </c>
      <c r="Q209" cm="1">
        <f t="array" aca="1" ref="Q209" ca="1">VALUE(_xlfn.XLOOKUP(INDIRECT("A"&amp;ROW()),Sheet5!A:A,Sheet5!K:K,"",0,1))</f>
        <v>0</v>
      </c>
      <c r="R209" s="67" t="str" cm="1">
        <f t="array" aca="1" ref="R20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09" s="28" cm="1">
        <f t="array" aca="1" ref="S209" ca="1">VALUE(_xlfn.XLOOKUP(INDIRECT("A"&amp;ROW()),Sheet5!A:A,Sheet5!I:I,"",0,1))</f>
        <v>104557</v>
      </c>
      <c r="T209">
        <f ca="1">_xlfn.LET(_xlpm.kaka,IFERROR(LOOKUP(U209,{0,20000,30000,50000,100000,200000,400000,800000},{1500,2500,3500,4000,6000,8000,12000,30000}),6000),IF(TEXT(NOW(),"AAAA")="金曜日",_xlpm.kaka*2,_xlpm.kaka))</f>
        <v>6000</v>
      </c>
      <c r="U209" s="27" t="str">
        <f>IFERROR(_xlfn.LET(_xlpm.quyu,Sheet4!E209:J209,IF(COUNTIF(_xlpm.quyu,"&gt;0")&gt;=4,AVERAGE(_xlpm.quyu),IF(MAX(_xlpm.quyu)&gt;0,MAX(_xlpm.quyu),""))),"")</f>
        <v/>
      </c>
      <c r="V209" s="28" cm="1">
        <f t="array" aca="1" ref="V209" ca="1">IFERROR(IF(Sheet4!D209&lt;&gt;"",ROUND((Sheet4!D209+Sheet1!T209)/手数料,0),ROUND((U209+T209)/手数料,0))*IF($V$1&lt;&gt;"",$V$1,1),"")</f>
        <v>110989</v>
      </c>
      <c r="Z209" s="1"/>
      <c r="AA209" s="1"/>
      <c r="AB209" s="1"/>
      <c r="AD209" s="3"/>
      <c r="AE209" s="3"/>
      <c r="AF209" s="3"/>
      <c r="AG209" s="3"/>
    </row>
    <row r="210" spans="1:33" ht="35.1" customHeight="1">
      <c r="A210">
        <v>900847921</v>
      </c>
      <c r="B210" t="s">
        <v>530</v>
      </c>
      <c r="C210" t="str">
        <f>HYPERLINK(_xlfn.XLOOKUP(A210,源!A:A,源!V:V,"",0,1),"网页")</f>
        <v>网页</v>
      </c>
      <c r="D210" s="55" t="str" cm="1">
        <f t="array" aca="1" ref="D210" ca="1">"单"&amp;Sheet2!G210&amp;"/库"&amp;IFERROR(IF(COUNTIF([1]在庫!$C:$C,INDIRECT("Sheet5!AL"&amp;ROW()))&gt;0,COUNTIF([1]在庫!$C:$C,INDIRECT("Sheet5!AL"&amp;ROW())),COUNTIF([1]在庫!$D:$D,INDIRECT("Sheet5!B"&amp;ROW()))),0)</f>
        <v>单0/库0</v>
      </c>
      <c r="E210" t="str">
        <f ca="1">IFERROR(IF(F210&lt;&gt;"",F210,IF(OR(AND(Sheet3!AC210="14:00",Q210&gt;0),AND(R210&lt;&gt;"",J210&gt;1)),"",IF(AND(J210&gt;=4,Sheet2!F210=0,H210&gt;5),"上架●",IF(OR(AND(J210=0,H210&lt;12),AND(J210&lt;4,H210&lt;=5,Sheet2!F210=1)),IF(Sheet2!F210=1,"下架●",""),IF(AND(J210&lt;=4,Sheet2!F210=1),"問合●",""))))),"")</f>
        <v/>
      </c>
      <c r="G210" s="35" cm="1">
        <f t="array" aca="1" ref="G210" ca="1">IFERROR(COUNTIF(INDIRECT(Sheet2!$W$2&amp;"F"&amp;Sheet2!B210&amp;":F"&amp;Sheet2!D210),"&lt;="&amp;Sheet3!L210*手数料),0)</f>
        <v>6</v>
      </c>
      <c r="H210" s="35">
        <f ca="1">IF(AND(Sheet2!L210=0,J210+L210+N210&lt;&gt;0),J210+L210+N210,Sheet2!L210)</f>
        <v>8</v>
      </c>
      <c r="I210" s="38" t="str">
        <f ca="1">HYPERLINK("https://www.qoo10.jp/GMKT.INC/Goods/Goods.aspx?goodscode="&amp;A210,IF(Sheet2!F210=0,"在庫切れ","出品中"))</f>
        <v>出品中</v>
      </c>
      <c r="J210">
        <v>7</v>
      </c>
      <c r="K210" s="33" t="s">
        <v>2557</v>
      </c>
      <c r="L210">
        <v>0</v>
      </c>
      <c r="M210" s="6" t="s">
        <v>2389</v>
      </c>
      <c r="N210">
        <v>1</v>
      </c>
      <c r="O210" t="s">
        <v>291</v>
      </c>
      <c r="P210" t="str" cm="1">
        <f t="array" aca="1" ref="P210" ca="1">IF(発送日=0.583333333333333,TEXT(0.583333333333333,"H:MM"),発送日)&amp;"/"&amp;Sheet3!AC210</f>
        <v>3/3</v>
      </c>
      <c r="Q210" cm="1">
        <f t="array" aca="1" ref="Q210" ca="1">VALUE(_xlfn.XLOOKUP(INDIRECT("A"&amp;ROW()),Sheet5!A:A,Sheet5!K:K,"",0,1))</f>
        <v>1</v>
      </c>
      <c r="R210" s="67" t="str" cm="1">
        <f t="array" aca="1" ref="R21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10" s="28" cm="1">
        <f t="array" aca="1" ref="S210" ca="1">VALUE(_xlfn.XLOOKUP(INDIRECT("A"&amp;ROW()),Sheet5!A:A,Sheet5!I:I,"",0,1))</f>
        <v>121259</v>
      </c>
      <c r="T210">
        <f ca="1">_xlfn.LET(_xlpm.kaka,IFERROR(LOOKUP(U210,{0,20000,30000,50000,100000,200000,400000,800000},{1500,2500,3500,4000,6000,8000,12000,30000}),6000),IF(TEXT(NOW(),"AAAA")="金曜日",_xlpm.kaka*2,_xlpm.kaka))</f>
        <v>6000</v>
      </c>
      <c r="U210" s="27">
        <f>IFERROR(_xlfn.LET(_xlpm.quyu,Sheet4!E210:J210,IF(COUNTIF(_xlpm.quyu,"&gt;0")&gt;=4,AVERAGE(_xlpm.quyu),IF(MAX(_xlpm.quyu)&gt;0,MAX(_xlpm.quyu),""))),"")</f>
        <v>105558.33333333333</v>
      </c>
      <c r="V210" s="28" cm="1">
        <f t="array" aca="1" ref="V210" ca="1">IFERROR(IF(Sheet4!D210&lt;&gt;"",ROUND((Sheet4!D210+Sheet1!T210)/手数料,0),ROUND((U210+T210)/手数料,0))*IF($V$1&lt;&gt;"",$V$1,1),"")</f>
        <v>121259</v>
      </c>
      <c r="Z210" s="1"/>
      <c r="AA210" s="1"/>
      <c r="AB210" s="1"/>
      <c r="AD210" s="3"/>
      <c r="AE210" s="3"/>
      <c r="AF210" s="3"/>
      <c r="AG210" s="3"/>
    </row>
    <row r="211" spans="1:33" ht="35.1" customHeight="1">
      <c r="A211">
        <v>900847922</v>
      </c>
      <c r="B211" t="s">
        <v>531</v>
      </c>
      <c r="C211" t="str">
        <f>HYPERLINK(_xlfn.XLOOKUP(A211,源!A:A,源!V:V,"",0,1),"网页")</f>
        <v>网页</v>
      </c>
      <c r="D211" s="55" t="str" cm="1">
        <f t="array" aca="1" ref="D211" ca="1">"单"&amp;Sheet2!G211&amp;"/库"&amp;IFERROR(IF(COUNTIF([1]在庫!$C:$C,INDIRECT("Sheet5!AL"&amp;ROW()))&gt;0,COUNTIF([1]在庫!$C:$C,INDIRECT("Sheet5!AL"&amp;ROW())),COUNTIF([1]在庫!$D:$D,INDIRECT("Sheet5!B"&amp;ROW()))),0)</f>
        <v>单0/库0</v>
      </c>
      <c r="E211" t="str">
        <f ca="1">IFERROR(IF(F211&lt;&gt;"",F211,IF(OR(AND(Sheet3!AC211="14:00",Q211&gt;0),AND(R211&lt;&gt;"",J211&gt;1)),"",IF(AND(J211&gt;=4,Sheet2!F211=0,H211&gt;5),"上架●",IF(OR(AND(J211=0,H211&lt;12),AND(J211&lt;4,H211&lt;=5,Sheet2!F211=1)),IF(Sheet2!F211=1,"下架●",""),IF(AND(J211&lt;=4,Sheet2!F211=1),"問合●",""))))),"")</f>
        <v/>
      </c>
      <c r="G211" s="35" cm="1">
        <f t="array" aca="1" ref="G211" ca="1">IFERROR(COUNTIF(INDIRECT(Sheet2!$W$2&amp;"F"&amp;Sheet2!B211&amp;":F"&amp;Sheet2!D211),"&lt;="&amp;Sheet3!L211*手数料),0)</f>
        <v>8</v>
      </c>
      <c r="H211" s="35">
        <f ca="1">IF(AND(Sheet2!L211=0,J211+L211+N211&lt;&gt;0),J211+L211+N211,Sheet2!L211)</f>
        <v>10</v>
      </c>
      <c r="I211" s="38" t="str">
        <f ca="1">HYPERLINK("https://www.qoo10.jp/GMKT.INC/Goods/Goods.aspx?goodscode="&amp;A211,IF(Sheet2!F211=0,"在庫切れ","出品中"))</f>
        <v>出品中</v>
      </c>
      <c r="J211">
        <v>8</v>
      </c>
      <c r="K211" s="33" t="s">
        <v>2872</v>
      </c>
      <c r="L211">
        <v>0</v>
      </c>
      <c r="M211" s="6" t="s">
        <v>2389</v>
      </c>
      <c r="N211">
        <v>2</v>
      </c>
      <c r="O211" t="s">
        <v>291</v>
      </c>
      <c r="P211" t="str" cm="1">
        <f t="array" aca="1" ref="P211" ca="1">IF(発送日=0.583333333333333,TEXT(0.583333333333333,"H:MM"),発送日)&amp;"/"&amp;Sheet3!AC211</f>
        <v>3/3</v>
      </c>
      <c r="Q211" cm="1">
        <f t="array" aca="1" ref="Q211" ca="1">VALUE(_xlfn.XLOOKUP(INDIRECT("A"&amp;ROW()),Sheet5!A:A,Sheet5!K:K,"",0,1))</f>
        <v>1</v>
      </c>
      <c r="R211" s="67" t="str" cm="1">
        <f t="array" aca="1" ref="R21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11" s="28" cm="1">
        <f t="array" aca="1" ref="S211" ca="1">VALUE(_xlfn.XLOOKUP(INDIRECT("A"&amp;ROW()),Sheet5!A:A,Sheet5!I:I,"",0,1))</f>
        <v>115887</v>
      </c>
      <c r="T211">
        <f ca="1">_xlfn.LET(_xlpm.kaka,IFERROR(LOOKUP(U211,{0,20000,30000,50000,100000,200000,400000,800000},{1500,2500,3500,4000,6000,8000,12000,30000}),6000),IF(TEXT(NOW(),"AAAA")="金曜日",_xlpm.kaka*2,_xlpm.kaka))</f>
        <v>6000</v>
      </c>
      <c r="U211" s="27">
        <f>IFERROR(_xlfn.LET(_xlpm.quyu,Sheet4!E211:J211,IF(COUNTIF(_xlpm.quyu,"&gt;0")&gt;=4,AVERAGE(_xlpm.quyu),IF(MAX(_xlpm.quyu)&gt;0,MAX(_xlpm.quyu),""))),"")</f>
        <v>104249.83333333333</v>
      </c>
      <c r="V211" s="28" cm="1">
        <f t="array" aca="1" ref="V211" ca="1">IFERROR(IF(Sheet4!D211&lt;&gt;"",ROUND((Sheet4!D211+Sheet1!T211)/手数料,0),ROUND((U211+T211)/手数料,0))*IF($V$1&lt;&gt;"",$V$1,1),"")</f>
        <v>119837</v>
      </c>
      <c r="Z211" s="1"/>
      <c r="AA211" s="1"/>
      <c r="AB211" s="1"/>
      <c r="AD211" s="3"/>
      <c r="AE211" s="3"/>
      <c r="AF211" s="3"/>
      <c r="AG211" s="3"/>
    </row>
    <row r="212" spans="1:33" ht="35.1" customHeight="1">
      <c r="A212">
        <v>1020959541</v>
      </c>
      <c r="B212" t="s">
        <v>1542</v>
      </c>
      <c r="C212" t="str">
        <f>HYPERLINK(_xlfn.XLOOKUP(A212,源!A:A,源!V:V,"",0,1),"网页")</f>
        <v>网页</v>
      </c>
      <c r="D212" s="55" t="str" cm="1">
        <f t="array" aca="1" ref="D212" ca="1">"单"&amp;Sheet2!G212&amp;"/库"&amp;IFERROR(IF(COUNTIF([1]在庫!$C:$C,INDIRECT("Sheet5!AL"&amp;ROW()))&gt;0,COUNTIF([1]在庫!$C:$C,INDIRECT("Sheet5!AL"&amp;ROW())),COUNTIF([1]在庫!$D:$D,INDIRECT("Sheet5!B"&amp;ROW()))),0)</f>
        <v>单0/库0</v>
      </c>
      <c r="E212" t="str">
        <f ca="1">IFERROR(IF(F212&lt;&gt;"",F212,IF(OR(AND(Sheet3!AC212="14:00",Q212&gt;0),AND(R212&lt;&gt;"",J212&gt;1)),"",IF(AND(J212&gt;=4,Sheet2!F212=0,H212&gt;5),"上架●",IF(OR(AND(J212=0,H212&lt;12),AND(J212&lt;4,H212&lt;=5,Sheet2!F212=1)),IF(Sheet2!F212=1,"下架●",""),IF(AND(J212&lt;=4,Sheet2!F212=1),"問合●",""))))),"")</f>
        <v/>
      </c>
      <c r="G212" s="35" cm="1">
        <f t="array" aca="1" ref="G212" ca="1">IFERROR(COUNTIF(INDIRECT(Sheet2!$W$2&amp;"F"&amp;Sheet2!B212&amp;":F"&amp;Sheet2!D212),"&lt;="&amp;Sheet3!L212*手数料),0)</f>
        <v>24</v>
      </c>
      <c r="H212" s="35">
        <f ca="1">IF(AND(Sheet2!L212=0,J212+L212+N212&lt;&gt;0),J212+L212+N212,Sheet2!L212)</f>
        <v>38</v>
      </c>
      <c r="I212" s="38" t="str">
        <f ca="1">HYPERLINK("https://www.qoo10.jp/GMKT.INC/Goods/Goods.aspx?goodscode="&amp;A212,IF(Sheet2!F212=0,"在庫切れ","出品中"))</f>
        <v>出品中</v>
      </c>
      <c r="J212">
        <v>10</v>
      </c>
      <c r="K212" s="33" t="s">
        <v>2628</v>
      </c>
      <c r="L212">
        <v>21</v>
      </c>
      <c r="M212" s="6" t="s">
        <v>2389</v>
      </c>
      <c r="N212">
        <v>7</v>
      </c>
      <c r="O212" t="s">
        <v>291</v>
      </c>
      <c r="P212" t="str" cm="1">
        <f t="array" aca="1" ref="P212" ca="1">IF(発送日=0.583333333333333,TEXT(0.583333333333333,"H:MM"),発送日)&amp;"/"&amp;Sheet3!AC212</f>
        <v>3/3</v>
      </c>
      <c r="Q212" cm="1">
        <f t="array" aca="1" ref="Q212" ca="1">VALUE(_xlfn.XLOOKUP(INDIRECT("A"&amp;ROW()),Sheet5!A:A,Sheet5!K:K,"",0,1))</f>
        <v>1</v>
      </c>
      <c r="R212" s="67" t="str" cm="1">
        <f t="array" aca="1" ref="R21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12" s="28" cm="1">
        <f t="array" aca="1" ref="S212" ca="1">VALUE(_xlfn.XLOOKUP(INDIRECT("A"&amp;ROW()),Sheet5!A:A,Sheet5!I:I,"",0,1))</f>
        <v>163097</v>
      </c>
      <c r="T212">
        <f ca="1">_xlfn.LET(_xlpm.kaka,IFERROR(LOOKUP(U212,{0,20000,30000,50000,100000,200000,400000,800000},{1500,2500,3500,4000,6000,8000,12000,30000}),6000),IF(TEXT(NOW(),"AAAA")="金曜日",_xlpm.kaka*2,_xlpm.kaka))</f>
        <v>6000</v>
      </c>
      <c r="U212" s="27">
        <f>IFERROR(_xlfn.LET(_xlpm.quyu,Sheet4!E212:J212,IF(COUNTIF(_xlpm.quyu,"&gt;0")&gt;=4,AVERAGE(_xlpm.quyu),IF(MAX(_xlpm.quyu)&gt;0,MAX(_xlpm.quyu),""))),"")</f>
        <v>144049</v>
      </c>
      <c r="V212" s="28" cm="1">
        <f t="array" aca="1" ref="V212" ca="1">IFERROR(IF(Sheet4!D212&lt;&gt;"",ROUND((Sheet4!D212+Sheet1!T212)/手数料,0),ROUND((U212+T212)/手数料,0))*IF($V$1&lt;&gt;"",$V$1,1),"")</f>
        <v>163097</v>
      </c>
      <c r="Z212" s="1"/>
      <c r="AA212" s="1"/>
      <c r="AB212" s="1"/>
    </row>
    <row r="213" spans="1:33" ht="35.1" customHeight="1">
      <c r="A213">
        <v>1020959542</v>
      </c>
      <c r="B213" t="s">
        <v>1543</v>
      </c>
      <c r="C213" t="str">
        <f>HYPERLINK(_xlfn.XLOOKUP(A213,源!A:A,源!V:V,"",0,1),"网页")</f>
        <v>网页</v>
      </c>
      <c r="D213" s="55" t="str" cm="1">
        <f t="array" aca="1" ref="D213" ca="1">"单"&amp;Sheet2!G213&amp;"/库"&amp;IFERROR(IF(COUNTIF([1]在庫!$C:$C,INDIRECT("Sheet5!AL"&amp;ROW()))&gt;0,COUNTIF([1]在庫!$C:$C,INDIRECT("Sheet5!AL"&amp;ROW())),COUNTIF([1]在庫!$D:$D,INDIRECT("Sheet5!B"&amp;ROW()))),0)</f>
        <v>单0/库0</v>
      </c>
      <c r="E213" t="str">
        <f>IFERROR(IF(F213&lt;&gt;"",F213,IF(OR(AND(Sheet3!AC213="14:00",Q213&gt;0),AND(R213&lt;&gt;"",J213&gt;1)),"",IF(AND(J213&gt;=4,Sheet2!F213=0,H213&gt;5),"上架●",IF(OR(AND(J213=0,H213&lt;12),AND(J213&lt;4,H213&lt;=5,Sheet2!F213=1)),IF(Sheet2!F213=1,"下架●",""),IF(AND(J213&lt;=4,Sheet2!F213=1),"問合●",""))))),"")</f>
        <v>❖</v>
      </c>
      <c r="F213" t="s">
        <v>1491</v>
      </c>
      <c r="G213" s="35" cm="1">
        <f t="array" aca="1" ref="G213" ca="1">IFERROR(COUNTIF(INDIRECT(Sheet2!$W$2&amp;"F"&amp;Sheet2!B213&amp;":F"&amp;Sheet2!D213),"&lt;="&amp;Sheet3!L213*手数料),0)</f>
        <v>30</v>
      </c>
      <c r="H213" s="35">
        <f ca="1">IF(AND(Sheet2!L213=0,J213+L213+N213&lt;&gt;0),J213+L213+N213,Sheet2!L213)</f>
        <v>31</v>
      </c>
      <c r="I213" s="38" t="str">
        <f ca="1">HYPERLINK("https://www.qoo10.jp/GMKT.INC/Goods/Goods.aspx?goodscode="&amp;A213,IF(Sheet2!F213=0,"在庫切れ","出品中"))</f>
        <v>在庫切れ</v>
      </c>
      <c r="J213">
        <v>7</v>
      </c>
      <c r="K213" s="33" t="s">
        <v>2873</v>
      </c>
      <c r="L213">
        <v>20</v>
      </c>
      <c r="M213" s="6" t="s">
        <v>2389</v>
      </c>
      <c r="N213">
        <v>4</v>
      </c>
      <c r="O213" t="s">
        <v>291</v>
      </c>
      <c r="P213" t="str" cm="1">
        <f t="array" aca="1" ref="P213" ca="1">IF(発送日=0.583333333333333,TEXT(0.583333333333333,"H:MM"),発送日)&amp;"/"&amp;Sheet3!AC213</f>
        <v>3/3</v>
      </c>
      <c r="Q213" cm="1">
        <f t="array" aca="1" ref="Q213" ca="1">VALUE(_xlfn.XLOOKUP(INDIRECT("A"&amp;ROW()),Sheet5!A:A,Sheet5!K:K,"",0,1))</f>
        <v>0</v>
      </c>
      <c r="R213" s="67" t="str" cm="1">
        <f t="array" aca="1" ref="R21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v>
      </c>
      <c r="S213" s="28" cm="1">
        <f t="array" aca="1" ref="S213" ca="1">VALUE(_xlfn.XLOOKUP(INDIRECT("A"&amp;ROW()),Sheet5!A:A,Sheet5!I:I,"",0,1))</f>
        <v>181000</v>
      </c>
      <c r="T213">
        <f ca="1">_xlfn.LET(_xlpm.kaka,IFERROR(LOOKUP(U213,{0,20000,30000,50000,100000,200000,400000,800000},{1500,2500,3500,4000,6000,8000,12000,30000}),6000),IF(TEXT(NOW(),"AAAA")="金曜日",_xlpm.kaka*2,_xlpm.kaka))</f>
        <v>6000</v>
      </c>
      <c r="U213" s="27">
        <f>IFERROR(_xlfn.LET(_xlpm.quyu,Sheet4!E213:J213,IF(COUNTIF(_xlpm.quyu,"&gt;0")&gt;=4,AVERAGE(_xlpm.quyu),IF(MAX(_xlpm.quyu)&gt;0,MAX(_xlpm.quyu),""))),"")</f>
        <v>146766.66666666666</v>
      </c>
      <c r="V213" s="28" cm="1">
        <f t="array" aca="1" ref="V213" ca="1">IFERROR(IF(Sheet4!D213&lt;&gt;"",ROUND((Sheet4!D213+Sheet1!T213)/手数料,0),ROUND((U213+T213)/手数料,0))*IF($V$1&lt;&gt;"",$V$1,1),"")</f>
        <v>166051</v>
      </c>
      <c r="Z213" s="1"/>
      <c r="AA213" s="1"/>
      <c r="AB213" s="1"/>
    </row>
    <row r="214" spans="1:33" ht="35.1" customHeight="1">
      <c r="A214">
        <v>1020959543</v>
      </c>
      <c r="B214" t="s">
        <v>1544</v>
      </c>
      <c r="C214" t="str">
        <f>HYPERLINK(_xlfn.XLOOKUP(A214,源!A:A,源!V:V,"",0,1),"网页")</f>
        <v>网页</v>
      </c>
      <c r="D214" s="55" t="str" cm="1">
        <f t="array" aca="1" ref="D214" ca="1">"单"&amp;Sheet2!G214&amp;"/库"&amp;IFERROR(IF(COUNTIF([1]在庫!$C:$C,INDIRECT("Sheet5!AL"&amp;ROW()))&gt;0,COUNTIF([1]在庫!$C:$C,INDIRECT("Sheet5!AL"&amp;ROW())),COUNTIF([1]在庫!$D:$D,INDIRECT("Sheet5!B"&amp;ROW()))),0)</f>
        <v>单0/库0</v>
      </c>
      <c r="E214" t="str">
        <f ca="1">IFERROR(IF(F214&lt;&gt;"",F214,IF(OR(AND(Sheet3!AC214="14:00",Q214&gt;0),AND(R214&lt;&gt;"",J214&gt;1)),"",IF(AND(J214&gt;=4,Sheet2!F214=0,H214&gt;5),"上架●",IF(OR(AND(J214=0,H214&lt;12),AND(J214&lt;4,H214&lt;=5,Sheet2!F214=1)),IF(Sheet2!F214=1,"下架●",""),IF(AND(J214&lt;=4,Sheet2!F214=1),"問合●",""))))),"")</f>
        <v/>
      </c>
      <c r="G214" s="35" cm="1">
        <f t="array" aca="1" ref="G214" ca="1">IFERROR(COUNTIF(INDIRECT(Sheet2!$W$2&amp;"F"&amp;Sheet2!B214&amp;":F"&amp;Sheet2!D214),"&lt;="&amp;Sheet3!L214*手数料),0)</f>
        <v>22</v>
      </c>
      <c r="H214" s="35">
        <f ca="1">IF(AND(Sheet2!L214=0,J214+L214+N214&lt;&gt;0),J214+L214+N214,Sheet2!L214)</f>
        <v>43</v>
      </c>
      <c r="I214" s="38" t="str">
        <f ca="1">HYPERLINK("https://www.qoo10.jp/GMKT.INC/Goods/Goods.aspx?goodscode="&amp;A214,IF(Sheet2!F214=0,"在庫切れ","出品中"))</f>
        <v>出品中</v>
      </c>
      <c r="J214">
        <v>24</v>
      </c>
      <c r="K214" s="33" t="s">
        <v>2874</v>
      </c>
      <c r="L214">
        <v>11</v>
      </c>
      <c r="M214" s="6" t="s">
        <v>2389</v>
      </c>
      <c r="N214">
        <v>8</v>
      </c>
      <c r="O214" t="s">
        <v>291</v>
      </c>
      <c r="P214" t="str" cm="1">
        <f t="array" aca="1" ref="P214" ca="1">IF(発送日=0.583333333333333,TEXT(0.583333333333333,"H:MM"),発送日)&amp;"/"&amp;Sheet3!AC214</f>
        <v>3/3</v>
      </c>
      <c r="Q214" cm="1">
        <f t="array" aca="1" ref="Q214" ca="1">VALUE(_xlfn.XLOOKUP(INDIRECT("A"&amp;ROW()),Sheet5!A:A,Sheet5!K:K,"",0,1))</f>
        <v>1</v>
      </c>
      <c r="R214" s="67" t="str" cm="1">
        <f t="array" aca="1" ref="R21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14" s="28" cm="1">
        <f t="array" aca="1" ref="S214" ca="1">VALUE(_xlfn.XLOOKUP(INDIRECT("A"&amp;ROW()),Sheet5!A:A,Sheet5!I:I,"",0,1))</f>
        <v>191966</v>
      </c>
      <c r="T214">
        <f ca="1">_xlfn.LET(_xlpm.kaka,IFERROR(LOOKUP(U214,{0,20000,30000,50000,100000,200000,400000,800000},{1500,2500,3500,4000,6000,8000,12000,30000}),6000),IF(TEXT(NOW(),"AAAA")="金曜日",_xlpm.kaka*2,_xlpm.kaka))</f>
        <v>6000</v>
      </c>
      <c r="U214" s="27">
        <f>IFERROR(_xlfn.LET(_xlpm.quyu,Sheet4!E214:J214,IF(COUNTIF(_xlpm.quyu,"&gt;0")&gt;=4,AVERAGE(_xlpm.quyu),IF(MAX(_xlpm.quyu)&gt;0,MAX(_xlpm.quyu),""))),"")</f>
        <v>170608.66666666666</v>
      </c>
      <c r="V214" s="28" cm="1">
        <f t="array" aca="1" ref="V214" ca="1">IFERROR(IF(Sheet4!D214&lt;&gt;"",ROUND((Sheet4!D214+Sheet1!T214)/手数料,0),ROUND((U214+T214)/手数料,0))*IF($V$1&lt;&gt;"",$V$1,1),"")</f>
        <v>191966</v>
      </c>
      <c r="Z214" s="1"/>
      <c r="AA214" s="1"/>
      <c r="AB214" s="1"/>
    </row>
    <row r="215" spans="1:33" ht="35.1" customHeight="1">
      <c r="A215">
        <v>1020959544</v>
      </c>
      <c r="B215" t="s">
        <v>1545</v>
      </c>
      <c r="C215" t="str">
        <f>HYPERLINK(_xlfn.XLOOKUP(A215,源!A:A,源!V:V,"",0,1),"网页")</f>
        <v>网页</v>
      </c>
      <c r="D215" s="55" t="str" cm="1">
        <f t="array" aca="1" ref="D215" ca="1">"单"&amp;Sheet2!G215&amp;"/库"&amp;IFERROR(IF(COUNTIF([1]在庫!$C:$C,INDIRECT("Sheet5!AL"&amp;ROW()))&gt;0,COUNTIF([1]在庫!$C:$C,INDIRECT("Sheet5!AL"&amp;ROW())),COUNTIF([1]在庫!$D:$D,INDIRECT("Sheet5!B"&amp;ROW()))),0)</f>
        <v>单0/库0</v>
      </c>
      <c r="E215" t="str">
        <f ca="1">IFERROR(IF(F215&lt;&gt;"",F215,IF(OR(AND(Sheet3!AC215="14:00",Q215&gt;0),AND(R215&lt;&gt;"",J215&gt;1)),"",IF(AND(J215&gt;=4,Sheet2!F215=0,H215&gt;5),"上架●",IF(OR(AND(J215=0,H215&lt;12),AND(J215&lt;4,H215&lt;=5,Sheet2!F215=1)),IF(Sheet2!F215=1,"下架●",""),IF(AND(J215&lt;=4,Sheet2!F215=1),"問合●",""))))),"")</f>
        <v/>
      </c>
      <c r="G215" s="35" cm="1">
        <f t="array" aca="1" ref="G215" ca="1">IFERROR(COUNTIF(INDIRECT(Sheet2!$W$2&amp;"F"&amp;Sheet2!B215&amp;":F"&amp;Sheet2!D215),"&lt;="&amp;Sheet3!L215*手数料),0)</f>
        <v>29</v>
      </c>
      <c r="H215" s="35">
        <f ca="1">IF(AND(Sheet2!L215=0,J215+L215+N215&lt;&gt;0),J215+L215+N215,Sheet2!L215)</f>
        <v>46</v>
      </c>
      <c r="I215" s="38" t="str">
        <f ca="1">HYPERLINK("https://www.qoo10.jp/GMKT.INC/Goods/Goods.aspx?goodscode="&amp;A215,IF(Sheet2!F215=0,"在庫切れ","出品中"))</f>
        <v>出品中</v>
      </c>
      <c r="J215">
        <v>20</v>
      </c>
      <c r="K215" s="33" t="s">
        <v>2629</v>
      </c>
      <c r="L215">
        <v>14</v>
      </c>
      <c r="M215" s="6" t="s">
        <v>2389</v>
      </c>
      <c r="N215">
        <v>12</v>
      </c>
      <c r="O215" t="s">
        <v>291</v>
      </c>
      <c r="P215" t="str" cm="1">
        <f t="array" aca="1" ref="P215" ca="1">IF(発送日=0.583333333333333,TEXT(0.583333333333333,"H:MM"),発送日)&amp;"/"&amp;Sheet3!AC215</f>
        <v>3/3</v>
      </c>
      <c r="Q215" cm="1">
        <f t="array" aca="1" ref="Q215" ca="1">VALUE(_xlfn.XLOOKUP(INDIRECT("A"&amp;ROW()),Sheet5!A:A,Sheet5!K:K,"",0,1))</f>
        <v>1</v>
      </c>
      <c r="R215" s="67" t="str" cm="1">
        <f t="array" aca="1" ref="R21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15" s="28" cm="1">
        <f t="array" aca="1" ref="S215" ca="1">VALUE(_xlfn.XLOOKUP(INDIRECT("A"&amp;ROW()),Sheet5!A:A,Sheet5!I:I,"",0,1))</f>
        <v>194711</v>
      </c>
      <c r="T215">
        <f ca="1">_xlfn.LET(_xlpm.kaka,IFERROR(LOOKUP(U215,{0,20000,30000,50000,100000,200000,400000,800000},{1500,2500,3500,4000,6000,8000,12000,30000}),6000),IF(TEXT(NOW(),"AAAA")="金曜日",_xlpm.kaka*2,_xlpm.kaka))</f>
        <v>6000</v>
      </c>
      <c r="U215" s="27">
        <f>IFERROR(_xlfn.LET(_xlpm.quyu,Sheet4!E215:J215,IF(COUNTIF(_xlpm.quyu,"&gt;0")&gt;=4,AVERAGE(_xlpm.quyu),IF(MAX(_xlpm.quyu)&gt;0,MAX(_xlpm.quyu),""))),"")</f>
        <v>173134.5</v>
      </c>
      <c r="V215" s="28" cm="1">
        <f t="array" aca="1" ref="V215" ca="1">IFERROR(IF(Sheet4!D215&lt;&gt;"",ROUND((Sheet4!D215+Sheet1!T215)/手数料,0),ROUND((U215+T215)/手数料,0))*IF($V$1&lt;&gt;"",$V$1,1),"")</f>
        <v>194711</v>
      </c>
      <c r="Z215" s="1"/>
      <c r="AA215" s="1"/>
      <c r="AB215" s="1"/>
    </row>
    <row r="216" spans="1:33" ht="35.1" customHeight="1">
      <c r="A216">
        <v>1020959546</v>
      </c>
      <c r="B216" t="s">
        <v>1546</v>
      </c>
      <c r="C216" t="str">
        <f>HYPERLINK(_xlfn.XLOOKUP(A216,源!A:A,源!V:V,"",0,1),"网页")</f>
        <v>网页</v>
      </c>
      <c r="D216" s="55" t="str" cm="1">
        <f t="array" aca="1" ref="D216" ca="1">"单"&amp;Sheet2!G216&amp;"/库"&amp;IFERROR(IF(COUNTIF([1]在庫!$C:$C,INDIRECT("Sheet5!AL"&amp;ROW()))&gt;0,COUNTIF([1]在庫!$C:$C,INDIRECT("Sheet5!AL"&amp;ROW())),COUNTIF([1]在庫!$D:$D,INDIRECT("Sheet5!B"&amp;ROW()))),0)</f>
        <v>单0/库0</v>
      </c>
      <c r="E216" t="str">
        <f>IFERROR(IF(F216&lt;&gt;"",F216,IF(OR(AND(Sheet3!AC216="14:00",Q216&gt;0),AND(R216&lt;&gt;"",J216&gt;1)),"",IF(AND(J216&gt;=4,Sheet2!F216=0,H216&gt;5),"上架●",IF(OR(AND(J216=0,H216&lt;12),AND(J216&lt;4,H216&lt;=5,Sheet2!F216=1)),IF(Sheet2!F216=1,"下架●",""),IF(AND(J216&lt;=4,Sheet2!F216=1),"問合●",""))))),"")</f>
        <v>下架●</v>
      </c>
      <c r="F216" t="s">
        <v>223</v>
      </c>
      <c r="G216" s="35" cm="1">
        <f t="array" aca="1" ref="G216" ca="1">IFERROR(COUNTIF(INDIRECT(Sheet2!$W$2&amp;"F"&amp;Sheet2!B216&amp;":F"&amp;Sheet2!D216),"&lt;="&amp;Sheet3!L216*手数料),0)</f>
        <v>17</v>
      </c>
      <c r="H216" s="35">
        <f ca="1">IF(AND(Sheet2!L216=0,J216+L216+N216&lt;&gt;0),J216+L216+N216,Sheet2!L216)</f>
        <v>27</v>
      </c>
      <c r="I216" s="38" t="str">
        <f ca="1">HYPERLINK("https://www.qoo10.jp/GMKT.INC/Goods/Goods.aspx?goodscode="&amp;A216,IF(Sheet2!F216=0,"在庫切れ","出品中"))</f>
        <v>在庫切れ</v>
      </c>
      <c r="J216">
        <v>3</v>
      </c>
      <c r="K216" s="33" t="s">
        <v>2601</v>
      </c>
      <c r="L216">
        <v>20</v>
      </c>
      <c r="M216" s="6" t="s">
        <v>2389</v>
      </c>
      <c r="N216">
        <v>4</v>
      </c>
      <c r="O216" t="s">
        <v>291</v>
      </c>
      <c r="P216" t="str" cm="1">
        <f t="array" aca="1" ref="P216" ca="1">IF(発送日=0.583333333333333,TEXT(0.583333333333333,"H:MM"),発送日)&amp;"/"&amp;Sheet3!AC216</f>
        <v>7/14</v>
      </c>
      <c r="Q216" cm="1">
        <f t="array" aca="1" ref="Q216" ca="1">VALUE(_xlfn.XLOOKUP(INDIRECT("A"&amp;ROW()),Sheet5!A:A,Sheet5!K:K,"",0,1))</f>
        <v>0</v>
      </c>
      <c r="R216" s="67" t="str" cm="1">
        <f t="array" aca="1" ref="R21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16" s="28" cm="1">
        <f t="array" aca="1" ref="S216" ca="1">VALUE(_xlfn.XLOOKUP(INDIRECT("A"&amp;ROW()),Sheet5!A:A,Sheet5!I:I,"",0,1))</f>
        <v>198445</v>
      </c>
      <c r="T216">
        <f ca="1">_xlfn.LET(_xlpm.kaka,IFERROR(LOOKUP(U216,{0,20000,30000,50000,100000,200000,400000,800000},{1500,2500,3500,4000,6000,8000,12000,30000}),6000),IF(TEXT(NOW(),"AAAA")="金曜日",_xlpm.kaka*2,_xlpm.kaka))</f>
        <v>6000</v>
      </c>
      <c r="U216" s="27">
        <f>IFERROR(_xlfn.LET(_xlpm.quyu,Sheet4!E216:J216,IF(COUNTIF(_xlpm.quyu,"&gt;0")&gt;=4,AVERAGE(_xlpm.quyu),IF(MAX(_xlpm.quyu)&gt;0,MAX(_xlpm.quyu),""))),"")</f>
        <v>176220</v>
      </c>
      <c r="V216" s="28" cm="1">
        <f t="array" aca="1" ref="V216" ca="1">IFERROR(IF(Sheet4!D216&lt;&gt;"",ROUND((Sheet4!D216+Sheet1!T216)/手数料,0),ROUND((U216+T216)/手数料,0))*IF($V$1&lt;&gt;"",$V$1,1),"")</f>
        <v>200242</v>
      </c>
      <c r="Z216" s="1"/>
      <c r="AA216" s="1"/>
      <c r="AB216" s="1"/>
    </row>
    <row r="217" spans="1:33" ht="35.1" customHeight="1">
      <c r="A217">
        <v>1020959547</v>
      </c>
      <c r="B217" t="s">
        <v>1547</v>
      </c>
      <c r="C217" t="str">
        <f>HYPERLINK(_xlfn.XLOOKUP(A217,源!A:A,源!V:V,"",0,1),"网页")</f>
        <v>网页</v>
      </c>
      <c r="D217" s="55" t="str" cm="1">
        <f t="array" aca="1" ref="D217" ca="1">"单"&amp;Sheet2!G217&amp;"/库"&amp;IFERROR(IF(COUNTIF([1]在庫!$C:$C,INDIRECT("Sheet5!AL"&amp;ROW()))&gt;0,COUNTIF([1]在庫!$C:$C,INDIRECT("Sheet5!AL"&amp;ROW())),COUNTIF([1]在庫!$D:$D,INDIRECT("Sheet5!B"&amp;ROW()))),0)</f>
        <v>单0/库0</v>
      </c>
      <c r="E217" t="str">
        <f>IFERROR(IF(F217&lt;&gt;"",F217,IF(OR(AND(Sheet3!AC217="14:00",Q217&gt;0),AND(R217&lt;&gt;"",J217&gt;1)),"",IF(AND(J217&gt;=4,Sheet2!F217=0,H217&gt;5),"上架●",IF(OR(AND(J217=0,H217&lt;12),AND(J217&lt;4,H217&lt;=5,Sheet2!F217=1)),IF(Sheet2!F217=1,"下架●",""),IF(AND(J217&lt;=4,Sheet2!F217=1),"問合●",""))))),"")</f>
        <v>❖</v>
      </c>
      <c r="F217" t="s">
        <v>1491</v>
      </c>
      <c r="G217" s="35" cm="1">
        <f t="array" aca="1" ref="G217" ca="1">IFERROR(COUNTIF(INDIRECT(Sheet2!$W$2&amp;"F"&amp;Sheet2!B217&amp;":F"&amp;Sheet2!D217),"&lt;="&amp;Sheet3!L217*手数料),0)</f>
        <v>35</v>
      </c>
      <c r="H217" s="35">
        <f ca="1">IF(AND(Sheet2!L217=0,J217+L217+N217&lt;&gt;0),J217+L217+N217,Sheet2!L217)</f>
        <v>37</v>
      </c>
      <c r="I217" s="38" t="str">
        <f ca="1">HYPERLINK("https://www.qoo10.jp/GMKT.INC/Goods/Goods.aspx?goodscode="&amp;A217,IF(Sheet2!F217=0,"在庫切れ","出品中"))</f>
        <v>在庫切れ</v>
      </c>
      <c r="J217">
        <v>8</v>
      </c>
      <c r="K217" s="33" t="s">
        <v>2875</v>
      </c>
      <c r="L217">
        <v>24</v>
      </c>
      <c r="M217" s="6" t="s">
        <v>2389</v>
      </c>
      <c r="N217">
        <v>5</v>
      </c>
      <c r="O217" t="s">
        <v>291</v>
      </c>
      <c r="P217" t="str" cm="1">
        <f t="array" aca="1" ref="P217" ca="1">IF(発送日=0.583333333333333,TEXT(0.583333333333333,"H:MM"),発送日)&amp;"/"&amp;Sheet3!AC217</f>
        <v>14/3</v>
      </c>
      <c r="Q217" cm="1">
        <f t="array" aca="1" ref="Q217" ca="1">VALUE(_xlfn.XLOOKUP(INDIRECT("A"&amp;ROW()),Sheet5!A:A,Sheet5!K:K,"",0,1))</f>
        <v>0</v>
      </c>
      <c r="R217" s="67" t="str" cm="1">
        <f t="array" aca="1" ref="R21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v>
      </c>
      <c r="S217" s="28" cm="1">
        <f t="array" aca="1" ref="S217" ca="1">VALUE(_xlfn.XLOOKUP(INDIRECT("A"&amp;ROW()),Sheet5!A:A,Sheet5!I:I,"",0,1))</f>
        <v>221758</v>
      </c>
      <c r="T217">
        <f ca="1">_xlfn.LET(_xlpm.kaka,IFERROR(LOOKUP(U217,{0,20000,30000,50000,100000,200000,400000,800000},{1500,2500,3500,4000,6000,8000,12000,30000}),6000),IF(TEXT(NOW(),"AAAA")="金曜日",_xlpm.kaka*2,_xlpm.kaka))</f>
        <v>6000</v>
      </c>
      <c r="U217" s="27">
        <f>IFERROR(_xlfn.LET(_xlpm.quyu,Sheet4!E217:J217,IF(COUNTIF(_xlpm.quyu,"&gt;0")&gt;=4,AVERAGE(_xlpm.quyu),IF(MAX(_xlpm.quyu)&gt;0,MAX(_xlpm.quyu),""))),"")</f>
        <v>175995.16666666666</v>
      </c>
      <c r="V217" s="28" cm="1">
        <f t="array" aca="1" ref="V217" ca="1">IFERROR(IF(Sheet4!D217&lt;&gt;"",ROUND((Sheet4!D217+Sheet1!T217)/手数料,0),ROUND((U217+T217)/手数料,0))*IF($V$1&lt;&gt;"",$V$1,1),"")</f>
        <v>197821</v>
      </c>
      <c r="Z217" s="1"/>
      <c r="AA217" s="1"/>
      <c r="AB217" s="1"/>
    </row>
    <row r="218" spans="1:33" ht="35.1" customHeight="1">
      <c r="A218">
        <v>1020959548</v>
      </c>
      <c r="B218" t="s">
        <v>1548</v>
      </c>
      <c r="C218" t="str">
        <f>HYPERLINK(_xlfn.XLOOKUP(A218,源!A:A,源!V:V,"",0,1),"网页")</f>
        <v>网页</v>
      </c>
      <c r="D218" s="55" t="str" cm="1">
        <f t="array" aca="1" ref="D218" ca="1">"单"&amp;Sheet2!G218&amp;"/库"&amp;IFERROR(IF(COUNTIF([1]在庫!$C:$C,INDIRECT("Sheet5!AL"&amp;ROW()))&gt;0,COUNTIF([1]在庫!$C:$C,INDIRECT("Sheet5!AL"&amp;ROW())),COUNTIF([1]在庫!$D:$D,INDIRECT("Sheet5!B"&amp;ROW()))),0)</f>
        <v>单0/库0</v>
      </c>
      <c r="E218" t="str">
        <f ca="1">IFERROR(IF(F218&lt;&gt;"",F218,IF(OR(AND(Sheet3!AC218="14:00",Q218&gt;0),AND(R218&lt;&gt;"",J218&gt;1)),"",IF(AND(J218&gt;=4,Sheet2!F218=0,H218&gt;5),"上架●",IF(OR(AND(J218=0,H218&lt;12),AND(J218&lt;4,H218&lt;=5,Sheet2!F218=1)),IF(Sheet2!F218=1,"下架●",""),IF(AND(J218&lt;=4,Sheet2!F218=1),"問合●",""))))),"")</f>
        <v/>
      </c>
      <c r="G218" s="35" cm="1">
        <f t="array" aca="1" ref="G218" ca="1">IFERROR(COUNTIF(INDIRECT(Sheet2!$W$2&amp;"F"&amp;Sheet2!B218&amp;":F"&amp;Sheet2!D218),"&lt;="&amp;Sheet3!L218*手数料),0)</f>
        <v>15</v>
      </c>
      <c r="H218" s="35">
        <f ca="1">IF(AND(Sheet2!L218=0,J218+L218+N218&lt;&gt;0),J218+L218+N218,Sheet2!L218)</f>
        <v>25</v>
      </c>
      <c r="I218" s="38" t="str">
        <f ca="1">HYPERLINK("https://www.qoo10.jp/GMKT.INC/Goods/Goods.aspx?goodscode="&amp;A218,IF(Sheet2!F218=0,"在庫切れ","出品中"))</f>
        <v>在庫切れ</v>
      </c>
      <c r="J218">
        <v>0</v>
      </c>
      <c r="K218" s="33"/>
      <c r="L218">
        <v>23</v>
      </c>
      <c r="M218" s="6" t="s">
        <v>2389</v>
      </c>
      <c r="N218">
        <v>2</v>
      </c>
      <c r="O218" t="s">
        <v>291</v>
      </c>
      <c r="P218" t="str" cm="1">
        <f t="array" aca="1" ref="P218" ca="1">IF(発送日=0.583333333333333,TEXT(0.583333333333333,"H:MM"),発送日)&amp;"/"&amp;Sheet3!AC218</f>
        <v>14/14</v>
      </c>
      <c r="Q218" cm="1">
        <f t="array" aca="1" ref="Q218" ca="1">VALUE(_xlfn.XLOOKUP(INDIRECT("A"&amp;ROW()),Sheet5!A:A,Sheet5!K:K,"",0,1))</f>
        <v>0</v>
      </c>
      <c r="R218" s="67" t="str" cm="1">
        <f t="array" aca="1" ref="R21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18" s="28" cm="1">
        <f t="array" aca="1" ref="S218" ca="1">VALUE(_xlfn.XLOOKUP(INDIRECT("A"&amp;ROW()),Sheet5!A:A,Sheet5!I:I,"",0,1))</f>
        <v>275066</v>
      </c>
      <c r="T218">
        <f ca="1">_xlfn.LET(_xlpm.kaka,IFERROR(LOOKUP(U218,{0,20000,30000,50000,100000,200000,400000,800000},{1500,2500,3500,4000,6000,8000,12000,30000}),6000),IF(TEXT(NOW(),"AAAA")="金曜日",_xlpm.kaka*2,_xlpm.kaka))</f>
        <v>6000</v>
      </c>
      <c r="U218" s="27" t="str">
        <f>IFERROR(_xlfn.LET(_xlpm.quyu,Sheet4!E218:J218,IF(COUNTIF(_xlpm.quyu,"&gt;0")&gt;=4,AVERAGE(_xlpm.quyu),IF(MAX(_xlpm.quyu)&gt;0,MAX(_xlpm.quyu),""))),"")</f>
        <v/>
      </c>
      <c r="V218" s="28" cm="1">
        <f t="array" aca="1" ref="V218" ca="1">IFERROR(IF(Sheet4!D218&lt;&gt;"",ROUND((Sheet4!D218+Sheet1!T218)/手数料,0),ROUND((U218+T218)/手数料,0))*IF($V$1&lt;&gt;"",$V$1,1),"")</f>
        <v>272374</v>
      </c>
      <c r="Z218" s="1"/>
      <c r="AA218" s="1"/>
      <c r="AB218" s="1"/>
    </row>
    <row r="219" spans="1:33" ht="35.1" customHeight="1">
      <c r="A219">
        <v>1020959550</v>
      </c>
      <c r="B219" t="s">
        <v>1549</v>
      </c>
      <c r="C219" t="str">
        <f>HYPERLINK(_xlfn.XLOOKUP(A219,源!A:A,源!V:V,"",0,1),"网页")</f>
        <v>网页</v>
      </c>
      <c r="D219" s="55" t="str" cm="1">
        <f t="array" aca="1" ref="D219" ca="1">"单"&amp;Sheet2!G219&amp;"/库"&amp;IFERROR(IF(COUNTIF([1]在庫!$C:$C,INDIRECT("Sheet5!AL"&amp;ROW()))&gt;0,COUNTIF([1]在庫!$C:$C,INDIRECT("Sheet5!AL"&amp;ROW())),COUNTIF([1]在庫!$D:$D,INDIRECT("Sheet5!B"&amp;ROW()))),0)</f>
        <v>单0/库0</v>
      </c>
      <c r="E219" t="str">
        <f>IFERROR(IF(F219&lt;&gt;"",F219,IF(OR(AND(Sheet3!AC219="14:00",Q219&gt;0),AND(R219&lt;&gt;"",J219&gt;1)),"",IF(AND(J219&gt;=4,Sheet2!F219=0,H219&gt;5),"上架●",IF(OR(AND(J219=0,H219&lt;12),AND(J219&lt;4,H219&lt;=5,Sheet2!F219=1)),IF(Sheet2!F219=1,"下架●",""),IF(AND(J219&lt;=4,Sheet2!F219=1),"問合●",""))))),"")</f>
        <v>❖</v>
      </c>
      <c r="F219" t="s">
        <v>1491</v>
      </c>
      <c r="G219" s="35" cm="1">
        <f t="array" aca="1" ref="G219" ca="1">IFERROR(COUNTIF(INDIRECT(Sheet2!$W$2&amp;"F"&amp;Sheet2!B219&amp;":F"&amp;Sheet2!D219),"&lt;="&amp;Sheet3!L219*手数料),0)</f>
        <v>29</v>
      </c>
      <c r="H219" s="35">
        <f ca="1">IF(AND(Sheet2!L219=0,J219+L219+N219&lt;&gt;0),J219+L219+N219,Sheet2!L219)</f>
        <v>29</v>
      </c>
      <c r="I219" s="38" t="str">
        <f ca="1">HYPERLINK("https://www.qoo10.jp/GMKT.INC/Goods/Goods.aspx?goodscode="&amp;A219,IF(Sheet2!F219=0,"在庫切れ","出品中"))</f>
        <v>在庫切れ</v>
      </c>
      <c r="J219">
        <v>3</v>
      </c>
      <c r="K219" s="33" t="s">
        <v>2876</v>
      </c>
      <c r="L219">
        <v>24</v>
      </c>
      <c r="M219" s="6" t="s">
        <v>2389</v>
      </c>
      <c r="N219">
        <v>2</v>
      </c>
      <c r="O219" t="s">
        <v>291</v>
      </c>
      <c r="P219" t="str" cm="1">
        <f t="array" aca="1" ref="P219" ca="1">IF(発送日=0.583333333333333,TEXT(0.583333333333333,"H:MM"),発送日)&amp;"/"&amp;Sheet3!AC219</f>
        <v>14/14</v>
      </c>
      <c r="Q219" cm="1">
        <f t="array" aca="1" ref="Q219" ca="1">VALUE(_xlfn.XLOOKUP(INDIRECT("A"&amp;ROW()),Sheet5!A:A,Sheet5!K:K,"",0,1))</f>
        <v>0</v>
      </c>
      <c r="R219" s="67" t="str" cm="1">
        <f t="array" aca="1" ref="R21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v>
      </c>
      <c r="S219" s="28" cm="1">
        <f t="array" aca="1" ref="S219" ca="1">VALUE(_xlfn.XLOOKUP(INDIRECT("A"&amp;ROW()),Sheet5!A:A,Sheet5!I:I,"",0,1))</f>
        <v>291648</v>
      </c>
      <c r="T219">
        <f ca="1">_xlfn.LET(_xlpm.kaka,IFERROR(LOOKUP(U219,{0,20000,30000,50000,100000,200000,400000,800000},{1500,2500,3500,4000,6000,8000,12000,30000}),6000),IF(TEXT(NOW(),"AAAA")="金曜日",_xlpm.kaka*2,_xlpm.kaka))</f>
        <v>8000</v>
      </c>
      <c r="U219" s="27">
        <f>IFERROR(_xlfn.LET(_xlpm.quyu,Sheet4!E219:J219,IF(COUNTIF(_xlpm.quyu,"&gt;0")&gt;=4,AVERAGE(_xlpm.quyu),IF(MAX(_xlpm.quyu)&gt;0,MAX(_xlpm.quyu),""))),"")</f>
        <v>257400</v>
      </c>
      <c r="V219" s="28" cm="1">
        <f t="array" aca="1" ref="V219" ca="1">IFERROR(IF(Sheet4!D219&lt;&gt;"",ROUND((Sheet4!D219+Sheet1!T219)/手数料,0),ROUND((U219+T219)/手数料,0))*IF($V$1&lt;&gt;"",$V$1,1),"")</f>
        <v>291648</v>
      </c>
      <c r="Z219" s="1"/>
      <c r="AA219" s="1"/>
      <c r="AB219" s="1"/>
    </row>
    <row r="220" spans="1:33" ht="35.1" customHeight="1">
      <c r="A220">
        <v>1020959551</v>
      </c>
      <c r="B220" t="s">
        <v>1550</v>
      </c>
      <c r="C220" t="str">
        <f>HYPERLINK(_xlfn.XLOOKUP(A220,源!A:A,源!V:V,"",0,1),"网页")</f>
        <v>网页</v>
      </c>
      <c r="D220" s="55" t="str" cm="1">
        <f t="array" aca="1" ref="D220" ca="1">"单"&amp;Sheet2!G220&amp;"/库"&amp;IFERROR(IF(COUNTIF([1]在庫!$C:$C,INDIRECT("Sheet5!AL"&amp;ROW()))&gt;0,COUNTIF([1]在庫!$C:$C,INDIRECT("Sheet5!AL"&amp;ROW())),COUNTIF([1]在庫!$D:$D,INDIRECT("Sheet5!B"&amp;ROW()))),0)</f>
        <v>单0/库0</v>
      </c>
      <c r="E220" t="str">
        <f>IFERROR(IF(F220&lt;&gt;"",F220,IF(OR(AND(Sheet3!AC220="14:00",Q220&gt;0),AND(R220&lt;&gt;"",J220&gt;1)),"",IF(AND(J220&gt;=4,Sheet2!F220=0,H220&gt;5),"上架●",IF(OR(AND(J220=0,H220&lt;12),AND(J220&lt;4,H220&lt;=5,Sheet2!F220=1)),IF(Sheet2!F220=1,"下架●",""),IF(AND(J220&lt;=4,Sheet2!F220=1),"問合●",""))))),"")</f>
        <v>下架●</v>
      </c>
      <c r="F220" t="s">
        <v>223</v>
      </c>
      <c r="G220" s="35" cm="1">
        <f t="array" aca="1" ref="G220" ca="1">IFERROR(COUNTIF(INDIRECT(Sheet2!$W$2&amp;"F"&amp;Sheet2!B220&amp;":F"&amp;Sheet2!D220),"&lt;="&amp;Sheet3!L220*手数料),0)</f>
        <v>16</v>
      </c>
      <c r="H220" s="35">
        <f ca="1">IF(AND(Sheet2!L220=0,J220+L220+N220&lt;&gt;0),J220+L220+N220,Sheet2!L220)</f>
        <v>26</v>
      </c>
      <c r="I220" s="38" t="str">
        <f ca="1">HYPERLINK("https://www.qoo10.jp/GMKT.INC/Goods/Goods.aspx?goodscode="&amp;A220,IF(Sheet2!F220=0,"在庫切れ","出品中"))</f>
        <v>在庫切れ</v>
      </c>
      <c r="J220">
        <v>0</v>
      </c>
      <c r="K220" s="33"/>
      <c r="L220">
        <v>23</v>
      </c>
      <c r="M220" s="6" t="s">
        <v>2389</v>
      </c>
      <c r="N220">
        <v>3</v>
      </c>
      <c r="O220" t="s">
        <v>291</v>
      </c>
      <c r="P220" t="str" cm="1">
        <f t="array" aca="1" ref="P220" ca="1">IF(発送日=0.583333333333333,TEXT(0.583333333333333,"H:MM"),発送日)&amp;"/"&amp;Sheet3!AC220</f>
        <v>7/14</v>
      </c>
      <c r="Q220" cm="1">
        <f t="array" aca="1" ref="Q220" ca="1">VALUE(_xlfn.XLOOKUP(INDIRECT("A"&amp;ROW()),Sheet5!A:A,Sheet5!K:K,"",0,1))</f>
        <v>0</v>
      </c>
      <c r="R220" s="67" t="str" cm="1">
        <f t="array" aca="1" ref="R22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20" s="28" cm="1">
        <f t="array" aca="1" ref="S220" ca="1">VALUE(_xlfn.XLOOKUP(INDIRECT("A"&amp;ROW()),Sheet5!A:A,Sheet5!I:I,"",0,1))</f>
        <v>318253</v>
      </c>
      <c r="T220">
        <f ca="1">_xlfn.LET(_xlpm.kaka,IFERROR(LOOKUP(U220,{0,20000,30000,50000,100000,200000,400000,800000},{1500,2500,3500,4000,6000,8000,12000,30000}),6000),IF(TEXT(NOW(),"AAAA")="金曜日",_xlpm.kaka*2,_xlpm.kaka))</f>
        <v>6000</v>
      </c>
      <c r="U220" s="27" t="str">
        <f>IFERROR(_xlfn.LET(_xlpm.quyu,Sheet4!E220:J220,IF(COUNTIF(_xlpm.quyu,"&gt;0")&gt;=4,AVERAGE(_xlpm.quyu),IF(MAX(_xlpm.quyu)&gt;0,MAX(_xlpm.quyu),""))),"")</f>
        <v/>
      </c>
      <c r="V220" s="28" cm="1">
        <f t="array" aca="1" ref="V220" ca="1">IFERROR(IF(Sheet4!D220&lt;&gt;"",ROUND((Sheet4!D220+Sheet1!T220)/手数料,0),ROUND((U220+T220)/手数料,0))*IF($V$1&lt;&gt;"",$V$1,1),"")</f>
        <v>334419</v>
      </c>
      <c r="Z220" s="1"/>
      <c r="AA220" s="1"/>
      <c r="AB220" s="1"/>
    </row>
    <row r="221" spans="1:33" ht="35.1" customHeight="1">
      <c r="A221">
        <v>1020959552</v>
      </c>
      <c r="B221" t="s">
        <v>1551</v>
      </c>
      <c r="C221" t="str">
        <f>HYPERLINK(_xlfn.XLOOKUP(A221,源!A:A,源!V:V,"",0,1),"网页")</f>
        <v>网页</v>
      </c>
      <c r="D221" s="55" t="str" cm="1">
        <f t="array" aca="1" ref="D221" ca="1">"单"&amp;Sheet2!G221&amp;"/库"&amp;IFERROR(IF(COUNTIF([1]在庫!$C:$C,INDIRECT("Sheet5!AL"&amp;ROW()))&gt;0,COUNTIF([1]在庫!$C:$C,INDIRECT("Sheet5!AL"&amp;ROW())),COUNTIF([1]在庫!$D:$D,INDIRECT("Sheet5!B"&amp;ROW()))),0)</f>
        <v>单0/库0</v>
      </c>
      <c r="E221" t="str">
        <f>IFERROR(IF(F221&lt;&gt;"",F221,IF(OR(AND(Sheet3!AC221="14:00",Q221&gt;0),AND(R221&lt;&gt;"",J221&gt;1)),"",IF(AND(J221&gt;=4,Sheet2!F221=0,H221&gt;5),"上架●",IF(OR(AND(J221=0,H221&lt;12),AND(J221&lt;4,H221&lt;=5,Sheet2!F221=1)),IF(Sheet2!F221=1,"下架●",""),IF(AND(J221&lt;=4,Sheet2!F221=1),"問合●",""))))),"")</f>
        <v>下架●</v>
      </c>
      <c r="F221" t="s">
        <v>223</v>
      </c>
      <c r="G221" s="35" cm="1">
        <f t="array" aca="1" ref="G221" ca="1">IFERROR(COUNTIF(INDIRECT(Sheet2!$W$2&amp;"F"&amp;Sheet2!B221&amp;":F"&amp;Sheet2!D221),"&lt;="&amp;Sheet3!L221*手数料),0)</f>
        <v>20</v>
      </c>
      <c r="H221" s="35">
        <f ca="1">IF(AND(Sheet2!L221=0,J221+L221+N221&lt;&gt;0),J221+L221+N221,Sheet2!L221)</f>
        <v>31</v>
      </c>
      <c r="I221" s="38" t="str">
        <f ca="1">HYPERLINK("https://www.qoo10.jp/GMKT.INC/Goods/Goods.aspx?goodscode="&amp;A221,IF(Sheet2!F221=0,"在庫切れ","出品中"))</f>
        <v>在庫切れ</v>
      </c>
      <c r="J221">
        <v>6</v>
      </c>
      <c r="K221" s="33" t="s">
        <v>2877</v>
      </c>
      <c r="L221">
        <v>22</v>
      </c>
      <c r="M221" s="6" t="s">
        <v>2389</v>
      </c>
      <c r="N221">
        <v>3</v>
      </c>
      <c r="O221" t="s">
        <v>291</v>
      </c>
      <c r="P221" t="str" cm="1">
        <f t="array" aca="1" ref="P221" ca="1">IF(発送日=0.583333333333333,TEXT(0.583333333333333,"H:MM"),発送日)&amp;"/"&amp;Sheet3!AC221</f>
        <v>14/3</v>
      </c>
      <c r="Q221" cm="1">
        <f t="array" aca="1" ref="Q221" ca="1">VALUE(_xlfn.XLOOKUP(INDIRECT("A"&amp;ROW()),Sheet5!A:A,Sheet5!K:K,"",0,1))</f>
        <v>0</v>
      </c>
      <c r="R221" s="67" t="str" cm="1">
        <f t="array" aca="1" ref="R22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21" s="28" cm="1">
        <f t="array" aca="1" ref="S221" ca="1">VALUE(_xlfn.XLOOKUP(INDIRECT("A"&amp;ROW()),Sheet5!A:A,Sheet5!I:I,"",0,1))</f>
        <v>336264</v>
      </c>
      <c r="T221">
        <f ca="1">_xlfn.LET(_xlpm.kaka,IFERROR(LOOKUP(U221,{0,20000,30000,50000,100000,200000,400000,800000},{1500,2500,3500,4000,6000,8000,12000,30000}),6000),IF(TEXT(NOW(),"AAAA")="金曜日",_xlpm.kaka*2,_xlpm.kaka))</f>
        <v>8000</v>
      </c>
      <c r="U221" s="27">
        <f>IFERROR(_xlfn.LET(_xlpm.quyu,Sheet4!E221:J221,IF(COUNTIF(_xlpm.quyu,"&gt;0")&gt;=4,AVERAGE(_xlpm.quyu),IF(MAX(_xlpm.quyu)&gt;0,MAX(_xlpm.quyu),""))),"")</f>
        <v>293810</v>
      </c>
      <c r="V221" s="28" cm="1">
        <f t="array" aca="1" ref="V221" ca="1">IFERROR(IF(Sheet4!D221&lt;&gt;"",ROUND((Sheet4!D221+Sheet1!T221)/手数料,0),ROUND((U221+T221)/手数料,0))*IF($V$1&lt;&gt;"",$V$1,1),"")</f>
        <v>328054</v>
      </c>
      <c r="Z221" s="1"/>
      <c r="AA221" s="1"/>
      <c r="AB221" s="1"/>
    </row>
    <row r="222" spans="1:33" ht="35.1" customHeight="1">
      <c r="A222">
        <v>1020959553</v>
      </c>
      <c r="B222" t="s">
        <v>1552</v>
      </c>
      <c r="C222" t="str">
        <f>HYPERLINK(_xlfn.XLOOKUP(A222,源!A:A,源!V:V,"",0,1),"网页")</f>
        <v>网页</v>
      </c>
      <c r="D222" s="55" t="str" cm="1">
        <f t="array" aca="1" ref="D222" ca="1">"单"&amp;Sheet2!G222&amp;"/库"&amp;IFERROR(IF(COUNTIF([1]在庫!$C:$C,INDIRECT("Sheet5!AL"&amp;ROW()))&gt;0,COUNTIF([1]在庫!$C:$C,INDIRECT("Sheet5!AL"&amp;ROW())),COUNTIF([1]在庫!$D:$D,INDIRECT("Sheet5!B"&amp;ROW()))),0)</f>
        <v>单0/库0</v>
      </c>
      <c r="E222" t="str">
        <f>IFERROR(IF(F222&lt;&gt;"",F222,IF(OR(AND(Sheet3!AC222="14:00",Q222&gt;0),AND(R222&lt;&gt;"",J222&gt;1)),"",IF(AND(J222&gt;=4,Sheet2!F222=0,H222&gt;5),"上架●",IF(OR(AND(J222=0,H222&lt;12),AND(J222&lt;4,H222&lt;=5,Sheet2!F222=1)),IF(Sheet2!F222=1,"下架●",""),IF(AND(J222&lt;=4,Sheet2!F222=1),"問合●",""))))),"")</f>
        <v>❖</v>
      </c>
      <c r="F222" t="s">
        <v>1491</v>
      </c>
      <c r="G222" s="35" cm="1">
        <f t="array" aca="1" ref="G222" ca="1">IFERROR(COUNTIF(INDIRECT(Sheet2!$W$2&amp;"F"&amp;Sheet2!B222&amp;":F"&amp;Sheet2!D222),"&lt;="&amp;Sheet3!L222*手数料),0)</f>
        <v>24</v>
      </c>
      <c r="H222" s="35">
        <f ca="1">IF(AND(Sheet2!L222=0,J222+L222+N222&lt;&gt;0),J222+L222+N222,Sheet2!L222)</f>
        <v>24</v>
      </c>
      <c r="I222" s="38" t="str">
        <f ca="1">HYPERLINK("https://www.qoo10.jp/GMKT.INC/Goods/Goods.aspx?goodscode="&amp;A222,IF(Sheet2!F222=0,"在庫切れ","出品中"))</f>
        <v>在庫切れ</v>
      </c>
      <c r="J222">
        <v>2</v>
      </c>
      <c r="K222" s="33" t="s">
        <v>2878</v>
      </c>
      <c r="L222">
        <v>22</v>
      </c>
      <c r="M222" s="6" t="s">
        <v>2389</v>
      </c>
      <c r="N222">
        <v>0</v>
      </c>
      <c r="O222" t="s">
        <v>291</v>
      </c>
      <c r="P222" t="str" cm="1">
        <f t="array" aca="1" ref="P222" ca="1">IF(発送日=0.583333333333333,TEXT(0.583333333333333,"H:MM"),発送日)&amp;"/"&amp;Sheet3!AC222</f>
        <v>14/14</v>
      </c>
      <c r="Q222" cm="1">
        <f t="array" aca="1" ref="Q222" ca="1">VALUE(_xlfn.XLOOKUP(INDIRECT("A"&amp;ROW()),Sheet5!A:A,Sheet5!K:K,"",0,1))</f>
        <v>0</v>
      </c>
      <c r="R222" s="67" t="str" cm="1">
        <f t="array" aca="1" ref="R22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v>
      </c>
      <c r="S222" s="28" cm="1">
        <f t="array" aca="1" ref="S222" ca="1">VALUE(_xlfn.XLOOKUP(INDIRECT("A"&amp;ROW()),Sheet5!A:A,Sheet5!I:I,"",0,1))</f>
        <v>327912</v>
      </c>
      <c r="T222">
        <f ca="1">_xlfn.LET(_xlpm.kaka,IFERROR(LOOKUP(U222,{0,20000,30000,50000,100000,200000,400000,800000},{1500,2500,3500,4000,6000,8000,12000,30000}),6000),IF(TEXT(NOW(),"AAAA")="金曜日",_xlpm.kaka*2,_xlpm.kaka))</f>
        <v>8000</v>
      </c>
      <c r="U222" s="27">
        <f>IFERROR(_xlfn.LET(_xlpm.quyu,Sheet4!E222:J222,IF(COUNTIF(_xlpm.quyu,"&gt;0")&gt;=4,AVERAGE(_xlpm.quyu),IF(MAX(_xlpm.quyu)&gt;0,MAX(_xlpm.quyu),""))),"")</f>
        <v>290400</v>
      </c>
      <c r="V222" s="28" cm="1">
        <f t="array" aca="1" ref="V222" ca="1">IFERROR(IF(Sheet4!D222&lt;&gt;"",ROUND((Sheet4!D222+Sheet1!T222)/手数料,0),ROUND((U222+T222)/手数料,0))*IF($V$1&lt;&gt;"",$V$1,1),"")</f>
        <v>327912</v>
      </c>
      <c r="Z222" s="1"/>
      <c r="AA222" s="1"/>
      <c r="AB222" s="1"/>
    </row>
    <row r="223" spans="1:33" ht="35.1" customHeight="1">
      <c r="A223">
        <v>1020959554</v>
      </c>
      <c r="B223" t="s">
        <v>1553</v>
      </c>
      <c r="C223" t="str">
        <f>HYPERLINK(_xlfn.XLOOKUP(A223,源!A:A,源!V:V,"",0,1),"网页")</f>
        <v>网页</v>
      </c>
      <c r="D223" s="55" t="str" cm="1">
        <f t="array" aca="1" ref="D223" ca="1">"单"&amp;Sheet2!G223&amp;"/库"&amp;IFERROR(IF(COUNTIF([1]在庫!$C:$C,INDIRECT("Sheet5!AL"&amp;ROW()))&gt;0,COUNTIF([1]在庫!$C:$C,INDIRECT("Sheet5!AL"&amp;ROW())),COUNTIF([1]在庫!$D:$D,INDIRECT("Sheet5!B"&amp;ROW()))),0)</f>
        <v>单0/库0</v>
      </c>
      <c r="E223" t="str">
        <f ca="1">IFERROR(IF(F223&lt;&gt;"",F223,IF(OR(AND(Sheet3!AC223="14:00",Q223&gt;0),AND(R223&lt;&gt;"",J223&gt;1)),"",IF(AND(J223&gt;=4,Sheet2!F223=0,H223&gt;5),"上架●",IF(OR(AND(J223=0,H223&lt;12),AND(J223&lt;4,H223&lt;=5,Sheet2!F223=1)),IF(Sheet2!F223=1,"下架●",""),IF(AND(J223&lt;=4,Sheet2!F223=1),"問合●",""))))),"")</f>
        <v/>
      </c>
      <c r="G223" s="35" cm="1">
        <f t="array" aca="1" ref="G223" ca="1">IFERROR(COUNTIF(INDIRECT(Sheet2!$W$2&amp;"F"&amp;Sheet2!B223&amp;":F"&amp;Sheet2!D223),"&lt;="&amp;Sheet3!L223*手数料),0)</f>
        <v>6</v>
      </c>
      <c r="H223" s="35">
        <f ca="1">IF(AND(Sheet2!L223=0,J223+L223+N223&lt;&gt;0),J223+L223+N223,Sheet2!L223)</f>
        <v>38</v>
      </c>
      <c r="I223" s="38" t="str">
        <f ca="1">HYPERLINK("https://www.qoo10.jp/GMKT.INC/Goods/Goods.aspx?goodscode="&amp;A223,IF(Sheet2!F223=0,"在庫切れ","出品中"))</f>
        <v>出品中</v>
      </c>
      <c r="J223">
        <v>17</v>
      </c>
      <c r="K223" s="33" t="s">
        <v>2630</v>
      </c>
      <c r="L223">
        <v>17</v>
      </c>
      <c r="M223" s="6" t="s">
        <v>2389</v>
      </c>
      <c r="N223">
        <v>4</v>
      </c>
      <c r="O223" t="s">
        <v>291</v>
      </c>
      <c r="P223" t="str" cm="1">
        <f t="array" aca="1" ref="P223" ca="1">IF(発送日=0.583333333333333,TEXT(0.583333333333333,"H:MM"),発送日)&amp;"/"&amp;Sheet3!AC223</f>
        <v>3/3</v>
      </c>
      <c r="Q223" cm="1">
        <f t="array" aca="1" ref="Q223" ca="1">VALUE(_xlfn.XLOOKUP(INDIRECT("A"&amp;ROW()),Sheet5!A:A,Sheet5!K:K,"",0,1))</f>
        <v>1</v>
      </c>
      <c r="R223" s="67" t="str" cm="1">
        <f t="array" aca="1" ref="R22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23" s="28" cm="1">
        <f t="array" aca="1" ref="S223" ca="1">VALUE(_xlfn.XLOOKUP(INDIRECT("A"&amp;ROW()),Sheet5!A:A,Sheet5!I:I,"",0,1))</f>
        <v>348611</v>
      </c>
      <c r="T223">
        <f ca="1">_xlfn.LET(_xlpm.kaka,IFERROR(LOOKUP(U223,{0,20000,30000,50000,100000,200000,400000,800000},{1500,2500,3500,4000,6000,8000,12000,30000}),6000),IF(TEXT(NOW(),"AAAA")="金曜日",_xlpm.kaka*2,_xlpm.kaka))</f>
        <v>8000</v>
      </c>
      <c r="U223" s="27">
        <f>IFERROR(_xlfn.LET(_xlpm.quyu,Sheet4!E223:J223,IF(COUNTIF(_xlpm.quyu,"&gt;0")&gt;=4,AVERAGE(_xlpm.quyu),IF(MAX(_xlpm.quyu)&gt;0,MAX(_xlpm.quyu),""))),"")</f>
        <v>312722.5</v>
      </c>
      <c r="V223" s="28" cm="1">
        <f t="array" aca="1" ref="V223" ca="1">IFERROR(IF(Sheet4!D223&lt;&gt;"",ROUND((Sheet4!D223+Sheet1!T223)/手数料,0),ROUND((U223+T223)/手数料,0))*IF($V$1&lt;&gt;"",$V$1,1),"")</f>
        <v>348611</v>
      </c>
      <c r="Z223" s="1"/>
      <c r="AA223" s="1"/>
      <c r="AB223" s="1"/>
    </row>
    <row r="224" spans="1:33" ht="35.1" customHeight="1">
      <c r="A224">
        <v>1020959555</v>
      </c>
      <c r="B224" t="s">
        <v>1554</v>
      </c>
      <c r="C224" t="str">
        <f>HYPERLINK(_xlfn.XLOOKUP(A224,源!A:A,源!V:V,"",0,1),"网页")</f>
        <v>网页</v>
      </c>
      <c r="D224" s="55" t="str" cm="1">
        <f t="array" aca="1" ref="D224" ca="1">"单"&amp;Sheet2!G224&amp;"/库"&amp;IFERROR(IF(COUNTIF([1]在庫!$C:$C,INDIRECT("Sheet5!AL"&amp;ROW()))&gt;0,COUNTIF([1]在庫!$C:$C,INDIRECT("Sheet5!AL"&amp;ROW())),COUNTIF([1]在庫!$D:$D,INDIRECT("Sheet5!B"&amp;ROW()))),0)</f>
        <v>单0/库0</v>
      </c>
      <c r="E224" t="str">
        <f ca="1">IFERROR(IF(F224&lt;&gt;"",F224,IF(OR(AND(Sheet3!AC224="14:00",Q224&gt;0),AND(R224&lt;&gt;"",J224&gt;1)),"",IF(AND(J224&gt;=4,Sheet2!F224=0,H224&gt;5),"上架●",IF(OR(AND(J224=0,H224&lt;12),AND(J224&lt;4,H224&lt;=5,Sheet2!F224=1)),IF(Sheet2!F224=1,"下架●",""),IF(AND(J224&lt;=4,Sheet2!F224=1),"問合●",""))))),"")</f>
        <v/>
      </c>
      <c r="G224" s="35" cm="1">
        <f t="array" aca="1" ref="G224" ca="1">IFERROR(COUNTIF(INDIRECT(Sheet2!$W$2&amp;"F"&amp;Sheet2!B224&amp;":F"&amp;Sheet2!D224),"&lt;="&amp;Sheet3!L224*手数料),0)</f>
        <v>9</v>
      </c>
      <c r="H224" s="35">
        <f ca="1">IF(AND(Sheet2!L224=0,J224+L224+N224&lt;&gt;0),J224+L224+N224,Sheet2!L224)</f>
        <v>50</v>
      </c>
      <c r="I224" s="38" t="str">
        <f ca="1">HYPERLINK("https://www.qoo10.jp/GMKT.INC/Goods/Goods.aspx?goodscode="&amp;A224,IF(Sheet2!F224=0,"在庫切れ","出品中"))</f>
        <v>出品中</v>
      </c>
      <c r="J224">
        <v>27</v>
      </c>
      <c r="K224" s="33" t="s">
        <v>2879</v>
      </c>
      <c r="L224">
        <v>16</v>
      </c>
      <c r="M224" s="6" t="s">
        <v>2389</v>
      </c>
      <c r="N224">
        <v>7</v>
      </c>
      <c r="O224" t="s">
        <v>291</v>
      </c>
      <c r="P224" t="str" cm="1">
        <f t="array" aca="1" ref="P224" ca="1">IF(発送日=0.583333333333333,TEXT(0.583333333333333,"H:MM"),発送日)&amp;"/"&amp;Sheet3!AC224</f>
        <v>3/3</v>
      </c>
      <c r="Q224" cm="1">
        <f t="array" aca="1" ref="Q224" ca="1">VALUE(_xlfn.XLOOKUP(INDIRECT("A"&amp;ROW()),Sheet5!A:A,Sheet5!K:K,"",0,1))</f>
        <v>1</v>
      </c>
      <c r="R224" s="67" t="str" cm="1">
        <f t="array" aca="1" ref="R22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24" s="28" cm="1">
        <f t="array" aca="1" ref="S224" ca="1">VALUE(_xlfn.XLOOKUP(INDIRECT("A"&amp;ROW()),Sheet5!A:A,Sheet5!I:I,"",0,1))</f>
        <v>510943</v>
      </c>
      <c r="T224">
        <f ca="1">_xlfn.LET(_xlpm.kaka,IFERROR(LOOKUP(U224,{0,20000,30000,50000,100000,200000,400000,800000},{1500,2500,3500,4000,6000,8000,12000,30000}),6000),IF(TEXT(NOW(),"AAAA")="金曜日",_xlpm.kaka*2,_xlpm.kaka))</f>
        <v>12000</v>
      </c>
      <c r="U224" s="27">
        <f>IFERROR(_xlfn.LET(_xlpm.quyu,Sheet4!E224:J224,IF(COUNTIF(_xlpm.quyu,"&gt;0")&gt;=4,AVERAGE(_xlpm.quyu),IF(MAX(_xlpm.quyu)&gt;0,MAX(_xlpm.quyu),""))),"")</f>
        <v>457519.33333333331</v>
      </c>
      <c r="V224" s="28" cm="1">
        <f t="array" aca="1" ref="V224" ca="1">IFERROR(IF(Sheet4!D224&lt;&gt;"",ROUND((Sheet4!D224+Sheet1!T224)/手数料,0),ROUND((U224+T224)/手数料,0))*IF($V$1&lt;&gt;"",$V$1,1),"")</f>
        <v>510347</v>
      </c>
      <c r="Z224" s="1"/>
      <c r="AA224" s="1"/>
      <c r="AB224" s="1"/>
    </row>
    <row r="225" spans="1:28" ht="35.1" customHeight="1">
      <c r="A225">
        <v>1020959556</v>
      </c>
      <c r="B225" t="s">
        <v>1555</v>
      </c>
      <c r="C225" t="str">
        <f>HYPERLINK(_xlfn.XLOOKUP(A225,源!A:A,源!V:V,"",0,1),"网页")</f>
        <v>网页</v>
      </c>
      <c r="D225" s="55" t="str" cm="1">
        <f t="array" aca="1" ref="D225" ca="1">"单"&amp;Sheet2!G225&amp;"/库"&amp;IFERROR(IF(COUNTIF([1]在庫!$C:$C,INDIRECT("Sheet5!AL"&amp;ROW()))&gt;0,COUNTIF([1]在庫!$C:$C,INDIRECT("Sheet5!AL"&amp;ROW())),COUNTIF([1]在庫!$D:$D,INDIRECT("Sheet5!B"&amp;ROW()))),0)</f>
        <v>单0/库0</v>
      </c>
      <c r="E225" t="str">
        <f ca="1">IFERROR(IF(F225&lt;&gt;"",F225,IF(OR(AND(Sheet3!AC225="14:00",Q225&gt;0),AND(R225&lt;&gt;"",J225&gt;1)),"",IF(AND(J225&gt;=4,Sheet2!F225=0,H225&gt;5),"上架●",IF(OR(AND(J225=0,H225&lt;12),AND(J225&lt;4,H225&lt;=5,Sheet2!F225=1)),IF(Sheet2!F225=1,"下架●",""),IF(AND(J225&lt;=4,Sheet2!F225=1),"問合●",""))))),"")</f>
        <v/>
      </c>
      <c r="G225" s="35" cm="1">
        <f t="array" aca="1" ref="G225" ca="1">IFERROR(COUNTIF(INDIRECT(Sheet2!$W$2&amp;"F"&amp;Sheet2!B225&amp;":F"&amp;Sheet2!D225),"&lt;="&amp;Sheet3!L225*手数料),0)</f>
        <v>9</v>
      </c>
      <c r="H225" s="35">
        <f ca="1">IF(AND(Sheet2!L225=0,J225+L225+N225&lt;&gt;0),J225+L225+N225,Sheet2!L225)</f>
        <v>44</v>
      </c>
      <c r="I225" s="38" t="str">
        <f ca="1">HYPERLINK("https://www.qoo10.jp/GMKT.INC/Goods/Goods.aspx?goodscode="&amp;A225,IF(Sheet2!F225=0,"在庫切れ","出品中"))</f>
        <v>出品中</v>
      </c>
      <c r="J225">
        <v>32</v>
      </c>
      <c r="K225" s="33" t="s">
        <v>2880</v>
      </c>
      <c r="L225">
        <v>10</v>
      </c>
      <c r="M225" s="6" t="s">
        <v>2389</v>
      </c>
      <c r="N225">
        <v>2</v>
      </c>
      <c r="O225" t="s">
        <v>291</v>
      </c>
      <c r="P225" t="str" cm="1">
        <f t="array" aca="1" ref="P225" ca="1">IF(発送日=0.583333333333333,TEXT(0.583333333333333,"H:MM"),発送日)&amp;"/"&amp;Sheet3!AC225</f>
        <v>3/3</v>
      </c>
      <c r="Q225" cm="1">
        <f t="array" aca="1" ref="Q225" ca="1">VALUE(_xlfn.XLOOKUP(INDIRECT("A"&amp;ROW()),Sheet5!A:A,Sheet5!K:K,"",0,1))</f>
        <v>1</v>
      </c>
      <c r="R225" s="67" t="str" cm="1">
        <f t="array" aca="1" ref="R22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25" s="28" cm="1">
        <f t="array" aca="1" ref="S225" ca="1">VALUE(_xlfn.XLOOKUP(INDIRECT("A"&amp;ROW()),Sheet5!A:A,Sheet5!I:I,"",0,1))</f>
        <v>378029</v>
      </c>
      <c r="T225">
        <f ca="1">_xlfn.LET(_xlpm.kaka,IFERROR(LOOKUP(U225,{0,20000,30000,50000,100000,200000,400000,800000},{1500,2500,3500,4000,6000,8000,12000,30000}),6000),IF(TEXT(NOW(),"AAAA")="金曜日",_xlpm.kaka*2,_xlpm.kaka))</f>
        <v>8000</v>
      </c>
      <c r="U225" s="27">
        <f>IFERROR(_xlfn.LET(_xlpm.quyu,Sheet4!E225:J225,IF(COUNTIF(_xlpm.quyu,"&gt;0")&gt;=4,AVERAGE(_xlpm.quyu),IF(MAX(_xlpm.quyu)&gt;0,MAX(_xlpm.quyu),""))),"")</f>
        <v>341719.83333333331</v>
      </c>
      <c r="V225" s="28" cm="1">
        <f t="array" aca="1" ref="V225" ca="1">IFERROR(IF(Sheet4!D225&lt;&gt;"",ROUND((Sheet4!D225+Sheet1!T225)/手数料,0),ROUND((U225+T225)/手数料,0))*IF($V$1&lt;&gt;"",$V$1,1),"")</f>
        <v>380130</v>
      </c>
      <c r="Z225" s="1"/>
      <c r="AA225" s="1"/>
      <c r="AB225" s="1"/>
    </row>
    <row r="226" spans="1:28" ht="35.1" customHeight="1">
      <c r="A226">
        <v>1020959557</v>
      </c>
      <c r="B226" t="s">
        <v>1556</v>
      </c>
      <c r="C226" t="str">
        <f>HYPERLINK(_xlfn.XLOOKUP(A226,源!A:A,源!V:V,"",0,1),"网页")</f>
        <v>网页</v>
      </c>
      <c r="D226" s="55" t="str" cm="1">
        <f t="array" aca="1" ref="D226" ca="1">"单"&amp;Sheet2!G226&amp;"/库"&amp;IFERROR(IF(COUNTIF([1]在庫!$C:$C,INDIRECT("Sheet5!AL"&amp;ROW()))&gt;0,COUNTIF([1]在庫!$C:$C,INDIRECT("Sheet5!AL"&amp;ROW())),COUNTIF([1]在庫!$D:$D,INDIRECT("Sheet5!B"&amp;ROW()))),0)</f>
        <v>单0/库0</v>
      </c>
      <c r="E226" t="str">
        <f ca="1">IFERROR(IF(F226&lt;&gt;"",F226,IF(OR(AND(Sheet3!AC226="14:00",Q226&gt;0),AND(R226&lt;&gt;"",J226&gt;1)),"",IF(AND(J226&gt;=4,Sheet2!F226=0,H226&gt;5),"上架●",IF(OR(AND(J226=0,H226&lt;12),AND(J226&lt;4,H226&lt;=5,Sheet2!F226=1)),IF(Sheet2!F226=1,"下架●",""),IF(AND(J226&lt;=4,Sheet2!F226=1),"問合●",""))))),"")</f>
        <v/>
      </c>
      <c r="G226" s="35" cm="1">
        <f t="array" aca="1" ref="G226" ca="1">IFERROR(COUNTIF(INDIRECT(Sheet2!$W$2&amp;"F"&amp;Sheet2!B226&amp;":F"&amp;Sheet2!D226),"&lt;="&amp;Sheet3!L226*手数料),0)</f>
        <v>7</v>
      </c>
      <c r="H226" s="35">
        <f ca="1">IF(AND(Sheet2!L226=0,J226+L226+N226&lt;&gt;0),J226+L226+N226,Sheet2!L226)</f>
        <v>44</v>
      </c>
      <c r="I226" s="38" t="str">
        <f ca="1">HYPERLINK("https://www.qoo10.jp/GMKT.INC/Goods/Goods.aspx?goodscode="&amp;A226,IF(Sheet2!F226=0,"在庫切れ","出品中"))</f>
        <v>出品中</v>
      </c>
      <c r="J226">
        <v>23</v>
      </c>
      <c r="K226" s="33" t="s">
        <v>2881</v>
      </c>
      <c r="L226">
        <v>20</v>
      </c>
      <c r="M226" s="6" t="s">
        <v>2389</v>
      </c>
      <c r="N226">
        <v>1</v>
      </c>
      <c r="O226" t="s">
        <v>291</v>
      </c>
      <c r="P226" t="str" cm="1">
        <f t="array" aca="1" ref="P226" ca="1">IF(発送日=0.583333333333333,TEXT(0.583333333333333,"H:MM"),発送日)&amp;"/"&amp;Sheet3!AC226</f>
        <v>3/3</v>
      </c>
      <c r="Q226" cm="1">
        <f t="array" aca="1" ref="Q226" ca="1">VALUE(_xlfn.XLOOKUP(INDIRECT("A"&amp;ROW()),Sheet5!A:A,Sheet5!K:K,"",0,1))</f>
        <v>1</v>
      </c>
      <c r="R226" s="67" t="str" cm="1">
        <f t="array" aca="1" ref="R22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26" s="28" cm="1">
        <f t="array" aca="1" ref="S226" ca="1">VALUE(_xlfn.XLOOKUP(INDIRECT("A"&amp;ROW()),Sheet5!A:A,Sheet5!I:I,"",0,1))</f>
        <v>429931</v>
      </c>
      <c r="T226">
        <f ca="1">_xlfn.LET(_xlpm.kaka,IFERROR(LOOKUP(U226,{0,20000,30000,50000,100000,200000,400000,800000},{1500,2500,3500,4000,6000,8000,12000,30000}),6000),IF(TEXT(NOW(),"AAAA")="金曜日",_xlpm.kaka*2,_xlpm.kaka))</f>
        <v>8000</v>
      </c>
      <c r="U226" s="27">
        <f>IFERROR(_xlfn.LET(_xlpm.quyu,Sheet4!E226:J226,IF(COUNTIF(_xlpm.quyu,"&gt;0")&gt;=4,AVERAGE(_xlpm.quyu),IF(MAX(_xlpm.quyu)&gt;0,MAX(_xlpm.quyu),""))),"")</f>
        <v>383102.33333333331</v>
      </c>
      <c r="V226" s="28" cm="1">
        <f t="array" aca="1" ref="V226" ca="1">IFERROR(IF(Sheet4!D226&lt;&gt;"",ROUND((Sheet4!D226+Sheet1!T226)/手数料,0),ROUND((U226+T226)/手数料,0))*IF($V$1&lt;&gt;"",$V$1,1),"")</f>
        <v>425111</v>
      </c>
      <c r="Z226" s="1"/>
      <c r="AA226" s="1"/>
      <c r="AB226" s="1"/>
    </row>
    <row r="227" spans="1:28" ht="35.1" customHeight="1">
      <c r="A227">
        <v>1020959558</v>
      </c>
      <c r="B227" t="s">
        <v>1557</v>
      </c>
      <c r="C227" t="str">
        <f>HYPERLINK(_xlfn.XLOOKUP(A227,源!A:A,源!V:V,"",0,1),"网页")</f>
        <v>网页</v>
      </c>
      <c r="D227" s="55" t="str" cm="1">
        <f t="array" aca="1" ref="D227" ca="1">"单"&amp;Sheet2!G227&amp;"/库"&amp;IFERROR(IF(COUNTIF([1]在庫!$C:$C,INDIRECT("Sheet5!AL"&amp;ROW()))&gt;0,COUNTIF([1]在庫!$C:$C,INDIRECT("Sheet5!AL"&amp;ROW())),COUNTIF([1]在庫!$D:$D,INDIRECT("Sheet5!B"&amp;ROW()))),0)</f>
        <v>单0/库0</v>
      </c>
      <c r="E227" t="str">
        <f>IFERROR(IF(F227&lt;&gt;"",F227,IF(OR(AND(Sheet3!AC227="14:00",Q227&gt;0),AND(R227&lt;&gt;"",J227&gt;1)),"",IF(AND(J227&gt;=4,Sheet2!F227=0,H227&gt;5),"上架●",IF(OR(AND(J227=0,H227&lt;12),AND(J227&lt;4,H227&lt;=5,Sheet2!F227=1)),IF(Sheet2!F227=1,"下架●",""),IF(AND(J227&lt;=4,Sheet2!F227=1),"問合●",""))))),"")</f>
        <v>下架●</v>
      </c>
      <c r="F227" t="s">
        <v>223</v>
      </c>
      <c r="G227" s="35" cm="1">
        <f t="array" aca="1" ref="G227" ca="1">IFERROR(COUNTIF(INDIRECT(Sheet2!$W$2&amp;"F"&amp;Sheet2!B227&amp;":F"&amp;Sheet2!D227),"&lt;="&amp;Sheet3!L227*手数料),0)</f>
        <v>14</v>
      </c>
      <c r="H227" s="35">
        <f ca="1">IF(AND(Sheet2!L227=0,J227+L227+N227&lt;&gt;0),J227+L227+N227,Sheet2!L227)</f>
        <v>23</v>
      </c>
      <c r="I227" s="38" t="str">
        <f ca="1">HYPERLINK("https://www.qoo10.jp/GMKT.INC/Goods/Goods.aspx?goodscode="&amp;A227,IF(Sheet2!F227=0,"在庫切れ","出品中"))</f>
        <v>在庫切れ</v>
      </c>
      <c r="J227">
        <v>0</v>
      </c>
      <c r="K227" s="33"/>
      <c r="L227">
        <v>23</v>
      </c>
      <c r="M227" s="6" t="s">
        <v>2389</v>
      </c>
      <c r="N227">
        <v>0</v>
      </c>
      <c r="O227" t="s">
        <v>291</v>
      </c>
      <c r="P227" t="str" cm="1">
        <f t="array" aca="1" ref="P227" ca="1">IF(発送日=0.583333333333333,TEXT(0.583333333333333,"H:MM"),発送日)&amp;"/"&amp;Sheet3!AC227</f>
        <v>7/14</v>
      </c>
      <c r="Q227" cm="1">
        <f t="array" aca="1" ref="Q227" ca="1">VALUE(_xlfn.XLOOKUP(INDIRECT("A"&amp;ROW()),Sheet5!A:A,Sheet5!K:K,"",0,1))</f>
        <v>0</v>
      </c>
      <c r="R227" s="67" t="str" cm="1">
        <f t="array" aca="1" ref="R22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27" s="28" cm="1">
        <f t="array" aca="1" ref="S227" ca="1">VALUE(_xlfn.XLOOKUP(INDIRECT("A"&amp;ROW()),Sheet5!A:A,Sheet5!I:I,"",0,1))</f>
        <v>574409</v>
      </c>
      <c r="T227">
        <f ca="1">_xlfn.LET(_xlpm.kaka,IFERROR(LOOKUP(U227,{0,20000,30000,50000,100000,200000,400000,800000},{1500,2500,3500,4000,6000,8000,12000,30000}),6000),IF(TEXT(NOW(),"AAAA")="金曜日",_xlpm.kaka*2,_xlpm.kaka))</f>
        <v>6000</v>
      </c>
      <c r="U227" s="27" t="str">
        <f>IFERROR(_xlfn.LET(_xlpm.quyu,Sheet4!E227:J227,IF(COUNTIF(_xlpm.quyu,"&gt;0")&gt;=4,AVERAGE(_xlpm.quyu),IF(MAX(_xlpm.quyu)&gt;0,MAX(_xlpm.quyu),""))),"")</f>
        <v/>
      </c>
      <c r="V227" s="28" cm="1">
        <f t="array" aca="1" ref="V227" ca="1">IFERROR(IF(Sheet4!D227&lt;&gt;"",ROUND((Sheet4!D227+Sheet1!T227)/手数料,0),ROUND((U227+T227)/手数料,0))*IF($V$1&lt;&gt;"",$V$1,1),"")</f>
        <v>573131</v>
      </c>
      <c r="Z227" s="1"/>
      <c r="AA227" s="1"/>
      <c r="AB227" s="1"/>
    </row>
    <row r="228" spans="1:28" ht="35.1" customHeight="1">
      <c r="A228">
        <v>1020959560</v>
      </c>
      <c r="B228" t="s">
        <v>1558</v>
      </c>
      <c r="C228" t="str">
        <f>HYPERLINK(_xlfn.XLOOKUP(A228,源!A:A,源!V:V,"",0,1),"网页")</f>
        <v>网页</v>
      </c>
      <c r="D228" s="55" t="str" cm="1">
        <f t="array" aca="1" ref="D228" ca="1">"单"&amp;Sheet2!G228&amp;"/库"&amp;IFERROR(IF(COUNTIF([1]在庫!$C:$C,INDIRECT("Sheet5!AL"&amp;ROW()))&gt;0,COUNTIF([1]在庫!$C:$C,INDIRECT("Sheet5!AL"&amp;ROW())),COUNTIF([1]在庫!$D:$D,INDIRECT("Sheet5!B"&amp;ROW()))),0)</f>
        <v>单0/库0</v>
      </c>
      <c r="E228" t="str">
        <f ca="1">IFERROR(IF(F228&lt;&gt;"",F228,IF(OR(AND(Sheet3!AC228="14:00",Q228&gt;0),AND(R228&lt;&gt;"",J228&gt;1)),"",IF(AND(J228&gt;=4,Sheet2!F228=0,H228&gt;5),"上架●",IF(OR(AND(J228=0,H228&lt;12),AND(J228&lt;4,H228&lt;=5,Sheet2!F228=1)),IF(Sheet2!F228=1,"下架●",""),IF(AND(J228&lt;=4,Sheet2!F228=1),"問合●",""))))),"")</f>
        <v/>
      </c>
      <c r="G228" s="35" cm="1">
        <f t="array" aca="1" ref="G228" ca="1">IFERROR(COUNTIF(INDIRECT(Sheet2!$W$2&amp;"F"&amp;Sheet2!B228&amp;":F"&amp;Sheet2!D228),"&lt;="&amp;Sheet3!L228*手数料),0)</f>
        <v>7</v>
      </c>
      <c r="H228" s="35">
        <f ca="1">IF(AND(Sheet2!L228=0,J228+L228+N228&lt;&gt;0),J228+L228+N228,Sheet2!L228)</f>
        <v>27</v>
      </c>
      <c r="I228" s="38" t="str">
        <f ca="1">HYPERLINK("https://www.qoo10.jp/GMKT.INC/Goods/Goods.aspx?goodscode="&amp;A228,IF(Sheet2!F228=0,"在庫切れ","出品中"))</f>
        <v>出品中</v>
      </c>
      <c r="J228">
        <v>15</v>
      </c>
      <c r="K228" s="33" t="s">
        <v>2882</v>
      </c>
      <c r="L228">
        <v>10</v>
      </c>
      <c r="M228" s="6" t="s">
        <v>2389</v>
      </c>
      <c r="N228">
        <v>2</v>
      </c>
      <c r="O228" t="s">
        <v>291</v>
      </c>
      <c r="P228" t="str" cm="1">
        <f t="array" aca="1" ref="P228" ca="1">IF(発送日=0.583333333333333,TEXT(0.583333333333333,"H:MM"),発送日)&amp;"/"&amp;Sheet3!AC228</f>
        <v>3/3</v>
      </c>
      <c r="Q228" cm="1">
        <f t="array" aca="1" ref="Q228" ca="1">VALUE(_xlfn.XLOOKUP(INDIRECT("A"&amp;ROW()),Sheet5!A:A,Sheet5!K:K,"",0,1))</f>
        <v>1</v>
      </c>
      <c r="R228" s="67" t="str" cm="1">
        <f t="array" aca="1" ref="R22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28" s="28" cm="1">
        <f t="array" aca="1" ref="S228" ca="1">VALUE(_xlfn.XLOOKUP(INDIRECT("A"&amp;ROW()),Sheet5!A:A,Sheet5!I:I,"",0,1))</f>
        <v>273413</v>
      </c>
      <c r="T228">
        <f ca="1">_xlfn.LET(_xlpm.kaka,IFERROR(LOOKUP(U228,{0,20000,30000,50000,100000,200000,400000,800000},{1500,2500,3500,4000,6000,8000,12000,30000}),6000),IF(TEXT(NOW(),"AAAA")="金曜日",_xlpm.kaka*2,_xlpm.kaka))</f>
        <v>8000</v>
      </c>
      <c r="U228" s="27">
        <f>IFERROR(_xlfn.LET(_xlpm.quyu,Sheet4!E228:J228,IF(COUNTIF(_xlpm.quyu,"&gt;0")&gt;=4,AVERAGE(_xlpm.quyu),IF(MAX(_xlpm.quyu)&gt;0,MAX(_xlpm.quyu),""))),"")</f>
        <v>227000</v>
      </c>
      <c r="V228" s="28" cm="1">
        <f t="array" aca="1" ref="V228" ca="1">IFERROR(IF(Sheet4!D228&lt;&gt;"",ROUND((Sheet4!D228+Sheet1!T228)/手数料,0),ROUND((U228+T228)/手数料,0))*IF($V$1&lt;&gt;"",$V$1,1),"")</f>
        <v>255435</v>
      </c>
      <c r="Z228" s="1"/>
      <c r="AA228" s="1"/>
      <c r="AB228" s="1"/>
    </row>
    <row r="229" spans="1:28" ht="35.1" customHeight="1">
      <c r="A229">
        <v>1020959561</v>
      </c>
      <c r="B229" t="s">
        <v>1559</v>
      </c>
      <c r="C229" t="str">
        <f>HYPERLINK(_xlfn.XLOOKUP(A229,源!A:A,源!V:V,"",0,1),"网页")</f>
        <v>网页</v>
      </c>
      <c r="D229" s="55" t="str" cm="1">
        <f t="array" aca="1" ref="D229" ca="1">"单"&amp;Sheet2!G229&amp;"/库"&amp;IFERROR(IF(COUNTIF([1]在庫!$C:$C,INDIRECT("Sheet5!AL"&amp;ROW()))&gt;0,COUNTIF([1]在庫!$C:$C,INDIRECT("Sheet5!AL"&amp;ROW())),COUNTIF([1]在庫!$D:$D,INDIRECT("Sheet5!B"&amp;ROW()))),0)</f>
        <v>单0/库0</v>
      </c>
      <c r="E229" t="str">
        <f ca="1">IFERROR(IF(F229&lt;&gt;"",F229,IF(OR(AND(Sheet3!AC229="14:00",Q229&gt;0),AND(R229&lt;&gt;"",J229&gt;1)),"",IF(AND(J229&gt;=4,Sheet2!F229=0,H229&gt;5),"上架●",IF(OR(AND(J229=0,H229&lt;12),AND(J229&lt;4,H229&lt;=5,Sheet2!F229=1)),IF(Sheet2!F229=1,"下架●",""),IF(AND(J229&lt;=4,Sheet2!F229=1),"問合●",""))))),"")</f>
        <v/>
      </c>
      <c r="G229" s="35" cm="1">
        <f t="array" aca="1" ref="G229" ca="1">IFERROR(COUNTIF(INDIRECT(Sheet2!$W$2&amp;"F"&amp;Sheet2!B229&amp;":F"&amp;Sheet2!D229),"&lt;="&amp;Sheet3!L229*手数料),0)</f>
        <v>28</v>
      </c>
      <c r="H229" s="35">
        <f ca="1">IF(AND(Sheet2!L229=0,J229+L229+N229&lt;&gt;0),J229+L229+N229,Sheet2!L229)</f>
        <v>38</v>
      </c>
      <c r="I229" s="38" t="str">
        <f ca="1">HYPERLINK("https://www.qoo10.jp/GMKT.INC/Goods/Goods.aspx?goodscode="&amp;A229,IF(Sheet2!F229=0,"在庫切れ","出品中"))</f>
        <v>出品中</v>
      </c>
      <c r="J229">
        <v>19</v>
      </c>
      <c r="K229" s="33" t="s">
        <v>2602</v>
      </c>
      <c r="L229">
        <v>10</v>
      </c>
      <c r="M229" s="6" t="s">
        <v>2389</v>
      </c>
      <c r="N229">
        <v>9</v>
      </c>
      <c r="O229" t="s">
        <v>291</v>
      </c>
      <c r="P229" t="str" cm="1">
        <f t="array" aca="1" ref="P229" ca="1">IF(発送日=0.583333333333333,TEXT(0.583333333333333,"H:MM"),発送日)&amp;"/"&amp;Sheet3!AC229</f>
        <v>3/3</v>
      </c>
      <c r="Q229" cm="1">
        <f t="array" aca="1" ref="Q229" ca="1">VALUE(_xlfn.XLOOKUP(INDIRECT("A"&amp;ROW()),Sheet5!A:A,Sheet5!K:K,"",0,1))</f>
        <v>1</v>
      </c>
      <c r="R229" s="67" t="str" cm="1">
        <f t="array" aca="1" ref="R22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29" s="28" cm="1">
        <f t="array" aca="1" ref="S229" ca="1">VALUE(_xlfn.XLOOKUP(INDIRECT("A"&amp;ROW()),Sheet5!A:A,Sheet5!I:I,"",0,1))</f>
        <v>118409</v>
      </c>
      <c r="T229">
        <f ca="1">_xlfn.LET(_xlpm.kaka,IFERROR(LOOKUP(U229,{0,20000,30000,50000,100000,200000,400000,800000},{1500,2500,3500,4000,6000,8000,12000,30000}),6000),IF(TEXT(NOW(),"AAAA")="金曜日",_xlpm.kaka*2,_xlpm.kaka))</f>
        <v>6000</v>
      </c>
      <c r="U229" s="27">
        <f>IFERROR(_xlfn.LET(_xlpm.quyu,Sheet4!E229:J229,IF(COUNTIF(_xlpm.quyu,"&gt;0")&gt;=4,AVERAGE(_xlpm.quyu),IF(MAX(_xlpm.quyu)&gt;0,MAX(_xlpm.quyu),""))),"")</f>
        <v>102936.33333333333</v>
      </c>
      <c r="V229" s="28" cm="1">
        <f t="array" aca="1" ref="V229" ca="1">IFERROR(IF(Sheet4!D229&lt;&gt;"",ROUND((Sheet4!D229+Sheet1!T229)/手数料,0),ROUND((U229+T229)/手数料,0))*IF($V$1&lt;&gt;"",$V$1,1),"")</f>
        <v>118409</v>
      </c>
      <c r="Z229" s="1"/>
      <c r="AA229" s="1"/>
      <c r="AB229" s="1"/>
    </row>
    <row r="230" spans="1:28" ht="35.1" customHeight="1">
      <c r="A230">
        <v>1020959563</v>
      </c>
      <c r="B230" t="s">
        <v>1560</v>
      </c>
      <c r="C230" t="str">
        <f>HYPERLINK(_xlfn.XLOOKUP(A230,源!A:A,源!V:V,"",0,1),"网页")</f>
        <v>网页</v>
      </c>
      <c r="D230" s="55" t="str" cm="1">
        <f t="array" aca="1" ref="D230" ca="1">"单"&amp;Sheet2!G230&amp;"/库"&amp;IFERROR(IF(COUNTIF([1]在庫!$C:$C,INDIRECT("Sheet5!AL"&amp;ROW()))&gt;0,COUNTIF([1]在庫!$C:$C,INDIRECT("Sheet5!AL"&amp;ROW())),COUNTIF([1]在庫!$D:$D,INDIRECT("Sheet5!B"&amp;ROW()))),0)</f>
        <v>单0/库0</v>
      </c>
      <c r="E230" t="str">
        <f ca="1">IFERROR(IF(F230&lt;&gt;"",F230,IF(OR(AND(Sheet3!AC230="14:00",Q230&gt;0),AND(R230&lt;&gt;"",J230&gt;1)),"",IF(AND(J230&gt;=4,Sheet2!F230=0,H230&gt;5),"上架●",IF(OR(AND(J230=0,H230&lt;12),AND(J230&lt;4,H230&lt;=5,Sheet2!F230=1)),IF(Sheet2!F230=1,"下架●",""),IF(AND(J230&lt;=4,Sheet2!F230=1),"問合●",""))))),"")</f>
        <v/>
      </c>
      <c r="G230" s="35" cm="1">
        <f t="array" aca="1" ref="G230" ca="1">IFERROR(COUNTIF(INDIRECT(Sheet2!$W$2&amp;"F"&amp;Sheet2!B230&amp;":F"&amp;Sheet2!D230),"&lt;="&amp;Sheet3!L230*手数料),0)</f>
        <v>23</v>
      </c>
      <c r="H230" s="35">
        <f ca="1">IF(AND(Sheet2!L230=0,J230+L230+N230&lt;&gt;0),J230+L230+N230,Sheet2!L230)</f>
        <v>35</v>
      </c>
      <c r="I230" s="38" t="str">
        <f ca="1">HYPERLINK("https://www.qoo10.jp/GMKT.INC/Goods/Goods.aspx?goodscode="&amp;A230,IF(Sheet2!F230=0,"在庫切れ","出品中"))</f>
        <v>出品中</v>
      </c>
      <c r="J230">
        <v>16</v>
      </c>
      <c r="K230" s="33" t="s">
        <v>2631</v>
      </c>
      <c r="L230">
        <v>8</v>
      </c>
      <c r="M230" s="6" t="s">
        <v>2389</v>
      </c>
      <c r="N230">
        <v>11</v>
      </c>
      <c r="O230" t="s">
        <v>291</v>
      </c>
      <c r="P230" t="str" cm="1">
        <f t="array" aca="1" ref="P230" ca="1">IF(発送日=0.583333333333333,TEXT(0.583333333333333,"H:MM"),発送日)&amp;"/"&amp;Sheet3!AC230</f>
        <v>3/3</v>
      </c>
      <c r="Q230" cm="1">
        <f t="array" aca="1" ref="Q230" ca="1">VALUE(_xlfn.XLOOKUP(INDIRECT("A"&amp;ROW()),Sheet5!A:A,Sheet5!K:K,"",0,1))</f>
        <v>1</v>
      </c>
      <c r="R230" s="67" t="str" cm="1">
        <f t="array" aca="1" ref="R23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30" s="28" cm="1">
        <f t="array" aca="1" ref="S230" ca="1">VALUE(_xlfn.XLOOKUP(INDIRECT("A"&amp;ROW()),Sheet5!A:A,Sheet5!I:I,"",0,1))</f>
        <v>138261</v>
      </c>
      <c r="T230">
        <f ca="1">_xlfn.LET(_xlpm.kaka,IFERROR(LOOKUP(U230,{0,20000,30000,50000,100000,200000,400000,800000},{1500,2500,3500,4000,6000,8000,12000,30000}),6000),IF(TEXT(NOW(),"AAAA")="金曜日",_xlpm.kaka*2,_xlpm.kaka))</f>
        <v>6000</v>
      </c>
      <c r="U230" s="27">
        <f>IFERROR(_xlfn.LET(_xlpm.quyu,Sheet4!E230:J230,IF(COUNTIF(_xlpm.quyu,"&gt;0")&gt;=4,AVERAGE(_xlpm.quyu),IF(MAX(_xlpm.quyu)&gt;0,MAX(_xlpm.quyu),""))),"")</f>
        <v>121200</v>
      </c>
      <c r="V230" s="28" cm="1">
        <f t="array" aca="1" ref="V230" ca="1">IFERROR(IF(Sheet4!D230&lt;&gt;"",ROUND((Sheet4!D230+Sheet1!T230)/手数料,0),ROUND((U230+T230)/手数料,0))*IF($V$1&lt;&gt;"",$V$1,1),"")</f>
        <v>138261</v>
      </c>
      <c r="Z230" s="1"/>
      <c r="AA230" s="1"/>
      <c r="AB230" s="1"/>
    </row>
    <row r="231" spans="1:28" ht="35.1" customHeight="1">
      <c r="A231">
        <v>1020959564</v>
      </c>
      <c r="B231" t="s">
        <v>1561</v>
      </c>
      <c r="C231" t="str">
        <f>HYPERLINK(_xlfn.XLOOKUP(A231,源!A:A,源!V:V,"",0,1),"网页")</f>
        <v>网页</v>
      </c>
      <c r="D231" s="55" t="str" cm="1">
        <f t="array" aca="1" ref="D231" ca="1">"单"&amp;Sheet2!G231&amp;"/库"&amp;IFERROR(IF(COUNTIF([1]在庫!$C:$C,INDIRECT("Sheet5!AL"&amp;ROW()))&gt;0,COUNTIF([1]在庫!$C:$C,INDIRECT("Sheet5!AL"&amp;ROW())),COUNTIF([1]在庫!$D:$D,INDIRECT("Sheet5!B"&amp;ROW()))),0)</f>
        <v>单0/库0</v>
      </c>
      <c r="E231" t="str">
        <f ca="1">IFERROR(IF(F231&lt;&gt;"",F231,IF(OR(AND(Sheet3!AC231="14:00",Q231&gt;0),AND(R231&lt;&gt;"",J231&gt;1)),"",IF(AND(J231&gt;=4,Sheet2!F231=0,H231&gt;5),"上架●",IF(OR(AND(J231=0,H231&lt;12),AND(J231&lt;4,H231&lt;=5,Sheet2!F231=1)),IF(Sheet2!F231=1,"下架●",""),IF(AND(J231&lt;=4,Sheet2!F231=1),"問合●",""))))),"")</f>
        <v/>
      </c>
      <c r="G231" s="35" cm="1">
        <f t="array" aca="1" ref="G231" ca="1">IFERROR(COUNTIF(INDIRECT(Sheet2!$W$2&amp;"F"&amp;Sheet2!B231&amp;":F"&amp;Sheet2!D231),"&lt;="&amp;Sheet3!L231*手数料),0)</f>
        <v>17</v>
      </c>
      <c r="H231" s="35">
        <f ca="1">IF(AND(Sheet2!L231=0,J231+L231+N231&lt;&gt;0),J231+L231+N231,Sheet2!L231)</f>
        <v>32</v>
      </c>
      <c r="I231" s="38" t="str">
        <f ca="1">HYPERLINK("https://www.qoo10.jp/GMKT.INC/Goods/Goods.aspx?goodscode="&amp;A231,IF(Sheet2!F231=0,"在庫切れ","出品中"))</f>
        <v>出品中</v>
      </c>
      <c r="J231">
        <v>18</v>
      </c>
      <c r="K231" s="33" t="s">
        <v>2883</v>
      </c>
      <c r="L231">
        <v>9</v>
      </c>
      <c r="M231" s="6" t="s">
        <v>2389</v>
      </c>
      <c r="N231">
        <v>5</v>
      </c>
      <c r="O231" t="s">
        <v>291</v>
      </c>
      <c r="P231" t="str" cm="1">
        <f t="array" aca="1" ref="P231" ca="1">IF(発送日=0.583333333333333,TEXT(0.583333333333333,"H:MM"),発送日)&amp;"/"&amp;Sheet3!AC231</f>
        <v>3/3</v>
      </c>
      <c r="Q231" cm="1">
        <f t="array" aca="1" ref="Q231" ca="1">VALUE(_xlfn.XLOOKUP(INDIRECT("A"&amp;ROW()),Sheet5!A:A,Sheet5!K:K,"",0,1))</f>
        <v>1</v>
      </c>
      <c r="R231" s="67" t="str" cm="1">
        <f t="array" aca="1" ref="R23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31" s="28" cm="1">
        <f t="array" aca="1" ref="S231" ca="1">VALUE(_xlfn.XLOOKUP(INDIRECT("A"&amp;ROW()),Sheet5!A:A,Sheet5!I:I,"",0,1))</f>
        <v>120454</v>
      </c>
      <c r="T231">
        <f ca="1">_xlfn.LET(_xlpm.kaka,IFERROR(LOOKUP(U231,{0,20000,30000,50000,100000,200000,400000,800000},{1500,2500,3500,4000,6000,8000,12000,30000}),6000),IF(TEXT(NOW(),"AAAA")="金曜日",_xlpm.kaka*2,_xlpm.kaka))</f>
        <v>6000</v>
      </c>
      <c r="U231" s="27">
        <f>IFERROR(_xlfn.LET(_xlpm.quyu,Sheet4!E231:J231,IF(COUNTIF(_xlpm.quyu,"&gt;0")&gt;=4,AVERAGE(_xlpm.quyu),IF(MAX(_xlpm.quyu)&gt;0,MAX(_xlpm.quyu),""))),"")</f>
        <v>101597.83333333333</v>
      </c>
      <c r="V231" s="28" cm="1">
        <f t="array" aca="1" ref="V231" ca="1">IFERROR(IF(Sheet4!D231&lt;&gt;"",ROUND((Sheet4!D231+Sheet1!T231)/手数料,0),ROUND((U231+T231)/手数料,0))*IF($V$1&lt;&gt;"",$V$1,1),"")</f>
        <v>116954</v>
      </c>
      <c r="Z231" s="1"/>
      <c r="AA231" s="1"/>
      <c r="AB231" s="1"/>
    </row>
    <row r="232" spans="1:28" ht="35.1" customHeight="1">
      <c r="A232">
        <v>1020959565</v>
      </c>
      <c r="B232" t="s">
        <v>1562</v>
      </c>
      <c r="C232" t="str">
        <f>HYPERLINK(_xlfn.XLOOKUP(A232,源!A:A,源!V:V,"",0,1),"网页")</f>
        <v>网页</v>
      </c>
      <c r="D232" s="55" t="str" cm="1">
        <f t="array" aca="1" ref="D232" ca="1">"单"&amp;Sheet2!G232&amp;"/库"&amp;IFERROR(IF(COUNTIF([1]在庫!$C:$C,INDIRECT("Sheet5!AL"&amp;ROW()))&gt;0,COUNTIF([1]在庫!$C:$C,INDIRECT("Sheet5!AL"&amp;ROW())),COUNTIF([1]在庫!$D:$D,INDIRECT("Sheet5!B"&amp;ROW()))),0)</f>
        <v>单0/库0</v>
      </c>
      <c r="E232" t="str">
        <f ca="1">IFERROR(IF(F232&lt;&gt;"",F232,IF(OR(AND(Sheet3!AC232="14:00",Q232&gt;0),AND(R232&lt;&gt;"",J232&gt;1)),"",IF(AND(J232&gt;=4,Sheet2!F232=0,H232&gt;5),"上架●",IF(OR(AND(J232=0,H232&lt;12),AND(J232&lt;4,H232&lt;=5,Sheet2!F232=1)),IF(Sheet2!F232=1,"下架●",""),IF(AND(J232&lt;=4,Sheet2!F232=1),"問合●",""))))),"")</f>
        <v/>
      </c>
      <c r="G232" s="35" cm="1">
        <f t="array" aca="1" ref="G232" ca="1">IFERROR(COUNTIF(INDIRECT(Sheet2!$W$2&amp;"F"&amp;Sheet2!B232&amp;":F"&amp;Sheet2!D232),"&lt;="&amp;Sheet3!L232*手数料),0)</f>
        <v>23</v>
      </c>
      <c r="H232" s="35">
        <f ca="1">IF(AND(Sheet2!L232=0,J232+L232+N232&lt;&gt;0),J232+L232+N232,Sheet2!L232)</f>
        <v>30</v>
      </c>
      <c r="I232" s="38" t="str">
        <f ca="1">HYPERLINK("https://www.qoo10.jp/GMKT.INC/Goods/Goods.aspx?goodscode="&amp;A232,IF(Sheet2!F232=0,"在庫切れ","出品中"))</f>
        <v>出品中</v>
      </c>
      <c r="J232">
        <v>14</v>
      </c>
      <c r="K232" s="33" t="s">
        <v>2884</v>
      </c>
      <c r="L232">
        <v>13</v>
      </c>
      <c r="M232" s="6" t="s">
        <v>2389</v>
      </c>
      <c r="N232">
        <v>3</v>
      </c>
      <c r="O232" t="s">
        <v>291</v>
      </c>
      <c r="P232" t="str" cm="1">
        <f t="array" aca="1" ref="P232" ca="1">IF(発送日=0.583333333333333,TEXT(0.583333333333333,"H:MM"),発送日)&amp;"/"&amp;Sheet3!AC232</f>
        <v>3/3</v>
      </c>
      <c r="Q232" cm="1">
        <f t="array" aca="1" ref="Q232" ca="1">VALUE(_xlfn.XLOOKUP(INDIRECT("A"&amp;ROW()),Sheet5!A:A,Sheet5!K:K,"",0,1))</f>
        <v>1</v>
      </c>
      <c r="R232" s="67" t="str" cm="1">
        <f t="array" aca="1" ref="R23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32" s="28" cm="1">
        <f t="array" aca="1" ref="S232" ca="1">VALUE(_xlfn.XLOOKUP(INDIRECT("A"&amp;ROW()),Sheet5!A:A,Sheet5!I:I,"",0,1))</f>
        <v>122739</v>
      </c>
      <c r="T232">
        <f ca="1">_xlfn.LET(_xlpm.kaka,IFERROR(LOOKUP(U232,{0,20000,30000,50000,100000,200000,400000,800000},{1500,2500,3500,4000,6000,8000,12000,30000}),6000),IF(TEXT(NOW(),"AAAA")="金曜日",_xlpm.kaka*2,_xlpm.kaka))</f>
        <v>6000</v>
      </c>
      <c r="U232" s="27">
        <f>IFERROR(_xlfn.LET(_xlpm.quyu,Sheet4!E232:J232,IF(COUNTIF(_xlpm.quyu,"&gt;0")&gt;=4,AVERAGE(_xlpm.quyu),IF(MAX(_xlpm.quyu)&gt;0,MAX(_xlpm.quyu),""))),"")</f>
        <v>104720.16666666667</v>
      </c>
      <c r="V232" s="28" cm="1">
        <f t="array" aca="1" ref="V232" ca="1">IFERROR(IF(Sheet4!D232&lt;&gt;"",ROUND((Sheet4!D232+Sheet1!T232)/手数料,0),ROUND((U232+T232)/手数料,0))*IF($V$1&lt;&gt;"",$V$1,1),"")</f>
        <v>120348</v>
      </c>
      <c r="Z232" s="1"/>
      <c r="AA232" s="1"/>
      <c r="AB232" s="1"/>
    </row>
    <row r="233" spans="1:28" ht="35.1" customHeight="1">
      <c r="A233">
        <v>1020959566</v>
      </c>
      <c r="B233" t="s">
        <v>1563</v>
      </c>
      <c r="C233" t="str">
        <f>HYPERLINK(_xlfn.XLOOKUP(A233,源!A:A,源!V:V,"",0,1),"网页")</f>
        <v>网页</v>
      </c>
      <c r="D233" s="55" t="str" cm="1">
        <f t="array" aca="1" ref="D233" ca="1">"单"&amp;Sheet2!G233&amp;"/库"&amp;IFERROR(IF(COUNTIF([1]在庫!$C:$C,INDIRECT("Sheet5!AL"&amp;ROW()))&gt;0,COUNTIF([1]在庫!$C:$C,INDIRECT("Sheet5!AL"&amp;ROW())),COUNTIF([1]在庫!$D:$D,INDIRECT("Sheet5!B"&amp;ROW()))),0)</f>
        <v>单0/库0</v>
      </c>
      <c r="E233" t="str">
        <f ca="1">IFERROR(IF(F233&lt;&gt;"",F233,IF(OR(AND(Sheet3!AC233="14:00",Q233&gt;0),AND(R233&lt;&gt;"",J233&gt;1)),"",IF(AND(J233&gt;=4,Sheet2!F233=0,H233&gt;5),"上架●",IF(OR(AND(J233=0,H233&lt;12),AND(J233&lt;4,H233&lt;=5,Sheet2!F233=1)),IF(Sheet2!F233=1,"下架●",""),IF(AND(J233&lt;=4,Sheet2!F233=1),"問合●",""))))),"")</f>
        <v/>
      </c>
      <c r="G233" s="35" cm="1">
        <f t="array" aca="1" ref="G233" ca="1">IFERROR(COUNTIF(INDIRECT(Sheet2!$W$2&amp;"F"&amp;Sheet2!B233&amp;":F"&amp;Sheet2!D233),"&lt;="&amp;Sheet3!L233*手数料),0)</f>
        <v>26</v>
      </c>
      <c r="H233" s="35">
        <f ca="1">IF(AND(Sheet2!L233=0,J233+L233+N233&lt;&gt;0),J233+L233+N233,Sheet2!L233)</f>
        <v>31</v>
      </c>
      <c r="I233" s="38" t="str">
        <f ca="1">HYPERLINK("https://www.qoo10.jp/GMKT.INC/Goods/Goods.aspx?goodscode="&amp;A233,IF(Sheet2!F233=0,"在庫切れ","出品中"))</f>
        <v>出品中</v>
      </c>
      <c r="J233">
        <v>10</v>
      </c>
      <c r="K233" s="33" t="s">
        <v>2632</v>
      </c>
      <c r="L233">
        <v>13</v>
      </c>
      <c r="M233" s="6" t="s">
        <v>2389</v>
      </c>
      <c r="N233">
        <v>8</v>
      </c>
      <c r="O233" t="s">
        <v>291</v>
      </c>
      <c r="P233" t="str" cm="1">
        <f t="array" aca="1" ref="P233" ca="1">IF(発送日=0.583333333333333,TEXT(0.583333333333333,"H:MM"),発送日)&amp;"/"&amp;Sheet3!AC233</f>
        <v>3/3</v>
      </c>
      <c r="Q233" cm="1">
        <f t="array" aca="1" ref="Q233" ca="1">VALUE(_xlfn.XLOOKUP(INDIRECT("A"&amp;ROW()),Sheet5!A:A,Sheet5!K:K,"",0,1))</f>
        <v>1</v>
      </c>
      <c r="R233" s="67" t="str" cm="1">
        <f t="array" aca="1" ref="R23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33" s="28" cm="1">
        <f t="array" aca="1" ref="S233" ca="1">VALUE(_xlfn.XLOOKUP(INDIRECT("A"&amp;ROW()),Sheet5!A:A,Sheet5!I:I,"",0,1))</f>
        <v>111957</v>
      </c>
      <c r="T233">
        <f ca="1">_xlfn.LET(_xlpm.kaka,IFERROR(LOOKUP(U233,{0,20000,30000,50000,100000,200000,400000,800000},{1500,2500,3500,4000,6000,8000,12000,30000}),6000),IF(TEXT(NOW(),"AAAA")="金曜日",_xlpm.kaka*2,_xlpm.kaka))</f>
        <v>4000</v>
      </c>
      <c r="U233" s="27">
        <f>IFERROR(_xlfn.LET(_xlpm.quyu,Sheet4!E233:J233,IF(COUNTIF(_xlpm.quyu,"&gt;0")&gt;=4,AVERAGE(_xlpm.quyu),IF(MAX(_xlpm.quyu)&gt;0,MAX(_xlpm.quyu),""))),"")</f>
        <v>99000</v>
      </c>
      <c r="V233" s="28" cm="1">
        <f t="array" aca="1" ref="V233" ca="1">IFERROR(IF(Sheet4!D233&lt;&gt;"",ROUND((Sheet4!D233+Sheet1!T233)/手数料,0),ROUND((U233+T233)/手数料,0))*IF($V$1&lt;&gt;"",$V$1,1),"")</f>
        <v>111957</v>
      </c>
      <c r="Z233" s="1"/>
      <c r="AA233" s="1"/>
      <c r="AB233" s="1"/>
    </row>
    <row r="234" spans="1:28" ht="35.1" customHeight="1">
      <c r="A234">
        <v>1020959567</v>
      </c>
      <c r="B234" t="s">
        <v>1564</v>
      </c>
      <c r="C234" t="str">
        <f>HYPERLINK(_xlfn.XLOOKUP(A234,源!A:A,源!V:V,"",0,1),"网页")</f>
        <v>网页</v>
      </c>
      <c r="D234" s="55" t="str" cm="1">
        <f t="array" aca="1" ref="D234" ca="1">"单"&amp;Sheet2!G234&amp;"/库"&amp;IFERROR(IF(COUNTIF([1]在庫!$C:$C,INDIRECT("Sheet5!AL"&amp;ROW()))&gt;0,COUNTIF([1]在庫!$C:$C,INDIRECT("Sheet5!AL"&amp;ROW())),COUNTIF([1]在庫!$D:$D,INDIRECT("Sheet5!B"&amp;ROW()))),0)</f>
        <v>单0/库0</v>
      </c>
      <c r="E234" t="str">
        <f ca="1">IFERROR(IF(F234&lt;&gt;"",F234,IF(OR(AND(Sheet3!AC234="14:00",Q234&gt;0),AND(R234&lt;&gt;"",J234&gt;1)),"",IF(AND(J234&gt;=4,Sheet2!F234=0,H234&gt;5),"上架●",IF(OR(AND(J234=0,H234&lt;12),AND(J234&lt;4,H234&lt;=5,Sheet2!F234=1)),IF(Sheet2!F234=1,"下架●",""),IF(AND(J234&lt;=4,Sheet2!F234=1),"問合●",""))))),"")</f>
        <v/>
      </c>
      <c r="G234" s="35" cm="1">
        <f t="array" aca="1" ref="G234" ca="1">IFERROR(COUNTIF(INDIRECT(Sheet2!$W$2&amp;"F"&amp;Sheet2!B234&amp;":F"&amp;Sheet2!D234),"&lt;="&amp;Sheet3!L234*手数料),0)</f>
        <v>32</v>
      </c>
      <c r="H234" s="35">
        <f ca="1">IF(AND(Sheet2!L234=0,J234+L234+N234&lt;&gt;0),J234+L234+N234,Sheet2!L234)</f>
        <v>36</v>
      </c>
      <c r="I234" s="38" t="str">
        <f ca="1">HYPERLINK("https://www.qoo10.jp/GMKT.INC/Goods/Goods.aspx?goodscode="&amp;A234,IF(Sheet2!F234=0,"在庫切れ","出品中"))</f>
        <v>出品中</v>
      </c>
      <c r="J234">
        <v>19</v>
      </c>
      <c r="K234" s="33" t="s">
        <v>2603</v>
      </c>
      <c r="L234">
        <v>12</v>
      </c>
      <c r="M234" s="6" t="s">
        <v>2389</v>
      </c>
      <c r="N234">
        <v>5</v>
      </c>
      <c r="O234" t="s">
        <v>291</v>
      </c>
      <c r="P234" t="str" cm="1">
        <f t="array" aca="1" ref="P234" ca="1">IF(発送日=0.583333333333333,TEXT(0.583333333333333,"H:MM"),発送日)&amp;"/"&amp;Sheet3!AC234</f>
        <v>3/3</v>
      </c>
      <c r="Q234" cm="1">
        <f t="array" aca="1" ref="Q234" ca="1">VALUE(_xlfn.XLOOKUP(INDIRECT("A"&amp;ROW()),Sheet5!A:A,Sheet5!K:K,"",0,1))</f>
        <v>1</v>
      </c>
      <c r="R234" s="67" t="str" cm="1">
        <f t="array" aca="1" ref="R23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34" s="28" cm="1">
        <f t="array" aca="1" ref="S234" ca="1">VALUE(_xlfn.XLOOKUP(INDIRECT("A"&amp;ROW()),Sheet5!A:A,Sheet5!I:I,"",0,1))</f>
        <v>152975</v>
      </c>
      <c r="T234">
        <f ca="1">_xlfn.LET(_xlpm.kaka,IFERROR(LOOKUP(U234,{0,20000,30000,50000,100000,200000,400000,800000},{1500,2500,3500,4000,6000,8000,12000,30000}),6000),IF(TEXT(NOW(),"AAAA")="金曜日",_xlpm.kaka*2,_xlpm.kaka))</f>
        <v>6000</v>
      </c>
      <c r="U234" s="27">
        <f>IFERROR(_xlfn.LET(_xlpm.quyu,Sheet4!E234:J234,IF(COUNTIF(_xlpm.quyu,"&gt;0")&gt;=4,AVERAGE(_xlpm.quyu),IF(MAX(_xlpm.quyu)&gt;0,MAX(_xlpm.quyu),""))),"")</f>
        <v>134774.33333333334</v>
      </c>
      <c r="V234" s="28" cm="1">
        <f t="array" aca="1" ref="V234" ca="1">IFERROR(IF(Sheet4!D234&lt;&gt;"",ROUND((Sheet4!D234+Sheet1!T234)/手数料,0),ROUND((U234+T234)/手数料,0))*IF($V$1&lt;&gt;"",$V$1,1),"")</f>
        <v>153016</v>
      </c>
      <c r="Z234" s="1"/>
      <c r="AA234" s="1"/>
      <c r="AB234" s="1"/>
    </row>
    <row r="235" spans="1:28" ht="35.1" customHeight="1">
      <c r="A235">
        <v>1020959568</v>
      </c>
      <c r="B235" t="s">
        <v>1565</v>
      </c>
      <c r="C235" t="str">
        <f>HYPERLINK(_xlfn.XLOOKUP(A235,源!A:A,源!V:V,"",0,1),"网页")</f>
        <v>网页</v>
      </c>
      <c r="D235" s="55" t="str" cm="1">
        <f t="array" aca="1" ref="D235" ca="1">"单"&amp;Sheet2!G235&amp;"/库"&amp;IFERROR(IF(COUNTIF([1]在庫!$C:$C,INDIRECT("Sheet5!AL"&amp;ROW()))&gt;0,COUNTIF([1]在庫!$C:$C,INDIRECT("Sheet5!AL"&amp;ROW())),COUNTIF([1]在庫!$D:$D,INDIRECT("Sheet5!B"&amp;ROW()))),0)</f>
        <v>单0/库0</v>
      </c>
      <c r="E235" t="str">
        <f ca="1">IFERROR(IF(F235&lt;&gt;"",F235,IF(OR(AND(Sheet3!AC235="14:00",Q235&gt;0),AND(R235&lt;&gt;"",J235&gt;1)),"",IF(AND(J235&gt;=4,Sheet2!F235=0,H235&gt;5),"上架●",IF(OR(AND(J235=0,H235&lt;12),AND(J235&lt;4,H235&lt;=5,Sheet2!F235=1)),IF(Sheet2!F235=1,"下架●",""),IF(AND(J235&lt;=4,Sheet2!F235=1),"問合●",""))))),"")</f>
        <v/>
      </c>
      <c r="G235" s="35" cm="1">
        <f t="array" aca="1" ref="G235" ca="1">IFERROR(COUNTIF(INDIRECT(Sheet2!$W$2&amp;"F"&amp;Sheet2!B235&amp;":F"&amp;Sheet2!D235),"&lt;="&amp;Sheet3!L235*手数料),0)</f>
        <v>28</v>
      </c>
      <c r="H235" s="35">
        <f ca="1">IF(AND(Sheet2!L235=0,J235+L235+N235&lt;&gt;0),J235+L235+N235,Sheet2!L235)</f>
        <v>47</v>
      </c>
      <c r="I235" s="38" t="str">
        <f ca="1">HYPERLINK("https://www.qoo10.jp/GMKT.INC/Goods/Goods.aspx?goodscode="&amp;A235,IF(Sheet2!F235=0,"在庫切れ","出品中"))</f>
        <v>出品中</v>
      </c>
      <c r="J235">
        <v>22</v>
      </c>
      <c r="K235" s="33" t="s">
        <v>2885</v>
      </c>
      <c r="L235">
        <v>16</v>
      </c>
      <c r="M235" s="6" t="s">
        <v>2389</v>
      </c>
      <c r="N235">
        <v>9</v>
      </c>
      <c r="O235" t="s">
        <v>291</v>
      </c>
      <c r="P235" t="str" cm="1">
        <f t="array" aca="1" ref="P235" ca="1">IF(発送日=0.583333333333333,TEXT(0.583333333333333,"H:MM"),発送日)&amp;"/"&amp;Sheet3!AC235</f>
        <v>3/3</v>
      </c>
      <c r="Q235" cm="1">
        <f t="array" aca="1" ref="Q235" ca="1">VALUE(_xlfn.XLOOKUP(INDIRECT("A"&amp;ROW()),Sheet5!A:A,Sheet5!K:K,"",0,1))</f>
        <v>1</v>
      </c>
      <c r="R235" s="67" t="str" cm="1">
        <f t="array" aca="1" ref="R23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35" s="28" cm="1">
        <f t="array" aca="1" ref="S235" ca="1">VALUE(_xlfn.XLOOKUP(INDIRECT("A"&amp;ROW()),Sheet5!A:A,Sheet5!I:I,"",0,1))</f>
        <v>99165</v>
      </c>
      <c r="T235">
        <f ca="1">_xlfn.LET(_xlpm.kaka,IFERROR(LOOKUP(U235,{0,20000,30000,50000,100000,200000,400000,800000},{1500,2500,3500,4000,6000,8000,12000,30000}),6000),IF(TEXT(NOW(),"AAAA")="金曜日",_xlpm.kaka*2,_xlpm.kaka))</f>
        <v>4000</v>
      </c>
      <c r="U235" s="27">
        <f>IFERROR(_xlfn.LET(_xlpm.quyu,Sheet4!E235:J235,IF(COUNTIF(_xlpm.quyu,"&gt;0")&gt;=4,AVERAGE(_xlpm.quyu),IF(MAX(_xlpm.quyu)&gt;0,MAX(_xlpm.quyu),""))),"")</f>
        <v>87064.833333333328</v>
      </c>
      <c r="V235" s="28" cm="1">
        <f t="array" aca="1" ref="V235" ca="1">IFERROR(IF(Sheet4!D235&lt;&gt;"",ROUND((Sheet4!D235+Sheet1!T235)/手数料,0),ROUND((U235+T235)/手数料,0))*IF($V$1&lt;&gt;"",$V$1,1),"")</f>
        <v>98984</v>
      </c>
      <c r="Z235" s="1"/>
      <c r="AA235" s="1"/>
      <c r="AB235" s="1"/>
    </row>
    <row r="236" spans="1:28" ht="35.1" customHeight="1">
      <c r="A236">
        <v>1020959569</v>
      </c>
      <c r="B236" t="s">
        <v>1566</v>
      </c>
      <c r="C236" t="str">
        <f>HYPERLINK(_xlfn.XLOOKUP(A236,源!A:A,源!V:V,"",0,1),"网页")</f>
        <v>网页</v>
      </c>
      <c r="D236" s="55" t="str" cm="1">
        <f t="array" aca="1" ref="D236" ca="1">"单"&amp;Sheet2!G236&amp;"/库"&amp;IFERROR(IF(COUNTIF([1]在庫!$C:$C,INDIRECT("Sheet5!AL"&amp;ROW()))&gt;0,COUNTIF([1]在庫!$C:$C,INDIRECT("Sheet5!AL"&amp;ROW())),COUNTIF([1]在庫!$D:$D,INDIRECT("Sheet5!B"&amp;ROW()))),0)</f>
        <v>单0/库0</v>
      </c>
      <c r="E236" t="str">
        <f ca="1">IFERROR(IF(F236&lt;&gt;"",F236,IF(OR(AND(Sheet3!AC236="14:00",Q236&gt;0),AND(R236&lt;&gt;"",J236&gt;1)),"",IF(AND(J236&gt;=4,Sheet2!F236=0,H236&gt;5),"上架●",IF(OR(AND(J236=0,H236&lt;12),AND(J236&lt;4,H236&lt;=5,Sheet2!F236=1)),IF(Sheet2!F236=1,"下架●",""),IF(AND(J236&lt;=4,Sheet2!F236=1),"問合●",""))))),"")</f>
        <v/>
      </c>
      <c r="G236" s="35" cm="1">
        <f t="array" aca="1" ref="G236" ca="1">IFERROR(COUNTIF(INDIRECT(Sheet2!$W$2&amp;"F"&amp;Sheet2!B236&amp;":F"&amp;Sheet2!D236),"&lt;="&amp;Sheet3!L236*手数料),0)</f>
        <v>33</v>
      </c>
      <c r="H236" s="35">
        <f ca="1">IF(AND(Sheet2!L236=0,J236+L236+N236&lt;&gt;0),J236+L236+N236,Sheet2!L236)</f>
        <v>50</v>
      </c>
      <c r="I236" s="38" t="str">
        <f ca="1">HYPERLINK("https://www.qoo10.jp/GMKT.INC/Goods/Goods.aspx?goodscode="&amp;A236,IF(Sheet2!F236=0,"在庫切れ","出品中"))</f>
        <v>出品中</v>
      </c>
      <c r="J236">
        <v>35</v>
      </c>
      <c r="K236" s="33" t="s">
        <v>2633</v>
      </c>
      <c r="L236">
        <v>8</v>
      </c>
      <c r="M236" s="6" t="s">
        <v>2389</v>
      </c>
      <c r="N236">
        <v>7</v>
      </c>
      <c r="O236" t="s">
        <v>291</v>
      </c>
      <c r="P236" t="str" cm="1">
        <f t="array" aca="1" ref="P236" ca="1">IF(発送日=0.583333333333333,TEXT(0.583333333333333,"H:MM"),発送日)&amp;"/"&amp;Sheet3!AC236</f>
        <v>3/3</v>
      </c>
      <c r="Q236" cm="1">
        <f t="array" aca="1" ref="Q236" ca="1">VALUE(_xlfn.XLOOKUP(INDIRECT("A"&amp;ROW()),Sheet5!A:A,Sheet5!K:K,"",0,1))</f>
        <v>1</v>
      </c>
      <c r="R236" s="67" t="str" cm="1">
        <f t="array" aca="1" ref="R23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36" s="28" cm="1">
        <f t="array" aca="1" ref="S236" ca="1">VALUE(_xlfn.XLOOKUP(INDIRECT("A"&amp;ROW()),Sheet5!A:A,Sheet5!I:I,"",0,1))</f>
        <v>148622</v>
      </c>
      <c r="T236">
        <f ca="1">_xlfn.LET(_xlpm.kaka,IFERROR(LOOKUP(U236,{0,20000,30000,50000,100000,200000,400000,800000},{1500,2500,3500,4000,6000,8000,12000,30000}),6000),IF(TEXT(NOW(),"AAAA")="金曜日",_xlpm.kaka*2,_xlpm.kaka))</f>
        <v>6000</v>
      </c>
      <c r="U236" s="27">
        <f>IFERROR(_xlfn.LET(_xlpm.quyu,Sheet4!E236:J236,IF(COUNTIF(_xlpm.quyu,"&gt;0")&gt;=4,AVERAGE(_xlpm.quyu),IF(MAX(_xlpm.quyu)&gt;0,MAX(_xlpm.quyu),""))),"")</f>
        <v>130732.33333333333</v>
      </c>
      <c r="V236" s="28" cm="1">
        <f t="array" aca="1" ref="V236" ca="1">IFERROR(IF(Sheet4!D236&lt;&gt;"",ROUND((Sheet4!D236+Sheet1!T236)/手数料,0),ROUND((U236+T236)/手数料,0))*IF($V$1&lt;&gt;"",$V$1,1),"")</f>
        <v>148622</v>
      </c>
      <c r="Z236" s="1"/>
      <c r="AA236" s="1"/>
      <c r="AB236" s="1"/>
    </row>
    <row r="237" spans="1:28" ht="35.1" customHeight="1">
      <c r="A237">
        <v>1020959570</v>
      </c>
      <c r="B237" t="s">
        <v>1567</v>
      </c>
      <c r="C237" t="str">
        <f>HYPERLINK(_xlfn.XLOOKUP(A237,源!A:A,源!V:V,"",0,1),"网页")</f>
        <v>网页</v>
      </c>
      <c r="D237" s="55" t="str" cm="1">
        <f t="array" aca="1" ref="D237" ca="1">"单"&amp;Sheet2!G237&amp;"/库"&amp;IFERROR(IF(COUNTIF([1]在庫!$C:$C,INDIRECT("Sheet5!AL"&amp;ROW()))&gt;0,COUNTIF([1]在庫!$C:$C,INDIRECT("Sheet5!AL"&amp;ROW())),COUNTIF([1]在庫!$D:$D,INDIRECT("Sheet5!B"&amp;ROW()))),0)</f>
        <v>单0/库0</v>
      </c>
      <c r="E237" t="str">
        <f ca="1">IFERROR(IF(F237&lt;&gt;"",F237,IF(OR(AND(Sheet3!AC237="14:00",Q237&gt;0),AND(R237&lt;&gt;"",J237&gt;1)),"",IF(AND(J237&gt;=4,Sheet2!F237=0,H237&gt;5),"上架●",IF(OR(AND(J237=0,H237&lt;12),AND(J237&lt;4,H237&lt;=5,Sheet2!F237=1)),IF(Sheet2!F237=1,"下架●",""),IF(AND(J237&lt;=4,Sheet2!F237=1),"問合●",""))))),"")</f>
        <v/>
      </c>
      <c r="G237" s="35" cm="1">
        <f t="array" aca="1" ref="G237" ca="1">IFERROR(COUNTIF(INDIRECT(Sheet2!$W$2&amp;"F"&amp;Sheet2!B237&amp;":F"&amp;Sheet2!D237),"&lt;="&amp;Sheet3!L237*手数料),0)</f>
        <v>29</v>
      </c>
      <c r="H237" s="35">
        <f ca="1">IF(AND(Sheet2!L237=0,J237+L237+N237&lt;&gt;0),J237+L237+N237,Sheet2!L237)</f>
        <v>46</v>
      </c>
      <c r="I237" s="38" t="str">
        <f ca="1">HYPERLINK("https://www.qoo10.jp/GMKT.INC/Goods/Goods.aspx?goodscode="&amp;A237,IF(Sheet2!F237=0,"在庫切れ","出品中"))</f>
        <v>出品中</v>
      </c>
      <c r="J237">
        <v>27</v>
      </c>
      <c r="K237" s="33" t="s">
        <v>2634</v>
      </c>
      <c r="L237">
        <v>8</v>
      </c>
      <c r="M237" s="6" t="s">
        <v>2389</v>
      </c>
      <c r="N237">
        <v>11</v>
      </c>
      <c r="O237" t="s">
        <v>291</v>
      </c>
      <c r="P237" t="str" cm="1">
        <f t="array" aca="1" ref="P237" ca="1">IF(発送日=0.583333333333333,TEXT(0.583333333333333,"H:MM"),発送日)&amp;"/"&amp;Sheet3!AC237</f>
        <v>3/3</v>
      </c>
      <c r="Q237" cm="1">
        <f t="array" aca="1" ref="Q237" ca="1">VALUE(_xlfn.XLOOKUP(INDIRECT("A"&amp;ROW()),Sheet5!A:A,Sheet5!K:K,"",0,1))</f>
        <v>1</v>
      </c>
      <c r="R237" s="67" t="str" cm="1">
        <f t="array" aca="1" ref="R23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37" s="28" cm="1">
        <f t="array" aca="1" ref="S237" ca="1">VALUE(_xlfn.XLOOKUP(INDIRECT("A"&amp;ROW()),Sheet5!A:A,Sheet5!I:I,"",0,1))</f>
        <v>123756</v>
      </c>
      <c r="T237">
        <f ca="1">_xlfn.LET(_xlpm.kaka,IFERROR(LOOKUP(U237,{0,20000,30000,50000,100000,200000,400000,800000},{1500,2500,3500,4000,6000,8000,12000,30000}),6000),IF(TEXT(NOW(),"AAAA")="金曜日",_xlpm.kaka*2,_xlpm.kaka))</f>
        <v>6000</v>
      </c>
      <c r="U237" s="27">
        <f>IFERROR(_xlfn.LET(_xlpm.quyu,Sheet4!E237:J237,IF(COUNTIF(_xlpm.quyu,"&gt;0")&gt;=4,AVERAGE(_xlpm.quyu),IF(MAX(_xlpm.quyu)&gt;0,MAX(_xlpm.quyu),""))),"")</f>
        <v>107855.16666666667</v>
      </c>
      <c r="V237" s="28" cm="1">
        <f t="array" aca="1" ref="V237" ca="1">IFERROR(IF(Sheet4!D237&lt;&gt;"",ROUND((Sheet4!D237+Sheet1!T237)/手数料,0),ROUND((U237+T237)/手数料,0))*IF($V$1&lt;&gt;"",$V$1,1),"")</f>
        <v>123756</v>
      </c>
      <c r="Z237" s="1"/>
      <c r="AA237" s="1"/>
      <c r="AB237" s="1"/>
    </row>
    <row r="238" spans="1:28" ht="35.1" customHeight="1">
      <c r="A238">
        <v>820590214</v>
      </c>
      <c r="B238" t="s">
        <v>2475</v>
      </c>
      <c r="C238" t="str">
        <f>HYPERLINK(_xlfn.XLOOKUP(A238,源!A:A,源!V:V,"",0,1),"网页")</f>
        <v>网页</v>
      </c>
      <c r="D238" s="55" t="str" cm="1">
        <f t="array" aca="1" ref="D238" ca="1">"单"&amp;Sheet2!G238&amp;"/库"&amp;IFERROR(IF(COUNTIF([1]在庫!$C:$C,INDIRECT("Sheet5!AL"&amp;ROW()))&gt;0,COUNTIF([1]在庫!$C:$C,INDIRECT("Sheet5!AL"&amp;ROW())),COUNTIF([1]在庫!$D:$D,INDIRECT("Sheet5!B"&amp;ROW()))),0)</f>
        <v>单0/库0</v>
      </c>
      <c r="E238" t="str">
        <f ca="1">IFERROR(IF(F238&lt;&gt;"",F238,IF(OR(AND(Sheet3!AC238="14:00",Q238&gt;0),AND(R238&lt;&gt;"",J238&gt;1)),"",IF(AND(J238&gt;=4,Sheet2!F238=0,H238&gt;5),"上架●",IF(OR(AND(J238=0,H238&lt;12),AND(J238&lt;4,H238&lt;=5,Sheet2!F238=1)),IF(Sheet2!F238=1,"下架●",""),IF(AND(J238&lt;=4,Sheet2!F238=1),"問合●",""))))),"")</f>
        <v/>
      </c>
      <c r="G238" s="35" cm="1">
        <f t="array" aca="1" ref="G238" ca="1">IFERROR(COUNTIF(INDIRECT(Sheet2!$W$2&amp;"F"&amp;Sheet2!B238&amp;":F"&amp;Sheet2!D238),"&lt;="&amp;Sheet3!L238*手数料),0)</f>
        <v>7</v>
      </c>
      <c r="H238" s="35">
        <f ca="1">IF(AND(Sheet2!L238=0,J238+L238+N238&lt;&gt;0),J238+L238+N238,Sheet2!L238)</f>
        <v>40</v>
      </c>
      <c r="I238" s="38" t="str">
        <f ca="1">HYPERLINK("https://www.qoo10.jp/GMKT.INC/Goods/Goods.aspx?goodscode="&amp;A238,IF(Sheet2!F238=0,"在庫切れ","出品中"))</f>
        <v>出品中</v>
      </c>
      <c r="J238">
        <v>25</v>
      </c>
      <c r="K238" s="33" t="s">
        <v>2635</v>
      </c>
      <c r="L238">
        <v>10</v>
      </c>
      <c r="M238" s="6" t="s">
        <v>2389</v>
      </c>
      <c r="N238">
        <v>5</v>
      </c>
      <c r="O238" t="s">
        <v>291</v>
      </c>
      <c r="P238" t="str" cm="1">
        <f t="array" aca="1" ref="P238" ca="1">IF(発送日=0.583333333333333,TEXT(0.583333333333333,"H:MM"),発送日)&amp;"/"&amp;Sheet3!AC238</f>
        <v>3/3</v>
      </c>
      <c r="Q238" cm="1">
        <f t="array" aca="1" ref="Q238" ca="1">VALUE(_xlfn.XLOOKUP(INDIRECT("A"&amp;ROW()),Sheet5!A:A,Sheet5!K:K,"",0,1))</f>
        <v>1</v>
      </c>
      <c r="R238" s="67" t="str" cm="1">
        <f t="array" aca="1" ref="R23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38" s="28" cm="1">
        <f t="array" aca="1" ref="S238" ca="1">VALUE(_xlfn.XLOOKUP(INDIRECT("A"&amp;ROW()),Sheet5!A:A,Sheet5!I:I,"",0,1))</f>
        <v>229658</v>
      </c>
      <c r="T238">
        <f ca="1">_xlfn.LET(_xlpm.kaka,IFERROR(LOOKUP(U238,{0,20000,30000,50000,100000,200000,400000,800000},{1500,2500,3500,4000,6000,8000,12000,30000}),6000),IF(TEXT(NOW(),"AAAA")="金曜日",_xlpm.kaka*2,_xlpm.kaka))</f>
        <v>8000</v>
      </c>
      <c r="U238" s="27">
        <f>IFERROR(_xlfn.LET(_xlpm.quyu,Sheet4!E238:J238,IF(COUNTIF(_xlpm.quyu,"&gt;0")&gt;=4,AVERAGE(_xlpm.quyu),IF(MAX(_xlpm.quyu)&gt;0,MAX(_xlpm.quyu),""))),"")</f>
        <v>203285.66666666666</v>
      </c>
      <c r="V238" s="28" cm="1">
        <f t="array" aca="1" ref="V238" ca="1">IFERROR(IF(Sheet4!D238&lt;&gt;"",ROUND((Sheet4!D238+Sheet1!T238)/手数料,0),ROUND((U238+T238)/手数料,0))*IF($V$1&lt;&gt;"",$V$1,1),"")</f>
        <v>229658</v>
      </c>
      <c r="Z238" s="1"/>
      <c r="AA238" s="1"/>
      <c r="AB238" s="1"/>
    </row>
    <row r="239" spans="1:28" ht="35.1" customHeight="1">
      <c r="A239">
        <v>820590215</v>
      </c>
      <c r="B239" t="s">
        <v>2476</v>
      </c>
      <c r="C239" t="str">
        <f>HYPERLINK(_xlfn.XLOOKUP(A239,源!A:A,源!V:V,"",0,1),"网页")</f>
        <v>网页</v>
      </c>
      <c r="D239" s="55" t="str" cm="1">
        <f t="array" aca="1" ref="D239" ca="1">"单"&amp;Sheet2!G239&amp;"/库"&amp;IFERROR(IF(COUNTIF([1]在庫!$C:$C,INDIRECT("Sheet5!AL"&amp;ROW()))&gt;0,COUNTIF([1]在庫!$C:$C,INDIRECT("Sheet5!AL"&amp;ROW())),COUNTIF([1]在庫!$D:$D,INDIRECT("Sheet5!B"&amp;ROW()))),0)</f>
        <v>单0/库0</v>
      </c>
      <c r="E239" t="str">
        <f ca="1">IFERROR(IF(F239&lt;&gt;"",F239,IF(OR(AND(Sheet3!AC239="14:00",Q239&gt;0),AND(R239&lt;&gt;"",J239&gt;1)),"",IF(AND(J239&gt;=4,Sheet2!F239=0,H239&gt;5),"上架●",IF(OR(AND(J239=0,H239&lt;12),AND(J239&lt;4,H239&lt;=5,Sheet2!F239=1)),IF(Sheet2!F239=1,"下架●",""),IF(AND(J239&lt;=4,Sheet2!F239=1),"問合●",""))))),"")</f>
        <v/>
      </c>
      <c r="G239" s="35" cm="1">
        <f t="array" aca="1" ref="G239" ca="1">IFERROR(COUNTIF(INDIRECT(Sheet2!$W$2&amp;"F"&amp;Sheet2!B239&amp;":F"&amp;Sheet2!D239),"&lt;="&amp;Sheet3!L239*手数料),0)</f>
        <v>5</v>
      </c>
      <c r="H239" s="35">
        <f ca="1">IF(AND(Sheet2!L239=0,J239+L239+N239&lt;&gt;0),J239+L239+N239,Sheet2!L239)</f>
        <v>41</v>
      </c>
      <c r="I239" s="38" t="str">
        <f ca="1">HYPERLINK("https://www.qoo10.jp/GMKT.INC/Goods/Goods.aspx?goodscode="&amp;A239,IF(Sheet2!F239=0,"在庫切れ","出品中"))</f>
        <v>出品中</v>
      </c>
      <c r="J239">
        <v>23</v>
      </c>
      <c r="K239" s="33" t="s">
        <v>2636</v>
      </c>
      <c r="L239">
        <v>14</v>
      </c>
      <c r="M239" s="6" t="s">
        <v>2389</v>
      </c>
      <c r="N239">
        <v>4</v>
      </c>
      <c r="O239" t="s">
        <v>291</v>
      </c>
      <c r="P239" t="str" cm="1">
        <f t="array" aca="1" ref="P239" ca="1">IF(発送日=0.583333333333333,TEXT(0.583333333333333,"H:MM"),発送日)&amp;"/"&amp;Sheet3!AC239</f>
        <v>3/3</v>
      </c>
      <c r="Q239" cm="1">
        <f t="array" aca="1" ref="Q239" ca="1">VALUE(_xlfn.XLOOKUP(INDIRECT("A"&amp;ROW()),Sheet5!A:A,Sheet5!K:K,"",0,1))</f>
        <v>1</v>
      </c>
      <c r="R239" s="67" t="str" cm="1">
        <f t="array" aca="1" ref="R23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39" s="28" cm="1">
        <f t="array" aca="1" ref="S239" ca="1">VALUE(_xlfn.XLOOKUP(INDIRECT("A"&amp;ROW()),Sheet5!A:A,Sheet5!I:I,"",0,1))</f>
        <v>228008</v>
      </c>
      <c r="T239">
        <f ca="1">_xlfn.LET(_xlpm.kaka,IFERROR(LOOKUP(U239,{0,20000,30000,50000,100000,200000,400000,800000},{1500,2500,3500,4000,6000,8000,12000,30000}),6000),IF(TEXT(NOW(),"AAAA")="金曜日",_xlpm.kaka*2,_xlpm.kaka))</f>
        <v>8000</v>
      </c>
      <c r="U239" s="27">
        <f>IFERROR(_xlfn.LET(_xlpm.quyu,Sheet4!E239:J239,IF(COUNTIF(_xlpm.quyu,"&gt;0")&gt;=4,AVERAGE(_xlpm.quyu),IF(MAX(_xlpm.quyu)&gt;0,MAX(_xlpm.quyu),""))),"")</f>
        <v>201767</v>
      </c>
      <c r="V239" s="28" cm="1">
        <f t="array" aca="1" ref="V239" ca="1">IFERROR(IF(Sheet4!D239&lt;&gt;"",ROUND((Sheet4!D239+Sheet1!T239)/手数料,0),ROUND((U239+T239)/手数料,0))*IF($V$1&lt;&gt;"",$V$1,1),"")</f>
        <v>228008</v>
      </c>
      <c r="Z239" s="1"/>
      <c r="AA239" s="1"/>
      <c r="AB239" s="1"/>
    </row>
    <row r="240" spans="1:28" ht="35.1" customHeight="1">
      <c r="A240">
        <v>820590216</v>
      </c>
      <c r="B240" t="s">
        <v>2477</v>
      </c>
      <c r="C240" t="str">
        <f>HYPERLINK(_xlfn.XLOOKUP(A240,源!A:A,源!V:V,"",0,1),"网页")</f>
        <v>网页</v>
      </c>
      <c r="D240" s="55" t="str" cm="1">
        <f t="array" aca="1" ref="D240" ca="1">"单"&amp;Sheet2!G240&amp;"/库"&amp;IFERROR(IF(COUNTIF([1]在庫!$C:$C,INDIRECT("Sheet5!AL"&amp;ROW()))&gt;0,COUNTIF([1]在庫!$C:$C,INDIRECT("Sheet5!AL"&amp;ROW())),COUNTIF([1]在庫!$D:$D,INDIRECT("Sheet5!B"&amp;ROW()))),0)</f>
        <v>单0/库0</v>
      </c>
      <c r="E240" t="str">
        <f ca="1">IFERROR(IF(F240&lt;&gt;"",F240,IF(OR(AND(Sheet3!AC240="14:00",Q240&gt;0),AND(R240&lt;&gt;"",J240&gt;1)),"",IF(AND(J240&gt;=4,Sheet2!F240=0,H240&gt;5),"上架●",IF(OR(AND(J240=0,H240&lt;12),AND(J240&lt;4,H240&lt;=5,Sheet2!F240=1)),IF(Sheet2!F240=1,"下架●",""),IF(AND(J240&lt;=4,Sheet2!F240=1),"問合●",""))))),"")</f>
        <v/>
      </c>
      <c r="G240" s="35" cm="1">
        <f t="array" aca="1" ref="G240" ca="1">IFERROR(COUNTIF(INDIRECT(Sheet2!$W$2&amp;"F"&amp;Sheet2!B240&amp;":F"&amp;Sheet2!D240),"&lt;="&amp;Sheet3!L240*手数料),0)</f>
        <v>7</v>
      </c>
      <c r="H240" s="35">
        <f ca="1">IF(AND(Sheet2!L240=0,J240+L240+N240&lt;&gt;0),J240+L240+N240,Sheet2!L240)</f>
        <v>39</v>
      </c>
      <c r="I240" s="38" t="str">
        <f ca="1">HYPERLINK("https://www.qoo10.jp/GMKT.INC/Goods/Goods.aspx?goodscode="&amp;A240,IF(Sheet2!F240=0,"在庫切れ","出品中"))</f>
        <v>出品中</v>
      </c>
      <c r="J240">
        <v>29</v>
      </c>
      <c r="K240" s="33" t="s">
        <v>2886</v>
      </c>
      <c r="L240">
        <v>5</v>
      </c>
      <c r="M240" s="6" t="s">
        <v>2389</v>
      </c>
      <c r="N240">
        <v>5</v>
      </c>
      <c r="O240" t="s">
        <v>291</v>
      </c>
      <c r="P240" t="str" cm="1">
        <f t="array" aca="1" ref="P240" ca="1">IF(発送日=0.583333333333333,TEXT(0.583333333333333,"H:MM"),発送日)&amp;"/"&amp;Sheet3!AC240</f>
        <v>3/3</v>
      </c>
      <c r="Q240" cm="1">
        <f t="array" aca="1" ref="Q240" ca="1">VALUE(_xlfn.XLOOKUP(INDIRECT("A"&amp;ROW()),Sheet5!A:A,Sheet5!K:K,"",0,1))</f>
        <v>1</v>
      </c>
      <c r="R240" s="67" t="str" cm="1">
        <f t="array" aca="1" ref="R24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40" s="28" cm="1">
        <f t="array" aca="1" ref="S240" ca="1">VALUE(_xlfn.XLOOKUP(INDIRECT("A"&amp;ROW()),Sheet5!A:A,Sheet5!I:I,"",0,1))</f>
        <v>264977</v>
      </c>
      <c r="T240">
        <f ca="1">_xlfn.LET(_xlpm.kaka,IFERROR(LOOKUP(U240,{0,20000,30000,50000,100000,200000,400000,800000},{1500,2500,3500,4000,6000,8000,12000,30000}),6000),IF(TEXT(NOW(),"AAAA")="金曜日",_xlpm.kaka*2,_xlpm.kaka))</f>
        <v>8000</v>
      </c>
      <c r="U240" s="27">
        <f>IFERROR(_xlfn.LET(_xlpm.quyu,Sheet4!E240:J240,IF(COUNTIF(_xlpm.quyu,"&gt;0")&gt;=4,AVERAGE(_xlpm.quyu),IF(MAX(_xlpm.quyu)&gt;0,MAX(_xlpm.quyu),""))),"")</f>
        <v>234349</v>
      </c>
      <c r="V240" s="28" cm="1">
        <f t="array" aca="1" ref="V240" ca="1">IFERROR(IF(Sheet4!D240&lt;&gt;"",ROUND((Sheet4!D240+Sheet1!T240)/手数料,0),ROUND((U240+T240)/手数料,0))*IF($V$1&lt;&gt;"",$V$1,1),"")</f>
        <v>263423</v>
      </c>
      <c r="Z240" s="1"/>
      <c r="AA240" s="1"/>
      <c r="AB240" s="1"/>
    </row>
    <row r="241" spans="1:28" ht="35.1" customHeight="1">
      <c r="A241">
        <v>820590217</v>
      </c>
      <c r="B241" t="s">
        <v>2478</v>
      </c>
      <c r="C241" t="str">
        <f>HYPERLINK(_xlfn.XLOOKUP(A241,源!A:A,源!V:V,"",0,1),"网页")</f>
        <v>网页</v>
      </c>
      <c r="D241" s="55" t="str" cm="1">
        <f t="array" aca="1" ref="D241" ca="1">"单"&amp;Sheet2!G241&amp;"/库"&amp;IFERROR(IF(COUNTIF([1]在庫!$C:$C,INDIRECT("Sheet5!AL"&amp;ROW()))&gt;0,COUNTIF([1]在庫!$C:$C,INDIRECT("Sheet5!AL"&amp;ROW())),COUNTIF([1]在庫!$D:$D,INDIRECT("Sheet5!B"&amp;ROW()))),0)</f>
        <v>单0/库0</v>
      </c>
      <c r="E241" t="str">
        <f ca="1">IFERROR(IF(F241&lt;&gt;"",F241,IF(OR(AND(Sheet3!AC241="14:00",Q241&gt;0),AND(R241&lt;&gt;"",J241&gt;1)),"",IF(AND(J241&gt;=4,Sheet2!F241=0,H241&gt;5),"上架●",IF(OR(AND(J241=0,H241&lt;12),AND(J241&lt;4,H241&lt;=5,Sheet2!F241=1)),IF(Sheet2!F241=1,"下架●",""),IF(AND(J241&lt;=4,Sheet2!F241=1),"問合●",""))))),"")</f>
        <v/>
      </c>
      <c r="G241" s="35" cm="1">
        <f t="array" aca="1" ref="G241" ca="1">IFERROR(COUNTIF(INDIRECT(Sheet2!$W$2&amp;"F"&amp;Sheet2!B241&amp;":F"&amp;Sheet2!D241),"&lt;="&amp;Sheet3!L241*手数料),0)</f>
        <v>9</v>
      </c>
      <c r="H241" s="35">
        <f ca="1">IF(AND(Sheet2!L241=0,J241+L241+N241&lt;&gt;0),J241+L241+N241,Sheet2!L241)</f>
        <v>41</v>
      </c>
      <c r="I241" s="38" t="str">
        <f ca="1">HYPERLINK("https://www.qoo10.jp/GMKT.INC/Goods/Goods.aspx?goodscode="&amp;A241,IF(Sheet2!F241=0,"在庫切れ","出品中"))</f>
        <v>出品中</v>
      </c>
      <c r="J241">
        <v>28</v>
      </c>
      <c r="K241" s="33" t="s">
        <v>2887</v>
      </c>
      <c r="L241">
        <v>5</v>
      </c>
      <c r="M241" s="6" t="s">
        <v>2389</v>
      </c>
      <c r="N241">
        <v>8</v>
      </c>
      <c r="O241" t="s">
        <v>291</v>
      </c>
      <c r="P241" t="str" cm="1">
        <f t="array" aca="1" ref="P241" ca="1">IF(発送日=0.583333333333333,TEXT(0.583333333333333,"H:MM"),発送日)&amp;"/"&amp;Sheet3!AC241</f>
        <v>3/3</v>
      </c>
      <c r="Q241" cm="1">
        <f t="array" aca="1" ref="Q241" ca="1">VALUE(_xlfn.XLOOKUP(INDIRECT("A"&amp;ROW()),Sheet5!A:A,Sheet5!K:K,"",0,1))</f>
        <v>1</v>
      </c>
      <c r="R241" s="67" t="str" cm="1">
        <f t="array" aca="1" ref="R24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41" s="28" cm="1">
        <f t="array" aca="1" ref="S241" ca="1">VALUE(_xlfn.XLOOKUP(INDIRECT("A"&amp;ROW()),Sheet5!A:A,Sheet5!I:I,"",0,1))</f>
        <v>273248</v>
      </c>
      <c r="T241">
        <f ca="1">_xlfn.LET(_xlpm.kaka,IFERROR(LOOKUP(U241,{0,20000,30000,50000,100000,200000,400000,800000},{1500,2500,3500,4000,6000,8000,12000,30000}),6000),IF(TEXT(NOW(),"AAAA")="金曜日",_xlpm.kaka*2,_xlpm.kaka))</f>
        <v>8000</v>
      </c>
      <c r="U241" s="27">
        <f>IFERROR(_xlfn.LET(_xlpm.quyu,Sheet4!E241:J241,IF(COUNTIF(_xlpm.quyu,"&gt;0")&gt;=4,AVERAGE(_xlpm.quyu),IF(MAX(_xlpm.quyu)&gt;0,MAX(_xlpm.quyu),""))),"")</f>
        <v>233007.83333333334</v>
      </c>
      <c r="V241" s="28" cm="1">
        <f t="array" aca="1" ref="V241" ca="1">IFERROR(IF(Sheet4!D241&lt;&gt;"",ROUND((Sheet4!D241+Sheet1!T241)/手数料,0),ROUND((U241+T241)/手数料,0))*IF($V$1&lt;&gt;"",$V$1,1),"")</f>
        <v>261965</v>
      </c>
      <c r="Z241" s="1"/>
      <c r="AA241" s="1"/>
      <c r="AB241" s="1"/>
    </row>
    <row r="242" spans="1:28" ht="35.1" customHeight="1">
      <c r="A242">
        <v>856828817</v>
      </c>
      <c r="B242" t="s">
        <v>2479</v>
      </c>
      <c r="C242" t="str">
        <f>HYPERLINK(_xlfn.XLOOKUP(A242,源!A:A,源!V:V,"",0,1),"网页")</f>
        <v>网页</v>
      </c>
      <c r="D242" s="55" t="str" cm="1">
        <f t="array" aca="1" ref="D242" ca="1">"单"&amp;Sheet2!G242&amp;"/库"&amp;IFERROR(IF(COUNTIF([1]在庫!$C:$C,INDIRECT("Sheet5!AL"&amp;ROW()))&gt;0,COUNTIF([1]在庫!$C:$C,INDIRECT("Sheet5!AL"&amp;ROW())),COUNTIF([1]在庫!$D:$D,INDIRECT("Sheet5!B"&amp;ROW()))),0)</f>
        <v>单0/库0</v>
      </c>
      <c r="E242" t="str">
        <f ca="1">IFERROR(IF(F242&lt;&gt;"",F242,IF(OR(AND(Sheet3!AC242="14:00",Q242&gt;0),AND(R242&lt;&gt;"",J242&gt;1)),"",IF(AND(J242&gt;=4,Sheet2!F242=0,H242&gt;5),"上架●",IF(OR(AND(J242=0,H242&lt;12),AND(J242&lt;4,H242&lt;=5,Sheet2!F242=1)),IF(Sheet2!F242=1,"下架●",""),IF(AND(J242&lt;=4,Sheet2!F242=1),"問合●",""))))),"")</f>
        <v/>
      </c>
      <c r="G242" s="35" cm="1">
        <f t="array" aca="1" ref="G242" ca="1">IFERROR(COUNTIF(INDIRECT(Sheet2!$W$2&amp;"F"&amp;Sheet2!B242&amp;":F"&amp;Sheet2!D242),"&lt;="&amp;Sheet3!L242*手数料),0)</f>
        <v>22</v>
      </c>
      <c r="H242" s="35">
        <f ca="1">IF(AND(Sheet2!L242=0,J242+L242+N242&lt;&gt;0),J242+L242+N242,Sheet2!L242)</f>
        <v>29</v>
      </c>
      <c r="I242" s="38" t="str">
        <f ca="1">HYPERLINK("https://www.qoo10.jp/GMKT.INC/Goods/Goods.aspx?goodscode="&amp;A242,IF(Sheet2!F242=0,"在庫切れ","出品中"))</f>
        <v>出品中</v>
      </c>
      <c r="J242">
        <v>6</v>
      </c>
      <c r="K242" s="33" t="s">
        <v>2888</v>
      </c>
      <c r="L242">
        <v>16</v>
      </c>
      <c r="M242" s="6" t="s">
        <v>2389</v>
      </c>
      <c r="N242">
        <v>7</v>
      </c>
      <c r="O242" t="s">
        <v>291</v>
      </c>
      <c r="P242" t="str" cm="1">
        <f t="array" aca="1" ref="P242" ca="1">IF(発送日=0.583333333333333,TEXT(0.583333333333333,"H:MM"),発送日)&amp;"/"&amp;Sheet3!AC242</f>
        <v>7/3</v>
      </c>
      <c r="Q242" cm="1">
        <f t="array" aca="1" ref="Q242" ca="1">VALUE(_xlfn.XLOOKUP(INDIRECT("A"&amp;ROW()),Sheet5!A:A,Sheet5!K:K,"",0,1))</f>
        <v>1</v>
      </c>
      <c r="R242" s="67" t="str" cm="1">
        <f t="array" aca="1" ref="R24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42" s="28" cm="1">
        <f t="array" aca="1" ref="S242" ca="1">VALUE(_xlfn.XLOOKUP(INDIRECT("A"&amp;ROW()),Sheet5!A:A,Sheet5!I:I,"",0,1))</f>
        <v>137990</v>
      </c>
      <c r="T242">
        <f ca="1">_xlfn.LET(_xlpm.kaka,IFERROR(LOOKUP(U242,{0,20000,30000,50000,100000,200000,400000,800000},{1500,2500,3500,4000,6000,8000,12000,30000}),6000),IF(TEXT(NOW(),"AAAA")="金曜日",_xlpm.kaka*2,_xlpm.kaka))</f>
        <v>6000</v>
      </c>
      <c r="U242" s="27">
        <f>IFERROR(_xlfn.LET(_xlpm.quyu,Sheet4!E242:J242,IF(COUNTIF(_xlpm.quyu,"&gt;0")&gt;=4,AVERAGE(_xlpm.quyu),IF(MAX(_xlpm.quyu)&gt;0,MAX(_xlpm.quyu),""))),"")</f>
        <v>120042</v>
      </c>
      <c r="V242" s="28" cm="1">
        <f t="array" aca="1" ref="V242" ca="1">IFERROR(IF(Sheet4!D242&lt;&gt;"",ROUND((Sheet4!D242+Sheet1!T242)/手数料,0),ROUND((U242+T242)/手数料,0))*IF($V$1&lt;&gt;"",$V$1,1),"")</f>
        <v>137002</v>
      </c>
      <c r="Z242" s="1"/>
      <c r="AA242" s="1"/>
      <c r="AB242" s="1"/>
    </row>
    <row r="243" spans="1:28" ht="35.1" customHeight="1">
      <c r="A243">
        <v>856828818</v>
      </c>
      <c r="B243" t="s">
        <v>2480</v>
      </c>
      <c r="C243" t="str">
        <f>HYPERLINK(_xlfn.XLOOKUP(A243,源!A:A,源!V:V,"",0,1),"网页")</f>
        <v>网页</v>
      </c>
      <c r="D243" s="55" t="str" cm="1">
        <f t="array" aca="1" ref="D243" ca="1">"单"&amp;Sheet2!G243&amp;"/库"&amp;IFERROR(IF(COUNTIF([1]在庫!$C:$C,INDIRECT("Sheet5!AL"&amp;ROW()))&gt;0,COUNTIF([1]在庫!$C:$C,INDIRECT("Sheet5!AL"&amp;ROW())),COUNTIF([1]在庫!$D:$D,INDIRECT("Sheet5!B"&amp;ROW()))),0)</f>
        <v>单0/库0</v>
      </c>
      <c r="E243" t="str">
        <f ca="1">IFERROR(IF(F243&lt;&gt;"",F243,IF(OR(AND(Sheet3!AC243="14:00",Q243&gt;0),AND(R243&lt;&gt;"",J243&gt;1)),"",IF(AND(J243&gt;=4,Sheet2!F243=0,H243&gt;5),"上架●",IF(OR(AND(J243=0,H243&lt;12),AND(J243&lt;4,H243&lt;=5,Sheet2!F243=1)),IF(Sheet2!F243=1,"下架●",""),IF(AND(J243&lt;=4,Sheet2!F243=1),"問合●",""))))),"")</f>
        <v/>
      </c>
      <c r="G243" s="35" cm="1">
        <f t="array" aca="1" ref="G243" ca="1">IFERROR(COUNTIF(INDIRECT(Sheet2!$W$2&amp;"F"&amp;Sheet2!B243&amp;":F"&amp;Sheet2!D243),"&lt;="&amp;Sheet3!L243*手数料),0)</f>
        <v>8</v>
      </c>
      <c r="H243" s="35">
        <f ca="1">IF(AND(Sheet2!L243=0,J243+L243+N243&lt;&gt;0),J243+L243+N243,Sheet2!L243)</f>
        <v>38</v>
      </c>
      <c r="I243" s="38" t="str">
        <f ca="1">HYPERLINK("https://www.qoo10.jp/GMKT.INC/Goods/Goods.aspx?goodscode="&amp;A243,IF(Sheet2!F243=0,"在庫切れ","出品中"))</f>
        <v>出品中</v>
      </c>
      <c r="J243">
        <v>18</v>
      </c>
      <c r="K243" s="33" t="s">
        <v>2604</v>
      </c>
      <c r="L243">
        <v>15</v>
      </c>
      <c r="M243" s="6" t="s">
        <v>2389</v>
      </c>
      <c r="N243">
        <v>5</v>
      </c>
      <c r="O243" t="s">
        <v>291</v>
      </c>
      <c r="P243" t="str" cm="1">
        <f t="array" aca="1" ref="P243" ca="1">IF(発送日=0.583333333333333,TEXT(0.583333333333333,"H:MM"),発送日)&amp;"/"&amp;Sheet3!AC243</f>
        <v>3/3</v>
      </c>
      <c r="Q243" cm="1">
        <f t="array" aca="1" ref="Q243" ca="1">VALUE(_xlfn.XLOOKUP(INDIRECT("A"&amp;ROW()),Sheet5!A:A,Sheet5!K:K,"",0,1))</f>
        <v>1</v>
      </c>
      <c r="R243" s="67" t="str" cm="1">
        <f t="array" aca="1" ref="R24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43" s="28" cm="1">
        <f t="array" aca="1" ref="S243" ca="1">VALUE(_xlfn.XLOOKUP(INDIRECT("A"&amp;ROW()),Sheet5!A:A,Sheet5!I:I,"",0,1))</f>
        <v>122253</v>
      </c>
      <c r="T243">
        <f ca="1">_xlfn.LET(_xlpm.kaka,IFERROR(LOOKUP(U243,{0,20000,30000,50000,100000,200000,400000,800000},{1500,2500,3500,4000,6000,8000,12000,30000}),6000),IF(TEXT(NOW(),"AAAA")="金曜日",_xlpm.kaka*2,_xlpm.kaka))</f>
        <v>6000</v>
      </c>
      <c r="U243" s="27">
        <f>IFERROR(_xlfn.LET(_xlpm.quyu,Sheet4!E243:J243,IF(COUNTIF(_xlpm.quyu,"&gt;0")&gt;=4,AVERAGE(_xlpm.quyu),IF(MAX(_xlpm.quyu)&gt;0,MAX(_xlpm.quyu),""))),"")</f>
        <v>106472.33333333333</v>
      </c>
      <c r="V243" s="28" cm="1">
        <f t="array" aca="1" ref="V243" ca="1">IFERROR(IF(Sheet4!D243&lt;&gt;"",ROUND((Sheet4!D243+Sheet1!T243)/手数料,0),ROUND((U243+T243)/手数料,0))*IF($V$1&lt;&gt;"",$V$1,1),"")</f>
        <v>122253</v>
      </c>
      <c r="Z243" s="1"/>
      <c r="AA243" s="1"/>
      <c r="AB243" s="1"/>
    </row>
  </sheetData>
  <phoneticPr fontId="4"/>
  <conditionalFormatting sqref="K1">
    <cfRule type="expression" dxfId="27" priority="49">
      <formula>NOW()-K1&gt;0.041666667</formula>
    </cfRule>
  </conditionalFormatting>
  <conditionalFormatting sqref="W1:Y1048576">
    <cfRule type="expression" dxfId="26" priority="126">
      <formula>OR($W1&lt;&gt;"",$X1&lt;&gt;"",$Y1&lt;&gt;"")</formula>
    </cfRule>
  </conditionalFormatting>
  <conditionalFormatting sqref="A1:B184 A244:B1048576 A186:B237 A185">
    <cfRule type="duplicateValues" dxfId="25" priority="22"/>
  </conditionalFormatting>
  <conditionalFormatting sqref="A1:A237 A244:A1048576">
    <cfRule type="expression" dxfId="24" priority="19">
      <formula>AND(VALUE(RIGHT(D1,1))=0,IFERROR(FIND("/14:00",P1),0)&gt;0)</formula>
    </cfRule>
    <cfRule type="expression" dxfId="23" priority="20">
      <formula>AND(VALUE(RIGHT(D1,1))&gt;0,IFERROR(FIND("/14:00",P1),0)=0)</formula>
    </cfRule>
    <cfRule type="expression" dxfId="22" priority="21">
      <formula>AND(VALUE(RIGHT(D1,1))&gt;0,FIND("/14:00",P1)&gt;0)</formula>
    </cfRule>
  </conditionalFormatting>
  <conditionalFormatting sqref="B1:B184 B244:B1048576 B186:B237">
    <cfRule type="expression" dxfId="21" priority="18">
      <formula>VALUE(MID(D1,2,1))&gt;0</formula>
    </cfRule>
  </conditionalFormatting>
  <conditionalFormatting sqref="E244:F1048576 E1:F131 F133:F243 E132:E243">
    <cfRule type="cellIs" dxfId="20" priority="15" operator="equal">
      <formula>"下架●"</formula>
    </cfRule>
    <cfRule type="cellIs" dxfId="19" priority="16" operator="equal">
      <formula>"上架●"</formula>
    </cfRule>
    <cfRule type="cellIs" dxfId="18" priority="17" operator="equal">
      <formula>"問合●"</formula>
    </cfRule>
  </conditionalFormatting>
  <conditionalFormatting sqref="G1:G1048576">
    <cfRule type="expression" dxfId="17" priority="13">
      <formula>AND($G1&lt;2,Q1&gt;0)</formula>
    </cfRule>
    <cfRule type="expression" dxfId="16" priority="14">
      <formula>AND($G1&lt;5,Q1&gt;0)</formula>
    </cfRule>
  </conditionalFormatting>
  <conditionalFormatting sqref="I1:I1048576">
    <cfRule type="cellIs" dxfId="15" priority="11" operator="equal">
      <formula>"出品中"</formula>
    </cfRule>
    <cfRule type="cellIs" dxfId="14" priority="12" operator="equal">
      <formula>"在庫切れ"</formula>
    </cfRule>
  </conditionalFormatting>
  <conditionalFormatting sqref="P1:P1048576">
    <cfRule type="containsText" dxfId="13" priority="1" operator="containsText" text="/14:00">
      <formula>NOT(ISERROR(SEARCH("/14:00",P1)))</formula>
    </cfRule>
  </conditionalFormatting>
  <conditionalFormatting sqref="R1:R1048576">
    <cfRule type="cellIs" dxfId="12" priority="8" operator="equal">
      <formula>"㍰"</formula>
    </cfRule>
    <cfRule type="expression" dxfId="11" priority="9">
      <formula>$R1&lt;&gt;""</formula>
    </cfRule>
  </conditionalFormatting>
  <conditionalFormatting sqref="V1:V1048576">
    <cfRule type="expression" dxfId="10" priority="5">
      <formula>AND(U1&lt;&gt;"",V1-S1&gt;=T1)</formula>
    </cfRule>
  </conditionalFormatting>
  <dataValidations count="2">
    <dataValidation type="textLength" operator="equal" allowBlank="1" showInputMessage="1" showErrorMessage="1" errorTitle="添写格式エラー" error="添写8位日期格式：yyyymmdd,例：20220306" sqref="Y1:Y1048576" xr:uid="{63426BD6-A655-4FC3-9C57-6AD42146088A}">
      <formula1>8</formula1>
    </dataValidation>
    <dataValidation type="list" allowBlank="1" showInputMessage="1" showErrorMessage="1" sqref="X2:X243" xr:uid="{35DA8C49-94F8-4559-8A93-23FD75363962}">
      <formula1>"14:00,3,5,7,14"</formula1>
    </dataValidation>
  </dataValidation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7" id="{616CC436-D5C0-48A8-8329-6928463D8094}">
            <xm:f>Sheet2!$N1=0</xm:f>
            <x14:dxf>
              <fill>
                <patternFill patternType="gray0625"/>
              </fill>
            </x14:dxf>
          </x14:cfRule>
          <xm:sqref>S1:V1048576</xm:sqref>
        </x14:conditionalFormatting>
        <x14:conditionalFormatting xmlns:xm="http://schemas.microsoft.com/office/excel/2006/main">
          <x14:cfRule type="expression" priority="6" id="{95DBAED3-D97D-47CE-A2C2-4AC53739AB15}">
            <xm:f>AND($V1&lt;&gt;"",$V1&lt;=$S1*Sheet2!$Q$2)</xm:f>
            <x14:dxf>
              <font>
                <color indexed="9"/>
              </font>
              <fill>
                <patternFill>
                  <fgColor indexed="64"/>
                  <bgColor rgb="FF00B050"/>
                </patternFill>
              </fill>
            </x14:dxf>
          </x14:cfRule>
          <xm:sqref>V1:V1048576</xm:sqref>
        </x14:conditionalFormatting>
        <x14:conditionalFormatting xmlns:xm="http://schemas.microsoft.com/office/excel/2006/main">
          <x14:cfRule type="expression" priority="4" id="{C3320D65-A922-4903-AD3A-A30C043084CE}">
            <xm:f>AND(Sheet2!$F1=1,$J1&lt;5)</xm:f>
            <x14:dxf>
              <font>
                <b/>
                <i val="0"/>
                <color rgb="FFFF0000"/>
              </font>
            </x14:dxf>
          </x14:cfRule>
          <xm:sqref>J1:J1048576</xm:sqref>
        </x14:conditionalFormatting>
        <x14:conditionalFormatting xmlns:xm="http://schemas.microsoft.com/office/excel/2006/main">
          <x14:cfRule type="expression" priority="3" id="{5C5A96A9-2517-46A5-BBAC-D7412094A821}">
            <xm:f>ISERR(Sheet2!$A1)</xm:f>
            <x14:dxf>
              <font>
                <color theme="0"/>
              </font>
              <fill>
                <patternFill>
                  <bgColor rgb="FFFF0000"/>
                </patternFill>
              </fill>
            </x14:dxf>
          </x14:cfRule>
          <xm:sqref>C1:C1048576</xm:sqref>
        </x14:conditionalFormatting>
        <x14:conditionalFormatting xmlns:xm="http://schemas.microsoft.com/office/excel/2006/main">
          <x14:cfRule type="expression" priority="2" id="{E72AF30F-E3B2-4FF4-9666-CF345231C4D7}">
            <xm:f>Sheet2!$M1&gt;0</xm:f>
            <x14:dxf>
              <font>
                <color theme="0"/>
              </font>
              <fill>
                <patternFill>
                  <bgColor rgb="FF7030A0"/>
                </patternFill>
              </fill>
            </x14:dxf>
          </x14:cfRule>
          <xm:sqref>F1:F131 F136:F164 F169:F1048576</xm:sqref>
        </x14:conditionalFormatting>
        <x14:conditionalFormatting xmlns:xm="http://schemas.microsoft.com/office/excel/2006/main">
          <x14:cfRule type="expression" priority="149" id="{E72AF30F-E3B2-4FF4-9666-CF345231C4D7}">
            <xm:f>Sheet2!$M132&gt;0</xm:f>
            <x14:dxf>
              <font>
                <color theme="0"/>
              </font>
              <fill>
                <patternFill>
                  <bgColor rgb="FF7030A0"/>
                </patternFill>
              </fill>
            </x14:dxf>
          </x14:cfRule>
          <xm:sqref>F165:F168 F133:F135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3ED8B65-501E-433A-9951-6E97898450D4}">
          <x14:formula1>
            <xm:f>Sheet2!$K$1:$K$5</xm:f>
          </x14:formula1>
          <xm:sqref>F2:F131 F133:F243</xm:sqref>
        </x14:dataValidation>
      </x14:dataValidations>
    </ext>
    <ext xmlns:x14="http://schemas.microsoft.com/office/spreadsheetml/2009/9/main" uri="{05C60535-1F16-4fd2-B633-F4F36F0B64E0}">
      <x14:sparklineGroups xmlns:xm="http://schemas.microsoft.com/office/excel/2006/main">
        <x14:sparklineGroup lineWeight="1.5" displayEmptyCellsAs="gap" high="1" low="1" first="1" last="1" xr2:uid="{E81E3533-C7C7-4351-A238-8997DA9F8A48}">
          <x14:colorSeries rgb="FF00B050"/>
          <x14:colorNegative rgb="FFFF0000"/>
          <x14:colorAxis rgb="FF000000"/>
          <x14:colorMarkers rgb="FF0070C0"/>
          <x14:colorFirst rgb="FFFFC000"/>
          <x14:colorLast rgb="FFFFC000"/>
          <x14:colorHigh rgb="FF00B050"/>
          <x14:colorLow rgb="FFFF0000"/>
          <x14:sparklines>
            <x14:sparkline>
              <xm:f>Sheet4!Y2:AC2</xm:f>
              <xm:sqref>AB2</xm:sqref>
            </x14:sparkline>
            <x14:sparkline>
              <xm:f>Sheet4!Y3:AC3</xm:f>
              <xm:sqref>AB3</xm:sqref>
            </x14:sparkline>
            <x14:sparkline>
              <xm:f>Sheet4!Y4:AC4</xm:f>
              <xm:sqref>AB4</xm:sqref>
            </x14:sparkline>
            <x14:sparkline>
              <xm:f>Sheet4!Y5:AC5</xm:f>
              <xm:sqref>AB5</xm:sqref>
            </x14:sparkline>
            <x14:sparkline>
              <xm:f>Sheet4!Y6:AC6</xm:f>
              <xm:sqref>AB6</xm:sqref>
            </x14:sparkline>
            <x14:sparkline>
              <xm:f>Sheet4!Y7:AC7</xm:f>
              <xm:sqref>AB7</xm:sqref>
            </x14:sparkline>
            <x14:sparkline>
              <xm:f>Sheet4!Y8:AC8</xm:f>
              <xm:sqref>AB8</xm:sqref>
            </x14:sparkline>
            <x14:sparkline>
              <xm:f>Sheet4!Y9:AC9</xm:f>
              <xm:sqref>AB9</xm:sqref>
            </x14:sparkline>
            <x14:sparkline>
              <xm:f>Sheet4!Y10:AC10</xm:f>
              <xm:sqref>AB10</xm:sqref>
            </x14:sparkline>
            <x14:sparkline>
              <xm:f>Sheet4!Y11:AC11</xm:f>
              <xm:sqref>AB11</xm:sqref>
            </x14:sparkline>
            <x14:sparkline>
              <xm:f>Sheet4!Y12:AC12</xm:f>
              <xm:sqref>AB12</xm:sqref>
            </x14:sparkline>
            <x14:sparkline>
              <xm:f>Sheet4!Y13:AC13</xm:f>
              <xm:sqref>AB13</xm:sqref>
            </x14:sparkline>
            <x14:sparkline>
              <xm:f>Sheet4!Y14:AC14</xm:f>
              <xm:sqref>AB14</xm:sqref>
            </x14:sparkline>
            <x14:sparkline>
              <xm:f>Sheet4!Y15:AC15</xm:f>
              <xm:sqref>AB15</xm:sqref>
            </x14:sparkline>
            <x14:sparkline>
              <xm:f>Sheet4!Y16:AC16</xm:f>
              <xm:sqref>AB16</xm:sqref>
            </x14:sparkline>
            <x14:sparkline>
              <xm:f>Sheet4!Y17:AC17</xm:f>
              <xm:sqref>AB17</xm:sqref>
            </x14:sparkline>
            <x14:sparkline>
              <xm:f>Sheet4!Y18:AC18</xm:f>
              <xm:sqref>AB18</xm:sqref>
            </x14:sparkline>
            <x14:sparkline>
              <xm:f>Sheet4!Y19:AC19</xm:f>
              <xm:sqref>AB19</xm:sqref>
            </x14:sparkline>
            <x14:sparkline>
              <xm:f>Sheet4!Y20:AC20</xm:f>
              <xm:sqref>AB20</xm:sqref>
            </x14:sparkline>
            <x14:sparkline>
              <xm:f>Sheet4!Y21:AC21</xm:f>
              <xm:sqref>AB21</xm:sqref>
            </x14:sparkline>
            <x14:sparkline>
              <xm:f>Sheet4!Y22:AC22</xm:f>
              <xm:sqref>AB22</xm:sqref>
            </x14:sparkline>
            <x14:sparkline>
              <xm:f>Sheet4!Y23:AC23</xm:f>
              <xm:sqref>AB23</xm:sqref>
            </x14:sparkline>
            <x14:sparkline>
              <xm:f>Sheet4!Y24:AC24</xm:f>
              <xm:sqref>AB24</xm:sqref>
            </x14:sparkline>
            <x14:sparkline>
              <xm:f>Sheet4!Y25:AC25</xm:f>
              <xm:sqref>AB25</xm:sqref>
            </x14:sparkline>
            <x14:sparkline>
              <xm:f>Sheet4!Y26:AC26</xm:f>
              <xm:sqref>AB26</xm:sqref>
            </x14:sparkline>
            <x14:sparkline>
              <xm:f>Sheet4!Y27:AC27</xm:f>
              <xm:sqref>AB27</xm:sqref>
            </x14:sparkline>
            <x14:sparkline>
              <xm:f>Sheet4!Y28:AC28</xm:f>
              <xm:sqref>AB28</xm:sqref>
            </x14:sparkline>
            <x14:sparkline>
              <xm:f>Sheet4!Y29:AC29</xm:f>
              <xm:sqref>AB29</xm:sqref>
            </x14:sparkline>
            <x14:sparkline>
              <xm:f>Sheet4!Y30:AC30</xm:f>
              <xm:sqref>AB30</xm:sqref>
            </x14:sparkline>
            <x14:sparkline>
              <xm:f>Sheet4!Y31:AC31</xm:f>
              <xm:sqref>AB31</xm:sqref>
            </x14:sparkline>
            <x14:sparkline>
              <xm:f>Sheet4!Y32:AC32</xm:f>
              <xm:sqref>AB32</xm:sqref>
            </x14:sparkline>
            <x14:sparkline>
              <xm:f>Sheet4!Y33:AC33</xm:f>
              <xm:sqref>AB33</xm:sqref>
            </x14:sparkline>
            <x14:sparkline>
              <xm:f>Sheet4!Y34:AC34</xm:f>
              <xm:sqref>AB34</xm:sqref>
            </x14:sparkline>
            <x14:sparkline>
              <xm:f>Sheet4!Y35:AC35</xm:f>
              <xm:sqref>AB35</xm:sqref>
            </x14:sparkline>
            <x14:sparkline>
              <xm:f>Sheet4!Y36:AC36</xm:f>
              <xm:sqref>AB36</xm:sqref>
            </x14:sparkline>
            <x14:sparkline>
              <xm:f>Sheet4!Y37:AC37</xm:f>
              <xm:sqref>AB37</xm:sqref>
            </x14:sparkline>
            <x14:sparkline>
              <xm:f>Sheet4!Y38:AC38</xm:f>
              <xm:sqref>AB38</xm:sqref>
            </x14:sparkline>
            <x14:sparkline>
              <xm:f>Sheet4!Y39:AC39</xm:f>
              <xm:sqref>AB39</xm:sqref>
            </x14:sparkline>
            <x14:sparkline>
              <xm:f>Sheet4!Y40:AC40</xm:f>
              <xm:sqref>AB40</xm:sqref>
            </x14:sparkline>
            <x14:sparkline>
              <xm:f>Sheet4!Y41:AC41</xm:f>
              <xm:sqref>AB41</xm:sqref>
            </x14:sparkline>
            <x14:sparkline>
              <xm:f>Sheet4!Y42:AC42</xm:f>
              <xm:sqref>AB42</xm:sqref>
            </x14:sparkline>
            <x14:sparkline>
              <xm:f>Sheet4!Y43:AC43</xm:f>
              <xm:sqref>AB43</xm:sqref>
            </x14:sparkline>
            <x14:sparkline>
              <xm:f>Sheet4!Y44:AC44</xm:f>
              <xm:sqref>AB44</xm:sqref>
            </x14:sparkline>
            <x14:sparkline>
              <xm:f>Sheet4!Y45:AC45</xm:f>
              <xm:sqref>AB45</xm:sqref>
            </x14:sparkline>
            <x14:sparkline>
              <xm:f>Sheet4!Y46:AC46</xm:f>
              <xm:sqref>AB46</xm:sqref>
            </x14:sparkline>
            <x14:sparkline>
              <xm:f>Sheet4!Y47:AC47</xm:f>
              <xm:sqref>AB47</xm:sqref>
            </x14:sparkline>
            <x14:sparkline>
              <xm:f>Sheet4!Y48:AC48</xm:f>
              <xm:sqref>AB48</xm:sqref>
            </x14:sparkline>
            <x14:sparkline>
              <xm:f>Sheet4!Y49:AC49</xm:f>
              <xm:sqref>AB49</xm:sqref>
            </x14:sparkline>
            <x14:sparkline>
              <xm:f>Sheet4!Y50:AC50</xm:f>
              <xm:sqref>AB50</xm:sqref>
            </x14:sparkline>
            <x14:sparkline>
              <xm:f>Sheet4!Y51:AC51</xm:f>
              <xm:sqref>AB51</xm:sqref>
            </x14:sparkline>
            <x14:sparkline>
              <xm:f>Sheet4!Y52:AC52</xm:f>
              <xm:sqref>AB52</xm:sqref>
            </x14:sparkline>
            <x14:sparkline>
              <xm:f>Sheet4!Y53:AC53</xm:f>
              <xm:sqref>AB53</xm:sqref>
            </x14:sparkline>
            <x14:sparkline>
              <xm:f>Sheet4!Y54:AC54</xm:f>
              <xm:sqref>AB54</xm:sqref>
            </x14:sparkline>
            <x14:sparkline>
              <xm:f>Sheet4!Y55:AC55</xm:f>
              <xm:sqref>AB55</xm:sqref>
            </x14:sparkline>
            <x14:sparkline>
              <xm:f>Sheet4!Y56:AC56</xm:f>
              <xm:sqref>AB56</xm:sqref>
            </x14:sparkline>
            <x14:sparkline>
              <xm:f>Sheet4!Y57:AC57</xm:f>
              <xm:sqref>AB57</xm:sqref>
            </x14:sparkline>
            <x14:sparkline>
              <xm:f>Sheet4!Y58:AC58</xm:f>
              <xm:sqref>AB58</xm:sqref>
            </x14:sparkline>
            <x14:sparkline>
              <xm:f>Sheet4!Y59:AC59</xm:f>
              <xm:sqref>AB59</xm:sqref>
            </x14:sparkline>
            <x14:sparkline>
              <xm:f>Sheet4!Y60:AC60</xm:f>
              <xm:sqref>AB60</xm:sqref>
            </x14:sparkline>
            <x14:sparkline>
              <xm:f>Sheet4!Y61:AC61</xm:f>
              <xm:sqref>AB61</xm:sqref>
            </x14:sparkline>
            <x14:sparkline>
              <xm:f>Sheet4!Y62:AC62</xm:f>
              <xm:sqref>AB62</xm:sqref>
            </x14:sparkline>
            <x14:sparkline>
              <xm:f>Sheet4!Y63:AC63</xm:f>
              <xm:sqref>AB63</xm:sqref>
            </x14:sparkline>
            <x14:sparkline>
              <xm:f>Sheet4!Y64:AC64</xm:f>
              <xm:sqref>AB64</xm:sqref>
            </x14:sparkline>
            <x14:sparkline>
              <xm:f>Sheet4!Y65:AC65</xm:f>
              <xm:sqref>AB65</xm:sqref>
            </x14:sparkline>
            <x14:sparkline>
              <xm:f>Sheet4!Y66:AC66</xm:f>
              <xm:sqref>AB66</xm:sqref>
            </x14:sparkline>
            <x14:sparkline>
              <xm:f>Sheet4!Y67:AC67</xm:f>
              <xm:sqref>AB67</xm:sqref>
            </x14:sparkline>
            <x14:sparkline>
              <xm:f>Sheet4!Y68:AC68</xm:f>
              <xm:sqref>AB68</xm:sqref>
            </x14:sparkline>
            <x14:sparkline>
              <xm:f>Sheet4!Y69:AC69</xm:f>
              <xm:sqref>AB69</xm:sqref>
            </x14:sparkline>
            <x14:sparkline>
              <xm:f>Sheet4!Y70:AC70</xm:f>
              <xm:sqref>AB70</xm:sqref>
            </x14:sparkline>
            <x14:sparkline>
              <xm:f>Sheet4!Y71:AC71</xm:f>
              <xm:sqref>AB71</xm:sqref>
            </x14:sparkline>
            <x14:sparkline>
              <xm:f>Sheet4!Y72:AC72</xm:f>
              <xm:sqref>AB72</xm:sqref>
            </x14:sparkline>
            <x14:sparkline>
              <xm:f>Sheet4!Y73:AC73</xm:f>
              <xm:sqref>AB73</xm:sqref>
            </x14:sparkline>
            <x14:sparkline>
              <xm:f>Sheet4!Y74:AC74</xm:f>
              <xm:sqref>AB74</xm:sqref>
            </x14:sparkline>
            <x14:sparkline>
              <xm:f>Sheet4!Y75:AC75</xm:f>
              <xm:sqref>AB75</xm:sqref>
            </x14:sparkline>
            <x14:sparkline>
              <xm:f>Sheet4!Y76:AC76</xm:f>
              <xm:sqref>AB76</xm:sqref>
            </x14:sparkline>
            <x14:sparkline>
              <xm:f>Sheet4!Y77:AC77</xm:f>
              <xm:sqref>AB77</xm:sqref>
            </x14:sparkline>
            <x14:sparkline>
              <xm:f>Sheet4!Y78:AC78</xm:f>
              <xm:sqref>AB78</xm:sqref>
            </x14:sparkline>
            <x14:sparkline>
              <xm:f>Sheet4!Y79:AC79</xm:f>
              <xm:sqref>AB79</xm:sqref>
            </x14:sparkline>
            <x14:sparkline>
              <xm:f>Sheet4!Y80:AC80</xm:f>
              <xm:sqref>AB80</xm:sqref>
            </x14:sparkline>
            <x14:sparkline>
              <xm:f>Sheet4!Y81:AC81</xm:f>
              <xm:sqref>AB81</xm:sqref>
            </x14:sparkline>
            <x14:sparkline>
              <xm:f>Sheet4!Y82:AC82</xm:f>
              <xm:sqref>AB82</xm:sqref>
            </x14:sparkline>
            <x14:sparkline>
              <xm:f>Sheet4!Y83:AC83</xm:f>
              <xm:sqref>AB83</xm:sqref>
            </x14:sparkline>
            <x14:sparkline>
              <xm:f>Sheet4!Y84:AC84</xm:f>
              <xm:sqref>AB84</xm:sqref>
            </x14:sparkline>
            <x14:sparkline>
              <xm:f>Sheet4!Y85:AC85</xm:f>
              <xm:sqref>AB85</xm:sqref>
            </x14:sparkline>
            <x14:sparkline>
              <xm:f>Sheet4!Y86:AC86</xm:f>
              <xm:sqref>AB86</xm:sqref>
            </x14:sparkline>
            <x14:sparkline>
              <xm:f>Sheet4!Y87:AC87</xm:f>
              <xm:sqref>AB87</xm:sqref>
            </x14:sparkline>
            <x14:sparkline>
              <xm:f>Sheet4!Y88:AC88</xm:f>
              <xm:sqref>AB88</xm:sqref>
            </x14:sparkline>
            <x14:sparkline>
              <xm:f>Sheet4!Y89:AC89</xm:f>
              <xm:sqref>AB89</xm:sqref>
            </x14:sparkline>
            <x14:sparkline>
              <xm:f>Sheet4!Y90:AC90</xm:f>
              <xm:sqref>AB90</xm:sqref>
            </x14:sparkline>
            <x14:sparkline>
              <xm:f>Sheet4!Y91:AC91</xm:f>
              <xm:sqref>AB91</xm:sqref>
            </x14:sparkline>
            <x14:sparkline>
              <xm:f>Sheet4!Y92:AC92</xm:f>
              <xm:sqref>AB92</xm:sqref>
            </x14:sparkline>
            <x14:sparkline>
              <xm:f>Sheet4!Y93:AC93</xm:f>
              <xm:sqref>AB93</xm:sqref>
            </x14:sparkline>
            <x14:sparkline>
              <xm:f>Sheet4!Y94:AC94</xm:f>
              <xm:sqref>AB94</xm:sqref>
            </x14:sparkline>
            <x14:sparkline>
              <xm:f>Sheet4!Y95:AC95</xm:f>
              <xm:sqref>AB95</xm:sqref>
            </x14:sparkline>
            <x14:sparkline>
              <xm:f>Sheet4!Y96:AC96</xm:f>
              <xm:sqref>AB96</xm:sqref>
            </x14:sparkline>
            <x14:sparkline>
              <xm:f>Sheet4!Y97:AC97</xm:f>
              <xm:sqref>AB97</xm:sqref>
            </x14:sparkline>
            <x14:sparkline>
              <xm:f>Sheet4!Y98:AC98</xm:f>
              <xm:sqref>AB98</xm:sqref>
            </x14:sparkline>
            <x14:sparkline>
              <xm:f>Sheet4!Y99:AC99</xm:f>
              <xm:sqref>AB99</xm:sqref>
            </x14:sparkline>
            <x14:sparkline>
              <xm:f>Sheet4!Y100:AC100</xm:f>
              <xm:sqref>AB100</xm:sqref>
            </x14:sparkline>
            <x14:sparkline>
              <xm:f>Sheet4!Y101:AC101</xm:f>
              <xm:sqref>AB101</xm:sqref>
            </x14:sparkline>
            <x14:sparkline>
              <xm:f>Sheet4!Y102:AC102</xm:f>
              <xm:sqref>AB102</xm:sqref>
            </x14:sparkline>
            <x14:sparkline>
              <xm:f>Sheet4!Y103:AC103</xm:f>
              <xm:sqref>AB103</xm:sqref>
            </x14:sparkline>
            <x14:sparkline>
              <xm:f>Sheet4!Y104:AC104</xm:f>
              <xm:sqref>AB104</xm:sqref>
            </x14:sparkline>
            <x14:sparkline>
              <xm:f>Sheet4!Y105:AC105</xm:f>
              <xm:sqref>AB105</xm:sqref>
            </x14:sparkline>
            <x14:sparkline>
              <xm:f>Sheet4!Y106:AC106</xm:f>
              <xm:sqref>AB106</xm:sqref>
            </x14:sparkline>
            <x14:sparkline>
              <xm:f>Sheet4!Y107:AC107</xm:f>
              <xm:sqref>AB107</xm:sqref>
            </x14:sparkline>
            <x14:sparkline>
              <xm:f>Sheet4!Y108:AC108</xm:f>
              <xm:sqref>AB108</xm:sqref>
            </x14:sparkline>
            <x14:sparkline>
              <xm:f>Sheet4!Y109:AC109</xm:f>
              <xm:sqref>AB109</xm:sqref>
            </x14:sparkline>
            <x14:sparkline>
              <xm:f>Sheet4!Y110:AC110</xm:f>
              <xm:sqref>AB110</xm:sqref>
            </x14:sparkline>
            <x14:sparkline>
              <xm:f>Sheet4!Y111:AC111</xm:f>
              <xm:sqref>AB111</xm:sqref>
            </x14:sparkline>
            <x14:sparkline>
              <xm:f>Sheet4!Y112:AC112</xm:f>
              <xm:sqref>AB112</xm:sqref>
            </x14:sparkline>
            <x14:sparkline>
              <xm:f>Sheet4!Y113:AC113</xm:f>
              <xm:sqref>AB113</xm:sqref>
            </x14:sparkline>
            <x14:sparkline>
              <xm:f>Sheet4!Y114:AC114</xm:f>
              <xm:sqref>AB114</xm:sqref>
            </x14:sparkline>
            <x14:sparkline>
              <xm:f>Sheet4!Y115:AC115</xm:f>
              <xm:sqref>AB115</xm:sqref>
            </x14:sparkline>
            <x14:sparkline>
              <xm:f>Sheet4!Y116:AC116</xm:f>
              <xm:sqref>AB116</xm:sqref>
            </x14:sparkline>
            <x14:sparkline>
              <xm:f>Sheet4!Y117:AC117</xm:f>
              <xm:sqref>AB117</xm:sqref>
            </x14:sparkline>
            <x14:sparkline>
              <xm:f>Sheet4!Y118:AC118</xm:f>
              <xm:sqref>AB118</xm:sqref>
            </x14:sparkline>
            <x14:sparkline>
              <xm:f>Sheet4!Y119:AC119</xm:f>
              <xm:sqref>AB119</xm:sqref>
            </x14:sparkline>
            <x14:sparkline>
              <xm:f>Sheet4!Y120:AC120</xm:f>
              <xm:sqref>AB120</xm:sqref>
            </x14:sparkline>
            <x14:sparkline>
              <xm:f>Sheet4!Y121:AC121</xm:f>
              <xm:sqref>AB121</xm:sqref>
            </x14:sparkline>
            <x14:sparkline>
              <xm:f>Sheet4!Y122:AC122</xm:f>
              <xm:sqref>AB122</xm:sqref>
            </x14:sparkline>
            <x14:sparkline>
              <xm:f>Sheet4!Y123:AC123</xm:f>
              <xm:sqref>AB123</xm:sqref>
            </x14:sparkline>
            <x14:sparkline>
              <xm:f>Sheet4!Y124:AC124</xm:f>
              <xm:sqref>AB124</xm:sqref>
            </x14:sparkline>
            <x14:sparkline>
              <xm:f>Sheet4!Y125:AC125</xm:f>
              <xm:sqref>AB125</xm:sqref>
            </x14:sparkline>
            <x14:sparkline>
              <xm:f>Sheet4!Y126:AC126</xm:f>
              <xm:sqref>AB126</xm:sqref>
            </x14:sparkline>
            <x14:sparkline>
              <xm:f>Sheet4!Y127:AC127</xm:f>
              <xm:sqref>AB127</xm:sqref>
            </x14:sparkline>
            <x14:sparkline>
              <xm:f>Sheet4!Y128:AC128</xm:f>
              <xm:sqref>AB128</xm:sqref>
            </x14:sparkline>
            <x14:sparkline>
              <xm:f>Sheet4!Y129:AC129</xm:f>
              <xm:sqref>AB129</xm:sqref>
            </x14:sparkline>
            <x14:sparkline>
              <xm:f>Sheet4!Y130:AC130</xm:f>
              <xm:sqref>AB130</xm:sqref>
            </x14:sparkline>
            <x14:sparkline>
              <xm:f>Sheet4!Y131:AC131</xm:f>
              <xm:sqref>AB131</xm:sqref>
            </x14:sparkline>
            <x14:sparkline>
              <xm:f>Sheet4!Y132:AC132</xm:f>
              <xm:sqref>AB132</xm:sqref>
            </x14:sparkline>
            <x14:sparkline>
              <xm:f>Sheet4!Y133:AC133</xm:f>
              <xm:sqref>AB133</xm:sqref>
            </x14:sparkline>
            <x14:sparkline>
              <xm:f>Sheet4!Y134:AC134</xm:f>
              <xm:sqref>AB134</xm:sqref>
            </x14:sparkline>
            <x14:sparkline>
              <xm:f>Sheet4!Y135:AC135</xm:f>
              <xm:sqref>AB135</xm:sqref>
            </x14:sparkline>
            <x14:sparkline>
              <xm:f>Sheet4!Y136:AC136</xm:f>
              <xm:sqref>AB136</xm:sqref>
            </x14:sparkline>
            <x14:sparkline>
              <xm:f>Sheet4!Y137:AC137</xm:f>
              <xm:sqref>AB137</xm:sqref>
            </x14:sparkline>
            <x14:sparkline>
              <xm:f>Sheet4!Y138:AC138</xm:f>
              <xm:sqref>AB138</xm:sqref>
            </x14:sparkline>
            <x14:sparkline>
              <xm:f>Sheet4!Y139:AC139</xm:f>
              <xm:sqref>AB139</xm:sqref>
            </x14:sparkline>
            <x14:sparkline>
              <xm:f>Sheet4!Y140:AC140</xm:f>
              <xm:sqref>AB140</xm:sqref>
            </x14:sparkline>
            <x14:sparkline>
              <xm:f>Sheet4!Y141:AC141</xm:f>
              <xm:sqref>AB141</xm:sqref>
            </x14:sparkline>
            <x14:sparkline>
              <xm:f>Sheet4!Y142:AC142</xm:f>
              <xm:sqref>AB142</xm:sqref>
            </x14:sparkline>
            <x14:sparkline>
              <xm:f>Sheet4!Y143:AC143</xm:f>
              <xm:sqref>AB143</xm:sqref>
            </x14:sparkline>
            <x14:sparkline>
              <xm:f>Sheet4!Y144:AC144</xm:f>
              <xm:sqref>AB144</xm:sqref>
            </x14:sparkline>
            <x14:sparkline>
              <xm:f>Sheet4!Y145:AC145</xm:f>
              <xm:sqref>AB145</xm:sqref>
            </x14:sparkline>
            <x14:sparkline>
              <xm:f>Sheet4!Y146:AC146</xm:f>
              <xm:sqref>AB146</xm:sqref>
            </x14:sparkline>
            <x14:sparkline>
              <xm:f>Sheet4!Y147:AC147</xm:f>
              <xm:sqref>AB147</xm:sqref>
            </x14:sparkline>
            <x14:sparkline>
              <xm:f>Sheet4!Y148:AC148</xm:f>
              <xm:sqref>AB148</xm:sqref>
            </x14:sparkline>
            <x14:sparkline>
              <xm:f>Sheet4!Y149:AC149</xm:f>
              <xm:sqref>AB149</xm:sqref>
            </x14:sparkline>
            <x14:sparkline>
              <xm:f>Sheet4!Y150:AC150</xm:f>
              <xm:sqref>AB150</xm:sqref>
            </x14:sparkline>
            <x14:sparkline>
              <xm:f>Sheet4!Y151:AC151</xm:f>
              <xm:sqref>AB151</xm:sqref>
            </x14:sparkline>
            <x14:sparkline>
              <xm:f>Sheet4!Y152:AC152</xm:f>
              <xm:sqref>AB152</xm:sqref>
            </x14:sparkline>
            <x14:sparkline>
              <xm:f>Sheet4!Y153:AC153</xm:f>
              <xm:sqref>AB153</xm:sqref>
            </x14:sparkline>
            <x14:sparkline>
              <xm:f>Sheet4!Y154:AC154</xm:f>
              <xm:sqref>AB154</xm:sqref>
            </x14:sparkline>
            <x14:sparkline>
              <xm:f>Sheet4!Y155:AC155</xm:f>
              <xm:sqref>AB155</xm:sqref>
            </x14:sparkline>
            <x14:sparkline>
              <xm:f>Sheet4!Y156:AC156</xm:f>
              <xm:sqref>AB156</xm:sqref>
            </x14:sparkline>
            <x14:sparkline>
              <xm:f>Sheet4!Y157:AC157</xm:f>
              <xm:sqref>AB157</xm:sqref>
            </x14:sparkline>
            <x14:sparkline>
              <xm:f>Sheet4!Y158:AC158</xm:f>
              <xm:sqref>AB158</xm:sqref>
            </x14:sparkline>
            <x14:sparkline>
              <xm:f>Sheet4!Y159:AC159</xm:f>
              <xm:sqref>AB159</xm:sqref>
            </x14:sparkline>
            <x14:sparkline>
              <xm:f>Sheet4!Y160:AC160</xm:f>
              <xm:sqref>AB160</xm:sqref>
            </x14:sparkline>
            <x14:sparkline>
              <xm:f>Sheet4!Y161:AC161</xm:f>
              <xm:sqref>AB161</xm:sqref>
            </x14:sparkline>
            <x14:sparkline>
              <xm:f>Sheet4!Y162:AC162</xm:f>
              <xm:sqref>AB162</xm:sqref>
            </x14:sparkline>
            <x14:sparkline>
              <xm:f>Sheet4!Y163:AC163</xm:f>
              <xm:sqref>AB163</xm:sqref>
            </x14:sparkline>
            <x14:sparkline>
              <xm:f>Sheet4!Y164:AC164</xm:f>
              <xm:sqref>AB164</xm:sqref>
            </x14:sparkline>
            <x14:sparkline>
              <xm:f>Sheet4!Y165:AC165</xm:f>
              <xm:sqref>AB165</xm:sqref>
            </x14:sparkline>
            <x14:sparkline>
              <xm:f>Sheet4!Y166:AC166</xm:f>
              <xm:sqref>AB166</xm:sqref>
            </x14:sparkline>
            <x14:sparkline>
              <xm:f>Sheet4!Y167:AC167</xm:f>
              <xm:sqref>AB167</xm:sqref>
            </x14:sparkline>
            <x14:sparkline>
              <xm:f>Sheet4!Y168:AC168</xm:f>
              <xm:sqref>AB168</xm:sqref>
            </x14:sparkline>
            <x14:sparkline>
              <xm:f>Sheet4!Y169:AC169</xm:f>
              <xm:sqref>AB169</xm:sqref>
            </x14:sparkline>
            <x14:sparkline>
              <xm:f>Sheet4!Y170:AC170</xm:f>
              <xm:sqref>AB170</xm:sqref>
            </x14:sparkline>
            <x14:sparkline>
              <xm:f>Sheet4!Y171:AC171</xm:f>
              <xm:sqref>AB171</xm:sqref>
            </x14:sparkline>
            <x14:sparkline>
              <xm:f>Sheet4!Y172:AC172</xm:f>
              <xm:sqref>AB172</xm:sqref>
            </x14:sparkline>
            <x14:sparkline>
              <xm:f>Sheet4!Y173:AC173</xm:f>
              <xm:sqref>AB173</xm:sqref>
            </x14:sparkline>
            <x14:sparkline>
              <xm:f>Sheet4!Y174:AC174</xm:f>
              <xm:sqref>AB174</xm:sqref>
            </x14:sparkline>
            <x14:sparkline>
              <xm:f>Sheet4!Y175:AC175</xm:f>
              <xm:sqref>AB175</xm:sqref>
            </x14:sparkline>
            <x14:sparkline>
              <xm:f>Sheet4!Y176:AC176</xm:f>
              <xm:sqref>AB176</xm:sqref>
            </x14:sparkline>
            <x14:sparkline>
              <xm:f>Sheet4!Y177:AC177</xm:f>
              <xm:sqref>AB177</xm:sqref>
            </x14:sparkline>
            <x14:sparkline>
              <xm:f>Sheet4!Y178:AC178</xm:f>
              <xm:sqref>AB178</xm:sqref>
            </x14:sparkline>
            <x14:sparkline>
              <xm:f>Sheet4!Y179:AC179</xm:f>
              <xm:sqref>AB179</xm:sqref>
            </x14:sparkline>
            <x14:sparkline>
              <xm:f>Sheet4!Y180:AC180</xm:f>
              <xm:sqref>AB180</xm:sqref>
            </x14:sparkline>
            <x14:sparkline>
              <xm:f>Sheet4!Y181:AC181</xm:f>
              <xm:sqref>AB181</xm:sqref>
            </x14:sparkline>
            <x14:sparkline>
              <xm:f>Sheet4!Y182:AC182</xm:f>
              <xm:sqref>AB182</xm:sqref>
            </x14:sparkline>
            <x14:sparkline>
              <xm:f>Sheet4!Y183:AC183</xm:f>
              <xm:sqref>AB183</xm:sqref>
            </x14:sparkline>
            <x14:sparkline>
              <xm:f>Sheet4!Y184:AC184</xm:f>
              <xm:sqref>AB184</xm:sqref>
            </x14:sparkline>
            <x14:sparkline>
              <xm:f>Sheet4!Y185:AC185</xm:f>
              <xm:sqref>AB185</xm:sqref>
            </x14:sparkline>
            <x14:sparkline>
              <xm:f>Sheet4!Y186:AC186</xm:f>
              <xm:sqref>AB186</xm:sqref>
            </x14:sparkline>
            <x14:sparkline>
              <xm:f>Sheet4!Y187:AC187</xm:f>
              <xm:sqref>AB187</xm:sqref>
            </x14:sparkline>
            <x14:sparkline>
              <xm:f>Sheet4!Y188:AC188</xm:f>
              <xm:sqref>AB188</xm:sqref>
            </x14:sparkline>
            <x14:sparkline>
              <xm:f>Sheet4!Y189:AC189</xm:f>
              <xm:sqref>AB189</xm:sqref>
            </x14:sparkline>
            <x14:sparkline>
              <xm:f>Sheet4!Y190:AC190</xm:f>
              <xm:sqref>AB190</xm:sqref>
            </x14:sparkline>
            <x14:sparkline>
              <xm:f>Sheet4!Y191:AC191</xm:f>
              <xm:sqref>AB191</xm:sqref>
            </x14:sparkline>
            <x14:sparkline>
              <xm:f>Sheet4!Y192:AC192</xm:f>
              <xm:sqref>AB192</xm:sqref>
            </x14:sparkline>
            <x14:sparkline>
              <xm:f>Sheet4!Y193:AC193</xm:f>
              <xm:sqref>AB193</xm:sqref>
            </x14:sparkline>
            <x14:sparkline>
              <xm:f>Sheet4!Y194:AC194</xm:f>
              <xm:sqref>AB194</xm:sqref>
            </x14:sparkline>
            <x14:sparkline>
              <xm:f>Sheet4!Y195:AC195</xm:f>
              <xm:sqref>AB195</xm:sqref>
            </x14:sparkline>
            <x14:sparkline>
              <xm:f>Sheet4!Y196:AC196</xm:f>
              <xm:sqref>AB196</xm:sqref>
            </x14:sparkline>
            <x14:sparkline>
              <xm:f>Sheet4!Y197:AC197</xm:f>
              <xm:sqref>AB197</xm:sqref>
            </x14:sparkline>
            <x14:sparkline>
              <xm:f>Sheet4!Y198:AC198</xm:f>
              <xm:sqref>AB198</xm:sqref>
            </x14:sparkline>
            <x14:sparkline>
              <xm:f>Sheet4!Y199:AC199</xm:f>
              <xm:sqref>AB199</xm:sqref>
            </x14:sparkline>
            <x14:sparkline>
              <xm:f>Sheet4!Y200:AC200</xm:f>
              <xm:sqref>AB200</xm:sqref>
            </x14:sparkline>
            <x14:sparkline>
              <xm:f>Sheet4!Y201:AC201</xm:f>
              <xm:sqref>AB201</xm:sqref>
            </x14:sparkline>
            <x14:sparkline>
              <xm:f>Sheet4!Y202:AC202</xm:f>
              <xm:sqref>AB202</xm:sqref>
            </x14:sparkline>
            <x14:sparkline>
              <xm:f>Sheet4!Y203:AC203</xm:f>
              <xm:sqref>AB203</xm:sqref>
            </x14:sparkline>
            <x14:sparkline>
              <xm:f>Sheet4!Y204:AC204</xm:f>
              <xm:sqref>AB204</xm:sqref>
            </x14:sparkline>
            <x14:sparkline>
              <xm:f>Sheet4!Y205:AC205</xm:f>
              <xm:sqref>AB205</xm:sqref>
            </x14:sparkline>
            <x14:sparkline>
              <xm:f>Sheet4!Y206:AC206</xm:f>
              <xm:sqref>AB206</xm:sqref>
            </x14:sparkline>
            <x14:sparkline>
              <xm:f>Sheet4!Y207:AC207</xm:f>
              <xm:sqref>AB207</xm:sqref>
            </x14:sparkline>
            <x14:sparkline>
              <xm:f>Sheet4!Y208:AC208</xm:f>
              <xm:sqref>AB208</xm:sqref>
            </x14:sparkline>
            <x14:sparkline>
              <xm:f>Sheet4!Y209:AC209</xm:f>
              <xm:sqref>AB209</xm:sqref>
            </x14:sparkline>
            <x14:sparkline>
              <xm:f>Sheet4!Y210:AC210</xm:f>
              <xm:sqref>AB210</xm:sqref>
            </x14:sparkline>
            <x14:sparkline>
              <xm:f>Sheet4!Y211:AC211</xm:f>
              <xm:sqref>AB211</xm:sqref>
            </x14:sparkline>
            <x14:sparkline>
              <xm:f>Sheet4!Y212:AC212</xm:f>
              <xm:sqref>AB212</xm:sqref>
            </x14:sparkline>
            <x14:sparkline>
              <xm:f>Sheet4!Y213:AC213</xm:f>
              <xm:sqref>AB213</xm:sqref>
            </x14:sparkline>
            <x14:sparkline>
              <xm:f>Sheet4!Y214:AC214</xm:f>
              <xm:sqref>AB214</xm:sqref>
            </x14:sparkline>
            <x14:sparkline>
              <xm:f>Sheet4!Y215:AC215</xm:f>
              <xm:sqref>AB215</xm:sqref>
            </x14:sparkline>
            <x14:sparkline>
              <xm:f>Sheet4!Y216:AC216</xm:f>
              <xm:sqref>AB216</xm:sqref>
            </x14:sparkline>
            <x14:sparkline>
              <xm:f>Sheet4!Y217:AC217</xm:f>
              <xm:sqref>AB217</xm:sqref>
            </x14:sparkline>
            <x14:sparkline>
              <xm:f>Sheet4!Y218:AC218</xm:f>
              <xm:sqref>AB218</xm:sqref>
            </x14:sparkline>
            <x14:sparkline>
              <xm:f>Sheet4!Y219:AC219</xm:f>
              <xm:sqref>AB219</xm:sqref>
            </x14:sparkline>
            <x14:sparkline>
              <xm:f>Sheet4!Y220:AC220</xm:f>
              <xm:sqref>AB220</xm:sqref>
            </x14:sparkline>
            <x14:sparkline>
              <xm:f>Sheet4!Y221:AC221</xm:f>
              <xm:sqref>AB221</xm:sqref>
            </x14:sparkline>
            <x14:sparkline>
              <xm:f>Sheet4!Y222:AC222</xm:f>
              <xm:sqref>AB222</xm:sqref>
            </x14:sparkline>
            <x14:sparkline>
              <xm:f>Sheet4!Y223:AC223</xm:f>
              <xm:sqref>AB223</xm:sqref>
            </x14:sparkline>
            <x14:sparkline>
              <xm:f>Sheet4!Y224:AC224</xm:f>
              <xm:sqref>AB224</xm:sqref>
            </x14:sparkline>
            <x14:sparkline>
              <xm:f>Sheet4!Y225:AC225</xm:f>
              <xm:sqref>AB225</xm:sqref>
            </x14:sparkline>
            <x14:sparkline>
              <xm:f>Sheet4!Y226:AC226</xm:f>
              <xm:sqref>AB226</xm:sqref>
            </x14:sparkline>
            <x14:sparkline>
              <xm:f>Sheet4!Y227:AC227</xm:f>
              <xm:sqref>AB227</xm:sqref>
            </x14:sparkline>
            <x14:sparkline>
              <xm:f>Sheet4!Y228:AC228</xm:f>
              <xm:sqref>AB228</xm:sqref>
            </x14:sparkline>
            <x14:sparkline>
              <xm:f>Sheet4!Y229:AC229</xm:f>
              <xm:sqref>AB229</xm:sqref>
            </x14:sparkline>
            <x14:sparkline>
              <xm:f>Sheet4!Y230:AC230</xm:f>
              <xm:sqref>AB230</xm:sqref>
            </x14:sparkline>
            <x14:sparkline>
              <xm:f>Sheet4!Y231:AC231</xm:f>
              <xm:sqref>AB231</xm:sqref>
            </x14:sparkline>
            <x14:sparkline>
              <xm:f>Sheet4!Y232:AC232</xm:f>
              <xm:sqref>AB232</xm:sqref>
            </x14:sparkline>
            <x14:sparkline>
              <xm:f>Sheet4!Y233:AC233</xm:f>
              <xm:sqref>AB233</xm:sqref>
            </x14:sparkline>
            <x14:sparkline>
              <xm:f>Sheet4!Y234:AC234</xm:f>
              <xm:sqref>AB234</xm:sqref>
            </x14:sparkline>
            <x14:sparkline>
              <xm:f>Sheet4!Y235:AC235</xm:f>
              <xm:sqref>AB235</xm:sqref>
            </x14:sparkline>
            <x14:sparkline>
              <xm:f>Sheet4!Y236:AC236</xm:f>
              <xm:sqref>AB236</xm:sqref>
            </x14:sparkline>
            <x14:sparkline>
              <xm:f>Sheet4!Y237:AC237</xm:f>
              <xm:sqref>AB237</xm:sqref>
            </x14:sparkline>
            <x14:sparkline>
              <xm:f>Sheet4!Y238:AC238</xm:f>
              <xm:sqref>AB238</xm:sqref>
            </x14:sparkline>
            <x14:sparkline>
              <xm:f>Sheet4!Y239:AC239</xm:f>
              <xm:sqref>AB239</xm:sqref>
            </x14:sparkline>
            <x14:sparkline>
              <xm:f>Sheet4!Y240:AC240</xm:f>
              <xm:sqref>AB240</xm:sqref>
            </x14:sparkline>
            <x14:sparkline>
              <xm:f>Sheet4!Y241:AC241</xm:f>
              <xm:sqref>AB241</xm:sqref>
            </x14:sparkline>
            <x14:sparkline>
              <xm:f>Sheet4!Y242:AC242</xm:f>
              <xm:sqref>AB242</xm:sqref>
            </x14:sparkline>
            <x14:sparkline>
              <xm:f>Sheet4!Y243:AC243</xm:f>
              <xm:sqref>AB243</xm:sqref>
            </x14:sparkline>
          </x14:sparklines>
        </x14:sparklineGroup>
        <x14:sparklineGroup lineWeight="1.5" displayEmptyCellsAs="gap" high="1" low="1" first="1" last="1" xr2:uid="{DB1AD14E-A889-487B-AD42-98151E6692C9}">
          <x14:colorSeries rgb="FF00B050"/>
          <x14:colorNegative rgb="FFFF0000"/>
          <x14:colorAxis rgb="FF000000"/>
          <x14:colorMarkers rgb="FF0070C0"/>
          <x14:colorFirst rgb="FFFFC000"/>
          <x14:colorLast rgb="FFFFC000"/>
          <x14:colorHigh rgb="FF00B050"/>
          <x14:colorLow rgb="FFFF0000"/>
          <x14:sparklines>
            <x14:sparkline>
              <xm:f>Sheet4!AE2:AI2</xm:f>
              <xm:sqref>Z2</xm:sqref>
            </x14:sparkline>
            <x14:sparkline>
              <xm:f>Sheet4!AE3:AI3</xm:f>
              <xm:sqref>Z3</xm:sqref>
            </x14:sparkline>
            <x14:sparkline>
              <xm:f>Sheet4!AE4:AI4</xm:f>
              <xm:sqref>Z4</xm:sqref>
            </x14:sparkline>
            <x14:sparkline>
              <xm:f>Sheet4!AE5:AI5</xm:f>
              <xm:sqref>Z5</xm:sqref>
            </x14:sparkline>
            <x14:sparkline>
              <xm:f>Sheet4!AE6:AI6</xm:f>
              <xm:sqref>Z6</xm:sqref>
            </x14:sparkline>
            <x14:sparkline>
              <xm:f>Sheet4!AE7:AI7</xm:f>
              <xm:sqref>Z7</xm:sqref>
            </x14:sparkline>
            <x14:sparkline>
              <xm:f>Sheet4!AE8:AI8</xm:f>
              <xm:sqref>Z8</xm:sqref>
            </x14:sparkline>
            <x14:sparkline>
              <xm:f>Sheet4!AE9:AI9</xm:f>
              <xm:sqref>Z9</xm:sqref>
            </x14:sparkline>
            <x14:sparkline>
              <xm:f>Sheet4!AE10:AI10</xm:f>
              <xm:sqref>Z10</xm:sqref>
            </x14:sparkline>
            <x14:sparkline>
              <xm:f>Sheet4!AE11:AI11</xm:f>
              <xm:sqref>Z11</xm:sqref>
            </x14:sparkline>
            <x14:sparkline>
              <xm:f>Sheet4!AE12:AI12</xm:f>
              <xm:sqref>Z12</xm:sqref>
            </x14:sparkline>
            <x14:sparkline>
              <xm:f>Sheet4!AE13:AI13</xm:f>
              <xm:sqref>Z13</xm:sqref>
            </x14:sparkline>
            <x14:sparkline>
              <xm:f>Sheet4!AE14:AI14</xm:f>
              <xm:sqref>Z14</xm:sqref>
            </x14:sparkline>
            <x14:sparkline>
              <xm:f>Sheet4!AE15:AI15</xm:f>
              <xm:sqref>Z15</xm:sqref>
            </x14:sparkline>
            <x14:sparkline>
              <xm:f>Sheet4!AE16:AI16</xm:f>
              <xm:sqref>Z16</xm:sqref>
            </x14:sparkline>
            <x14:sparkline>
              <xm:f>Sheet4!AE17:AI17</xm:f>
              <xm:sqref>Z17</xm:sqref>
            </x14:sparkline>
            <x14:sparkline>
              <xm:f>Sheet4!AE18:AI18</xm:f>
              <xm:sqref>Z18</xm:sqref>
            </x14:sparkline>
            <x14:sparkline>
              <xm:f>Sheet4!AE19:AI19</xm:f>
              <xm:sqref>Z19</xm:sqref>
            </x14:sparkline>
            <x14:sparkline>
              <xm:f>Sheet4!AE20:AI20</xm:f>
              <xm:sqref>Z20</xm:sqref>
            </x14:sparkline>
            <x14:sparkline>
              <xm:f>Sheet4!AE21:AI21</xm:f>
              <xm:sqref>Z21</xm:sqref>
            </x14:sparkline>
            <x14:sparkline>
              <xm:f>Sheet4!AE22:AI22</xm:f>
              <xm:sqref>Z22</xm:sqref>
            </x14:sparkline>
            <x14:sparkline>
              <xm:f>Sheet4!AE23:AI23</xm:f>
              <xm:sqref>Z23</xm:sqref>
            </x14:sparkline>
            <x14:sparkline>
              <xm:f>Sheet4!AE24:AI24</xm:f>
              <xm:sqref>Z24</xm:sqref>
            </x14:sparkline>
            <x14:sparkline>
              <xm:f>Sheet4!AE25:AI25</xm:f>
              <xm:sqref>Z25</xm:sqref>
            </x14:sparkline>
            <x14:sparkline>
              <xm:f>Sheet4!AE26:AI26</xm:f>
              <xm:sqref>Z26</xm:sqref>
            </x14:sparkline>
            <x14:sparkline>
              <xm:f>Sheet4!AE27:AI27</xm:f>
              <xm:sqref>Z27</xm:sqref>
            </x14:sparkline>
            <x14:sparkline>
              <xm:f>Sheet4!AE28:AI28</xm:f>
              <xm:sqref>Z28</xm:sqref>
            </x14:sparkline>
            <x14:sparkline>
              <xm:f>Sheet4!AE29:AI29</xm:f>
              <xm:sqref>Z29</xm:sqref>
            </x14:sparkline>
            <x14:sparkline>
              <xm:f>Sheet4!AE30:AI30</xm:f>
              <xm:sqref>Z30</xm:sqref>
            </x14:sparkline>
            <x14:sparkline>
              <xm:f>Sheet4!AE31:AI31</xm:f>
              <xm:sqref>Z31</xm:sqref>
            </x14:sparkline>
            <x14:sparkline>
              <xm:f>Sheet4!AE32:AI32</xm:f>
              <xm:sqref>Z32</xm:sqref>
            </x14:sparkline>
            <x14:sparkline>
              <xm:f>Sheet4!AE33:AI33</xm:f>
              <xm:sqref>Z33</xm:sqref>
            </x14:sparkline>
            <x14:sparkline>
              <xm:f>Sheet4!AE34:AI34</xm:f>
              <xm:sqref>Z34</xm:sqref>
            </x14:sparkline>
            <x14:sparkline>
              <xm:f>Sheet4!AE35:AI35</xm:f>
              <xm:sqref>Z35</xm:sqref>
            </x14:sparkline>
            <x14:sparkline>
              <xm:f>Sheet4!AE36:AI36</xm:f>
              <xm:sqref>Z36</xm:sqref>
            </x14:sparkline>
            <x14:sparkline>
              <xm:f>Sheet4!AE37:AI37</xm:f>
              <xm:sqref>Z37</xm:sqref>
            </x14:sparkline>
            <x14:sparkline>
              <xm:f>Sheet4!AE38:AI38</xm:f>
              <xm:sqref>Z38</xm:sqref>
            </x14:sparkline>
            <x14:sparkline>
              <xm:f>Sheet4!AE39:AI39</xm:f>
              <xm:sqref>Z39</xm:sqref>
            </x14:sparkline>
            <x14:sparkline>
              <xm:f>Sheet4!AE40:AI40</xm:f>
              <xm:sqref>Z40</xm:sqref>
            </x14:sparkline>
            <x14:sparkline>
              <xm:f>Sheet4!AE41:AI41</xm:f>
              <xm:sqref>Z41</xm:sqref>
            </x14:sparkline>
            <x14:sparkline>
              <xm:f>Sheet4!AE42:AI42</xm:f>
              <xm:sqref>Z42</xm:sqref>
            </x14:sparkline>
            <x14:sparkline>
              <xm:f>Sheet4!AE43:AI43</xm:f>
              <xm:sqref>Z43</xm:sqref>
            </x14:sparkline>
            <x14:sparkline>
              <xm:f>Sheet4!AE44:AI44</xm:f>
              <xm:sqref>Z44</xm:sqref>
            </x14:sparkline>
            <x14:sparkline>
              <xm:f>Sheet4!AE45:AI45</xm:f>
              <xm:sqref>Z45</xm:sqref>
            </x14:sparkline>
            <x14:sparkline>
              <xm:f>Sheet4!AE46:AI46</xm:f>
              <xm:sqref>Z46</xm:sqref>
            </x14:sparkline>
            <x14:sparkline>
              <xm:f>Sheet4!AE47:AI47</xm:f>
              <xm:sqref>Z47</xm:sqref>
            </x14:sparkline>
            <x14:sparkline>
              <xm:f>Sheet4!AE48:AI48</xm:f>
              <xm:sqref>Z48</xm:sqref>
            </x14:sparkline>
            <x14:sparkline>
              <xm:f>Sheet4!AE49:AI49</xm:f>
              <xm:sqref>Z49</xm:sqref>
            </x14:sparkline>
            <x14:sparkline>
              <xm:f>Sheet4!AE50:AI50</xm:f>
              <xm:sqref>Z50</xm:sqref>
            </x14:sparkline>
            <x14:sparkline>
              <xm:f>Sheet4!AE51:AI51</xm:f>
              <xm:sqref>Z51</xm:sqref>
            </x14:sparkline>
            <x14:sparkline>
              <xm:f>Sheet4!AE52:AI52</xm:f>
              <xm:sqref>Z52</xm:sqref>
            </x14:sparkline>
            <x14:sparkline>
              <xm:f>Sheet4!AE53:AI53</xm:f>
              <xm:sqref>Z53</xm:sqref>
            </x14:sparkline>
            <x14:sparkline>
              <xm:f>Sheet4!AE54:AI54</xm:f>
              <xm:sqref>Z54</xm:sqref>
            </x14:sparkline>
            <x14:sparkline>
              <xm:f>Sheet4!AE55:AI55</xm:f>
              <xm:sqref>Z55</xm:sqref>
            </x14:sparkline>
            <x14:sparkline>
              <xm:f>Sheet4!AE56:AI56</xm:f>
              <xm:sqref>Z56</xm:sqref>
            </x14:sparkline>
            <x14:sparkline>
              <xm:f>Sheet4!AE57:AI57</xm:f>
              <xm:sqref>Z57</xm:sqref>
            </x14:sparkline>
            <x14:sparkline>
              <xm:f>Sheet4!AE58:AI58</xm:f>
              <xm:sqref>Z58</xm:sqref>
            </x14:sparkline>
            <x14:sparkline>
              <xm:f>Sheet4!AE59:AI59</xm:f>
              <xm:sqref>Z59</xm:sqref>
            </x14:sparkline>
            <x14:sparkline>
              <xm:f>Sheet4!AE60:AI60</xm:f>
              <xm:sqref>Z60</xm:sqref>
            </x14:sparkline>
            <x14:sparkline>
              <xm:f>Sheet4!AE61:AI61</xm:f>
              <xm:sqref>Z61</xm:sqref>
            </x14:sparkline>
            <x14:sparkline>
              <xm:f>Sheet4!AE62:AI62</xm:f>
              <xm:sqref>Z62</xm:sqref>
            </x14:sparkline>
            <x14:sparkline>
              <xm:f>Sheet4!AE63:AI63</xm:f>
              <xm:sqref>Z63</xm:sqref>
            </x14:sparkline>
            <x14:sparkline>
              <xm:f>Sheet4!AE64:AI64</xm:f>
              <xm:sqref>Z64</xm:sqref>
            </x14:sparkline>
            <x14:sparkline>
              <xm:f>Sheet4!AE65:AI65</xm:f>
              <xm:sqref>Z65</xm:sqref>
            </x14:sparkline>
            <x14:sparkline>
              <xm:f>Sheet4!AE66:AI66</xm:f>
              <xm:sqref>Z66</xm:sqref>
            </x14:sparkline>
            <x14:sparkline>
              <xm:f>Sheet4!AE67:AI67</xm:f>
              <xm:sqref>Z67</xm:sqref>
            </x14:sparkline>
            <x14:sparkline>
              <xm:f>Sheet4!AE68:AI68</xm:f>
              <xm:sqref>Z68</xm:sqref>
            </x14:sparkline>
            <x14:sparkline>
              <xm:f>Sheet4!AE69:AI69</xm:f>
              <xm:sqref>Z69</xm:sqref>
            </x14:sparkline>
            <x14:sparkline>
              <xm:f>Sheet4!AE70:AI70</xm:f>
              <xm:sqref>Z70</xm:sqref>
            </x14:sparkline>
            <x14:sparkline>
              <xm:f>Sheet4!AE71:AI71</xm:f>
              <xm:sqref>Z71</xm:sqref>
            </x14:sparkline>
            <x14:sparkline>
              <xm:f>Sheet4!AE72:AI72</xm:f>
              <xm:sqref>Z72</xm:sqref>
            </x14:sparkline>
            <x14:sparkline>
              <xm:f>Sheet4!AE73:AI73</xm:f>
              <xm:sqref>Z73</xm:sqref>
            </x14:sparkline>
            <x14:sparkline>
              <xm:f>Sheet4!AE74:AI74</xm:f>
              <xm:sqref>Z74</xm:sqref>
            </x14:sparkline>
            <x14:sparkline>
              <xm:f>Sheet4!AE75:AI75</xm:f>
              <xm:sqref>Z75</xm:sqref>
            </x14:sparkline>
            <x14:sparkline>
              <xm:f>Sheet4!AE76:AI76</xm:f>
              <xm:sqref>Z76</xm:sqref>
            </x14:sparkline>
            <x14:sparkline>
              <xm:f>Sheet4!AE77:AI77</xm:f>
              <xm:sqref>Z77</xm:sqref>
            </x14:sparkline>
            <x14:sparkline>
              <xm:f>Sheet4!AE78:AI78</xm:f>
              <xm:sqref>Z78</xm:sqref>
            </x14:sparkline>
            <x14:sparkline>
              <xm:f>Sheet4!AE79:AI79</xm:f>
              <xm:sqref>Z79</xm:sqref>
            </x14:sparkline>
            <x14:sparkline>
              <xm:f>Sheet4!AE80:AI80</xm:f>
              <xm:sqref>Z80</xm:sqref>
            </x14:sparkline>
            <x14:sparkline>
              <xm:f>Sheet4!AE81:AI81</xm:f>
              <xm:sqref>Z81</xm:sqref>
            </x14:sparkline>
            <x14:sparkline>
              <xm:f>Sheet4!AE82:AI82</xm:f>
              <xm:sqref>Z82</xm:sqref>
            </x14:sparkline>
            <x14:sparkline>
              <xm:f>Sheet4!AE83:AI83</xm:f>
              <xm:sqref>Z83</xm:sqref>
            </x14:sparkline>
            <x14:sparkline>
              <xm:f>Sheet4!AE84:AI84</xm:f>
              <xm:sqref>Z84</xm:sqref>
            </x14:sparkline>
            <x14:sparkline>
              <xm:f>Sheet4!AE85:AI85</xm:f>
              <xm:sqref>Z85</xm:sqref>
            </x14:sparkline>
            <x14:sparkline>
              <xm:f>Sheet4!AE86:AI86</xm:f>
              <xm:sqref>Z86</xm:sqref>
            </x14:sparkline>
            <x14:sparkline>
              <xm:f>Sheet4!AE87:AI87</xm:f>
              <xm:sqref>Z87</xm:sqref>
            </x14:sparkline>
            <x14:sparkline>
              <xm:f>Sheet4!AE88:AI88</xm:f>
              <xm:sqref>Z88</xm:sqref>
            </x14:sparkline>
            <x14:sparkline>
              <xm:f>Sheet4!AE89:AI89</xm:f>
              <xm:sqref>Z89</xm:sqref>
            </x14:sparkline>
            <x14:sparkline>
              <xm:f>Sheet4!AE90:AI90</xm:f>
              <xm:sqref>Z90</xm:sqref>
            </x14:sparkline>
            <x14:sparkline>
              <xm:f>Sheet4!AE91:AI91</xm:f>
              <xm:sqref>Z91</xm:sqref>
            </x14:sparkline>
            <x14:sparkline>
              <xm:f>Sheet4!AE92:AI92</xm:f>
              <xm:sqref>Z92</xm:sqref>
            </x14:sparkline>
            <x14:sparkline>
              <xm:f>Sheet4!AE93:AI93</xm:f>
              <xm:sqref>Z93</xm:sqref>
            </x14:sparkline>
            <x14:sparkline>
              <xm:f>Sheet4!AE94:AI94</xm:f>
              <xm:sqref>Z94</xm:sqref>
            </x14:sparkline>
            <x14:sparkline>
              <xm:f>Sheet4!AE95:AI95</xm:f>
              <xm:sqref>Z95</xm:sqref>
            </x14:sparkline>
            <x14:sparkline>
              <xm:f>Sheet4!AE96:AI96</xm:f>
              <xm:sqref>Z96</xm:sqref>
            </x14:sparkline>
            <x14:sparkline>
              <xm:f>Sheet4!AE97:AI97</xm:f>
              <xm:sqref>Z97</xm:sqref>
            </x14:sparkline>
            <x14:sparkline>
              <xm:f>Sheet4!AE98:AI98</xm:f>
              <xm:sqref>Z98</xm:sqref>
            </x14:sparkline>
            <x14:sparkline>
              <xm:f>Sheet4!AE99:AI99</xm:f>
              <xm:sqref>Z99</xm:sqref>
            </x14:sparkline>
            <x14:sparkline>
              <xm:f>Sheet4!AE100:AI100</xm:f>
              <xm:sqref>Z100</xm:sqref>
            </x14:sparkline>
            <x14:sparkline>
              <xm:f>Sheet4!AE101:AI101</xm:f>
              <xm:sqref>Z101</xm:sqref>
            </x14:sparkline>
            <x14:sparkline>
              <xm:f>Sheet4!AE102:AI102</xm:f>
              <xm:sqref>Z102</xm:sqref>
            </x14:sparkline>
            <x14:sparkline>
              <xm:f>Sheet4!AE103:AI103</xm:f>
              <xm:sqref>Z103</xm:sqref>
            </x14:sparkline>
            <x14:sparkline>
              <xm:f>Sheet4!AE104:AI104</xm:f>
              <xm:sqref>Z104</xm:sqref>
            </x14:sparkline>
            <x14:sparkline>
              <xm:f>Sheet4!AE105:AI105</xm:f>
              <xm:sqref>Z105</xm:sqref>
            </x14:sparkline>
            <x14:sparkline>
              <xm:f>Sheet4!AE106:AI106</xm:f>
              <xm:sqref>Z106</xm:sqref>
            </x14:sparkline>
            <x14:sparkline>
              <xm:f>Sheet4!AE107:AI107</xm:f>
              <xm:sqref>Z107</xm:sqref>
            </x14:sparkline>
            <x14:sparkline>
              <xm:f>Sheet4!AE108:AI108</xm:f>
              <xm:sqref>Z108</xm:sqref>
            </x14:sparkline>
            <x14:sparkline>
              <xm:f>Sheet4!AE109:AI109</xm:f>
              <xm:sqref>Z109</xm:sqref>
            </x14:sparkline>
            <x14:sparkline>
              <xm:f>Sheet4!AE110:AI110</xm:f>
              <xm:sqref>Z110</xm:sqref>
            </x14:sparkline>
            <x14:sparkline>
              <xm:f>Sheet4!AE111:AI111</xm:f>
              <xm:sqref>Z111</xm:sqref>
            </x14:sparkline>
            <x14:sparkline>
              <xm:f>Sheet4!AE112:AI112</xm:f>
              <xm:sqref>Z112</xm:sqref>
            </x14:sparkline>
            <x14:sparkline>
              <xm:f>Sheet4!AE113:AI113</xm:f>
              <xm:sqref>Z113</xm:sqref>
            </x14:sparkline>
            <x14:sparkline>
              <xm:f>Sheet4!AE114:AI114</xm:f>
              <xm:sqref>Z114</xm:sqref>
            </x14:sparkline>
            <x14:sparkline>
              <xm:f>Sheet4!AE115:AI115</xm:f>
              <xm:sqref>Z115</xm:sqref>
            </x14:sparkline>
            <x14:sparkline>
              <xm:f>Sheet4!AE116:AI116</xm:f>
              <xm:sqref>Z116</xm:sqref>
            </x14:sparkline>
            <x14:sparkline>
              <xm:f>Sheet4!AE117:AI117</xm:f>
              <xm:sqref>Z117</xm:sqref>
            </x14:sparkline>
            <x14:sparkline>
              <xm:f>Sheet4!AE118:AI118</xm:f>
              <xm:sqref>Z118</xm:sqref>
            </x14:sparkline>
            <x14:sparkline>
              <xm:f>Sheet4!AE119:AI119</xm:f>
              <xm:sqref>Z119</xm:sqref>
            </x14:sparkline>
            <x14:sparkline>
              <xm:f>Sheet4!AE120:AI120</xm:f>
              <xm:sqref>Z120</xm:sqref>
            </x14:sparkline>
            <x14:sparkline>
              <xm:f>Sheet4!AE121:AI121</xm:f>
              <xm:sqref>Z121</xm:sqref>
            </x14:sparkline>
            <x14:sparkline>
              <xm:f>Sheet4!AE122:AI122</xm:f>
              <xm:sqref>Z122</xm:sqref>
            </x14:sparkline>
            <x14:sparkline>
              <xm:f>Sheet4!AE123:AI123</xm:f>
              <xm:sqref>Z123</xm:sqref>
            </x14:sparkline>
            <x14:sparkline>
              <xm:f>Sheet4!AE124:AI124</xm:f>
              <xm:sqref>Z124</xm:sqref>
            </x14:sparkline>
            <x14:sparkline>
              <xm:f>Sheet4!AE125:AI125</xm:f>
              <xm:sqref>Z125</xm:sqref>
            </x14:sparkline>
            <x14:sparkline>
              <xm:f>Sheet4!AE126:AI126</xm:f>
              <xm:sqref>Z126</xm:sqref>
            </x14:sparkline>
            <x14:sparkline>
              <xm:f>Sheet4!AE127:AI127</xm:f>
              <xm:sqref>Z127</xm:sqref>
            </x14:sparkline>
            <x14:sparkline>
              <xm:f>Sheet4!AE128:AI128</xm:f>
              <xm:sqref>Z128</xm:sqref>
            </x14:sparkline>
            <x14:sparkline>
              <xm:f>Sheet4!AE129:AI129</xm:f>
              <xm:sqref>Z129</xm:sqref>
            </x14:sparkline>
            <x14:sparkline>
              <xm:f>Sheet4!AE130:AI130</xm:f>
              <xm:sqref>Z130</xm:sqref>
            </x14:sparkline>
            <x14:sparkline>
              <xm:f>Sheet4!AE131:AI131</xm:f>
              <xm:sqref>Z131</xm:sqref>
            </x14:sparkline>
            <x14:sparkline>
              <xm:f>Sheet4!AE132:AI132</xm:f>
              <xm:sqref>Z132</xm:sqref>
            </x14:sparkline>
            <x14:sparkline>
              <xm:f>Sheet4!AE133:AI133</xm:f>
              <xm:sqref>Z133</xm:sqref>
            </x14:sparkline>
            <x14:sparkline>
              <xm:f>Sheet4!AE134:AI134</xm:f>
              <xm:sqref>Z134</xm:sqref>
            </x14:sparkline>
            <x14:sparkline>
              <xm:f>Sheet4!AE135:AI135</xm:f>
              <xm:sqref>Z135</xm:sqref>
            </x14:sparkline>
            <x14:sparkline>
              <xm:f>Sheet4!AE136:AI136</xm:f>
              <xm:sqref>Z136</xm:sqref>
            </x14:sparkline>
            <x14:sparkline>
              <xm:f>Sheet4!AE137:AI137</xm:f>
              <xm:sqref>Z137</xm:sqref>
            </x14:sparkline>
            <x14:sparkline>
              <xm:f>Sheet4!AE138:AI138</xm:f>
              <xm:sqref>Z138</xm:sqref>
            </x14:sparkline>
            <x14:sparkline>
              <xm:f>Sheet4!AE139:AI139</xm:f>
              <xm:sqref>Z139</xm:sqref>
            </x14:sparkline>
            <x14:sparkline>
              <xm:f>Sheet4!AE140:AI140</xm:f>
              <xm:sqref>Z140</xm:sqref>
            </x14:sparkline>
            <x14:sparkline>
              <xm:f>Sheet4!AE141:AI141</xm:f>
              <xm:sqref>Z141</xm:sqref>
            </x14:sparkline>
            <x14:sparkline>
              <xm:f>Sheet4!AE142:AI142</xm:f>
              <xm:sqref>Z142</xm:sqref>
            </x14:sparkline>
            <x14:sparkline>
              <xm:f>Sheet4!AE143:AI143</xm:f>
              <xm:sqref>Z143</xm:sqref>
            </x14:sparkline>
            <x14:sparkline>
              <xm:f>Sheet4!AE144:AI144</xm:f>
              <xm:sqref>Z144</xm:sqref>
            </x14:sparkline>
            <x14:sparkline>
              <xm:f>Sheet4!AE145:AI145</xm:f>
              <xm:sqref>Z145</xm:sqref>
            </x14:sparkline>
            <x14:sparkline>
              <xm:f>Sheet4!AE146:AI146</xm:f>
              <xm:sqref>Z146</xm:sqref>
            </x14:sparkline>
            <x14:sparkline>
              <xm:f>Sheet4!AE147:AI147</xm:f>
              <xm:sqref>Z147</xm:sqref>
            </x14:sparkline>
            <x14:sparkline>
              <xm:f>Sheet4!AE148:AI148</xm:f>
              <xm:sqref>Z148</xm:sqref>
            </x14:sparkline>
            <x14:sparkline>
              <xm:f>Sheet4!AE149:AI149</xm:f>
              <xm:sqref>Z149</xm:sqref>
            </x14:sparkline>
            <x14:sparkline>
              <xm:f>Sheet4!AE150:AI150</xm:f>
              <xm:sqref>Z150</xm:sqref>
            </x14:sparkline>
            <x14:sparkline>
              <xm:f>Sheet4!AE151:AI151</xm:f>
              <xm:sqref>Z151</xm:sqref>
            </x14:sparkline>
            <x14:sparkline>
              <xm:f>Sheet4!AE152:AI152</xm:f>
              <xm:sqref>Z152</xm:sqref>
            </x14:sparkline>
            <x14:sparkline>
              <xm:f>Sheet4!AE153:AI153</xm:f>
              <xm:sqref>Z153</xm:sqref>
            </x14:sparkline>
            <x14:sparkline>
              <xm:f>Sheet4!AE154:AI154</xm:f>
              <xm:sqref>Z154</xm:sqref>
            </x14:sparkline>
            <x14:sparkline>
              <xm:f>Sheet4!AE155:AI155</xm:f>
              <xm:sqref>Z155</xm:sqref>
            </x14:sparkline>
            <x14:sparkline>
              <xm:f>Sheet4!AE156:AI156</xm:f>
              <xm:sqref>Z156</xm:sqref>
            </x14:sparkline>
            <x14:sparkline>
              <xm:f>Sheet4!AE157:AI157</xm:f>
              <xm:sqref>Z157</xm:sqref>
            </x14:sparkline>
            <x14:sparkline>
              <xm:f>Sheet4!AE158:AI158</xm:f>
              <xm:sqref>Z158</xm:sqref>
            </x14:sparkline>
            <x14:sparkline>
              <xm:f>Sheet4!AE159:AI159</xm:f>
              <xm:sqref>Z159</xm:sqref>
            </x14:sparkline>
            <x14:sparkline>
              <xm:f>Sheet4!AE160:AI160</xm:f>
              <xm:sqref>Z160</xm:sqref>
            </x14:sparkline>
            <x14:sparkline>
              <xm:f>Sheet4!AE161:AI161</xm:f>
              <xm:sqref>Z161</xm:sqref>
            </x14:sparkline>
            <x14:sparkline>
              <xm:f>Sheet4!AE162:AI162</xm:f>
              <xm:sqref>Z162</xm:sqref>
            </x14:sparkline>
            <x14:sparkline>
              <xm:f>Sheet4!AE163:AI163</xm:f>
              <xm:sqref>Z163</xm:sqref>
            </x14:sparkline>
            <x14:sparkline>
              <xm:f>Sheet4!AE164:AI164</xm:f>
              <xm:sqref>Z164</xm:sqref>
            </x14:sparkline>
            <x14:sparkline>
              <xm:f>Sheet4!AE165:AI165</xm:f>
              <xm:sqref>Z165</xm:sqref>
            </x14:sparkline>
            <x14:sparkline>
              <xm:f>Sheet4!AE166:AI166</xm:f>
              <xm:sqref>Z166</xm:sqref>
            </x14:sparkline>
            <x14:sparkline>
              <xm:f>Sheet4!AE167:AI167</xm:f>
              <xm:sqref>Z167</xm:sqref>
            </x14:sparkline>
            <x14:sparkline>
              <xm:f>Sheet4!AE168:AI168</xm:f>
              <xm:sqref>Z168</xm:sqref>
            </x14:sparkline>
            <x14:sparkline>
              <xm:f>Sheet4!AE169:AI169</xm:f>
              <xm:sqref>Z169</xm:sqref>
            </x14:sparkline>
            <x14:sparkline>
              <xm:f>Sheet4!AE170:AI170</xm:f>
              <xm:sqref>Z170</xm:sqref>
            </x14:sparkline>
            <x14:sparkline>
              <xm:f>Sheet4!AE171:AI171</xm:f>
              <xm:sqref>Z171</xm:sqref>
            </x14:sparkline>
            <x14:sparkline>
              <xm:f>Sheet4!AE172:AI172</xm:f>
              <xm:sqref>Z172</xm:sqref>
            </x14:sparkline>
            <x14:sparkline>
              <xm:f>Sheet4!AE173:AI173</xm:f>
              <xm:sqref>Z173</xm:sqref>
            </x14:sparkline>
            <x14:sparkline>
              <xm:f>Sheet4!AE174:AI174</xm:f>
              <xm:sqref>Z174</xm:sqref>
            </x14:sparkline>
            <x14:sparkline>
              <xm:f>Sheet4!AE175:AI175</xm:f>
              <xm:sqref>Z175</xm:sqref>
            </x14:sparkline>
            <x14:sparkline>
              <xm:f>Sheet4!AE176:AI176</xm:f>
              <xm:sqref>Z176</xm:sqref>
            </x14:sparkline>
            <x14:sparkline>
              <xm:f>Sheet4!AE177:AI177</xm:f>
              <xm:sqref>Z177</xm:sqref>
            </x14:sparkline>
            <x14:sparkline>
              <xm:f>Sheet4!AE178:AI178</xm:f>
              <xm:sqref>Z178</xm:sqref>
            </x14:sparkline>
            <x14:sparkline>
              <xm:f>Sheet4!AE179:AI179</xm:f>
              <xm:sqref>Z179</xm:sqref>
            </x14:sparkline>
            <x14:sparkline>
              <xm:f>Sheet4!AE180:AI180</xm:f>
              <xm:sqref>Z180</xm:sqref>
            </x14:sparkline>
            <x14:sparkline>
              <xm:f>Sheet4!AE181:AI181</xm:f>
              <xm:sqref>Z181</xm:sqref>
            </x14:sparkline>
            <x14:sparkline>
              <xm:f>Sheet4!AE182:AI182</xm:f>
              <xm:sqref>Z182</xm:sqref>
            </x14:sparkline>
            <x14:sparkline>
              <xm:f>Sheet4!AE183:AI183</xm:f>
              <xm:sqref>Z183</xm:sqref>
            </x14:sparkline>
            <x14:sparkline>
              <xm:f>Sheet4!AE184:AI184</xm:f>
              <xm:sqref>Z184</xm:sqref>
            </x14:sparkline>
            <x14:sparkline>
              <xm:f>Sheet4!AE185:AI185</xm:f>
              <xm:sqref>Z185</xm:sqref>
            </x14:sparkline>
            <x14:sparkline>
              <xm:f>Sheet4!AE186:AI186</xm:f>
              <xm:sqref>Z186</xm:sqref>
            </x14:sparkline>
            <x14:sparkline>
              <xm:f>Sheet4!AE187:AI187</xm:f>
              <xm:sqref>Z187</xm:sqref>
            </x14:sparkline>
            <x14:sparkline>
              <xm:f>Sheet4!AE188:AI188</xm:f>
              <xm:sqref>Z188</xm:sqref>
            </x14:sparkline>
            <x14:sparkline>
              <xm:f>Sheet4!AE189:AI189</xm:f>
              <xm:sqref>Z189</xm:sqref>
            </x14:sparkline>
            <x14:sparkline>
              <xm:f>Sheet4!AE190:AI190</xm:f>
              <xm:sqref>Z190</xm:sqref>
            </x14:sparkline>
            <x14:sparkline>
              <xm:f>Sheet4!AE191:AI191</xm:f>
              <xm:sqref>Z191</xm:sqref>
            </x14:sparkline>
            <x14:sparkline>
              <xm:f>Sheet4!AE192:AI192</xm:f>
              <xm:sqref>Z192</xm:sqref>
            </x14:sparkline>
            <x14:sparkline>
              <xm:f>Sheet4!AE193:AI193</xm:f>
              <xm:sqref>Z193</xm:sqref>
            </x14:sparkline>
            <x14:sparkline>
              <xm:f>Sheet4!AE194:AI194</xm:f>
              <xm:sqref>Z194</xm:sqref>
            </x14:sparkline>
            <x14:sparkline>
              <xm:f>Sheet4!AE195:AI195</xm:f>
              <xm:sqref>Z195</xm:sqref>
            </x14:sparkline>
            <x14:sparkline>
              <xm:f>Sheet4!AE196:AI196</xm:f>
              <xm:sqref>Z196</xm:sqref>
            </x14:sparkline>
            <x14:sparkline>
              <xm:f>Sheet4!AE197:AI197</xm:f>
              <xm:sqref>Z197</xm:sqref>
            </x14:sparkline>
            <x14:sparkline>
              <xm:f>Sheet4!AE198:AI198</xm:f>
              <xm:sqref>Z198</xm:sqref>
            </x14:sparkline>
            <x14:sparkline>
              <xm:f>Sheet4!AE199:AI199</xm:f>
              <xm:sqref>Z199</xm:sqref>
            </x14:sparkline>
            <x14:sparkline>
              <xm:f>Sheet4!AE200:AI200</xm:f>
              <xm:sqref>Z200</xm:sqref>
            </x14:sparkline>
            <x14:sparkline>
              <xm:f>Sheet4!AE201:AI201</xm:f>
              <xm:sqref>Z201</xm:sqref>
            </x14:sparkline>
            <x14:sparkline>
              <xm:f>Sheet4!AE202:AI202</xm:f>
              <xm:sqref>Z202</xm:sqref>
            </x14:sparkline>
            <x14:sparkline>
              <xm:f>Sheet4!AE203:AI203</xm:f>
              <xm:sqref>Z203</xm:sqref>
            </x14:sparkline>
            <x14:sparkline>
              <xm:f>Sheet4!AE204:AI204</xm:f>
              <xm:sqref>Z204</xm:sqref>
            </x14:sparkline>
            <x14:sparkline>
              <xm:f>Sheet4!AE205:AI205</xm:f>
              <xm:sqref>Z205</xm:sqref>
            </x14:sparkline>
            <x14:sparkline>
              <xm:f>Sheet4!AE206:AI206</xm:f>
              <xm:sqref>Z206</xm:sqref>
            </x14:sparkline>
            <x14:sparkline>
              <xm:f>Sheet4!AE207:AI207</xm:f>
              <xm:sqref>Z207</xm:sqref>
            </x14:sparkline>
            <x14:sparkline>
              <xm:f>Sheet4!AE208:AI208</xm:f>
              <xm:sqref>Z208</xm:sqref>
            </x14:sparkline>
            <x14:sparkline>
              <xm:f>Sheet4!AE209:AI209</xm:f>
              <xm:sqref>Z209</xm:sqref>
            </x14:sparkline>
            <x14:sparkline>
              <xm:f>Sheet4!AE210:AI210</xm:f>
              <xm:sqref>Z210</xm:sqref>
            </x14:sparkline>
            <x14:sparkline>
              <xm:f>Sheet4!AE211:AI211</xm:f>
              <xm:sqref>Z211</xm:sqref>
            </x14:sparkline>
            <x14:sparkline>
              <xm:f>Sheet4!AE212:AI212</xm:f>
              <xm:sqref>Z212</xm:sqref>
            </x14:sparkline>
            <x14:sparkline>
              <xm:f>Sheet4!AE213:AI213</xm:f>
              <xm:sqref>Z213</xm:sqref>
            </x14:sparkline>
            <x14:sparkline>
              <xm:f>Sheet4!AE214:AI214</xm:f>
              <xm:sqref>Z214</xm:sqref>
            </x14:sparkline>
            <x14:sparkline>
              <xm:f>Sheet4!AE215:AI215</xm:f>
              <xm:sqref>Z215</xm:sqref>
            </x14:sparkline>
            <x14:sparkline>
              <xm:f>Sheet4!AE216:AI216</xm:f>
              <xm:sqref>Z216</xm:sqref>
            </x14:sparkline>
            <x14:sparkline>
              <xm:f>Sheet4!AE217:AI217</xm:f>
              <xm:sqref>Z217</xm:sqref>
            </x14:sparkline>
            <x14:sparkline>
              <xm:f>Sheet4!AE218:AI218</xm:f>
              <xm:sqref>Z218</xm:sqref>
            </x14:sparkline>
            <x14:sparkline>
              <xm:f>Sheet4!AE219:AI219</xm:f>
              <xm:sqref>Z219</xm:sqref>
            </x14:sparkline>
            <x14:sparkline>
              <xm:f>Sheet4!AE220:AI220</xm:f>
              <xm:sqref>Z220</xm:sqref>
            </x14:sparkline>
            <x14:sparkline>
              <xm:f>Sheet4!AE221:AI221</xm:f>
              <xm:sqref>Z221</xm:sqref>
            </x14:sparkline>
            <x14:sparkline>
              <xm:f>Sheet4!AE222:AI222</xm:f>
              <xm:sqref>Z222</xm:sqref>
            </x14:sparkline>
            <x14:sparkline>
              <xm:f>Sheet4!AE223:AI223</xm:f>
              <xm:sqref>Z223</xm:sqref>
            </x14:sparkline>
            <x14:sparkline>
              <xm:f>Sheet4!AE224:AI224</xm:f>
              <xm:sqref>Z224</xm:sqref>
            </x14:sparkline>
            <x14:sparkline>
              <xm:f>Sheet4!AE225:AI225</xm:f>
              <xm:sqref>Z225</xm:sqref>
            </x14:sparkline>
            <x14:sparkline>
              <xm:f>Sheet4!AE226:AI226</xm:f>
              <xm:sqref>Z226</xm:sqref>
            </x14:sparkline>
            <x14:sparkline>
              <xm:f>Sheet4!AE227:AI227</xm:f>
              <xm:sqref>Z227</xm:sqref>
            </x14:sparkline>
            <x14:sparkline>
              <xm:f>Sheet4!AE228:AI228</xm:f>
              <xm:sqref>Z228</xm:sqref>
            </x14:sparkline>
            <x14:sparkline>
              <xm:f>Sheet4!AE229:AI229</xm:f>
              <xm:sqref>Z229</xm:sqref>
            </x14:sparkline>
            <x14:sparkline>
              <xm:f>Sheet4!AE230:AI230</xm:f>
              <xm:sqref>Z230</xm:sqref>
            </x14:sparkline>
            <x14:sparkline>
              <xm:f>Sheet4!AE231:AI231</xm:f>
              <xm:sqref>Z231</xm:sqref>
            </x14:sparkline>
            <x14:sparkline>
              <xm:f>Sheet4!AE232:AI232</xm:f>
              <xm:sqref>Z232</xm:sqref>
            </x14:sparkline>
            <x14:sparkline>
              <xm:f>Sheet4!AE233:AI233</xm:f>
              <xm:sqref>Z233</xm:sqref>
            </x14:sparkline>
            <x14:sparkline>
              <xm:f>Sheet4!AE234:AI234</xm:f>
              <xm:sqref>Z234</xm:sqref>
            </x14:sparkline>
            <x14:sparkline>
              <xm:f>Sheet4!AE235:AI235</xm:f>
              <xm:sqref>Z235</xm:sqref>
            </x14:sparkline>
            <x14:sparkline>
              <xm:f>Sheet4!AE236:AI236</xm:f>
              <xm:sqref>Z236</xm:sqref>
            </x14:sparkline>
            <x14:sparkline>
              <xm:f>Sheet4!AE237:AI237</xm:f>
              <xm:sqref>Z237</xm:sqref>
            </x14:sparkline>
            <x14:sparkline>
              <xm:f>Sheet4!AE238:AI238</xm:f>
              <xm:sqref>Z238</xm:sqref>
            </x14:sparkline>
            <x14:sparkline>
              <xm:f>Sheet4!AE239:AI239</xm:f>
              <xm:sqref>Z239</xm:sqref>
            </x14:sparkline>
            <x14:sparkline>
              <xm:f>Sheet4!AE240:AI240</xm:f>
              <xm:sqref>Z240</xm:sqref>
            </x14:sparkline>
            <x14:sparkline>
              <xm:f>Sheet4!AE241:AI241</xm:f>
              <xm:sqref>Z241</xm:sqref>
            </x14:sparkline>
            <x14:sparkline>
              <xm:f>Sheet4!AE242:AI242</xm:f>
              <xm:sqref>Z242</xm:sqref>
            </x14:sparkline>
            <x14:sparkline>
              <xm:f>Sheet4!AE243:AI243</xm:f>
              <xm:sqref>Z243</xm:sqref>
            </x14:sparkline>
          </x14:sparklines>
        </x14:sparklineGroup>
        <x14:sparklineGroup lineWeight="1.5" displayEmptyCellsAs="gap" high="1" low="1" first="1" last="1" xr2:uid="{F277BB00-6D00-40A4-8D39-EEB883D4088B}">
          <x14:colorSeries rgb="FF00B050"/>
          <x14:colorNegative rgb="FFFF0000"/>
          <x14:colorAxis rgb="FF000000"/>
          <x14:colorMarkers rgb="FF0070C0"/>
          <x14:colorFirst rgb="FFFFC000"/>
          <x14:colorLast rgb="FFFFC000"/>
          <x14:colorHigh rgb="FF00B050"/>
          <x14:colorLow rgb="FFFF0000"/>
          <x14:sparklines>
            <x14:sparkline>
              <xm:f>Sheet4!AK2:AO2</xm:f>
              <xm:sqref>AA2</xm:sqref>
            </x14:sparkline>
            <x14:sparkline>
              <xm:f>Sheet4!AK3:AO3</xm:f>
              <xm:sqref>AA3</xm:sqref>
            </x14:sparkline>
            <x14:sparkline>
              <xm:f>Sheet4!AK4:AO4</xm:f>
              <xm:sqref>AA4</xm:sqref>
            </x14:sparkline>
            <x14:sparkline>
              <xm:f>Sheet4!AK5:AO5</xm:f>
              <xm:sqref>AA5</xm:sqref>
            </x14:sparkline>
            <x14:sparkline>
              <xm:f>Sheet4!AK6:AO6</xm:f>
              <xm:sqref>AA6</xm:sqref>
            </x14:sparkline>
            <x14:sparkline>
              <xm:f>Sheet4!AK7:AO7</xm:f>
              <xm:sqref>AA7</xm:sqref>
            </x14:sparkline>
            <x14:sparkline>
              <xm:f>Sheet4!AK8:AO8</xm:f>
              <xm:sqref>AA8</xm:sqref>
            </x14:sparkline>
            <x14:sparkline>
              <xm:f>Sheet4!AK9:AO9</xm:f>
              <xm:sqref>AA9</xm:sqref>
            </x14:sparkline>
            <x14:sparkline>
              <xm:f>Sheet4!AK10:AO10</xm:f>
              <xm:sqref>AA10</xm:sqref>
            </x14:sparkline>
            <x14:sparkline>
              <xm:f>Sheet4!AK11:AO11</xm:f>
              <xm:sqref>AA11</xm:sqref>
            </x14:sparkline>
            <x14:sparkline>
              <xm:f>Sheet4!AK12:AO12</xm:f>
              <xm:sqref>AA12</xm:sqref>
            </x14:sparkline>
            <x14:sparkline>
              <xm:f>Sheet4!AK13:AO13</xm:f>
              <xm:sqref>AA13</xm:sqref>
            </x14:sparkline>
            <x14:sparkline>
              <xm:f>Sheet4!AK14:AO14</xm:f>
              <xm:sqref>AA14</xm:sqref>
            </x14:sparkline>
            <x14:sparkline>
              <xm:f>Sheet4!AK15:AO15</xm:f>
              <xm:sqref>AA15</xm:sqref>
            </x14:sparkline>
            <x14:sparkline>
              <xm:f>Sheet4!AK16:AO16</xm:f>
              <xm:sqref>AA16</xm:sqref>
            </x14:sparkline>
            <x14:sparkline>
              <xm:f>Sheet4!AK17:AO17</xm:f>
              <xm:sqref>AA17</xm:sqref>
            </x14:sparkline>
            <x14:sparkline>
              <xm:f>Sheet4!AK18:AO18</xm:f>
              <xm:sqref>AA18</xm:sqref>
            </x14:sparkline>
            <x14:sparkline>
              <xm:f>Sheet4!AK19:AO19</xm:f>
              <xm:sqref>AA19</xm:sqref>
            </x14:sparkline>
            <x14:sparkline>
              <xm:f>Sheet4!AK20:AO20</xm:f>
              <xm:sqref>AA20</xm:sqref>
            </x14:sparkline>
            <x14:sparkline>
              <xm:f>Sheet4!AK21:AO21</xm:f>
              <xm:sqref>AA21</xm:sqref>
            </x14:sparkline>
            <x14:sparkline>
              <xm:f>Sheet4!AK22:AO22</xm:f>
              <xm:sqref>AA22</xm:sqref>
            </x14:sparkline>
            <x14:sparkline>
              <xm:f>Sheet4!AK23:AO23</xm:f>
              <xm:sqref>AA23</xm:sqref>
            </x14:sparkline>
            <x14:sparkline>
              <xm:f>Sheet4!AK24:AO24</xm:f>
              <xm:sqref>AA24</xm:sqref>
            </x14:sparkline>
            <x14:sparkline>
              <xm:f>Sheet4!AK25:AO25</xm:f>
              <xm:sqref>AA25</xm:sqref>
            </x14:sparkline>
            <x14:sparkline>
              <xm:f>Sheet4!AK26:AO26</xm:f>
              <xm:sqref>AA26</xm:sqref>
            </x14:sparkline>
            <x14:sparkline>
              <xm:f>Sheet4!AK27:AO27</xm:f>
              <xm:sqref>AA27</xm:sqref>
            </x14:sparkline>
            <x14:sparkline>
              <xm:f>Sheet4!AK28:AO28</xm:f>
              <xm:sqref>AA28</xm:sqref>
            </x14:sparkline>
            <x14:sparkline>
              <xm:f>Sheet4!AK29:AO29</xm:f>
              <xm:sqref>AA29</xm:sqref>
            </x14:sparkline>
            <x14:sparkline>
              <xm:f>Sheet4!AK30:AO30</xm:f>
              <xm:sqref>AA30</xm:sqref>
            </x14:sparkline>
            <x14:sparkline>
              <xm:f>Sheet4!AK31:AO31</xm:f>
              <xm:sqref>AA31</xm:sqref>
            </x14:sparkline>
            <x14:sparkline>
              <xm:f>Sheet4!AK32:AO32</xm:f>
              <xm:sqref>AA32</xm:sqref>
            </x14:sparkline>
            <x14:sparkline>
              <xm:f>Sheet4!AK33:AO33</xm:f>
              <xm:sqref>AA33</xm:sqref>
            </x14:sparkline>
            <x14:sparkline>
              <xm:f>Sheet4!AK34:AO34</xm:f>
              <xm:sqref>AA34</xm:sqref>
            </x14:sparkline>
            <x14:sparkline>
              <xm:f>Sheet4!AK35:AO35</xm:f>
              <xm:sqref>AA35</xm:sqref>
            </x14:sparkline>
            <x14:sparkline>
              <xm:f>Sheet4!AK36:AO36</xm:f>
              <xm:sqref>AA36</xm:sqref>
            </x14:sparkline>
            <x14:sparkline>
              <xm:f>Sheet4!AK37:AO37</xm:f>
              <xm:sqref>AA37</xm:sqref>
            </x14:sparkline>
            <x14:sparkline>
              <xm:f>Sheet4!AK38:AO38</xm:f>
              <xm:sqref>AA38</xm:sqref>
            </x14:sparkline>
            <x14:sparkline>
              <xm:f>Sheet4!AK39:AO39</xm:f>
              <xm:sqref>AA39</xm:sqref>
            </x14:sparkline>
            <x14:sparkline>
              <xm:f>Sheet4!AK40:AO40</xm:f>
              <xm:sqref>AA40</xm:sqref>
            </x14:sparkline>
            <x14:sparkline>
              <xm:f>Sheet4!AK41:AO41</xm:f>
              <xm:sqref>AA41</xm:sqref>
            </x14:sparkline>
            <x14:sparkline>
              <xm:f>Sheet4!AK42:AO42</xm:f>
              <xm:sqref>AA42</xm:sqref>
            </x14:sparkline>
            <x14:sparkline>
              <xm:f>Sheet4!AK43:AO43</xm:f>
              <xm:sqref>AA43</xm:sqref>
            </x14:sparkline>
            <x14:sparkline>
              <xm:f>Sheet4!AK44:AO44</xm:f>
              <xm:sqref>AA44</xm:sqref>
            </x14:sparkline>
            <x14:sparkline>
              <xm:f>Sheet4!AK45:AO45</xm:f>
              <xm:sqref>AA45</xm:sqref>
            </x14:sparkline>
            <x14:sparkline>
              <xm:f>Sheet4!AK46:AO46</xm:f>
              <xm:sqref>AA46</xm:sqref>
            </x14:sparkline>
            <x14:sparkline>
              <xm:f>Sheet4!AK47:AO47</xm:f>
              <xm:sqref>AA47</xm:sqref>
            </x14:sparkline>
            <x14:sparkline>
              <xm:f>Sheet4!AK48:AO48</xm:f>
              <xm:sqref>AA48</xm:sqref>
            </x14:sparkline>
            <x14:sparkline>
              <xm:f>Sheet4!AK49:AO49</xm:f>
              <xm:sqref>AA49</xm:sqref>
            </x14:sparkline>
            <x14:sparkline>
              <xm:f>Sheet4!AK50:AO50</xm:f>
              <xm:sqref>AA50</xm:sqref>
            </x14:sparkline>
            <x14:sparkline>
              <xm:f>Sheet4!AK51:AO51</xm:f>
              <xm:sqref>AA51</xm:sqref>
            </x14:sparkline>
            <x14:sparkline>
              <xm:f>Sheet4!AK52:AO52</xm:f>
              <xm:sqref>AA52</xm:sqref>
            </x14:sparkline>
            <x14:sparkline>
              <xm:f>Sheet4!AK53:AO53</xm:f>
              <xm:sqref>AA53</xm:sqref>
            </x14:sparkline>
            <x14:sparkline>
              <xm:f>Sheet4!AK54:AO54</xm:f>
              <xm:sqref>AA54</xm:sqref>
            </x14:sparkline>
            <x14:sparkline>
              <xm:f>Sheet4!AK55:AO55</xm:f>
              <xm:sqref>AA55</xm:sqref>
            </x14:sparkline>
            <x14:sparkline>
              <xm:f>Sheet4!AK56:AO56</xm:f>
              <xm:sqref>AA56</xm:sqref>
            </x14:sparkline>
            <x14:sparkline>
              <xm:f>Sheet4!AK57:AO57</xm:f>
              <xm:sqref>AA57</xm:sqref>
            </x14:sparkline>
            <x14:sparkline>
              <xm:f>Sheet4!AK58:AO58</xm:f>
              <xm:sqref>AA58</xm:sqref>
            </x14:sparkline>
            <x14:sparkline>
              <xm:f>Sheet4!AK59:AO59</xm:f>
              <xm:sqref>AA59</xm:sqref>
            </x14:sparkline>
            <x14:sparkline>
              <xm:f>Sheet4!AK60:AO60</xm:f>
              <xm:sqref>AA60</xm:sqref>
            </x14:sparkline>
            <x14:sparkline>
              <xm:f>Sheet4!AK61:AO61</xm:f>
              <xm:sqref>AA61</xm:sqref>
            </x14:sparkline>
            <x14:sparkline>
              <xm:f>Sheet4!AK62:AO62</xm:f>
              <xm:sqref>AA62</xm:sqref>
            </x14:sparkline>
            <x14:sparkline>
              <xm:f>Sheet4!AK63:AO63</xm:f>
              <xm:sqref>AA63</xm:sqref>
            </x14:sparkline>
            <x14:sparkline>
              <xm:f>Sheet4!AK64:AO64</xm:f>
              <xm:sqref>AA64</xm:sqref>
            </x14:sparkline>
            <x14:sparkline>
              <xm:f>Sheet4!AK65:AO65</xm:f>
              <xm:sqref>AA65</xm:sqref>
            </x14:sparkline>
            <x14:sparkline>
              <xm:f>Sheet4!AK66:AO66</xm:f>
              <xm:sqref>AA66</xm:sqref>
            </x14:sparkline>
            <x14:sparkline>
              <xm:f>Sheet4!AK67:AO67</xm:f>
              <xm:sqref>AA67</xm:sqref>
            </x14:sparkline>
            <x14:sparkline>
              <xm:f>Sheet4!AK68:AO68</xm:f>
              <xm:sqref>AA68</xm:sqref>
            </x14:sparkline>
            <x14:sparkline>
              <xm:f>Sheet4!AK69:AO69</xm:f>
              <xm:sqref>AA69</xm:sqref>
            </x14:sparkline>
            <x14:sparkline>
              <xm:f>Sheet4!AK70:AO70</xm:f>
              <xm:sqref>AA70</xm:sqref>
            </x14:sparkline>
            <x14:sparkline>
              <xm:f>Sheet4!AK71:AO71</xm:f>
              <xm:sqref>AA71</xm:sqref>
            </x14:sparkline>
            <x14:sparkline>
              <xm:f>Sheet4!AK72:AO72</xm:f>
              <xm:sqref>AA72</xm:sqref>
            </x14:sparkline>
            <x14:sparkline>
              <xm:f>Sheet4!AK73:AO73</xm:f>
              <xm:sqref>AA73</xm:sqref>
            </x14:sparkline>
            <x14:sparkline>
              <xm:f>Sheet4!AK74:AO74</xm:f>
              <xm:sqref>AA74</xm:sqref>
            </x14:sparkline>
            <x14:sparkline>
              <xm:f>Sheet4!AK75:AO75</xm:f>
              <xm:sqref>AA75</xm:sqref>
            </x14:sparkline>
            <x14:sparkline>
              <xm:f>Sheet4!AK76:AO76</xm:f>
              <xm:sqref>AA76</xm:sqref>
            </x14:sparkline>
            <x14:sparkline>
              <xm:f>Sheet4!AK77:AO77</xm:f>
              <xm:sqref>AA77</xm:sqref>
            </x14:sparkline>
            <x14:sparkline>
              <xm:f>Sheet4!AK78:AO78</xm:f>
              <xm:sqref>AA78</xm:sqref>
            </x14:sparkline>
            <x14:sparkline>
              <xm:f>Sheet4!AK79:AO79</xm:f>
              <xm:sqref>AA79</xm:sqref>
            </x14:sparkline>
            <x14:sparkline>
              <xm:f>Sheet4!AK80:AO80</xm:f>
              <xm:sqref>AA80</xm:sqref>
            </x14:sparkline>
            <x14:sparkline>
              <xm:f>Sheet4!AK81:AO81</xm:f>
              <xm:sqref>AA81</xm:sqref>
            </x14:sparkline>
            <x14:sparkline>
              <xm:f>Sheet4!AK82:AO82</xm:f>
              <xm:sqref>AA82</xm:sqref>
            </x14:sparkline>
            <x14:sparkline>
              <xm:f>Sheet4!AK83:AO83</xm:f>
              <xm:sqref>AA83</xm:sqref>
            </x14:sparkline>
            <x14:sparkline>
              <xm:f>Sheet4!AK84:AO84</xm:f>
              <xm:sqref>AA84</xm:sqref>
            </x14:sparkline>
            <x14:sparkline>
              <xm:f>Sheet4!AK85:AO85</xm:f>
              <xm:sqref>AA85</xm:sqref>
            </x14:sparkline>
            <x14:sparkline>
              <xm:f>Sheet4!AK86:AO86</xm:f>
              <xm:sqref>AA86</xm:sqref>
            </x14:sparkline>
            <x14:sparkline>
              <xm:f>Sheet4!AK87:AO87</xm:f>
              <xm:sqref>AA87</xm:sqref>
            </x14:sparkline>
            <x14:sparkline>
              <xm:f>Sheet4!AK88:AO88</xm:f>
              <xm:sqref>AA88</xm:sqref>
            </x14:sparkline>
            <x14:sparkline>
              <xm:f>Sheet4!AK89:AO89</xm:f>
              <xm:sqref>AA89</xm:sqref>
            </x14:sparkline>
            <x14:sparkline>
              <xm:f>Sheet4!AK90:AO90</xm:f>
              <xm:sqref>AA90</xm:sqref>
            </x14:sparkline>
            <x14:sparkline>
              <xm:f>Sheet4!AK91:AO91</xm:f>
              <xm:sqref>AA91</xm:sqref>
            </x14:sparkline>
            <x14:sparkline>
              <xm:f>Sheet4!AK92:AO92</xm:f>
              <xm:sqref>AA92</xm:sqref>
            </x14:sparkline>
            <x14:sparkline>
              <xm:f>Sheet4!AK93:AO93</xm:f>
              <xm:sqref>AA93</xm:sqref>
            </x14:sparkline>
            <x14:sparkline>
              <xm:f>Sheet4!AK94:AO94</xm:f>
              <xm:sqref>AA94</xm:sqref>
            </x14:sparkline>
            <x14:sparkline>
              <xm:f>Sheet4!AK95:AO95</xm:f>
              <xm:sqref>AA95</xm:sqref>
            </x14:sparkline>
            <x14:sparkline>
              <xm:f>Sheet4!AK96:AO96</xm:f>
              <xm:sqref>AA96</xm:sqref>
            </x14:sparkline>
            <x14:sparkline>
              <xm:f>Sheet4!AK97:AO97</xm:f>
              <xm:sqref>AA97</xm:sqref>
            </x14:sparkline>
            <x14:sparkline>
              <xm:f>Sheet4!AK98:AO98</xm:f>
              <xm:sqref>AA98</xm:sqref>
            </x14:sparkline>
            <x14:sparkline>
              <xm:f>Sheet4!AK99:AO99</xm:f>
              <xm:sqref>AA99</xm:sqref>
            </x14:sparkline>
            <x14:sparkline>
              <xm:f>Sheet4!AK100:AO100</xm:f>
              <xm:sqref>AA100</xm:sqref>
            </x14:sparkline>
            <x14:sparkline>
              <xm:f>Sheet4!AK101:AO101</xm:f>
              <xm:sqref>AA101</xm:sqref>
            </x14:sparkline>
            <x14:sparkline>
              <xm:f>Sheet4!AK102:AO102</xm:f>
              <xm:sqref>AA102</xm:sqref>
            </x14:sparkline>
            <x14:sparkline>
              <xm:f>Sheet4!AK103:AO103</xm:f>
              <xm:sqref>AA103</xm:sqref>
            </x14:sparkline>
            <x14:sparkline>
              <xm:f>Sheet4!AK104:AO104</xm:f>
              <xm:sqref>AA104</xm:sqref>
            </x14:sparkline>
            <x14:sparkline>
              <xm:f>Sheet4!AK105:AO105</xm:f>
              <xm:sqref>AA105</xm:sqref>
            </x14:sparkline>
            <x14:sparkline>
              <xm:f>Sheet4!AK106:AO106</xm:f>
              <xm:sqref>AA106</xm:sqref>
            </x14:sparkline>
            <x14:sparkline>
              <xm:f>Sheet4!AK107:AO107</xm:f>
              <xm:sqref>AA107</xm:sqref>
            </x14:sparkline>
            <x14:sparkline>
              <xm:f>Sheet4!AK108:AO108</xm:f>
              <xm:sqref>AA108</xm:sqref>
            </x14:sparkline>
            <x14:sparkline>
              <xm:f>Sheet4!AK109:AO109</xm:f>
              <xm:sqref>AA109</xm:sqref>
            </x14:sparkline>
            <x14:sparkline>
              <xm:f>Sheet4!AK110:AO110</xm:f>
              <xm:sqref>AA110</xm:sqref>
            </x14:sparkline>
            <x14:sparkline>
              <xm:f>Sheet4!AK111:AO111</xm:f>
              <xm:sqref>AA111</xm:sqref>
            </x14:sparkline>
            <x14:sparkline>
              <xm:f>Sheet4!AK112:AO112</xm:f>
              <xm:sqref>AA112</xm:sqref>
            </x14:sparkline>
            <x14:sparkline>
              <xm:f>Sheet4!AK113:AO113</xm:f>
              <xm:sqref>AA113</xm:sqref>
            </x14:sparkline>
            <x14:sparkline>
              <xm:f>Sheet4!AK114:AO114</xm:f>
              <xm:sqref>AA114</xm:sqref>
            </x14:sparkline>
            <x14:sparkline>
              <xm:f>Sheet4!AK115:AO115</xm:f>
              <xm:sqref>AA115</xm:sqref>
            </x14:sparkline>
            <x14:sparkline>
              <xm:f>Sheet4!AK116:AO116</xm:f>
              <xm:sqref>AA116</xm:sqref>
            </x14:sparkline>
            <x14:sparkline>
              <xm:f>Sheet4!AK117:AO117</xm:f>
              <xm:sqref>AA117</xm:sqref>
            </x14:sparkline>
            <x14:sparkline>
              <xm:f>Sheet4!AK118:AO118</xm:f>
              <xm:sqref>AA118</xm:sqref>
            </x14:sparkline>
            <x14:sparkline>
              <xm:f>Sheet4!AK119:AO119</xm:f>
              <xm:sqref>AA119</xm:sqref>
            </x14:sparkline>
            <x14:sparkline>
              <xm:f>Sheet4!AK120:AO120</xm:f>
              <xm:sqref>AA120</xm:sqref>
            </x14:sparkline>
            <x14:sparkline>
              <xm:f>Sheet4!AK121:AO121</xm:f>
              <xm:sqref>AA121</xm:sqref>
            </x14:sparkline>
            <x14:sparkline>
              <xm:f>Sheet4!AK122:AO122</xm:f>
              <xm:sqref>AA122</xm:sqref>
            </x14:sparkline>
            <x14:sparkline>
              <xm:f>Sheet4!AK123:AO123</xm:f>
              <xm:sqref>AA123</xm:sqref>
            </x14:sparkline>
            <x14:sparkline>
              <xm:f>Sheet4!AK124:AO124</xm:f>
              <xm:sqref>AA124</xm:sqref>
            </x14:sparkline>
            <x14:sparkline>
              <xm:f>Sheet4!AK125:AO125</xm:f>
              <xm:sqref>AA125</xm:sqref>
            </x14:sparkline>
            <x14:sparkline>
              <xm:f>Sheet4!AK126:AO126</xm:f>
              <xm:sqref>AA126</xm:sqref>
            </x14:sparkline>
            <x14:sparkline>
              <xm:f>Sheet4!AK127:AO127</xm:f>
              <xm:sqref>AA127</xm:sqref>
            </x14:sparkline>
            <x14:sparkline>
              <xm:f>Sheet4!AK128:AO128</xm:f>
              <xm:sqref>AA128</xm:sqref>
            </x14:sparkline>
            <x14:sparkline>
              <xm:f>Sheet4!AK129:AO129</xm:f>
              <xm:sqref>AA129</xm:sqref>
            </x14:sparkline>
            <x14:sparkline>
              <xm:f>Sheet4!AK130:AO130</xm:f>
              <xm:sqref>AA130</xm:sqref>
            </x14:sparkline>
            <x14:sparkline>
              <xm:f>Sheet4!AK131:AO131</xm:f>
              <xm:sqref>AA131</xm:sqref>
            </x14:sparkline>
            <x14:sparkline>
              <xm:f>Sheet4!AK132:AO132</xm:f>
              <xm:sqref>AA132</xm:sqref>
            </x14:sparkline>
            <x14:sparkline>
              <xm:f>Sheet4!AK133:AO133</xm:f>
              <xm:sqref>AA133</xm:sqref>
            </x14:sparkline>
            <x14:sparkline>
              <xm:f>Sheet4!AK134:AO134</xm:f>
              <xm:sqref>AA134</xm:sqref>
            </x14:sparkline>
            <x14:sparkline>
              <xm:f>Sheet4!AK135:AO135</xm:f>
              <xm:sqref>AA135</xm:sqref>
            </x14:sparkline>
            <x14:sparkline>
              <xm:f>Sheet4!AK136:AO136</xm:f>
              <xm:sqref>AA136</xm:sqref>
            </x14:sparkline>
            <x14:sparkline>
              <xm:f>Sheet4!AK137:AO137</xm:f>
              <xm:sqref>AA137</xm:sqref>
            </x14:sparkline>
            <x14:sparkline>
              <xm:f>Sheet4!AK138:AO138</xm:f>
              <xm:sqref>AA138</xm:sqref>
            </x14:sparkline>
            <x14:sparkline>
              <xm:f>Sheet4!AK139:AO139</xm:f>
              <xm:sqref>AA139</xm:sqref>
            </x14:sparkline>
            <x14:sparkline>
              <xm:f>Sheet4!AK140:AO140</xm:f>
              <xm:sqref>AA140</xm:sqref>
            </x14:sparkline>
            <x14:sparkline>
              <xm:f>Sheet4!AK141:AO141</xm:f>
              <xm:sqref>AA141</xm:sqref>
            </x14:sparkline>
            <x14:sparkline>
              <xm:f>Sheet4!AK142:AO142</xm:f>
              <xm:sqref>AA142</xm:sqref>
            </x14:sparkline>
            <x14:sparkline>
              <xm:f>Sheet4!AK143:AO143</xm:f>
              <xm:sqref>AA143</xm:sqref>
            </x14:sparkline>
            <x14:sparkline>
              <xm:f>Sheet4!AK144:AO144</xm:f>
              <xm:sqref>AA144</xm:sqref>
            </x14:sparkline>
            <x14:sparkline>
              <xm:f>Sheet4!AK145:AO145</xm:f>
              <xm:sqref>AA145</xm:sqref>
            </x14:sparkline>
            <x14:sparkline>
              <xm:f>Sheet4!AK146:AO146</xm:f>
              <xm:sqref>AA146</xm:sqref>
            </x14:sparkline>
            <x14:sparkline>
              <xm:f>Sheet4!AK147:AO147</xm:f>
              <xm:sqref>AA147</xm:sqref>
            </x14:sparkline>
            <x14:sparkline>
              <xm:f>Sheet4!AK148:AO148</xm:f>
              <xm:sqref>AA148</xm:sqref>
            </x14:sparkline>
            <x14:sparkline>
              <xm:f>Sheet4!AK149:AO149</xm:f>
              <xm:sqref>AA149</xm:sqref>
            </x14:sparkline>
            <x14:sparkline>
              <xm:f>Sheet4!AK150:AO150</xm:f>
              <xm:sqref>AA150</xm:sqref>
            </x14:sparkline>
            <x14:sparkline>
              <xm:f>Sheet4!AK151:AO151</xm:f>
              <xm:sqref>AA151</xm:sqref>
            </x14:sparkline>
            <x14:sparkline>
              <xm:f>Sheet4!AK152:AO152</xm:f>
              <xm:sqref>AA152</xm:sqref>
            </x14:sparkline>
            <x14:sparkline>
              <xm:f>Sheet4!AK153:AO153</xm:f>
              <xm:sqref>AA153</xm:sqref>
            </x14:sparkline>
            <x14:sparkline>
              <xm:f>Sheet4!AK154:AO154</xm:f>
              <xm:sqref>AA154</xm:sqref>
            </x14:sparkline>
            <x14:sparkline>
              <xm:f>Sheet4!AK155:AO155</xm:f>
              <xm:sqref>AA155</xm:sqref>
            </x14:sparkline>
            <x14:sparkline>
              <xm:f>Sheet4!AK156:AO156</xm:f>
              <xm:sqref>AA156</xm:sqref>
            </x14:sparkline>
            <x14:sparkline>
              <xm:f>Sheet4!AK157:AO157</xm:f>
              <xm:sqref>AA157</xm:sqref>
            </x14:sparkline>
            <x14:sparkline>
              <xm:f>Sheet4!AK158:AO158</xm:f>
              <xm:sqref>AA158</xm:sqref>
            </x14:sparkline>
            <x14:sparkline>
              <xm:f>Sheet4!AK159:AO159</xm:f>
              <xm:sqref>AA159</xm:sqref>
            </x14:sparkline>
            <x14:sparkline>
              <xm:f>Sheet4!AK160:AO160</xm:f>
              <xm:sqref>AA160</xm:sqref>
            </x14:sparkline>
            <x14:sparkline>
              <xm:f>Sheet4!AK161:AO161</xm:f>
              <xm:sqref>AA161</xm:sqref>
            </x14:sparkline>
            <x14:sparkline>
              <xm:f>Sheet4!AK162:AO162</xm:f>
              <xm:sqref>AA162</xm:sqref>
            </x14:sparkline>
            <x14:sparkline>
              <xm:f>Sheet4!AK163:AO163</xm:f>
              <xm:sqref>AA163</xm:sqref>
            </x14:sparkline>
            <x14:sparkline>
              <xm:f>Sheet4!AK164:AO164</xm:f>
              <xm:sqref>AA164</xm:sqref>
            </x14:sparkline>
            <x14:sparkline>
              <xm:f>Sheet4!AK165:AO165</xm:f>
              <xm:sqref>AA165</xm:sqref>
            </x14:sparkline>
            <x14:sparkline>
              <xm:f>Sheet4!AK166:AO166</xm:f>
              <xm:sqref>AA166</xm:sqref>
            </x14:sparkline>
            <x14:sparkline>
              <xm:f>Sheet4!AK167:AO167</xm:f>
              <xm:sqref>AA167</xm:sqref>
            </x14:sparkline>
            <x14:sparkline>
              <xm:f>Sheet4!AK168:AO168</xm:f>
              <xm:sqref>AA168</xm:sqref>
            </x14:sparkline>
            <x14:sparkline>
              <xm:f>Sheet4!AK169:AO169</xm:f>
              <xm:sqref>AA169</xm:sqref>
            </x14:sparkline>
            <x14:sparkline>
              <xm:f>Sheet4!AK170:AO170</xm:f>
              <xm:sqref>AA170</xm:sqref>
            </x14:sparkline>
            <x14:sparkline>
              <xm:f>Sheet4!AK171:AO171</xm:f>
              <xm:sqref>AA171</xm:sqref>
            </x14:sparkline>
            <x14:sparkline>
              <xm:f>Sheet4!AK172:AO172</xm:f>
              <xm:sqref>AA172</xm:sqref>
            </x14:sparkline>
            <x14:sparkline>
              <xm:f>Sheet4!AK173:AO173</xm:f>
              <xm:sqref>AA173</xm:sqref>
            </x14:sparkline>
            <x14:sparkline>
              <xm:f>Sheet4!AK174:AO174</xm:f>
              <xm:sqref>AA174</xm:sqref>
            </x14:sparkline>
            <x14:sparkline>
              <xm:f>Sheet4!AK175:AO175</xm:f>
              <xm:sqref>AA175</xm:sqref>
            </x14:sparkline>
            <x14:sparkline>
              <xm:f>Sheet4!AK176:AO176</xm:f>
              <xm:sqref>AA176</xm:sqref>
            </x14:sparkline>
            <x14:sparkline>
              <xm:f>Sheet4!AK177:AO177</xm:f>
              <xm:sqref>AA177</xm:sqref>
            </x14:sparkline>
            <x14:sparkline>
              <xm:f>Sheet4!AK178:AO178</xm:f>
              <xm:sqref>AA178</xm:sqref>
            </x14:sparkline>
            <x14:sparkline>
              <xm:f>Sheet4!AK179:AO179</xm:f>
              <xm:sqref>AA179</xm:sqref>
            </x14:sparkline>
            <x14:sparkline>
              <xm:f>Sheet4!AK180:AO180</xm:f>
              <xm:sqref>AA180</xm:sqref>
            </x14:sparkline>
            <x14:sparkline>
              <xm:f>Sheet4!AK181:AO181</xm:f>
              <xm:sqref>AA181</xm:sqref>
            </x14:sparkline>
            <x14:sparkline>
              <xm:f>Sheet4!AK182:AO182</xm:f>
              <xm:sqref>AA182</xm:sqref>
            </x14:sparkline>
            <x14:sparkline>
              <xm:f>Sheet4!AK183:AO183</xm:f>
              <xm:sqref>AA183</xm:sqref>
            </x14:sparkline>
            <x14:sparkline>
              <xm:f>Sheet4!AK184:AO184</xm:f>
              <xm:sqref>AA184</xm:sqref>
            </x14:sparkline>
            <x14:sparkline>
              <xm:f>Sheet4!AK185:AO185</xm:f>
              <xm:sqref>AA185</xm:sqref>
            </x14:sparkline>
            <x14:sparkline>
              <xm:f>Sheet4!AK186:AO186</xm:f>
              <xm:sqref>AA186</xm:sqref>
            </x14:sparkline>
            <x14:sparkline>
              <xm:f>Sheet4!AK187:AO187</xm:f>
              <xm:sqref>AA187</xm:sqref>
            </x14:sparkline>
            <x14:sparkline>
              <xm:f>Sheet4!AK188:AO188</xm:f>
              <xm:sqref>AA188</xm:sqref>
            </x14:sparkline>
            <x14:sparkline>
              <xm:f>Sheet4!AK189:AO189</xm:f>
              <xm:sqref>AA189</xm:sqref>
            </x14:sparkline>
            <x14:sparkline>
              <xm:f>Sheet4!AK190:AO190</xm:f>
              <xm:sqref>AA190</xm:sqref>
            </x14:sparkline>
            <x14:sparkline>
              <xm:f>Sheet4!AK191:AO191</xm:f>
              <xm:sqref>AA191</xm:sqref>
            </x14:sparkline>
            <x14:sparkline>
              <xm:f>Sheet4!AK192:AO192</xm:f>
              <xm:sqref>AA192</xm:sqref>
            </x14:sparkline>
            <x14:sparkline>
              <xm:f>Sheet4!AK193:AO193</xm:f>
              <xm:sqref>AA193</xm:sqref>
            </x14:sparkline>
            <x14:sparkline>
              <xm:f>Sheet4!AK194:AO194</xm:f>
              <xm:sqref>AA194</xm:sqref>
            </x14:sparkline>
            <x14:sparkline>
              <xm:f>Sheet4!AK195:AO195</xm:f>
              <xm:sqref>AA195</xm:sqref>
            </x14:sparkline>
            <x14:sparkline>
              <xm:f>Sheet4!AK196:AO196</xm:f>
              <xm:sqref>AA196</xm:sqref>
            </x14:sparkline>
            <x14:sparkline>
              <xm:f>Sheet4!AK197:AO197</xm:f>
              <xm:sqref>AA197</xm:sqref>
            </x14:sparkline>
            <x14:sparkline>
              <xm:f>Sheet4!AK198:AO198</xm:f>
              <xm:sqref>AA198</xm:sqref>
            </x14:sparkline>
            <x14:sparkline>
              <xm:f>Sheet4!AK199:AO199</xm:f>
              <xm:sqref>AA199</xm:sqref>
            </x14:sparkline>
            <x14:sparkline>
              <xm:f>Sheet4!AK200:AO200</xm:f>
              <xm:sqref>AA200</xm:sqref>
            </x14:sparkline>
            <x14:sparkline>
              <xm:f>Sheet4!AK201:AO201</xm:f>
              <xm:sqref>AA201</xm:sqref>
            </x14:sparkline>
            <x14:sparkline>
              <xm:f>Sheet4!AK202:AO202</xm:f>
              <xm:sqref>AA202</xm:sqref>
            </x14:sparkline>
            <x14:sparkline>
              <xm:f>Sheet4!AK203:AO203</xm:f>
              <xm:sqref>AA203</xm:sqref>
            </x14:sparkline>
            <x14:sparkline>
              <xm:f>Sheet4!AK204:AO204</xm:f>
              <xm:sqref>AA204</xm:sqref>
            </x14:sparkline>
            <x14:sparkline>
              <xm:f>Sheet4!AK205:AO205</xm:f>
              <xm:sqref>AA205</xm:sqref>
            </x14:sparkline>
            <x14:sparkline>
              <xm:f>Sheet4!AK206:AO206</xm:f>
              <xm:sqref>AA206</xm:sqref>
            </x14:sparkline>
            <x14:sparkline>
              <xm:f>Sheet4!AK207:AO207</xm:f>
              <xm:sqref>AA207</xm:sqref>
            </x14:sparkline>
            <x14:sparkline>
              <xm:f>Sheet4!AK208:AO208</xm:f>
              <xm:sqref>AA208</xm:sqref>
            </x14:sparkline>
            <x14:sparkline>
              <xm:f>Sheet4!AK209:AO209</xm:f>
              <xm:sqref>AA209</xm:sqref>
            </x14:sparkline>
            <x14:sparkline>
              <xm:f>Sheet4!AK210:AO210</xm:f>
              <xm:sqref>AA210</xm:sqref>
            </x14:sparkline>
            <x14:sparkline>
              <xm:f>Sheet4!AK211:AO211</xm:f>
              <xm:sqref>AA211</xm:sqref>
            </x14:sparkline>
            <x14:sparkline>
              <xm:f>Sheet4!AK212:AO212</xm:f>
              <xm:sqref>AA212</xm:sqref>
            </x14:sparkline>
            <x14:sparkline>
              <xm:f>Sheet4!AK213:AO213</xm:f>
              <xm:sqref>AA213</xm:sqref>
            </x14:sparkline>
            <x14:sparkline>
              <xm:f>Sheet4!AK214:AO214</xm:f>
              <xm:sqref>AA214</xm:sqref>
            </x14:sparkline>
            <x14:sparkline>
              <xm:f>Sheet4!AK215:AO215</xm:f>
              <xm:sqref>AA215</xm:sqref>
            </x14:sparkline>
            <x14:sparkline>
              <xm:f>Sheet4!AK216:AO216</xm:f>
              <xm:sqref>AA216</xm:sqref>
            </x14:sparkline>
            <x14:sparkline>
              <xm:f>Sheet4!AK217:AO217</xm:f>
              <xm:sqref>AA217</xm:sqref>
            </x14:sparkline>
            <x14:sparkline>
              <xm:f>Sheet4!AK218:AO218</xm:f>
              <xm:sqref>AA218</xm:sqref>
            </x14:sparkline>
            <x14:sparkline>
              <xm:f>Sheet4!AK219:AO219</xm:f>
              <xm:sqref>AA219</xm:sqref>
            </x14:sparkline>
            <x14:sparkline>
              <xm:f>Sheet4!AK220:AO220</xm:f>
              <xm:sqref>AA220</xm:sqref>
            </x14:sparkline>
            <x14:sparkline>
              <xm:f>Sheet4!AK221:AO221</xm:f>
              <xm:sqref>AA221</xm:sqref>
            </x14:sparkline>
            <x14:sparkline>
              <xm:f>Sheet4!AK222:AO222</xm:f>
              <xm:sqref>AA222</xm:sqref>
            </x14:sparkline>
            <x14:sparkline>
              <xm:f>Sheet4!AK223:AO223</xm:f>
              <xm:sqref>AA223</xm:sqref>
            </x14:sparkline>
            <x14:sparkline>
              <xm:f>Sheet4!AK224:AO224</xm:f>
              <xm:sqref>AA224</xm:sqref>
            </x14:sparkline>
            <x14:sparkline>
              <xm:f>Sheet4!AK225:AO225</xm:f>
              <xm:sqref>AA225</xm:sqref>
            </x14:sparkline>
            <x14:sparkline>
              <xm:f>Sheet4!AK226:AO226</xm:f>
              <xm:sqref>AA226</xm:sqref>
            </x14:sparkline>
            <x14:sparkline>
              <xm:f>Sheet4!AK227:AO227</xm:f>
              <xm:sqref>AA227</xm:sqref>
            </x14:sparkline>
            <x14:sparkline>
              <xm:f>Sheet4!AK228:AO228</xm:f>
              <xm:sqref>AA228</xm:sqref>
            </x14:sparkline>
            <x14:sparkline>
              <xm:f>Sheet4!AK229:AO229</xm:f>
              <xm:sqref>AA229</xm:sqref>
            </x14:sparkline>
            <x14:sparkline>
              <xm:f>Sheet4!AK230:AO230</xm:f>
              <xm:sqref>AA230</xm:sqref>
            </x14:sparkline>
            <x14:sparkline>
              <xm:f>Sheet4!AK231:AO231</xm:f>
              <xm:sqref>AA231</xm:sqref>
            </x14:sparkline>
            <x14:sparkline>
              <xm:f>Sheet4!AK232:AO232</xm:f>
              <xm:sqref>AA232</xm:sqref>
            </x14:sparkline>
            <x14:sparkline>
              <xm:f>Sheet4!AK233:AO233</xm:f>
              <xm:sqref>AA233</xm:sqref>
            </x14:sparkline>
            <x14:sparkline>
              <xm:f>Sheet4!AK234:AO234</xm:f>
              <xm:sqref>AA234</xm:sqref>
            </x14:sparkline>
            <x14:sparkline>
              <xm:f>Sheet4!AK235:AO235</xm:f>
              <xm:sqref>AA235</xm:sqref>
            </x14:sparkline>
            <x14:sparkline>
              <xm:f>Sheet4!AK236:AO236</xm:f>
              <xm:sqref>AA236</xm:sqref>
            </x14:sparkline>
            <x14:sparkline>
              <xm:f>Sheet4!AK237:AO237</xm:f>
              <xm:sqref>AA237</xm:sqref>
            </x14:sparkline>
            <x14:sparkline>
              <xm:f>Sheet4!AK238:AO238</xm:f>
              <xm:sqref>AA238</xm:sqref>
            </x14:sparkline>
            <x14:sparkline>
              <xm:f>Sheet4!AK239:AO239</xm:f>
              <xm:sqref>AA239</xm:sqref>
            </x14:sparkline>
            <x14:sparkline>
              <xm:f>Sheet4!AK240:AO240</xm:f>
              <xm:sqref>AA240</xm:sqref>
            </x14:sparkline>
            <x14:sparkline>
              <xm:f>Sheet4!AK241:AO241</xm:f>
              <xm:sqref>AA241</xm:sqref>
            </x14:sparkline>
            <x14:sparkline>
              <xm:f>Sheet4!AK242:AO242</xm:f>
              <xm:sqref>AA242</xm:sqref>
            </x14:sparkline>
            <x14:sparkline>
              <xm:f>Sheet4!AK243:AO243</xm:f>
              <xm:sqref>AA243</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1EFFB-E66C-4458-A528-6A1CD034FA7F}">
  <sheetPr codeName="Sheet2"/>
  <dimension ref="A1:AD243"/>
  <sheetViews>
    <sheetView topLeftCell="A225" workbookViewId="0">
      <selection activeCell="A237" sqref="A237:R243"/>
    </sheetView>
  </sheetViews>
  <sheetFormatPr defaultRowHeight="18.75"/>
  <cols>
    <col min="1" max="1" width="9.375" bestFit="1" customWidth="1"/>
    <col min="11" max="11" width="12.625" customWidth="1"/>
    <col min="18" max="18" width="9.375" style="3" bestFit="1" customWidth="1"/>
  </cols>
  <sheetData>
    <row r="1" spans="1:30" s="3" customFormat="1" ht="18.75" customHeight="1">
      <c r="A1" s="3" t="s">
        <v>218</v>
      </c>
      <c r="B1" s="3" t="s">
        <v>219</v>
      </c>
      <c r="D1" s="21" t="s">
        <v>220</v>
      </c>
      <c r="F1" s="22" t="s">
        <v>221</v>
      </c>
      <c r="G1" s="3" t="s">
        <v>1226</v>
      </c>
      <c r="H1" s="3" t="s">
        <v>295</v>
      </c>
      <c r="I1" s="3" t="s">
        <v>223</v>
      </c>
      <c r="J1" s="3" t="s">
        <v>224</v>
      </c>
      <c r="K1" s="16"/>
      <c r="L1" s="23" t="s">
        <v>225</v>
      </c>
      <c r="M1" s="65" t="s">
        <v>1511</v>
      </c>
      <c r="N1" s="16" t="s">
        <v>293</v>
      </c>
      <c r="O1" s="11" t="s">
        <v>226</v>
      </c>
      <c r="Q1" s="34" t="s">
        <v>294</v>
      </c>
      <c r="R1" s="25" t="s">
        <v>1216</v>
      </c>
      <c r="U1" s="25"/>
      <c r="AA1" s="57" t="s">
        <v>1431</v>
      </c>
      <c r="AB1" s="57" t="s">
        <v>1432</v>
      </c>
      <c r="AC1" s="57" t="s">
        <v>1433</v>
      </c>
      <c r="AD1" s="58" t="s">
        <v>1434</v>
      </c>
    </row>
    <row r="2" spans="1:30">
      <c r="A2">
        <v>9</v>
      </c>
      <c r="B2">
        <v>9</v>
      </c>
      <c r="D2">
        <v>17</v>
      </c>
      <c r="E2" cm="1">
        <f t="array" aca="1" ref="E2" ca="1">IF(INDIRECT("Sheet1!"&amp;"B"&amp;ROW()) ="",VALUE(0),COUNTIF(INDIRECT(Sheet2!$W$2&amp;"$A:$A"),INDIRECT("Sheet1!"&amp;"B"&amp;ROW())))</f>
        <v>9</v>
      </c>
      <c r="F2" cm="1">
        <f t="array" aca="1" ref="F2" ca="1">_xlfn.LET(_xlpm.SS,_xlfn.XLOOKUP(INDIRECT("Sheet1!A"&amp;ROW()),Sheet5!A:A,Sheet5!G:G,"N",0,1),IF(OR(_xlpm.SS="N",AND(_xlpm.SS="Y",_xlfn.XLOOKUP(INDIRECT("Sheet1!A"&amp;ROW()),Sheet5!A:A,Sheet5!K:K,"N",0,1)="0")),0,1))</f>
        <v>0</v>
      </c>
      <c r="G2">
        <v>0</v>
      </c>
      <c r="H2">
        <f ca="1">COUNTIF(Sheet1!E:E,"上架●")</f>
        <v>1</v>
      </c>
      <c r="I2">
        <f ca="1">COUNTIF(Sheet1!E:E,"下架●")</f>
        <v>11</v>
      </c>
      <c r="J2">
        <f ca="1">COUNTIF(Sheet1!E:E,"問合●")</f>
        <v>4</v>
      </c>
      <c r="K2" s="16" t="s">
        <v>222</v>
      </c>
      <c r="L2" cm="1">
        <f t="array" aca="1" ref="L2" ca="1">_xlfn.XLOOKUP(INDIRECT("Sheet1!"&amp;"B"&amp;ROW()),INDIRECT(Sheet2!$W$2&amp;"$A:$A"),INDIRECT(Sheet2!$W$2&amp;"$D:$D"),VALUE(0),0,1)</f>
        <v>7</v>
      </c>
      <c r="M2">
        <v>0</v>
      </c>
      <c r="N2" cm="1">
        <f t="array" aca="1" ref="N2" ca="1">IFERROR(IF(AND(Sheet1!W2="",Sheet1!X2="",Sheet1!Y2=""),IF(OR(Sheet1!F2="❖",Sheet3!AC2="14:00",AND(F2=0,Sheet1!E2=""),AND(Sheet1!Q2=0,Sheet3!M2=0),AND(ABS(Sheet3!L2-Sheet1!S2)&lt;100,Sheet1!Q2=Sheet3!M2,Sheet3!AC2=VALUE(発送日))),0,1),1),0)</f>
        <v>0</v>
      </c>
      <c r="O2" cm="1">
        <f t="array" aca="1" ref="O2" ca="1">IF(INDIRECT("Sheet1!"&amp;"H"&amp;ROW())  &gt;=50,VALUE("10"),A2-INDIRECT("Sheet1!"&amp;"H"&amp;ROW())  )</f>
        <v>2</v>
      </c>
      <c r="Q2">
        <v>0.85</v>
      </c>
      <c r="R2" s="3">
        <v>0.92</v>
      </c>
      <c r="W2" s="68" t="s">
        <v>2387</v>
      </c>
      <c r="AA2" s="57" t="s">
        <v>1435</v>
      </c>
      <c r="AB2" s="57" t="s">
        <v>1436</v>
      </c>
      <c r="AC2" s="58" t="s">
        <v>1437</v>
      </c>
      <c r="AD2" s="58"/>
    </row>
    <row r="3" spans="1:30">
      <c r="A3">
        <v>44</v>
      </c>
      <c r="B3">
        <v>133</v>
      </c>
      <c r="D3">
        <v>176</v>
      </c>
      <c r="E3" cm="1">
        <f t="array" aca="1" ref="E3" ca="1">IF(INDIRECT("Sheet1!"&amp;"B"&amp;ROW()) ="",VALUE(0),COUNTIF(INDIRECT(Sheet2!$W$2&amp;"$A:$A"),INDIRECT("Sheet1!"&amp;"B"&amp;ROW())))</f>
        <v>50</v>
      </c>
      <c r="F3" cm="1">
        <f t="array" aca="1" ref="F3" ca="1">_xlfn.LET(_xlpm.SS,_xlfn.XLOOKUP(INDIRECT("Sheet1!A"&amp;ROW()),Sheet5!A:A,Sheet5!G:G,"N",0,1),IF(OR(_xlpm.SS="N",AND(_xlpm.SS="Y",_xlfn.XLOOKUP(INDIRECT("Sheet1!A"&amp;ROW()),Sheet5!A:A,Sheet5!K:K,"N",0,1)="0")),0,1))</f>
        <v>1</v>
      </c>
      <c r="G3">
        <v>0</v>
      </c>
      <c r="K3" s="16" t="s">
        <v>223</v>
      </c>
      <c r="L3" cm="1">
        <f t="array" aca="1" ref="L3" ca="1">_xlfn.XLOOKUP(INDIRECT("Sheet1!"&amp;"B"&amp;ROW()),INDIRECT(Sheet2!$W$2&amp;"$A:$A"),INDIRECT(Sheet2!$W$2&amp;"$D:$D"),VALUE(0),0,1)</f>
        <v>42</v>
      </c>
      <c r="M3">
        <v>0</v>
      </c>
      <c r="N3" cm="1">
        <f t="array" aca="1" ref="N3" ca="1">IFERROR(IF(AND(Sheet1!W3="",Sheet1!X3="",Sheet1!Y3=""),IF(OR(Sheet1!F3="❖",Sheet3!AC3="14:00",AND(F3=0,Sheet1!E3=""),AND(Sheet1!Q3=0,Sheet3!M3=0),AND(ABS(Sheet3!L3-Sheet1!S3)&lt;100,Sheet1!Q3=Sheet3!M3,Sheet3!AC3=VALUE(発送日))),0,1),1),0)</f>
        <v>1</v>
      </c>
      <c r="O3" cm="1">
        <f t="array" aca="1" ref="O3" ca="1">IF(INDIRECT("Sheet1!"&amp;"H"&amp;ROW())  &gt;=50,VALUE("10"),A3-INDIRECT("Sheet1!"&amp;"H"&amp;ROW())  )</f>
        <v>2</v>
      </c>
      <c r="R3" s="3">
        <v>0.92</v>
      </c>
      <c r="AA3" s="59">
        <v>0.92</v>
      </c>
      <c r="AB3" s="59">
        <v>0.01</v>
      </c>
      <c r="AC3" s="59"/>
      <c r="AD3" s="59"/>
    </row>
    <row r="4" spans="1:30">
      <c r="A4">
        <v>1</v>
      </c>
      <c r="B4">
        <v>1</v>
      </c>
      <c r="D4">
        <v>1</v>
      </c>
      <c r="E4" cm="1">
        <f t="array" aca="1" ref="E4" ca="1">IF(INDIRECT("Sheet1!"&amp;"B"&amp;ROW()) ="",VALUE(0),COUNTIF(INDIRECT(Sheet2!$W$2&amp;"$A:$A"),INDIRECT("Sheet1!"&amp;"B"&amp;ROW())))</f>
        <v>2</v>
      </c>
      <c r="F4" cm="1">
        <f t="array" aca="1" ref="F4" ca="1">_xlfn.LET(_xlpm.SS,_xlfn.XLOOKUP(INDIRECT("Sheet1!A"&amp;ROW()),Sheet5!A:A,Sheet5!G:G,"N",0,1),IF(OR(_xlpm.SS="N",AND(_xlpm.SS="Y",_xlfn.XLOOKUP(INDIRECT("Sheet1!A"&amp;ROW()),Sheet5!A:A,Sheet5!K:K,"N",0,1)="0")),0,1))</f>
        <v>0</v>
      </c>
      <c r="G4">
        <v>0</v>
      </c>
      <c r="K4" s="16" t="s">
        <v>224</v>
      </c>
      <c r="L4" cm="1">
        <f t="array" aca="1" ref="L4" ca="1">_xlfn.XLOOKUP(INDIRECT("Sheet1!"&amp;"B"&amp;ROW()),INDIRECT(Sheet2!$W$2&amp;"$A:$A"),INDIRECT(Sheet2!$W$2&amp;"$D:$D"),VALUE(0),0,1)</f>
        <v>0</v>
      </c>
      <c r="M4">
        <v>0</v>
      </c>
      <c r="N4" cm="1">
        <f t="array" aca="1" ref="N4" ca="1">IFERROR(IF(AND(Sheet1!W4="",Sheet1!X4="",Sheet1!Y4=""),IF(OR(Sheet1!F4="❖",Sheet3!AC4="14:00",AND(F4=0,Sheet1!E4=""),AND(Sheet1!Q4=0,Sheet3!M4=0),AND(ABS(Sheet3!L4-Sheet1!S4)&lt;100,Sheet1!Q4=Sheet3!M4,Sheet3!AC4=VALUE(発送日))),0,1),1),0)</f>
        <v>0</v>
      </c>
      <c r="O4" cm="1">
        <f t="array" aca="1" ref="O4" ca="1">IF(INDIRECT("Sheet1!"&amp;"H"&amp;ROW())  &gt;=50,VALUE("10"),A4-INDIRECT("Sheet1!"&amp;"H"&amp;ROW())  )</f>
        <v>1</v>
      </c>
      <c r="R4" s="3">
        <v>0.92</v>
      </c>
    </row>
    <row r="5" spans="1:30">
      <c r="A5">
        <v>32</v>
      </c>
      <c r="B5">
        <v>63</v>
      </c>
      <c r="D5">
        <v>94</v>
      </c>
      <c r="E5" cm="1">
        <f t="array" aca="1" ref="E5" ca="1">IF(INDIRECT("Sheet1!"&amp;"B"&amp;ROW()) ="",VALUE(0),COUNTIF(INDIRECT(Sheet2!$W$2&amp;"$A:$A"),INDIRECT("Sheet1!"&amp;"B"&amp;ROW())))</f>
        <v>36</v>
      </c>
      <c r="F5" cm="1">
        <f t="array" aca="1" ref="F5" ca="1">_xlfn.LET(_xlpm.SS,_xlfn.XLOOKUP(INDIRECT("Sheet1!A"&amp;ROW()),Sheet5!A:A,Sheet5!G:G,"N",0,1),IF(OR(_xlpm.SS="N",AND(_xlpm.SS="Y",_xlfn.XLOOKUP(INDIRECT("Sheet1!A"&amp;ROW()),Sheet5!A:A,Sheet5!K:K,"N",0,1)="0")),0,1))</f>
        <v>1</v>
      </c>
      <c r="G5">
        <v>0</v>
      </c>
      <c r="K5" s="3" t="s">
        <v>1489</v>
      </c>
      <c r="L5" cm="1">
        <f t="array" aca="1" ref="L5" ca="1">_xlfn.XLOOKUP(INDIRECT("Sheet1!"&amp;"B"&amp;ROW()),INDIRECT(Sheet2!$W$2&amp;"$A:$A"),INDIRECT(Sheet2!$W$2&amp;"$D:$D"),VALUE(0),0,1)</f>
        <v>30</v>
      </c>
      <c r="M5">
        <v>0</v>
      </c>
      <c r="N5" cm="1">
        <f t="array" aca="1" ref="N5" ca="1">IFERROR(IF(AND(Sheet1!W5="",Sheet1!X5="",Sheet1!Y5=""),IF(OR(Sheet1!F5="❖",Sheet3!AC5="14:00",AND(F5=0,Sheet1!E5=""),AND(Sheet1!Q5=0,Sheet3!M5=0),AND(ABS(Sheet3!L5-Sheet1!S5)&lt;100,Sheet1!Q5=Sheet3!M5,Sheet3!AC5=VALUE(発送日))),0,1),1),0)</f>
        <v>1</v>
      </c>
      <c r="O5" cm="1">
        <f t="array" aca="1" ref="O5" ca="1">IF(INDIRECT("Sheet1!"&amp;"H"&amp;ROW())  &gt;=50,VALUE("10"),A5-INDIRECT("Sheet1!"&amp;"H"&amp;ROW())  )</f>
        <v>2</v>
      </c>
      <c r="R5" s="3">
        <v>0.92</v>
      </c>
    </row>
    <row r="6" spans="1:30">
      <c r="A6">
        <v>30</v>
      </c>
      <c r="B6">
        <v>99</v>
      </c>
      <c r="D6">
        <v>128</v>
      </c>
      <c r="E6" cm="1">
        <f t="array" aca="1" ref="E6" ca="1">IF(INDIRECT("Sheet1!"&amp;"B"&amp;ROW()) ="",VALUE(0),COUNTIF(INDIRECT(Sheet2!$W$2&amp;"$A:$A"),INDIRECT("Sheet1!"&amp;"B"&amp;ROW())))</f>
        <v>34</v>
      </c>
      <c r="F6" cm="1">
        <f t="array" aca="1" ref="F6" ca="1">_xlfn.LET(_xlpm.SS,_xlfn.XLOOKUP(INDIRECT("Sheet1!A"&amp;ROW()),Sheet5!A:A,Sheet5!G:G,"N",0,1),IF(OR(_xlpm.SS="N",AND(_xlpm.SS="Y",_xlfn.XLOOKUP(INDIRECT("Sheet1!A"&amp;ROW()),Sheet5!A:A,Sheet5!K:K,"N",0,1)="0")),0,1))</f>
        <v>1</v>
      </c>
      <c r="G6">
        <v>0</v>
      </c>
      <c r="K6" s="3"/>
      <c r="L6" cm="1">
        <f t="array" aca="1" ref="L6" ca="1">_xlfn.XLOOKUP(INDIRECT("Sheet1!"&amp;"B"&amp;ROW()),INDIRECT(Sheet2!$W$2&amp;"$A:$A"),INDIRECT(Sheet2!$W$2&amp;"$D:$D"),VALUE(0),0,1)</f>
        <v>28</v>
      </c>
      <c r="M6">
        <v>0</v>
      </c>
      <c r="N6" cm="1">
        <f t="array" aca="1" ref="N6" ca="1">IFERROR(IF(AND(Sheet1!W6="",Sheet1!X6="",Sheet1!Y6=""),IF(OR(Sheet1!F6="❖",Sheet3!AC6="14:00",AND(F6=0,Sheet1!E6=""),AND(Sheet1!Q6=0,Sheet3!M6=0),AND(ABS(Sheet3!L6-Sheet1!S6)&lt;100,Sheet1!Q6=Sheet3!M6,Sheet3!AC6=VALUE(発送日))),0,1),1),0)</f>
        <v>0</v>
      </c>
      <c r="O6" cm="1">
        <f t="array" aca="1" ref="O6" ca="1">IF(INDIRECT("Sheet1!"&amp;"H"&amp;ROW())  &gt;=50,VALUE("10"),A6-INDIRECT("Sheet1!"&amp;"H"&amp;ROW())  )</f>
        <v>2</v>
      </c>
      <c r="R6" s="3">
        <v>0.92</v>
      </c>
    </row>
    <row r="7" spans="1:30">
      <c r="A7">
        <v>3</v>
      </c>
      <c r="B7">
        <v>3</v>
      </c>
      <c r="D7">
        <v>5</v>
      </c>
      <c r="E7" cm="1">
        <f t="array" aca="1" ref="E7" ca="1">IF(INDIRECT("Sheet1!"&amp;"B"&amp;ROW()) ="",VALUE(0),COUNTIF(INDIRECT(Sheet2!$W$2&amp;"$A:$A"),INDIRECT("Sheet1!"&amp;"B"&amp;ROW())))</f>
        <v>3</v>
      </c>
      <c r="F7" cm="1">
        <f t="array" aca="1" ref="F7" ca="1">_xlfn.LET(_xlpm.SS,_xlfn.XLOOKUP(INDIRECT("Sheet1!A"&amp;ROW()),Sheet5!A:A,Sheet5!G:G,"N",0,1),IF(OR(_xlpm.SS="N",AND(_xlpm.SS="Y",_xlfn.XLOOKUP(INDIRECT("Sheet1!A"&amp;ROW()),Sheet5!A:A,Sheet5!K:K,"N",0,1)="0")),0,1))</f>
        <v>0</v>
      </c>
      <c r="G7">
        <v>0</v>
      </c>
      <c r="K7" s="3"/>
      <c r="L7" cm="1">
        <f t="array" aca="1" ref="L7" ca="1">_xlfn.XLOOKUP(INDIRECT("Sheet1!"&amp;"B"&amp;ROW()),INDIRECT(Sheet2!$W$2&amp;"$A:$A"),INDIRECT(Sheet2!$W$2&amp;"$D:$D"),VALUE(0),0,1)</f>
        <v>1</v>
      </c>
      <c r="M7">
        <v>0</v>
      </c>
      <c r="N7" cm="1">
        <f t="array" aca="1" ref="N7" ca="1">IFERROR(IF(AND(Sheet1!W7="",Sheet1!X7="",Sheet1!Y7=""),IF(OR(Sheet1!F7="❖",Sheet3!AC7="14:00",AND(F7=0,Sheet1!E7=""),AND(Sheet1!Q7=0,Sheet3!M7=0),AND(ABS(Sheet3!L7-Sheet1!S7)&lt;100,Sheet1!Q7=Sheet3!M7,Sheet3!AC7=VALUE(発送日))),0,1),1),0)</f>
        <v>0</v>
      </c>
      <c r="O7" cm="1">
        <f t="array" aca="1" ref="O7" ca="1">IF(INDIRECT("Sheet1!"&amp;"H"&amp;ROW())  &gt;=50,VALUE("10"),A7-INDIRECT("Sheet1!"&amp;"H"&amp;ROW())  )</f>
        <v>2</v>
      </c>
      <c r="R7" s="3">
        <v>0.92</v>
      </c>
    </row>
    <row r="8" spans="1:30">
      <c r="A8">
        <v>3</v>
      </c>
      <c r="B8">
        <v>6</v>
      </c>
      <c r="D8">
        <v>8</v>
      </c>
      <c r="E8" cm="1">
        <f t="array" aca="1" ref="E8" ca="1">IF(INDIRECT("Sheet1!"&amp;"B"&amp;ROW()) ="",VALUE(0),COUNTIF(INDIRECT(Sheet2!$W$2&amp;"$A:$A"),INDIRECT("Sheet1!"&amp;"B"&amp;ROW())))</f>
        <v>3</v>
      </c>
      <c r="F8" cm="1">
        <f t="array" aca="1" ref="F8" ca="1">_xlfn.LET(_xlpm.SS,_xlfn.XLOOKUP(INDIRECT("Sheet1!A"&amp;ROW()),Sheet5!A:A,Sheet5!G:G,"N",0,1),IF(OR(_xlpm.SS="N",AND(_xlpm.SS="Y",_xlfn.XLOOKUP(INDIRECT("Sheet1!A"&amp;ROW()),Sheet5!A:A,Sheet5!K:K,"N",0,1)="0")),0,1))</f>
        <v>0</v>
      </c>
      <c r="G8">
        <v>0</v>
      </c>
      <c r="K8" s="16"/>
      <c r="L8" cm="1">
        <f t="array" aca="1" ref="L8" ca="1">_xlfn.XLOOKUP(INDIRECT("Sheet1!"&amp;"B"&amp;ROW()),INDIRECT(Sheet2!$W$2&amp;"$A:$A"),INDIRECT(Sheet2!$W$2&amp;"$D:$D"),VALUE(0),0,1)</f>
        <v>1</v>
      </c>
      <c r="M8">
        <v>0</v>
      </c>
      <c r="N8" cm="1">
        <f t="array" aca="1" ref="N8" ca="1">IFERROR(IF(AND(Sheet1!W8="",Sheet1!X8="",Sheet1!Y8=""),IF(OR(Sheet1!F8="❖",Sheet3!AC8="14:00",AND(F8=0,Sheet1!E8=""),AND(Sheet1!Q8=0,Sheet3!M8=0),AND(ABS(Sheet3!L8-Sheet1!S8)&lt;100,Sheet1!Q8=Sheet3!M8,Sheet3!AC8=VALUE(発送日))),0,1),1),0)</f>
        <v>0</v>
      </c>
      <c r="O8" cm="1">
        <f t="array" aca="1" ref="O8" ca="1">IF(INDIRECT("Sheet1!"&amp;"H"&amp;ROW())  &gt;=50,VALUE("10"),A8-INDIRECT("Sheet1!"&amp;"H"&amp;ROW())  )</f>
        <v>2</v>
      </c>
      <c r="R8" s="3">
        <v>0.92</v>
      </c>
    </row>
    <row r="9" spans="1:30">
      <c r="A9">
        <v>39</v>
      </c>
      <c r="B9">
        <v>18</v>
      </c>
      <c r="D9">
        <v>56</v>
      </c>
      <c r="E9" cm="1">
        <f t="array" aca="1" ref="E9" ca="1">IF(INDIRECT("Sheet1!"&amp;"B"&amp;ROW()) ="",VALUE(0),COUNTIF(INDIRECT(Sheet2!$W$2&amp;"$A:$A"),INDIRECT("Sheet1!"&amp;"B"&amp;ROW())))</f>
        <v>45</v>
      </c>
      <c r="F9" cm="1">
        <f t="array" aca="1" ref="F9" ca="1">_xlfn.LET(_xlpm.SS,_xlfn.XLOOKUP(INDIRECT("Sheet1!A"&amp;ROW()),Sheet5!A:A,Sheet5!G:G,"N",0,1),IF(OR(_xlpm.SS="N",AND(_xlpm.SS="Y",_xlfn.XLOOKUP(INDIRECT("Sheet1!A"&amp;ROW()),Sheet5!A:A,Sheet5!K:K,"N",0,1)="0")),0,1))</f>
        <v>1</v>
      </c>
      <c r="G9">
        <v>0</v>
      </c>
      <c r="K9" s="24">
        <v>0.58333333333333337</v>
      </c>
      <c r="L9" cm="1">
        <f t="array" aca="1" ref="L9" ca="1">_xlfn.XLOOKUP(INDIRECT("Sheet1!"&amp;"B"&amp;ROW()),INDIRECT(Sheet2!$W$2&amp;"$A:$A"),INDIRECT(Sheet2!$W$2&amp;"$D:$D"),VALUE(0),0,1)</f>
        <v>37</v>
      </c>
      <c r="M9">
        <v>0</v>
      </c>
      <c r="N9" cm="1">
        <f t="array" aca="1" ref="N9" ca="1">IFERROR(IF(AND(Sheet1!W9="",Sheet1!X9="",Sheet1!Y9=""),IF(OR(Sheet1!F9="❖",Sheet3!AC9="14:00",AND(F9=0,Sheet1!E9=""),AND(Sheet1!Q9=0,Sheet3!M9=0),AND(ABS(Sheet3!L9-Sheet1!S9)&lt;100,Sheet1!Q9=Sheet3!M9,Sheet3!AC9=VALUE(発送日))),0,1),1),0)</f>
        <v>0</v>
      </c>
      <c r="O9" cm="1">
        <f t="array" aca="1" ref="O9" ca="1">IF(INDIRECT("Sheet1!"&amp;"H"&amp;ROW())  &gt;=50,VALUE("10"),A9-INDIRECT("Sheet1!"&amp;"H"&amp;ROW())  )</f>
        <v>2</v>
      </c>
      <c r="R9" s="3">
        <v>0.92</v>
      </c>
    </row>
    <row r="10" spans="1:30">
      <c r="A10">
        <v>27</v>
      </c>
      <c r="B10">
        <v>214</v>
      </c>
      <c r="D10">
        <v>240</v>
      </c>
      <c r="E10" cm="1">
        <f t="array" aca="1" ref="E10" ca="1">IF(INDIRECT("Sheet1!"&amp;"B"&amp;ROW()) ="",VALUE(0),COUNTIF(INDIRECT(Sheet2!$W$2&amp;"$A:$A"),INDIRECT("Sheet1!"&amp;"B"&amp;ROW())))</f>
        <v>31</v>
      </c>
      <c r="F10" cm="1">
        <f t="array" aca="1" ref="F10" ca="1">_xlfn.LET(_xlpm.SS,_xlfn.XLOOKUP(INDIRECT("Sheet1!A"&amp;ROW()),Sheet5!A:A,Sheet5!G:G,"N",0,1),IF(OR(_xlpm.SS="N",AND(_xlpm.SS="Y",_xlfn.XLOOKUP(INDIRECT("Sheet1!A"&amp;ROW()),Sheet5!A:A,Sheet5!K:K,"N",0,1)="0")),0,1))</f>
        <v>1</v>
      </c>
      <c r="G10">
        <v>0</v>
      </c>
      <c r="L10" cm="1">
        <f t="array" aca="1" ref="L10" ca="1">_xlfn.XLOOKUP(INDIRECT("Sheet1!"&amp;"B"&amp;ROW()),INDIRECT(Sheet2!$W$2&amp;"$A:$A"),INDIRECT(Sheet2!$W$2&amp;"$D:$D"),VALUE(0),0,1)</f>
        <v>25</v>
      </c>
      <c r="M10">
        <v>0</v>
      </c>
      <c r="N10" cm="1">
        <f t="array" aca="1" ref="N10" ca="1">IFERROR(IF(AND(Sheet1!W10="",Sheet1!X10="",Sheet1!Y10=""),IF(OR(Sheet1!F10="❖",Sheet3!AC10="14:00",AND(F10=0,Sheet1!E10=""),AND(Sheet1!Q10=0,Sheet3!M10=0),AND(ABS(Sheet3!L10-Sheet1!S10)&lt;100,Sheet1!Q10=Sheet3!M10,Sheet3!AC10=VALUE(発送日))),0,1),1),0)</f>
        <v>1</v>
      </c>
      <c r="O10" cm="1">
        <f t="array" aca="1" ref="O10" ca="1">IF(INDIRECT("Sheet1!"&amp;"H"&amp;ROW())  &gt;=50,VALUE("10"),A10-INDIRECT("Sheet1!"&amp;"H"&amp;ROW())  )</f>
        <v>2</v>
      </c>
      <c r="R10" s="3">
        <v>0.92</v>
      </c>
    </row>
    <row r="11" spans="1:30">
      <c r="A11">
        <v>19</v>
      </c>
      <c r="B11">
        <v>193</v>
      </c>
      <c r="D11">
        <v>211</v>
      </c>
      <c r="E11" cm="1">
        <f t="array" aca="1" ref="E11" ca="1">IF(INDIRECT("Sheet1!"&amp;"B"&amp;ROW()) ="",VALUE(0),COUNTIF(INDIRECT(Sheet2!$W$2&amp;"$A:$A"),INDIRECT("Sheet1!"&amp;"B"&amp;ROW())))</f>
        <v>21</v>
      </c>
      <c r="F11" cm="1">
        <f t="array" aca="1" ref="F11" ca="1">_xlfn.LET(_xlpm.SS,_xlfn.XLOOKUP(INDIRECT("Sheet1!A"&amp;ROW()),Sheet5!A:A,Sheet5!G:G,"N",0,1),IF(OR(_xlpm.SS="N",AND(_xlpm.SS="Y",_xlfn.XLOOKUP(INDIRECT("Sheet1!A"&amp;ROW()),Sheet5!A:A,Sheet5!K:K,"N",0,1)="0")),0,1))</f>
        <v>1</v>
      </c>
      <c r="G11">
        <v>0</v>
      </c>
      <c r="H11" s="16"/>
      <c r="I11" s="16"/>
      <c r="J11" s="16"/>
      <c r="K11" s="16"/>
      <c r="L11" cm="1">
        <f t="array" aca="1" ref="L11" ca="1">_xlfn.XLOOKUP(INDIRECT("Sheet1!"&amp;"B"&amp;ROW()),INDIRECT(Sheet2!$W$2&amp;"$A:$A"),INDIRECT(Sheet2!$W$2&amp;"$D:$D"),VALUE(0),0,1)</f>
        <v>17</v>
      </c>
      <c r="M11">
        <v>0</v>
      </c>
      <c r="N11" cm="1">
        <f t="array" aca="1" ref="N11" ca="1">IFERROR(IF(AND(Sheet1!W11="",Sheet1!X11="",Sheet1!Y11=""),IF(OR(Sheet1!F11="❖",Sheet3!AC11="14:00",AND(F11=0,Sheet1!E11=""),AND(Sheet1!Q11=0,Sheet3!M11=0),AND(ABS(Sheet3!L11-Sheet1!S11)&lt;100,Sheet1!Q11=Sheet3!M11,Sheet3!AC11=VALUE(発送日))),0,1),1),0)</f>
        <v>1</v>
      </c>
      <c r="O11" cm="1">
        <f t="array" aca="1" ref="O11" ca="1">IF(INDIRECT("Sheet1!"&amp;"H"&amp;ROW())  &gt;=50,VALUE("10"),A11-INDIRECT("Sheet1!"&amp;"H"&amp;ROW())  )</f>
        <v>2</v>
      </c>
      <c r="R11" s="3">
        <v>0.92</v>
      </c>
    </row>
    <row r="12" spans="1:30">
      <c r="A12">
        <v>25</v>
      </c>
      <c r="B12">
        <v>245</v>
      </c>
      <c r="D12">
        <v>269</v>
      </c>
      <c r="E12" cm="1">
        <f t="array" aca="1" ref="E12" ca="1">IF(INDIRECT("Sheet1!"&amp;"B"&amp;ROW()) ="",VALUE(0),COUNTIF(INDIRECT(Sheet2!$W$2&amp;"$A:$A"),INDIRECT("Sheet1!"&amp;"B"&amp;ROW())))</f>
        <v>29</v>
      </c>
      <c r="F12" cm="1">
        <f t="array" aca="1" ref="F12" ca="1">_xlfn.LET(_xlpm.SS,_xlfn.XLOOKUP(INDIRECT("Sheet1!A"&amp;ROW()),Sheet5!A:A,Sheet5!G:G,"N",0,1),IF(OR(_xlpm.SS="N",AND(_xlpm.SS="Y",_xlfn.XLOOKUP(INDIRECT("Sheet1!A"&amp;ROW()),Sheet5!A:A,Sheet5!K:K,"N",0,1)="0")),0,1))</f>
        <v>1</v>
      </c>
      <c r="G12">
        <v>0</v>
      </c>
      <c r="H12" s="3">
        <v>4</v>
      </c>
      <c r="I12" s="3">
        <v>6</v>
      </c>
      <c r="J12" s="3">
        <v>4</v>
      </c>
      <c r="K12" s="7">
        <v>44970</v>
      </c>
      <c r="L12" cm="1">
        <f t="array" aca="1" ref="L12" ca="1">_xlfn.XLOOKUP(INDIRECT("Sheet1!"&amp;"B"&amp;ROW()),INDIRECT(Sheet2!$W$2&amp;"$A:$A"),INDIRECT(Sheet2!$W$2&amp;"$D:$D"),VALUE(0),0,1)</f>
        <v>23</v>
      </c>
      <c r="M12">
        <v>0</v>
      </c>
      <c r="N12" cm="1">
        <f t="array" aca="1" ref="N12" ca="1">IFERROR(IF(AND(Sheet1!W12="",Sheet1!X12="",Sheet1!Y12=""),IF(OR(Sheet1!F12="❖",Sheet3!AC12="14:00",AND(F12=0,Sheet1!E12=""),AND(Sheet1!Q12=0,Sheet3!M12=0),AND(ABS(Sheet3!L12-Sheet1!S12)&lt;100,Sheet1!Q12=Sheet3!M12,Sheet3!AC12=VALUE(発送日))),0,1),1),0)</f>
        <v>0</v>
      </c>
      <c r="O12" cm="1">
        <f t="array" aca="1" ref="O12" ca="1">IF(INDIRECT("Sheet1!"&amp;"H"&amp;ROW())  &gt;=50,VALUE("10"),A12-INDIRECT("Sheet1!"&amp;"H"&amp;ROW())  )</f>
        <v>2</v>
      </c>
      <c r="R12" s="3">
        <v>0.92</v>
      </c>
    </row>
    <row r="13" spans="1:30">
      <c r="A13">
        <v>3</v>
      </c>
      <c r="B13">
        <v>190</v>
      </c>
      <c r="D13">
        <v>192</v>
      </c>
      <c r="E13" cm="1">
        <f t="array" aca="1" ref="E13" ca="1">IF(INDIRECT("Sheet1!"&amp;"B"&amp;ROW()) ="",VALUE(0),COUNTIF(INDIRECT(Sheet2!$W$2&amp;"$A:$A"),INDIRECT("Sheet1!"&amp;"B"&amp;ROW())))</f>
        <v>3</v>
      </c>
      <c r="F13" cm="1">
        <f t="array" aca="1" ref="F13" ca="1">_xlfn.LET(_xlpm.SS,_xlfn.XLOOKUP(INDIRECT("Sheet1!A"&amp;ROW()),Sheet5!A:A,Sheet5!G:G,"N",0,1),IF(OR(_xlpm.SS="N",AND(_xlpm.SS="Y",_xlfn.XLOOKUP(INDIRECT("Sheet1!A"&amp;ROW()),Sheet5!A:A,Sheet5!K:K,"N",0,1)="0")),0,1))</f>
        <v>0</v>
      </c>
      <c r="G13">
        <v>0</v>
      </c>
      <c r="H13" s="3">
        <v>1</v>
      </c>
      <c r="I13" s="3">
        <v>5</v>
      </c>
      <c r="J13" s="3">
        <v>8</v>
      </c>
      <c r="K13" s="7">
        <v>44972</v>
      </c>
      <c r="L13" cm="1">
        <f t="array" aca="1" ref="L13" ca="1">_xlfn.XLOOKUP(INDIRECT("Sheet1!"&amp;"B"&amp;ROW()),INDIRECT(Sheet2!$W$2&amp;"$A:$A"),INDIRECT(Sheet2!$W$2&amp;"$D:$D"),VALUE(0),0,1)</f>
        <v>1</v>
      </c>
      <c r="M13">
        <v>0</v>
      </c>
      <c r="N13" cm="1">
        <f t="array" aca="1" ref="N13" ca="1">IFERROR(IF(AND(Sheet1!W13="",Sheet1!X13="",Sheet1!Y13=""),IF(OR(Sheet1!F13="❖",Sheet3!AC13="14:00",AND(F13=0,Sheet1!E13=""),AND(Sheet1!Q13=0,Sheet3!M13=0),AND(ABS(Sheet3!L13-Sheet1!S13)&lt;100,Sheet1!Q13=Sheet3!M13,Sheet3!AC13=VALUE(発送日))),0,1),1),0)</f>
        <v>0</v>
      </c>
      <c r="O13" cm="1">
        <f t="array" aca="1" ref="O13" ca="1">IF(INDIRECT("Sheet1!"&amp;"H"&amp;ROW())  &gt;=50,VALUE("10"),A13-INDIRECT("Sheet1!"&amp;"H"&amp;ROW())  )</f>
        <v>2</v>
      </c>
      <c r="R13" s="3">
        <v>0.92</v>
      </c>
    </row>
    <row r="14" spans="1:30">
      <c r="A14">
        <v>1</v>
      </c>
      <c r="B14">
        <v>183</v>
      </c>
      <c r="D14">
        <v>183</v>
      </c>
      <c r="E14" cm="1">
        <f t="array" aca="1" ref="E14" ca="1">IF(INDIRECT("Sheet1!"&amp;"B"&amp;ROW()) ="",VALUE(0),COUNTIF(INDIRECT(Sheet2!$W$2&amp;"$A:$A"),INDIRECT("Sheet1!"&amp;"B"&amp;ROW())))</f>
        <v>2</v>
      </c>
      <c r="F14" cm="1">
        <f t="array" aca="1" ref="F14" ca="1">_xlfn.LET(_xlpm.SS,_xlfn.XLOOKUP(INDIRECT("Sheet1!A"&amp;ROW()),Sheet5!A:A,Sheet5!G:G,"N",0,1),IF(OR(_xlpm.SS="N",AND(_xlpm.SS="Y",_xlfn.XLOOKUP(INDIRECT("Sheet1!A"&amp;ROW()),Sheet5!A:A,Sheet5!K:K,"N",0,1)="0")),0,1))</f>
        <v>0</v>
      </c>
      <c r="G14">
        <v>0</v>
      </c>
      <c r="H14" s="3">
        <v>6</v>
      </c>
      <c r="I14" s="3">
        <v>11</v>
      </c>
      <c r="J14" s="3">
        <v>6</v>
      </c>
      <c r="K14" s="7">
        <v>44974</v>
      </c>
      <c r="L14" cm="1">
        <f t="array" aca="1" ref="L14" ca="1">_xlfn.XLOOKUP(INDIRECT("Sheet1!"&amp;"B"&amp;ROW()),INDIRECT(Sheet2!$W$2&amp;"$A:$A"),INDIRECT(Sheet2!$W$2&amp;"$D:$D"),VALUE(0),0,1)</f>
        <v>0</v>
      </c>
      <c r="M14">
        <v>0</v>
      </c>
      <c r="N14" cm="1">
        <f t="array" aca="1" ref="N14" ca="1">IFERROR(IF(AND(Sheet1!W14="",Sheet1!X14="",Sheet1!Y14=""),IF(OR(Sheet1!F14="❖",Sheet3!AC14="14:00",AND(F14=0,Sheet1!E14=""),AND(Sheet1!Q14=0,Sheet3!M14=0),AND(ABS(Sheet3!L14-Sheet1!S14)&lt;100,Sheet1!Q14=Sheet3!M14,Sheet3!AC14=VALUE(発送日))),0,1),1),0)</f>
        <v>0</v>
      </c>
      <c r="O14" cm="1">
        <f t="array" aca="1" ref="O14" ca="1">IF(INDIRECT("Sheet1!"&amp;"H"&amp;ROW())  &gt;=50,VALUE("10"),A14-INDIRECT("Sheet1!"&amp;"H"&amp;ROW())  )</f>
        <v>1</v>
      </c>
      <c r="R14" s="3">
        <v>0.92</v>
      </c>
    </row>
    <row r="15" spans="1:30">
      <c r="A15">
        <v>5</v>
      </c>
      <c r="B15">
        <v>185</v>
      </c>
      <c r="D15">
        <v>189</v>
      </c>
      <c r="E15" cm="1">
        <f t="array" aca="1" ref="E15" ca="1">IF(INDIRECT("Sheet1!"&amp;"B"&amp;ROW()) ="",VALUE(0),COUNTIF(INDIRECT(Sheet2!$W$2&amp;"$A:$A"),INDIRECT("Sheet1!"&amp;"B"&amp;ROW())))</f>
        <v>5</v>
      </c>
      <c r="F15" cm="1">
        <f t="array" aca="1" ref="F15" ca="1">_xlfn.LET(_xlpm.SS,_xlfn.XLOOKUP(INDIRECT("Sheet1!A"&amp;ROW()),Sheet5!A:A,Sheet5!G:G,"N",0,1),IF(OR(_xlpm.SS="N",AND(_xlpm.SS="Y",_xlfn.XLOOKUP(INDIRECT("Sheet1!A"&amp;ROW()),Sheet5!A:A,Sheet5!K:K,"N",0,1)="0")),0,1))</f>
        <v>0</v>
      </c>
      <c r="G15">
        <v>0</v>
      </c>
      <c r="H15" s="3">
        <v>1</v>
      </c>
      <c r="I15" s="3">
        <v>11</v>
      </c>
      <c r="J15" s="3">
        <v>6</v>
      </c>
      <c r="K15" s="7">
        <v>44977</v>
      </c>
      <c r="L15" cm="1">
        <f t="array" aca="1" ref="L15" ca="1">_xlfn.XLOOKUP(INDIRECT("Sheet1!"&amp;"B"&amp;ROW()),INDIRECT(Sheet2!$W$2&amp;"$A:$A"),INDIRECT(Sheet2!$W$2&amp;"$D:$D"),VALUE(0),0,1)</f>
        <v>3</v>
      </c>
      <c r="M15">
        <v>0</v>
      </c>
      <c r="N15" cm="1">
        <f t="array" aca="1" ref="N15" ca="1">IFERROR(IF(AND(Sheet1!W15="",Sheet1!X15="",Sheet1!Y15=""),IF(OR(Sheet1!F15="❖",Sheet3!AC15="14:00",AND(F15=0,Sheet1!E15=""),AND(Sheet1!Q15=0,Sheet3!M15=0),AND(ABS(Sheet3!L15-Sheet1!S15)&lt;100,Sheet1!Q15=Sheet3!M15,Sheet3!AC15=VALUE(発送日))),0,1),1),0)</f>
        <v>0</v>
      </c>
      <c r="O15" cm="1">
        <f t="array" aca="1" ref="O15" ca="1">IF(INDIRECT("Sheet1!"&amp;"H"&amp;ROW())  &gt;=50,VALUE("10"),A15-INDIRECT("Sheet1!"&amp;"H"&amp;ROW())  )</f>
        <v>2</v>
      </c>
      <c r="R15" s="3">
        <v>0.92</v>
      </c>
    </row>
    <row r="16" spans="1:30">
      <c r="A16">
        <v>52</v>
      </c>
      <c r="B16">
        <v>331</v>
      </c>
      <c r="D16">
        <v>382</v>
      </c>
      <c r="E16" cm="1">
        <f t="array" aca="1" ref="E16" ca="1">IF(INDIRECT("Sheet1!"&amp;"B"&amp;ROW()) ="",VALUE(0),COUNTIF(INDIRECT(Sheet2!$W$2&amp;"$A:$A"),INDIRECT("Sheet1!"&amp;"B"&amp;ROW())))</f>
        <v>60</v>
      </c>
      <c r="F16" cm="1">
        <f t="array" aca="1" ref="F16" ca="1">_xlfn.LET(_xlpm.SS,_xlfn.XLOOKUP(INDIRECT("Sheet1!A"&amp;ROW()),Sheet5!A:A,Sheet5!G:G,"N",0,1),IF(OR(_xlpm.SS="N",AND(_xlpm.SS="Y",_xlfn.XLOOKUP(INDIRECT("Sheet1!A"&amp;ROW()),Sheet5!A:A,Sheet5!K:K,"N",0,1)="0")),0,1))</f>
        <v>1</v>
      </c>
      <c r="G16">
        <v>0</v>
      </c>
      <c r="H16" s="3">
        <v>3</v>
      </c>
      <c r="I16" s="3">
        <v>11</v>
      </c>
      <c r="J16" s="3">
        <v>4</v>
      </c>
      <c r="K16" s="7">
        <v>44979</v>
      </c>
      <c r="L16" cm="1">
        <f t="array" aca="1" ref="L16" ca="1">_xlfn.XLOOKUP(INDIRECT("Sheet1!"&amp;"B"&amp;ROW()),INDIRECT(Sheet2!$W$2&amp;"$A:$A"),INDIRECT(Sheet2!$W$2&amp;"$D:$D"),VALUE(0),0,1)</f>
        <v>50</v>
      </c>
      <c r="M16">
        <v>0</v>
      </c>
      <c r="N16" cm="1">
        <f t="array" aca="1" ref="N16" ca="1">IFERROR(IF(AND(Sheet1!W16="",Sheet1!X16="",Sheet1!Y16=""),IF(OR(Sheet1!F16="❖",Sheet3!AC16="14:00",AND(F16=0,Sheet1!E16=""),AND(Sheet1!Q16=0,Sheet3!M16=0),AND(ABS(Sheet3!L16-Sheet1!S16)&lt;100,Sheet1!Q16=Sheet3!M16,Sheet3!AC16=VALUE(発送日))),0,1),1),0)</f>
        <v>1</v>
      </c>
      <c r="O16" cm="1">
        <f t="array" aca="1" ref="O16" ca="1">IF(INDIRECT("Sheet1!"&amp;"H"&amp;ROW())  &gt;=50,VALUE("10"),A16-INDIRECT("Sheet1!"&amp;"H"&amp;ROW())  )</f>
        <v>10</v>
      </c>
      <c r="R16" s="3">
        <v>0.92</v>
      </c>
    </row>
    <row r="17" spans="1:18">
      <c r="A17">
        <v>49</v>
      </c>
      <c r="B17">
        <v>274</v>
      </c>
      <c r="D17">
        <v>322</v>
      </c>
      <c r="E17" cm="1">
        <f t="array" aca="1" ref="E17" ca="1">IF(INDIRECT("Sheet1!"&amp;"B"&amp;ROW()) ="",VALUE(0),COUNTIF(INDIRECT(Sheet2!$W$2&amp;"$A:$A"),INDIRECT("Sheet1!"&amp;"B"&amp;ROW())))</f>
        <v>57</v>
      </c>
      <c r="F17" cm="1">
        <f t="array" aca="1" ref="F17" ca="1">_xlfn.LET(_xlpm.SS,_xlfn.XLOOKUP(INDIRECT("Sheet1!A"&amp;ROW()),Sheet5!A:A,Sheet5!G:G,"N",0,1),IF(OR(_xlpm.SS="N",AND(_xlpm.SS="Y",_xlfn.XLOOKUP(INDIRECT("Sheet1!A"&amp;ROW()),Sheet5!A:A,Sheet5!K:K,"N",0,1)="0")),0,1))</f>
        <v>1</v>
      </c>
      <c r="G17">
        <v>0</v>
      </c>
      <c r="H17" s="16"/>
      <c r="I17" s="16"/>
      <c r="J17" s="16"/>
      <c r="K17" s="16"/>
      <c r="L17" cm="1">
        <f t="array" aca="1" ref="L17" ca="1">_xlfn.XLOOKUP(INDIRECT("Sheet1!"&amp;"B"&amp;ROW()),INDIRECT(Sheet2!$W$2&amp;"$A:$A"),INDIRECT(Sheet2!$W$2&amp;"$D:$D"),VALUE(0),0,1)</f>
        <v>47</v>
      </c>
      <c r="M17">
        <v>0</v>
      </c>
      <c r="N17" cm="1">
        <f t="array" aca="1" ref="N17" ca="1">IFERROR(IF(AND(Sheet1!W17="",Sheet1!X17="",Sheet1!Y17=""),IF(OR(Sheet1!F17="❖",Sheet3!AC17="14:00",AND(F17=0,Sheet1!E17=""),AND(Sheet1!Q17=0,Sheet3!M17=0),AND(ABS(Sheet3!L17-Sheet1!S17)&lt;100,Sheet1!Q17=Sheet3!M17,Sheet3!AC17=VALUE(発送日))),0,1),1),0)</f>
        <v>1</v>
      </c>
      <c r="O17" cm="1">
        <f t="array" aca="1" ref="O17" ca="1">IF(INDIRECT("Sheet1!"&amp;"H"&amp;ROW())  &gt;=50,VALUE("10"),A17-INDIRECT("Sheet1!"&amp;"H"&amp;ROW())  )</f>
        <v>2</v>
      </c>
      <c r="R17" s="3">
        <v>0.92</v>
      </c>
    </row>
    <row r="18" spans="1:18">
      <c r="A18">
        <v>42</v>
      </c>
      <c r="B18">
        <v>391</v>
      </c>
      <c r="D18">
        <v>432</v>
      </c>
      <c r="E18" cm="1">
        <f t="array" aca="1" ref="E18" ca="1">IF(INDIRECT("Sheet1!"&amp;"B"&amp;ROW()) ="",VALUE(0),COUNTIF(INDIRECT(Sheet2!$W$2&amp;"$A:$A"),INDIRECT("Sheet1!"&amp;"B"&amp;ROW())))</f>
        <v>48</v>
      </c>
      <c r="F18" cm="1">
        <f t="array" aca="1" ref="F18" ca="1">_xlfn.LET(_xlpm.SS,_xlfn.XLOOKUP(INDIRECT("Sheet1!A"&amp;ROW()),Sheet5!A:A,Sheet5!G:G,"N",0,1),IF(OR(_xlpm.SS="N",AND(_xlpm.SS="Y",_xlfn.XLOOKUP(INDIRECT("Sheet1!A"&amp;ROW()),Sheet5!A:A,Sheet5!K:K,"N",0,1)="0")),0,1))</f>
        <v>1</v>
      </c>
      <c r="G18">
        <v>0</v>
      </c>
      <c r="L18" cm="1">
        <f t="array" aca="1" ref="L18" ca="1">_xlfn.XLOOKUP(INDIRECT("Sheet1!"&amp;"B"&amp;ROW()),INDIRECT(Sheet2!$W$2&amp;"$A:$A"),INDIRECT(Sheet2!$W$2&amp;"$D:$D"),VALUE(0),0,1)</f>
        <v>40</v>
      </c>
      <c r="M18">
        <v>0</v>
      </c>
      <c r="N18" cm="1">
        <f t="array" aca="1" ref="N18" ca="1">IFERROR(IF(AND(Sheet1!W18="",Sheet1!X18="",Sheet1!Y18=""),IF(OR(Sheet1!F18="❖",Sheet3!AC18="14:00",AND(F18=0,Sheet1!E18=""),AND(Sheet1!Q18=0,Sheet3!M18=0),AND(ABS(Sheet3!L18-Sheet1!S18)&lt;100,Sheet1!Q18=Sheet3!M18,Sheet3!AC18=VALUE(発送日))),0,1),1),0)</f>
        <v>1</v>
      </c>
      <c r="O18" cm="1">
        <f t="array" aca="1" ref="O18" ca="1">IF(INDIRECT("Sheet1!"&amp;"H"&amp;ROW())  &gt;=50,VALUE("10"),A18-INDIRECT("Sheet1!"&amp;"H"&amp;ROW())  )</f>
        <v>2</v>
      </c>
      <c r="R18" s="3">
        <v>0.92</v>
      </c>
    </row>
    <row r="19" spans="1:18">
      <c r="A19">
        <v>50</v>
      </c>
      <c r="B19">
        <v>439</v>
      </c>
      <c r="D19">
        <v>488</v>
      </c>
      <c r="E19" cm="1">
        <f t="array" aca="1" ref="E19" ca="1">IF(INDIRECT("Sheet1!"&amp;"B"&amp;ROW()) ="",VALUE(0),COUNTIF(INDIRECT(Sheet2!$W$2&amp;"$A:$A"),INDIRECT("Sheet1!"&amp;"B"&amp;ROW())))</f>
        <v>58</v>
      </c>
      <c r="F19" cm="1">
        <f t="array" aca="1" ref="F19" ca="1">_xlfn.LET(_xlpm.SS,_xlfn.XLOOKUP(INDIRECT("Sheet1!A"&amp;ROW()),Sheet5!A:A,Sheet5!G:G,"N",0,1),IF(OR(_xlpm.SS="N",AND(_xlpm.SS="Y",_xlfn.XLOOKUP(INDIRECT("Sheet1!A"&amp;ROW()),Sheet5!A:A,Sheet5!K:K,"N",0,1)="0")),0,1))</f>
        <v>1</v>
      </c>
      <c r="G19">
        <v>0</v>
      </c>
      <c r="L19" cm="1">
        <f t="array" aca="1" ref="L19" ca="1">_xlfn.XLOOKUP(INDIRECT("Sheet1!"&amp;"B"&amp;ROW()),INDIRECT(Sheet2!$W$2&amp;"$A:$A"),INDIRECT(Sheet2!$W$2&amp;"$D:$D"),VALUE(0),0,1)</f>
        <v>48</v>
      </c>
      <c r="M19">
        <v>0</v>
      </c>
      <c r="N19" cm="1">
        <f t="array" aca="1" ref="N19" ca="1">IFERROR(IF(AND(Sheet1!W19="",Sheet1!X19="",Sheet1!Y19=""),IF(OR(Sheet1!F19="❖",Sheet3!AC19="14:00",AND(F19=0,Sheet1!E19=""),AND(Sheet1!Q19=0,Sheet3!M19=0),AND(ABS(Sheet3!L19-Sheet1!S19)&lt;100,Sheet1!Q19=Sheet3!M19,Sheet3!AC19=VALUE(発送日))),0,1),1),0)</f>
        <v>0</v>
      </c>
      <c r="O19" cm="1">
        <f t="array" aca="1" ref="O19" ca="1">IF(INDIRECT("Sheet1!"&amp;"H"&amp;ROW())  &gt;=50,VALUE("10"),A19-INDIRECT("Sheet1!"&amp;"H"&amp;ROW())  )</f>
        <v>2</v>
      </c>
      <c r="R19" s="3">
        <v>0.92</v>
      </c>
    </row>
    <row r="20" spans="1:18">
      <c r="A20">
        <v>52</v>
      </c>
      <c r="B20">
        <v>497</v>
      </c>
      <c r="D20">
        <v>548</v>
      </c>
      <c r="E20" cm="1">
        <f t="array" aca="1" ref="E20" ca="1">IF(INDIRECT("Sheet1!"&amp;"B"&amp;ROW()) ="",VALUE(0),COUNTIF(INDIRECT(Sheet2!$W$2&amp;"$A:$A"),INDIRECT("Sheet1!"&amp;"B"&amp;ROW())))</f>
        <v>60</v>
      </c>
      <c r="F20" cm="1">
        <f t="array" aca="1" ref="F20" ca="1">_xlfn.LET(_xlpm.SS,_xlfn.XLOOKUP(INDIRECT("Sheet1!A"&amp;ROW()),Sheet5!A:A,Sheet5!G:G,"N",0,1),IF(OR(_xlpm.SS="N",AND(_xlpm.SS="Y",_xlfn.XLOOKUP(INDIRECT("Sheet1!A"&amp;ROW()),Sheet5!A:A,Sheet5!K:K,"N",0,1)="0")),0,1))</f>
        <v>1</v>
      </c>
      <c r="G20">
        <v>0</v>
      </c>
      <c r="L20" cm="1">
        <f t="array" aca="1" ref="L20" ca="1">_xlfn.XLOOKUP(INDIRECT("Sheet1!"&amp;"B"&amp;ROW()),INDIRECT(Sheet2!$W$2&amp;"$A:$A"),INDIRECT(Sheet2!$W$2&amp;"$D:$D"),VALUE(0),0,1)</f>
        <v>50</v>
      </c>
      <c r="M20">
        <v>0</v>
      </c>
      <c r="N20" cm="1">
        <f t="array" aca="1" ref="N20" ca="1">IFERROR(IF(AND(Sheet1!W20="",Sheet1!X20="",Sheet1!Y20=""),IF(OR(Sheet1!F20="❖",Sheet3!AC20="14:00",AND(F20=0,Sheet1!E20=""),AND(Sheet1!Q20=0,Sheet3!M20=0),AND(ABS(Sheet3!L20-Sheet1!S20)&lt;100,Sheet1!Q20=Sheet3!M20,Sheet3!AC20=VALUE(発送日))),0,1),1),0)</f>
        <v>1</v>
      </c>
      <c r="O20" cm="1">
        <f t="array" aca="1" ref="O20" ca="1">IF(INDIRECT("Sheet1!"&amp;"H"&amp;ROW())  &gt;=50,VALUE("10"),A20-INDIRECT("Sheet1!"&amp;"H"&amp;ROW())  )</f>
        <v>10</v>
      </c>
      <c r="R20" s="3">
        <v>0.92</v>
      </c>
    </row>
    <row r="21" spans="1:18">
      <c r="A21">
        <v>44</v>
      </c>
      <c r="B21">
        <v>557</v>
      </c>
      <c r="D21">
        <v>600</v>
      </c>
      <c r="E21" cm="1">
        <f t="array" aca="1" ref="E21" ca="1">IF(INDIRECT("Sheet1!"&amp;"B"&amp;ROW()) ="",VALUE(0),COUNTIF(INDIRECT(Sheet2!$W$2&amp;"$A:$A"),INDIRECT("Sheet1!"&amp;"B"&amp;ROW())))</f>
        <v>50</v>
      </c>
      <c r="F21" cm="1">
        <f t="array" aca="1" ref="F21" ca="1">_xlfn.LET(_xlpm.SS,_xlfn.XLOOKUP(INDIRECT("Sheet1!A"&amp;ROW()),Sheet5!A:A,Sheet5!G:G,"N",0,1),IF(OR(_xlpm.SS="N",AND(_xlpm.SS="Y",_xlfn.XLOOKUP(INDIRECT("Sheet1!A"&amp;ROW()),Sheet5!A:A,Sheet5!K:K,"N",0,1)="0")),0,1))</f>
        <v>1</v>
      </c>
      <c r="G21">
        <v>0</v>
      </c>
      <c r="L21" cm="1">
        <f t="array" aca="1" ref="L21" ca="1">_xlfn.XLOOKUP(INDIRECT("Sheet1!"&amp;"B"&amp;ROW()),INDIRECT(Sheet2!$W$2&amp;"$A:$A"),INDIRECT(Sheet2!$W$2&amp;"$D:$D"),VALUE(0),0,1)</f>
        <v>42</v>
      </c>
      <c r="M21">
        <v>0</v>
      </c>
      <c r="N21" cm="1">
        <f t="array" aca="1" ref="N21" ca="1">IFERROR(IF(AND(Sheet1!W21="",Sheet1!X21="",Sheet1!Y21=""),IF(OR(Sheet1!F21="❖",Sheet3!AC21="14:00",AND(F21=0,Sheet1!E21=""),AND(Sheet1!Q21=0,Sheet3!M21=0),AND(ABS(Sheet3!L21-Sheet1!S21)&lt;100,Sheet1!Q21=Sheet3!M21,Sheet3!AC21=VALUE(発送日))),0,1),1),0)</f>
        <v>0</v>
      </c>
      <c r="O21" cm="1">
        <f t="array" aca="1" ref="O21" ca="1">IF(INDIRECT("Sheet1!"&amp;"H"&amp;ROW())  &gt;=50,VALUE("10"),A21-INDIRECT("Sheet1!"&amp;"H"&amp;ROW())  )</f>
        <v>2</v>
      </c>
      <c r="R21" s="3">
        <v>0.92</v>
      </c>
    </row>
    <row r="22" spans="1:18">
      <c r="A22">
        <v>37</v>
      </c>
      <c r="B22">
        <v>607</v>
      </c>
      <c r="D22">
        <v>643</v>
      </c>
      <c r="E22" cm="1">
        <f t="array" aca="1" ref="E22" ca="1">IF(INDIRECT("Sheet1!"&amp;"B"&amp;ROW()) ="",VALUE(0),COUNTIF(INDIRECT(Sheet2!$W$2&amp;"$A:$A"),INDIRECT("Sheet1!"&amp;"B"&amp;ROW())))</f>
        <v>43</v>
      </c>
      <c r="F22" cm="1">
        <f t="array" aca="1" ref="F22" ca="1">_xlfn.LET(_xlpm.SS,_xlfn.XLOOKUP(INDIRECT("Sheet1!A"&amp;ROW()),Sheet5!A:A,Sheet5!G:G,"N",0,1),IF(OR(_xlpm.SS="N",AND(_xlpm.SS="Y",_xlfn.XLOOKUP(INDIRECT("Sheet1!A"&amp;ROW()),Sheet5!A:A,Sheet5!K:K,"N",0,1)="0")),0,1))</f>
        <v>1</v>
      </c>
      <c r="G22">
        <v>0</v>
      </c>
      <c r="L22" cm="1">
        <f t="array" aca="1" ref="L22" ca="1">_xlfn.XLOOKUP(INDIRECT("Sheet1!"&amp;"B"&amp;ROW()),INDIRECT(Sheet2!$W$2&amp;"$A:$A"),INDIRECT(Sheet2!$W$2&amp;"$D:$D"),VALUE(0),0,1)</f>
        <v>35</v>
      </c>
      <c r="M22">
        <v>0</v>
      </c>
      <c r="N22" cm="1">
        <f t="array" aca="1" ref="N22" ca="1">IFERROR(IF(AND(Sheet1!W22="",Sheet1!X22="",Sheet1!Y22=""),IF(OR(Sheet1!F22="❖",Sheet3!AC22="14:00",AND(F22=0,Sheet1!E22=""),AND(Sheet1!Q22=0,Sheet3!M22=0),AND(ABS(Sheet3!L22-Sheet1!S22)&lt;100,Sheet1!Q22=Sheet3!M22,Sheet3!AC22=VALUE(発送日))),0,1),1),0)</f>
        <v>1</v>
      </c>
      <c r="O22" cm="1">
        <f t="array" aca="1" ref="O22" ca="1">IF(INDIRECT("Sheet1!"&amp;"H"&amp;ROW())  &gt;=50,VALUE("10"),A22-INDIRECT("Sheet1!"&amp;"H"&amp;ROW())  )</f>
        <v>2</v>
      </c>
      <c r="R22" s="3">
        <v>0.92</v>
      </c>
    </row>
    <row r="23" spans="1:18">
      <c r="A23">
        <v>39</v>
      </c>
      <c r="B23">
        <v>650</v>
      </c>
      <c r="D23">
        <v>688</v>
      </c>
      <c r="E23" cm="1">
        <f t="array" aca="1" ref="E23" ca="1">IF(INDIRECT("Sheet1!"&amp;"B"&amp;ROW()) ="",VALUE(0),COUNTIF(INDIRECT(Sheet2!$W$2&amp;"$A:$A"),INDIRECT("Sheet1!"&amp;"B"&amp;ROW())))</f>
        <v>45</v>
      </c>
      <c r="F23" cm="1">
        <f t="array" aca="1" ref="F23" ca="1">_xlfn.LET(_xlpm.SS,_xlfn.XLOOKUP(INDIRECT("Sheet1!A"&amp;ROW()),Sheet5!A:A,Sheet5!G:G,"N",0,1),IF(OR(_xlpm.SS="N",AND(_xlpm.SS="Y",_xlfn.XLOOKUP(INDIRECT("Sheet1!A"&amp;ROW()),Sheet5!A:A,Sheet5!K:K,"N",0,1)="0")),0,1))</f>
        <v>1</v>
      </c>
      <c r="G23">
        <v>0</v>
      </c>
      <c r="L23" cm="1">
        <f t="array" aca="1" ref="L23" ca="1">_xlfn.XLOOKUP(INDIRECT("Sheet1!"&amp;"B"&amp;ROW()),INDIRECT(Sheet2!$W$2&amp;"$A:$A"),INDIRECT(Sheet2!$W$2&amp;"$D:$D"),VALUE(0),0,1)</f>
        <v>37</v>
      </c>
      <c r="M23">
        <v>0</v>
      </c>
      <c r="N23" cm="1">
        <f t="array" aca="1" ref="N23" ca="1">IFERROR(IF(AND(Sheet1!W23="",Sheet1!X23="",Sheet1!Y23=""),IF(OR(Sheet1!F23="❖",Sheet3!AC23="14:00",AND(F23=0,Sheet1!E23=""),AND(Sheet1!Q23=0,Sheet3!M23=0),AND(ABS(Sheet3!L23-Sheet1!S23)&lt;100,Sheet1!Q23=Sheet3!M23,Sheet3!AC23=VALUE(発送日))),0,1),1),0)</f>
        <v>1</v>
      </c>
      <c r="O23" cm="1">
        <f t="array" aca="1" ref="O23" ca="1">IF(INDIRECT("Sheet1!"&amp;"H"&amp;ROW())  &gt;=50,VALUE("10"),A23-INDIRECT("Sheet1!"&amp;"H"&amp;ROW())  )</f>
        <v>2</v>
      </c>
      <c r="R23" s="3">
        <v>0.92</v>
      </c>
    </row>
    <row r="24" spans="1:18">
      <c r="A24">
        <v>43</v>
      </c>
      <c r="B24">
        <v>880</v>
      </c>
      <c r="D24">
        <v>922</v>
      </c>
      <c r="E24" cm="1">
        <f t="array" aca="1" ref="E24" ca="1">IF(INDIRECT("Sheet1!"&amp;"B"&amp;ROW()) ="",VALUE(0),COUNTIF(INDIRECT(Sheet2!$W$2&amp;"$A:$A"),INDIRECT("Sheet1!"&amp;"B"&amp;ROW())))</f>
        <v>49</v>
      </c>
      <c r="F24" cm="1">
        <f t="array" aca="1" ref="F24" ca="1">_xlfn.LET(_xlpm.SS,_xlfn.XLOOKUP(INDIRECT("Sheet1!A"&amp;ROW()),Sheet5!A:A,Sheet5!G:G,"N",0,1),IF(OR(_xlpm.SS="N",AND(_xlpm.SS="Y",_xlfn.XLOOKUP(INDIRECT("Sheet1!A"&amp;ROW()),Sheet5!A:A,Sheet5!K:K,"N",0,1)="0")),0,1))</f>
        <v>1</v>
      </c>
      <c r="G24">
        <v>0</v>
      </c>
      <c r="L24" cm="1">
        <f t="array" aca="1" ref="L24" ca="1">_xlfn.XLOOKUP(INDIRECT("Sheet1!"&amp;"B"&amp;ROW()),INDIRECT(Sheet2!$W$2&amp;"$A:$A"),INDIRECT(Sheet2!$W$2&amp;"$D:$D"),VALUE(0),0,1)</f>
        <v>41</v>
      </c>
      <c r="M24">
        <v>0</v>
      </c>
      <c r="N24" cm="1">
        <f t="array" aca="1" ref="N24" ca="1">IFERROR(IF(AND(Sheet1!W24="",Sheet1!X24="",Sheet1!Y24=""),IF(OR(Sheet1!F24="❖",Sheet3!AC24="14:00",AND(F24=0,Sheet1!E24=""),AND(Sheet1!Q24=0,Sheet3!M24=0),AND(ABS(Sheet3!L24-Sheet1!S24)&lt;100,Sheet1!Q24=Sheet3!M24,Sheet3!AC24=VALUE(発送日))),0,1),1),0)</f>
        <v>1</v>
      </c>
      <c r="O24" cm="1">
        <f t="array" aca="1" ref="O24" ca="1">IF(INDIRECT("Sheet1!"&amp;"H"&amp;ROW())  &gt;=50,VALUE("10"),A24-INDIRECT("Sheet1!"&amp;"H"&amp;ROW())  )</f>
        <v>2</v>
      </c>
      <c r="R24" s="3">
        <v>0.92</v>
      </c>
    </row>
    <row r="25" spans="1:18">
      <c r="A25">
        <v>45</v>
      </c>
      <c r="B25">
        <v>929</v>
      </c>
      <c r="D25">
        <v>973</v>
      </c>
      <c r="E25" cm="1">
        <f t="array" aca="1" ref="E25" ca="1">IF(INDIRECT("Sheet1!"&amp;"B"&amp;ROW()) ="",VALUE(0),COUNTIF(INDIRECT(Sheet2!$W$2&amp;"$A:$A"),INDIRECT("Sheet1!"&amp;"B"&amp;ROW())))</f>
        <v>51</v>
      </c>
      <c r="F25" cm="1">
        <f t="array" aca="1" ref="F25" ca="1">_xlfn.LET(_xlpm.SS,_xlfn.XLOOKUP(INDIRECT("Sheet1!A"&amp;ROW()),Sheet5!A:A,Sheet5!G:G,"N",0,1),IF(OR(_xlpm.SS="N",AND(_xlpm.SS="Y",_xlfn.XLOOKUP(INDIRECT("Sheet1!A"&amp;ROW()),Sheet5!A:A,Sheet5!K:K,"N",0,1)="0")),0,1))</f>
        <v>1</v>
      </c>
      <c r="G25">
        <v>0</v>
      </c>
      <c r="L25" cm="1">
        <f t="array" aca="1" ref="L25" ca="1">_xlfn.XLOOKUP(INDIRECT("Sheet1!"&amp;"B"&amp;ROW()),INDIRECT(Sheet2!$W$2&amp;"$A:$A"),INDIRECT(Sheet2!$W$2&amp;"$D:$D"),VALUE(0),0,1)</f>
        <v>43</v>
      </c>
      <c r="M25">
        <v>0</v>
      </c>
      <c r="N25" cm="1">
        <f t="array" aca="1" ref="N25" ca="1">IFERROR(IF(AND(Sheet1!W25="",Sheet1!X25="",Sheet1!Y25=""),IF(OR(Sheet1!F25="❖",Sheet3!AC25="14:00",AND(F25=0,Sheet1!E25=""),AND(Sheet1!Q25=0,Sheet3!M25=0),AND(ABS(Sheet3!L25-Sheet1!S25)&lt;100,Sheet1!Q25=Sheet3!M25,Sheet3!AC25=VALUE(発送日))),0,1),1),0)</f>
        <v>1</v>
      </c>
      <c r="O25" cm="1">
        <f t="array" aca="1" ref="O25" ca="1">IF(INDIRECT("Sheet1!"&amp;"H"&amp;ROW())  &gt;=50,VALUE("10"),A25-INDIRECT("Sheet1!"&amp;"H"&amp;ROW())  )</f>
        <v>2</v>
      </c>
      <c r="R25" s="3">
        <v>0.92</v>
      </c>
    </row>
    <row r="26" spans="1:18">
      <c r="A26">
        <v>35</v>
      </c>
      <c r="B26">
        <v>790</v>
      </c>
      <c r="D26">
        <v>824</v>
      </c>
      <c r="E26" cm="1">
        <f t="array" aca="1" ref="E26" ca="1">IF(INDIRECT("Sheet1!"&amp;"B"&amp;ROW()) ="",VALUE(0),COUNTIF(INDIRECT(Sheet2!$W$2&amp;"$A:$A"),INDIRECT("Sheet1!"&amp;"B"&amp;ROW())))</f>
        <v>39</v>
      </c>
      <c r="F26" cm="1">
        <f t="array" aca="1" ref="F26" ca="1">_xlfn.LET(_xlpm.SS,_xlfn.XLOOKUP(INDIRECT("Sheet1!A"&amp;ROW()),Sheet5!A:A,Sheet5!G:G,"N",0,1),IF(OR(_xlpm.SS="N",AND(_xlpm.SS="Y",_xlfn.XLOOKUP(INDIRECT("Sheet1!A"&amp;ROW()),Sheet5!A:A,Sheet5!K:K,"N",0,1)="0")),0,1))</f>
        <v>1</v>
      </c>
      <c r="G26">
        <v>0</v>
      </c>
      <c r="L26" cm="1">
        <f t="array" aca="1" ref="L26" ca="1">_xlfn.XLOOKUP(INDIRECT("Sheet1!"&amp;"B"&amp;ROW()),INDIRECT(Sheet2!$W$2&amp;"$A:$A"),INDIRECT(Sheet2!$W$2&amp;"$D:$D"),VALUE(0),0,1)</f>
        <v>33</v>
      </c>
      <c r="M26">
        <v>0</v>
      </c>
      <c r="N26" cm="1">
        <f t="array" aca="1" ref="N26" ca="1">IFERROR(IF(AND(Sheet1!W26="",Sheet1!X26="",Sheet1!Y26=""),IF(OR(Sheet1!F26="❖",Sheet3!AC26="14:00",AND(F26=0,Sheet1!E26=""),AND(Sheet1!Q26=0,Sheet3!M26=0),AND(ABS(Sheet3!L26-Sheet1!S26)&lt;100,Sheet1!Q26=Sheet3!M26,Sheet3!AC26=VALUE(発送日))),0,1),1),0)</f>
        <v>0</v>
      </c>
      <c r="O26" cm="1">
        <f t="array" aca="1" ref="O26" ca="1">IF(INDIRECT("Sheet1!"&amp;"H"&amp;ROW())  &gt;=50,VALUE("10"),A26-INDIRECT("Sheet1!"&amp;"H"&amp;ROW())  )</f>
        <v>2</v>
      </c>
      <c r="R26" s="3">
        <v>0.92</v>
      </c>
    </row>
    <row r="27" spans="1:18">
      <c r="A27">
        <v>32</v>
      </c>
      <c r="B27">
        <v>701</v>
      </c>
      <c r="D27">
        <v>732</v>
      </c>
      <c r="E27" cm="1">
        <f t="array" aca="1" ref="E27" ca="1">IF(INDIRECT("Sheet1!"&amp;"B"&amp;ROW()) ="",VALUE(0),COUNTIF(INDIRECT(Sheet2!$W$2&amp;"$A:$A"),INDIRECT("Sheet1!"&amp;"B"&amp;ROW())))</f>
        <v>36</v>
      </c>
      <c r="F27" cm="1">
        <f t="array" aca="1" ref="F27" ca="1">_xlfn.LET(_xlpm.SS,_xlfn.XLOOKUP(INDIRECT("Sheet1!A"&amp;ROW()),Sheet5!A:A,Sheet5!G:G,"N",0,1),IF(OR(_xlpm.SS="N",AND(_xlpm.SS="Y",_xlfn.XLOOKUP(INDIRECT("Sheet1!A"&amp;ROW()),Sheet5!A:A,Sheet5!K:K,"N",0,1)="0")),0,1))</f>
        <v>1</v>
      </c>
      <c r="G27">
        <v>0</v>
      </c>
      <c r="L27" cm="1">
        <f t="array" aca="1" ref="L27" ca="1">_xlfn.XLOOKUP(INDIRECT("Sheet1!"&amp;"B"&amp;ROW()),INDIRECT(Sheet2!$W$2&amp;"$A:$A"),INDIRECT(Sheet2!$W$2&amp;"$D:$D"),VALUE(0),0,1)</f>
        <v>30</v>
      </c>
      <c r="M27">
        <v>0</v>
      </c>
      <c r="N27" cm="1">
        <f t="array" aca="1" ref="N27" ca="1">IFERROR(IF(AND(Sheet1!W27="",Sheet1!X27="",Sheet1!Y27=""),IF(OR(Sheet1!F27="❖",Sheet3!AC27="14:00",AND(F27=0,Sheet1!E27=""),AND(Sheet1!Q27=0,Sheet3!M27=0),AND(ABS(Sheet3!L27-Sheet1!S27)&lt;100,Sheet1!Q27=Sheet3!M27,Sheet3!AC27=VALUE(発送日))),0,1),1),0)</f>
        <v>1</v>
      </c>
      <c r="O27" cm="1">
        <f t="array" aca="1" ref="O27" ca="1">IF(INDIRECT("Sheet1!"&amp;"H"&amp;ROW())  &gt;=50,VALUE("10"),A27-INDIRECT("Sheet1!"&amp;"H"&amp;ROW())  )</f>
        <v>2</v>
      </c>
      <c r="R27" s="3">
        <v>0.92</v>
      </c>
    </row>
    <row r="28" spans="1:18">
      <c r="A28">
        <v>1</v>
      </c>
      <c r="B28">
        <v>695</v>
      </c>
      <c r="D28">
        <v>695</v>
      </c>
      <c r="E28" cm="1">
        <f t="array" aca="1" ref="E28" ca="1">IF(INDIRECT("Sheet1!"&amp;"B"&amp;ROW()) ="",VALUE(0),COUNTIF(INDIRECT(Sheet2!$W$2&amp;"$A:$A"),INDIRECT("Sheet1!"&amp;"B"&amp;ROW())))</f>
        <v>2</v>
      </c>
      <c r="F28" cm="1">
        <f t="array" aca="1" ref="F28" ca="1">_xlfn.LET(_xlpm.SS,_xlfn.XLOOKUP(INDIRECT("Sheet1!A"&amp;ROW()),Sheet5!A:A,Sheet5!G:G,"N",0,1),IF(OR(_xlpm.SS="N",AND(_xlpm.SS="Y",_xlfn.XLOOKUP(INDIRECT("Sheet1!A"&amp;ROW()),Sheet5!A:A,Sheet5!K:K,"N",0,1)="0")),0,1))</f>
        <v>0</v>
      </c>
      <c r="G28">
        <v>0</v>
      </c>
      <c r="L28" cm="1">
        <f t="array" aca="1" ref="L28" ca="1">_xlfn.XLOOKUP(INDIRECT("Sheet1!"&amp;"B"&amp;ROW()),INDIRECT(Sheet2!$W$2&amp;"$A:$A"),INDIRECT(Sheet2!$W$2&amp;"$D:$D"),VALUE(0),0,1)</f>
        <v>0</v>
      </c>
      <c r="M28">
        <v>0</v>
      </c>
      <c r="N28" cm="1">
        <f t="array" aca="1" ref="N28" ca="1">IFERROR(IF(AND(Sheet1!W28="",Sheet1!X28="",Sheet1!Y28=""),IF(OR(Sheet1!F28="❖",Sheet3!AC28="14:00",AND(F28=0,Sheet1!E28=""),AND(Sheet1!Q28=0,Sheet3!M28=0),AND(ABS(Sheet3!L28-Sheet1!S28)&lt;100,Sheet1!Q28=Sheet3!M28,Sheet3!AC28=VALUE(発送日))),0,1),1),0)</f>
        <v>0</v>
      </c>
      <c r="O28" cm="1">
        <f t="array" aca="1" ref="O28" ca="1">IF(INDIRECT("Sheet1!"&amp;"H"&amp;ROW())  &gt;=50,VALUE("10"),A28-INDIRECT("Sheet1!"&amp;"H"&amp;ROW())  )</f>
        <v>1</v>
      </c>
      <c r="R28" s="3">
        <v>0.92</v>
      </c>
    </row>
    <row r="29" spans="1:18">
      <c r="A29">
        <v>4</v>
      </c>
      <c r="B29">
        <v>697</v>
      </c>
      <c r="D29">
        <v>700</v>
      </c>
      <c r="E29" cm="1">
        <f t="array" aca="1" ref="E29" ca="1">IF(INDIRECT("Sheet1!"&amp;"B"&amp;ROW()) ="",VALUE(0),COUNTIF(INDIRECT(Sheet2!$W$2&amp;"$A:$A"),INDIRECT("Sheet1!"&amp;"B"&amp;ROW())))</f>
        <v>4</v>
      </c>
      <c r="F29" cm="1">
        <f t="array" aca="1" ref="F29" ca="1">_xlfn.LET(_xlpm.SS,_xlfn.XLOOKUP(INDIRECT("Sheet1!A"&amp;ROW()),Sheet5!A:A,Sheet5!G:G,"N",0,1),IF(OR(_xlpm.SS="N",AND(_xlpm.SS="Y",_xlfn.XLOOKUP(INDIRECT("Sheet1!A"&amp;ROW()),Sheet5!A:A,Sheet5!K:K,"N",0,1)="0")),0,1))</f>
        <v>0</v>
      </c>
      <c r="G29">
        <v>0</v>
      </c>
      <c r="L29" cm="1">
        <f t="array" aca="1" ref="L29" ca="1">_xlfn.XLOOKUP(INDIRECT("Sheet1!"&amp;"B"&amp;ROW()),INDIRECT(Sheet2!$W$2&amp;"$A:$A"),INDIRECT(Sheet2!$W$2&amp;"$D:$D"),VALUE(0),0,1)</f>
        <v>2</v>
      </c>
      <c r="M29">
        <v>0</v>
      </c>
      <c r="N29" cm="1">
        <f t="array" aca="1" ref="N29" ca="1">IFERROR(IF(AND(Sheet1!W29="",Sheet1!X29="",Sheet1!Y29=""),IF(OR(Sheet1!F29="❖",Sheet3!AC29="14:00",AND(F29=0,Sheet1!E29=""),AND(Sheet1!Q29=0,Sheet3!M29=0),AND(ABS(Sheet3!L29-Sheet1!S29)&lt;100,Sheet1!Q29=Sheet3!M29,Sheet3!AC29=VALUE(発送日))),0,1),1),0)</f>
        <v>0</v>
      </c>
      <c r="O29" cm="1">
        <f t="array" aca="1" ref="O29" ca="1">IF(INDIRECT("Sheet1!"&amp;"H"&amp;ROW())  &gt;=50,VALUE("10"),A29-INDIRECT("Sheet1!"&amp;"H"&amp;ROW())  )</f>
        <v>2</v>
      </c>
      <c r="R29" s="3">
        <v>0.92</v>
      </c>
    </row>
    <row r="30" spans="1:18">
      <c r="A30">
        <v>45</v>
      </c>
      <c r="B30">
        <v>829</v>
      </c>
      <c r="D30">
        <v>873</v>
      </c>
      <c r="E30" cm="1">
        <f t="array" aca="1" ref="E30" ca="1">IF(INDIRECT("Sheet1!"&amp;"B"&amp;ROW()) ="",VALUE(0),COUNTIF(INDIRECT(Sheet2!$W$2&amp;"$A:$A"),INDIRECT("Sheet1!"&amp;"B"&amp;ROW())))</f>
        <v>51</v>
      </c>
      <c r="F30" cm="1">
        <f t="array" aca="1" ref="F30" ca="1">_xlfn.LET(_xlpm.SS,_xlfn.XLOOKUP(INDIRECT("Sheet1!A"&amp;ROW()),Sheet5!A:A,Sheet5!G:G,"N",0,1),IF(OR(_xlpm.SS="N",AND(_xlpm.SS="Y",_xlfn.XLOOKUP(INDIRECT("Sheet1!A"&amp;ROW()),Sheet5!A:A,Sheet5!K:K,"N",0,1)="0")),0,1))</f>
        <v>1</v>
      </c>
      <c r="G30">
        <v>0</v>
      </c>
      <c r="L30" cm="1">
        <f t="array" aca="1" ref="L30" ca="1">_xlfn.XLOOKUP(INDIRECT("Sheet1!"&amp;"B"&amp;ROW()),INDIRECT(Sheet2!$W$2&amp;"$A:$A"),INDIRECT(Sheet2!$W$2&amp;"$D:$D"),VALUE(0),0,1)</f>
        <v>43</v>
      </c>
      <c r="M30">
        <v>0</v>
      </c>
      <c r="N30" cm="1">
        <f t="array" aca="1" ref="N30" ca="1">IFERROR(IF(AND(Sheet1!W30="",Sheet1!X30="",Sheet1!Y30=""),IF(OR(Sheet1!F30="❖",Sheet3!AC30="14:00",AND(F30=0,Sheet1!E30=""),AND(Sheet1!Q30=0,Sheet3!M30=0),AND(ABS(Sheet3!L30-Sheet1!S30)&lt;100,Sheet1!Q30=Sheet3!M30,Sheet3!AC30=VALUE(発送日))),0,1),1),0)</f>
        <v>0</v>
      </c>
      <c r="O30" cm="1">
        <f t="array" aca="1" ref="O30" ca="1">IF(INDIRECT("Sheet1!"&amp;"H"&amp;ROW())  &gt;=50,VALUE("10"),A30-INDIRECT("Sheet1!"&amp;"H"&amp;ROW())  )</f>
        <v>2</v>
      </c>
      <c r="R30" s="3">
        <v>0.92</v>
      </c>
    </row>
    <row r="31" spans="1:18">
      <c r="A31">
        <v>47</v>
      </c>
      <c r="B31">
        <v>737</v>
      </c>
      <c r="D31">
        <v>783</v>
      </c>
      <c r="E31" cm="1">
        <f t="array" aca="1" ref="E31" ca="1">IF(INDIRECT("Sheet1!"&amp;"B"&amp;ROW()) ="",VALUE(0),COUNTIF(INDIRECT(Sheet2!$W$2&amp;"$A:$A"),INDIRECT("Sheet1!"&amp;"B"&amp;ROW())))</f>
        <v>53</v>
      </c>
      <c r="F31" cm="1">
        <f t="array" aca="1" ref="F31" ca="1">_xlfn.LET(_xlpm.SS,_xlfn.XLOOKUP(INDIRECT("Sheet1!A"&amp;ROW()),Sheet5!A:A,Sheet5!G:G,"N",0,1),IF(OR(_xlpm.SS="N",AND(_xlpm.SS="Y",_xlfn.XLOOKUP(INDIRECT("Sheet1!A"&amp;ROW()),Sheet5!A:A,Sheet5!K:K,"N",0,1)="0")),0,1))</f>
        <v>1</v>
      </c>
      <c r="G31">
        <v>0</v>
      </c>
      <c r="L31" cm="1">
        <f t="array" aca="1" ref="L31" ca="1">_xlfn.XLOOKUP(INDIRECT("Sheet1!"&amp;"B"&amp;ROW()),INDIRECT(Sheet2!$W$2&amp;"$A:$A"),INDIRECT(Sheet2!$W$2&amp;"$D:$D"),VALUE(0),0,1)</f>
        <v>45</v>
      </c>
      <c r="M31">
        <v>0</v>
      </c>
      <c r="N31" cm="1">
        <f t="array" aca="1" ref="N31" ca="1">IFERROR(IF(AND(Sheet1!W31="",Sheet1!X31="",Sheet1!Y31=""),IF(OR(Sheet1!F31="❖",Sheet3!AC31="14:00",AND(F31=0,Sheet1!E31=""),AND(Sheet1!Q31=0,Sheet3!M31=0),AND(ABS(Sheet3!L31-Sheet1!S31)&lt;100,Sheet1!Q31=Sheet3!M31,Sheet3!AC31=VALUE(発送日))),0,1),1),0)</f>
        <v>1</v>
      </c>
      <c r="O31" cm="1">
        <f t="array" aca="1" ref="O31" ca="1">IF(INDIRECT("Sheet1!"&amp;"H"&amp;ROW())  &gt;=50,VALUE("10"),A31-INDIRECT("Sheet1!"&amp;"H"&amp;ROW())  )</f>
        <v>2</v>
      </c>
      <c r="R31" s="3">
        <v>0.92</v>
      </c>
    </row>
    <row r="32" spans="1:18">
      <c r="A32">
        <v>11</v>
      </c>
      <c r="B32">
        <v>1012</v>
      </c>
      <c r="D32">
        <v>1022</v>
      </c>
      <c r="E32" cm="1">
        <f t="array" aca="1" ref="E32" ca="1">IF(INDIRECT("Sheet1!"&amp;"B"&amp;ROW()) ="",VALUE(0),COUNTIF(INDIRECT(Sheet2!$W$2&amp;"$A:$A"),INDIRECT("Sheet1!"&amp;"B"&amp;ROW())))</f>
        <v>11</v>
      </c>
      <c r="F32" cm="1">
        <f t="array" aca="1" ref="F32" ca="1">_xlfn.LET(_xlpm.SS,_xlfn.XLOOKUP(INDIRECT("Sheet1!A"&amp;ROW()),Sheet5!A:A,Sheet5!G:G,"N",0,1),IF(OR(_xlpm.SS="N",AND(_xlpm.SS="Y",_xlfn.XLOOKUP(INDIRECT("Sheet1!A"&amp;ROW()),Sheet5!A:A,Sheet5!K:K,"N",0,1)="0")),0,1))</f>
        <v>0</v>
      </c>
      <c r="G32">
        <v>0</v>
      </c>
      <c r="L32" cm="1">
        <f t="array" aca="1" ref="L32" ca="1">_xlfn.XLOOKUP(INDIRECT("Sheet1!"&amp;"B"&amp;ROW()),INDIRECT(Sheet2!$W$2&amp;"$A:$A"),INDIRECT(Sheet2!$W$2&amp;"$D:$D"),VALUE(0),0,1)</f>
        <v>9</v>
      </c>
      <c r="M32">
        <v>0</v>
      </c>
      <c r="N32" cm="1">
        <f t="array" aca="1" ref="N32" ca="1">IFERROR(IF(AND(Sheet1!W32="",Sheet1!X32="",Sheet1!Y32=""),IF(OR(Sheet1!F32="❖",Sheet3!AC32="14:00",AND(F32=0,Sheet1!E32=""),AND(Sheet1!Q32=0,Sheet3!M32=0),AND(ABS(Sheet3!L32-Sheet1!S32)&lt;100,Sheet1!Q32=Sheet3!M32,Sheet3!AC32=VALUE(発送日))),0,1),1),0)</f>
        <v>0</v>
      </c>
      <c r="O32" cm="1">
        <f t="array" aca="1" ref="O32" ca="1">IF(INDIRECT("Sheet1!"&amp;"H"&amp;ROW())  &gt;=50,VALUE("10"),A32-INDIRECT("Sheet1!"&amp;"H"&amp;ROW())  )</f>
        <v>2</v>
      </c>
      <c r="R32" s="3">
        <v>0.92</v>
      </c>
    </row>
    <row r="33" spans="1:18">
      <c r="A33">
        <v>10</v>
      </c>
      <c r="B33">
        <v>986</v>
      </c>
      <c r="D33">
        <v>995</v>
      </c>
      <c r="E33" cm="1">
        <f t="array" aca="1" ref="E33" ca="1">IF(INDIRECT("Sheet1!"&amp;"B"&amp;ROW()) ="",VALUE(0),COUNTIF(INDIRECT(Sheet2!$W$2&amp;"$A:$A"),INDIRECT("Sheet1!"&amp;"B"&amp;ROW())))</f>
        <v>10</v>
      </c>
      <c r="F33" cm="1">
        <f t="array" aca="1" ref="F33" ca="1">_xlfn.LET(_xlpm.SS,_xlfn.XLOOKUP(INDIRECT("Sheet1!A"&amp;ROW()),Sheet5!A:A,Sheet5!G:G,"N",0,1),IF(OR(_xlpm.SS="N",AND(_xlpm.SS="Y",_xlfn.XLOOKUP(INDIRECT("Sheet1!A"&amp;ROW()),Sheet5!A:A,Sheet5!K:K,"N",0,1)="0")),0,1))</f>
        <v>0</v>
      </c>
      <c r="G33">
        <v>0</v>
      </c>
      <c r="L33" cm="1">
        <f t="array" aca="1" ref="L33" ca="1">_xlfn.XLOOKUP(INDIRECT("Sheet1!"&amp;"B"&amp;ROW()),INDIRECT(Sheet2!$W$2&amp;"$A:$A"),INDIRECT(Sheet2!$W$2&amp;"$D:$D"),VALUE(0),0,1)</f>
        <v>8</v>
      </c>
      <c r="M33">
        <v>0</v>
      </c>
      <c r="N33" cm="1">
        <f t="array" aca="1" ref="N33" ca="1">IFERROR(IF(AND(Sheet1!W33="",Sheet1!X33="",Sheet1!Y33=""),IF(OR(Sheet1!F33="❖",Sheet3!AC33="14:00",AND(F33=0,Sheet1!E33=""),AND(Sheet1!Q33=0,Sheet3!M33=0),AND(ABS(Sheet3!L33-Sheet1!S33)&lt;100,Sheet1!Q33=Sheet3!M33,Sheet3!AC33=VALUE(発送日))),0,1),1),0)</f>
        <v>0</v>
      </c>
      <c r="O33" cm="1">
        <f t="array" aca="1" ref="O33" ca="1">IF(INDIRECT("Sheet1!"&amp;"H"&amp;ROW())  &gt;=50,VALUE("10"),A33-INDIRECT("Sheet1!"&amp;"H"&amp;ROW())  )</f>
        <v>2</v>
      </c>
      <c r="R33" s="3">
        <v>0.92</v>
      </c>
    </row>
    <row r="34" spans="1:18">
      <c r="A34">
        <v>6</v>
      </c>
      <c r="B34">
        <v>980</v>
      </c>
      <c r="D34">
        <v>985</v>
      </c>
      <c r="E34" cm="1">
        <f t="array" aca="1" ref="E34" ca="1">IF(INDIRECT("Sheet1!"&amp;"B"&amp;ROW()) ="",VALUE(0),COUNTIF(INDIRECT(Sheet2!$W$2&amp;"$A:$A"),INDIRECT("Sheet1!"&amp;"B"&amp;ROW())))</f>
        <v>6</v>
      </c>
      <c r="F34" cm="1">
        <f t="array" aca="1" ref="F34" ca="1">_xlfn.LET(_xlpm.SS,_xlfn.XLOOKUP(INDIRECT("Sheet1!A"&amp;ROW()),Sheet5!A:A,Sheet5!G:G,"N",0,1),IF(OR(_xlpm.SS="N",AND(_xlpm.SS="Y",_xlfn.XLOOKUP(INDIRECT("Sheet1!A"&amp;ROW()),Sheet5!A:A,Sheet5!K:K,"N",0,1)="0")),0,1))</f>
        <v>0</v>
      </c>
      <c r="G34">
        <v>0</v>
      </c>
      <c r="L34" cm="1">
        <f t="array" aca="1" ref="L34" ca="1">_xlfn.XLOOKUP(INDIRECT("Sheet1!"&amp;"B"&amp;ROW()),INDIRECT(Sheet2!$W$2&amp;"$A:$A"),INDIRECT(Sheet2!$W$2&amp;"$D:$D"),VALUE(0),0,1)</f>
        <v>4</v>
      </c>
      <c r="M34">
        <v>0</v>
      </c>
      <c r="N34" cm="1">
        <f t="array" aca="1" ref="N34" ca="1">IFERROR(IF(AND(Sheet1!W34="",Sheet1!X34="",Sheet1!Y34=""),IF(OR(Sheet1!F34="❖",Sheet3!AC34="14:00",AND(F34=0,Sheet1!E34=""),AND(Sheet1!Q34=0,Sheet3!M34=0),AND(ABS(Sheet3!L34-Sheet1!S34)&lt;100,Sheet1!Q34=Sheet3!M34,Sheet3!AC34=VALUE(発送日))),0,1),1),0)</f>
        <v>0</v>
      </c>
      <c r="O34" cm="1">
        <f t="array" aca="1" ref="O34" ca="1">IF(INDIRECT("Sheet1!"&amp;"H"&amp;ROW())  &gt;=50,VALUE("10"),A34-INDIRECT("Sheet1!"&amp;"H"&amp;ROW())  )</f>
        <v>2</v>
      </c>
      <c r="R34" s="3">
        <v>0.92</v>
      </c>
    </row>
    <row r="35" spans="1:18">
      <c r="A35">
        <v>13</v>
      </c>
      <c r="B35">
        <v>1030</v>
      </c>
      <c r="D35">
        <v>1042</v>
      </c>
      <c r="E35" cm="1">
        <f t="array" aca="1" ref="E35" ca="1">IF(INDIRECT("Sheet1!"&amp;"B"&amp;ROW()) ="",VALUE(0),COUNTIF(INDIRECT(Sheet2!$W$2&amp;"$A:$A"),INDIRECT("Sheet1!"&amp;"B"&amp;ROW())))</f>
        <v>15</v>
      </c>
      <c r="F35" cm="1">
        <f t="array" aca="1" ref="F35" ca="1">_xlfn.LET(_xlpm.SS,_xlfn.XLOOKUP(INDIRECT("Sheet1!A"&amp;ROW()),Sheet5!A:A,Sheet5!G:G,"N",0,1),IF(OR(_xlpm.SS="N",AND(_xlpm.SS="Y",_xlfn.XLOOKUP(INDIRECT("Sheet1!A"&amp;ROW()),Sheet5!A:A,Sheet5!K:K,"N",0,1)="0")),0,1))</f>
        <v>0</v>
      </c>
      <c r="G35">
        <v>0</v>
      </c>
      <c r="L35" cm="1">
        <f t="array" aca="1" ref="L35" ca="1">_xlfn.XLOOKUP(INDIRECT("Sheet1!"&amp;"B"&amp;ROW()),INDIRECT(Sheet2!$W$2&amp;"$A:$A"),INDIRECT(Sheet2!$W$2&amp;"$D:$D"),VALUE(0),0,1)</f>
        <v>11</v>
      </c>
      <c r="M35">
        <v>0</v>
      </c>
      <c r="N35" cm="1">
        <f t="array" aca="1" ref="N35" ca="1">IFERROR(IF(AND(Sheet1!W35="",Sheet1!X35="",Sheet1!Y35=""),IF(OR(Sheet1!F35="❖",Sheet3!AC35="14:00",AND(F35=0,Sheet1!E35=""),AND(Sheet1!Q35=0,Sheet3!M35=0),AND(ABS(Sheet3!L35-Sheet1!S35)&lt;100,Sheet1!Q35=Sheet3!M35,Sheet3!AC35=VALUE(発送日))),0,1),1),0)</f>
        <v>0</v>
      </c>
      <c r="O35" cm="1">
        <f t="array" aca="1" ref="O35" ca="1">IF(INDIRECT("Sheet1!"&amp;"H"&amp;ROW())  &gt;=50,VALUE("10"),A35-INDIRECT("Sheet1!"&amp;"H"&amp;ROW())  )</f>
        <v>2</v>
      </c>
      <c r="R35" s="3">
        <v>0.92</v>
      </c>
    </row>
    <row r="36" spans="1:18">
      <c r="A36">
        <v>7</v>
      </c>
      <c r="B36">
        <v>1023</v>
      </c>
      <c r="D36">
        <v>1029</v>
      </c>
      <c r="E36" cm="1">
        <f t="array" aca="1" ref="E36" ca="1">IF(INDIRECT("Sheet1!"&amp;"B"&amp;ROW()) ="",VALUE(0),COUNTIF(INDIRECT(Sheet2!$W$2&amp;"$A:$A"),INDIRECT("Sheet1!"&amp;"B"&amp;ROW())))</f>
        <v>7</v>
      </c>
      <c r="F36" cm="1">
        <f t="array" aca="1" ref="F36" ca="1">_xlfn.LET(_xlpm.SS,_xlfn.XLOOKUP(INDIRECT("Sheet1!A"&amp;ROW()),Sheet5!A:A,Sheet5!G:G,"N",0,1),IF(OR(_xlpm.SS="N",AND(_xlpm.SS="Y",_xlfn.XLOOKUP(INDIRECT("Sheet1!A"&amp;ROW()),Sheet5!A:A,Sheet5!K:K,"N",0,1)="0")),0,1))</f>
        <v>0</v>
      </c>
      <c r="G36">
        <v>0</v>
      </c>
      <c r="L36" cm="1">
        <f t="array" aca="1" ref="L36" ca="1">_xlfn.XLOOKUP(INDIRECT("Sheet1!"&amp;"B"&amp;ROW()),INDIRECT(Sheet2!$W$2&amp;"$A:$A"),INDIRECT(Sheet2!$W$2&amp;"$D:$D"),VALUE(0),0,1)</f>
        <v>5</v>
      </c>
      <c r="M36">
        <v>0</v>
      </c>
      <c r="N36" cm="1">
        <f t="array" aca="1" ref="N36" ca="1">IFERROR(IF(AND(Sheet1!W36="",Sheet1!X36="",Sheet1!Y36=""),IF(OR(Sheet1!F36="❖",Sheet3!AC36="14:00",AND(F36=0,Sheet1!E36=""),AND(Sheet1!Q36=0,Sheet3!M36=0),AND(ABS(Sheet3!L36-Sheet1!S36)&lt;100,Sheet1!Q36=Sheet3!M36,Sheet3!AC36=VALUE(発送日))),0,1),1),0)</f>
        <v>0</v>
      </c>
      <c r="O36" cm="1">
        <f t="array" aca="1" ref="O36" ca="1">IF(INDIRECT("Sheet1!"&amp;"H"&amp;ROW())  &gt;=50,VALUE("10"),A36-INDIRECT("Sheet1!"&amp;"H"&amp;ROW())  )</f>
        <v>2</v>
      </c>
      <c r="R36" s="3">
        <v>0.92</v>
      </c>
    </row>
    <row r="37" spans="1:18">
      <c r="A37">
        <v>9</v>
      </c>
      <c r="B37">
        <v>1003</v>
      </c>
      <c r="D37">
        <v>1011</v>
      </c>
      <c r="E37" cm="1">
        <f t="array" aca="1" ref="E37" ca="1">IF(INDIRECT("Sheet1!"&amp;"B"&amp;ROW()) ="",VALUE(0),COUNTIF(INDIRECT(Sheet2!$W$2&amp;"$A:$A"),INDIRECT("Sheet1!"&amp;"B"&amp;ROW())))</f>
        <v>9</v>
      </c>
      <c r="F37" cm="1">
        <f t="array" aca="1" ref="F37" ca="1">_xlfn.LET(_xlpm.SS,_xlfn.XLOOKUP(INDIRECT("Sheet1!A"&amp;ROW()),Sheet5!A:A,Sheet5!G:G,"N",0,1),IF(OR(_xlpm.SS="N",AND(_xlpm.SS="Y",_xlfn.XLOOKUP(INDIRECT("Sheet1!A"&amp;ROW()),Sheet5!A:A,Sheet5!K:K,"N",0,1)="0")),0,1))</f>
        <v>0</v>
      </c>
      <c r="G37">
        <v>0</v>
      </c>
      <c r="L37" cm="1">
        <f t="array" aca="1" ref="L37" ca="1">_xlfn.XLOOKUP(INDIRECT("Sheet1!"&amp;"B"&amp;ROW()),INDIRECT(Sheet2!$W$2&amp;"$A:$A"),INDIRECT(Sheet2!$W$2&amp;"$D:$D"),VALUE(0),0,1)</f>
        <v>7</v>
      </c>
      <c r="M37">
        <v>0</v>
      </c>
      <c r="N37" cm="1">
        <f t="array" aca="1" ref="N37" ca="1">IFERROR(IF(AND(Sheet1!W37="",Sheet1!X37="",Sheet1!Y37=""),IF(OR(Sheet1!F37="❖",Sheet3!AC37="14:00",AND(F37=0,Sheet1!E37=""),AND(Sheet1!Q37=0,Sheet3!M37=0),AND(ABS(Sheet3!L37-Sheet1!S37)&lt;100,Sheet1!Q37=Sheet3!M37,Sheet3!AC37=VALUE(発送日))),0,1),1),0)</f>
        <v>0</v>
      </c>
      <c r="O37" cm="1">
        <f t="array" aca="1" ref="O37" ca="1">IF(INDIRECT("Sheet1!"&amp;"H"&amp;ROW())  &gt;=50,VALUE("10"),A37-INDIRECT("Sheet1!"&amp;"H"&amp;ROW())  )</f>
        <v>2</v>
      </c>
      <c r="R37" s="3">
        <v>0.92</v>
      </c>
    </row>
    <row r="38" spans="1:18">
      <c r="A38">
        <v>7</v>
      </c>
      <c r="B38">
        <v>996</v>
      </c>
      <c r="D38">
        <v>1002</v>
      </c>
      <c r="E38" cm="1">
        <f t="array" aca="1" ref="E38" ca="1">IF(INDIRECT("Sheet1!"&amp;"B"&amp;ROW()) ="",VALUE(0),COUNTIF(INDIRECT(Sheet2!$W$2&amp;"$A:$A"),INDIRECT("Sheet1!"&amp;"B"&amp;ROW())))</f>
        <v>7</v>
      </c>
      <c r="F38" cm="1">
        <f t="array" aca="1" ref="F38" ca="1">_xlfn.LET(_xlpm.SS,_xlfn.XLOOKUP(INDIRECT("Sheet1!A"&amp;ROW()),Sheet5!A:A,Sheet5!G:G,"N",0,1),IF(OR(_xlpm.SS="N",AND(_xlpm.SS="Y",_xlfn.XLOOKUP(INDIRECT("Sheet1!A"&amp;ROW()),Sheet5!A:A,Sheet5!K:K,"N",0,1)="0")),0,1))</f>
        <v>0</v>
      </c>
      <c r="G38">
        <v>0</v>
      </c>
      <c r="L38" cm="1">
        <f t="array" aca="1" ref="L38" ca="1">_xlfn.XLOOKUP(INDIRECT("Sheet1!"&amp;"B"&amp;ROW()),INDIRECT(Sheet2!$W$2&amp;"$A:$A"),INDIRECT(Sheet2!$W$2&amp;"$D:$D"),VALUE(0),0,1)</f>
        <v>5</v>
      </c>
      <c r="M38">
        <v>0</v>
      </c>
      <c r="N38" cm="1">
        <f t="array" aca="1" ref="N38" ca="1">IFERROR(IF(AND(Sheet1!W38="",Sheet1!X38="",Sheet1!Y38=""),IF(OR(Sheet1!F38="❖",Sheet3!AC38="14:00",AND(F38=0,Sheet1!E38=""),AND(Sheet1!Q38=0,Sheet3!M38=0),AND(ABS(Sheet3!L38-Sheet1!S38)&lt;100,Sheet1!Q38=Sheet3!M38,Sheet3!AC38=VALUE(発送日))),0,1),1),0)</f>
        <v>0</v>
      </c>
      <c r="O38" cm="1">
        <f t="array" aca="1" ref="O38" ca="1">IF(INDIRECT("Sheet1!"&amp;"H"&amp;ROW())  &gt;=50,VALUE("10"),A38-INDIRECT("Sheet1!"&amp;"H"&amp;ROW())  )</f>
        <v>2</v>
      </c>
      <c r="R38" s="3">
        <v>0.92</v>
      </c>
    </row>
    <row r="39" spans="1:18">
      <c r="A39">
        <v>23</v>
      </c>
      <c r="B39">
        <v>1045</v>
      </c>
      <c r="D39">
        <v>1067</v>
      </c>
      <c r="E39" cm="1">
        <f t="array" aca="1" ref="E39" ca="1">IF(INDIRECT("Sheet1!"&amp;"B"&amp;ROW()) ="",VALUE(0),COUNTIF(INDIRECT(Sheet2!$W$2&amp;"$A:$A"),INDIRECT("Sheet1!"&amp;"B"&amp;ROW())))</f>
        <v>25</v>
      </c>
      <c r="F39" cm="1">
        <f t="array" aca="1" ref="F39" ca="1">_xlfn.LET(_xlpm.SS,_xlfn.XLOOKUP(INDIRECT("Sheet1!A"&amp;ROW()),Sheet5!A:A,Sheet5!G:G,"N",0,1),IF(OR(_xlpm.SS="N",AND(_xlpm.SS="Y",_xlfn.XLOOKUP(INDIRECT("Sheet1!A"&amp;ROW()),Sheet5!A:A,Sheet5!K:K,"N",0,1)="0")),0,1))</f>
        <v>0</v>
      </c>
      <c r="G39">
        <v>0</v>
      </c>
      <c r="L39" cm="1">
        <f t="array" aca="1" ref="L39" ca="1">_xlfn.XLOOKUP(INDIRECT("Sheet1!"&amp;"B"&amp;ROW()),INDIRECT(Sheet2!$W$2&amp;"$A:$A"),INDIRECT(Sheet2!$W$2&amp;"$D:$D"),VALUE(0),0,1)</f>
        <v>21</v>
      </c>
      <c r="M39">
        <v>0</v>
      </c>
      <c r="N39" cm="1">
        <f t="array" aca="1" ref="N39" ca="1">IFERROR(IF(AND(Sheet1!W39="",Sheet1!X39="",Sheet1!Y39=""),IF(OR(Sheet1!F39="❖",Sheet3!AC39="14:00",AND(F39=0,Sheet1!E39=""),AND(Sheet1!Q39=0,Sheet3!M39=0),AND(ABS(Sheet3!L39-Sheet1!S39)&lt;100,Sheet1!Q39=Sheet3!M39,Sheet3!AC39=VALUE(発送日))),0,1),1),0)</f>
        <v>1</v>
      </c>
      <c r="O39" cm="1">
        <f t="array" aca="1" ref="O39" ca="1">IF(INDIRECT("Sheet1!"&amp;"H"&amp;ROW())  &gt;=50,VALUE("10"),A39-INDIRECT("Sheet1!"&amp;"H"&amp;ROW())  )</f>
        <v>2</v>
      </c>
      <c r="R39" s="3">
        <v>0.92</v>
      </c>
    </row>
    <row r="40" spans="1:18">
      <c r="A40">
        <v>43</v>
      </c>
      <c r="B40">
        <v>1241</v>
      </c>
      <c r="D40">
        <v>1283</v>
      </c>
      <c r="E40" cm="1">
        <f t="array" aca="1" ref="E40" ca="1">IF(INDIRECT("Sheet1!"&amp;"B"&amp;ROW()) ="",VALUE(0),COUNTIF(INDIRECT(Sheet2!$W$2&amp;"$A:$A"),INDIRECT("Sheet1!"&amp;"B"&amp;ROW())))</f>
        <v>49</v>
      </c>
      <c r="F40" cm="1">
        <f t="array" aca="1" ref="F40" ca="1">_xlfn.LET(_xlpm.SS,_xlfn.XLOOKUP(INDIRECT("Sheet1!A"&amp;ROW()),Sheet5!A:A,Sheet5!G:G,"N",0,1),IF(OR(_xlpm.SS="N",AND(_xlpm.SS="Y",_xlfn.XLOOKUP(INDIRECT("Sheet1!A"&amp;ROW()),Sheet5!A:A,Sheet5!K:K,"N",0,1)="0")),0,1))</f>
        <v>1</v>
      </c>
      <c r="G40">
        <v>0</v>
      </c>
      <c r="L40" cm="1">
        <f t="array" aca="1" ref="L40" ca="1">_xlfn.XLOOKUP(INDIRECT("Sheet1!"&amp;"B"&amp;ROW()),INDIRECT(Sheet2!$W$2&amp;"$A:$A"),INDIRECT(Sheet2!$W$2&amp;"$D:$D"),VALUE(0),0,1)</f>
        <v>41</v>
      </c>
      <c r="M40">
        <v>0</v>
      </c>
      <c r="N40" cm="1">
        <f t="array" aca="1" ref="N40" ca="1">IFERROR(IF(AND(Sheet1!W40="",Sheet1!X40="",Sheet1!Y40=""),IF(OR(Sheet1!F40="❖",Sheet3!AC40="14:00",AND(F40=0,Sheet1!E40=""),AND(Sheet1!Q40=0,Sheet3!M40=0),AND(ABS(Sheet3!L40-Sheet1!S40)&lt;100,Sheet1!Q40=Sheet3!M40,Sheet3!AC40=VALUE(発送日))),0,1),1),0)</f>
        <v>1</v>
      </c>
      <c r="O40" cm="1">
        <f t="array" aca="1" ref="O40" ca="1">IF(INDIRECT("Sheet1!"&amp;"H"&amp;ROW())  &gt;=50,VALUE("10"),A40-INDIRECT("Sheet1!"&amp;"H"&amp;ROW())  )</f>
        <v>2</v>
      </c>
      <c r="R40" s="3">
        <v>0.92</v>
      </c>
    </row>
    <row r="41" spans="1:18">
      <c r="A41">
        <v>35</v>
      </c>
      <c r="B41">
        <v>1123</v>
      </c>
      <c r="D41">
        <v>1157</v>
      </c>
      <c r="E41" cm="1">
        <f t="array" aca="1" ref="E41" ca="1">IF(INDIRECT("Sheet1!"&amp;"B"&amp;ROW()) ="",VALUE(0),COUNTIF(INDIRECT(Sheet2!$W$2&amp;"$A:$A"),INDIRECT("Sheet1!"&amp;"B"&amp;ROW())))</f>
        <v>39</v>
      </c>
      <c r="F41" cm="1">
        <f t="array" aca="1" ref="F41" ca="1">_xlfn.LET(_xlpm.SS,_xlfn.XLOOKUP(INDIRECT("Sheet1!A"&amp;ROW()),Sheet5!A:A,Sheet5!G:G,"N",0,1),IF(OR(_xlpm.SS="N",AND(_xlpm.SS="Y",_xlfn.XLOOKUP(INDIRECT("Sheet1!A"&amp;ROW()),Sheet5!A:A,Sheet5!K:K,"N",0,1)="0")),0,1))</f>
        <v>1</v>
      </c>
      <c r="G41">
        <v>0</v>
      </c>
      <c r="L41" cm="1">
        <f t="array" aca="1" ref="L41" ca="1">_xlfn.XLOOKUP(INDIRECT("Sheet1!"&amp;"B"&amp;ROW()),INDIRECT(Sheet2!$W$2&amp;"$A:$A"),INDIRECT(Sheet2!$W$2&amp;"$D:$D"),VALUE(0),0,1)</f>
        <v>33</v>
      </c>
      <c r="M41">
        <v>0</v>
      </c>
      <c r="N41" cm="1">
        <f t="array" aca="1" ref="N41" ca="1">IFERROR(IF(AND(Sheet1!W41="",Sheet1!X41="",Sheet1!Y41=""),IF(OR(Sheet1!F41="❖",Sheet3!AC41="14:00",AND(F41=0,Sheet1!E41=""),AND(Sheet1!Q41=0,Sheet3!M41=0),AND(ABS(Sheet3!L41-Sheet1!S41)&lt;100,Sheet1!Q41=Sheet3!M41,Sheet3!AC41=VALUE(発送日))),0,1),1),0)</f>
        <v>1</v>
      </c>
      <c r="O41" cm="1">
        <f t="array" aca="1" ref="O41" ca="1">IF(INDIRECT("Sheet1!"&amp;"H"&amp;ROW())  &gt;=50,VALUE("10"),A41-INDIRECT("Sheet1!"&amp;"H"&amp;ROW())  )</f>
        <v>2</v>
      </c>
      <c r="R41" s="3">
        <v>0.92</v>
      </c>
    </row>
    <row r="42" spans="1:18">
      <c r="A42">
        <v>24</v>
      </c>
      <c r="B42">
        <v>1097</v>
      </c>
      <c r="D42">
        <v>1120</v>
      </c>
      <c r="E42" cm="1">
        <f t="array" aca="1" ref="E42" ca="1">IF(INDIRECT("Sheet1!"&amp;"B"&amp;ROW()) ="",VALUE(0),COUNTIF(INDIRECT(Sheet2!$W$2&amp;"$A:$A"),INDIRECT("Sheet1!"&amp;"B"&amp;ROW())))</f>
        <v>26</v>
      </c>
      <c r="F42" cm="1">
        <f t="array" aca="1" ref="F42" ca="1">_xlfn.LET(_xlpm.SS,_xlfn.XLOOKUP(INDIRECT("Sheet1!A"&amp;ROW()),Sheet5!A:A,Sheet5!G:G,"N",0,1),IF(OR(_xlpm.SS="N",AND(_xlpm.SS="Y",_xlfn.XLOOKUP(INDIRECT("Sheet1!A"&amp;ROW()),Sheet5!A:A,Sheet5!K:K,"N",0,1)="0")),0,1))</f>
        <v>1</v>
      </c>
      <c r="G42">
        <v>0</v>
      </c>
      <c r="L42" cm="1">
        <f t="array" aca="1" ref="L42" ca="1">_xlfn.XLOOKUP(INDIRECT("Sheet1!"&amp;"B"&amp;ROW()),INDIRECT(Sheet2!$W$2&amp;"$A:$A"),INDIRECT(Sheet2!$W$2&amp;"$D:$D"),VALUE(0),0,1)</f>
        <v>22</v>
      </c>
      <c r="M42">
        <v>0</v>
      </c>
      <c r="N42" cm="1">
        <f t="array" aca="1" ref="N42" ca="1">IFERROR(IF(AND(Sheet1!W42="",Sheet1!X42="",Sheet1!Y42=""),IF(OR(Sheet1!F42="❖",Sheet3!AC42="14:00",AND(F42=0,Sheet1!E42=""),AND(Sheet1!Q42=0,Sheet3!M42=0),AND(ABS(Sheet3!L42-Sheet1!S42)&lt;100,Sheet1!Q42=Sheet3!M42,Sheet3!AC42=VALUE(発送日))),0,1),1),0)</f>
        <v>0</v>
      </c>
      <c r="O42" cm="1">
        <f t="array" aca="1" ref="O42" ca="1">IF(INDIRECT("Sheet1!"&amp;"H"&amp;ROW())  &gt;=50,VALUE("10"),A42-INDIRECT("Sheet1!"&amp;"H"&amp;ROW())  )</f>
        <v>2</v>
      </c>
      <c r="R42" s="3">
        <v>0.92</v>
      </c>
    </row>
    <row r="43" spans="1:18">
      <c r="A43">
        <v>16</v>
      </c>
      <c r="B43">
        <v>1079</v>
      </c>
      <c r="D43">
        <v>1094</v>
      </c>
      <c r="E43" cm="1">
        <f t="array" aca="1" ref="E43" ca="1">IF(INDIRECT("Sheet1!"&amp;"B"&amp;ROW()) ="",VALUE(0),COUNTIF(INDIRECT(Sheet2!$W$2&amp;"$A:$A"),INDIRECT("Sheet1!"&amp;"B"&amp;ROW())))</f>
        <v>18</v>
      </c>
      <c r="F43" cm="1">
        <f t="array" aca="1" ref="F43" ca="1">_xlfn.LET(_xlpm.SS,_xlfn.XLOOKUP(INDIRECT("Sheet1!A"&amp;ROW()),Sheet5!A:A,Sheet5!G:G,"N",0,1),IF(OR(_xlpm.SS="N",AND(_xlpm.SS="Y",_xlfn.XLOOKUP(INDIRECT("Sheet1!A"&amp;ROW()),Sheet5!A:A,Sheet5!K:K,"N",0,1)="0")),0,1))</f>
        <v>1</v>
      </c>
      <c r="G43">
        <v>0</v>
      </c>
      <c r="L43" cm="1">
        <f t="array" aca="1" ref="L43" ca="1">_xlfn.XLOOKUP(INDIRECT("Sheet1!"&amp;"B"&amp;ROW()),INDIRECT(Sheet2!$W$2&amp;"$A:$A"),INDIRECT(Sheet2!$W$2&amp;"$D:$D"),VALUE(0),0,1)</f>
        <v>14</v>
      </c>
      <c r="M43">
        <v>0</v>
      </c>
      <c r="N43" cm="1">
        <f t="array" aca="1" ref="N43" ca="1">IFERROR(IF(AND(Sheet1!W43="",Sheet1!X43="",Sheet1!Y43=""),IF(OR(Sheet1!F43="❖",Sheet3!AC43="14:00",AND(F43=0,Sheet1!E43=""),AND(Sheet1!Q43=0,Sheet3!M43=0),AND(ABS(Sheet3!L43-Sheet1!S43)&lt;100,Sheet1!Q43=Sheet3!M43,Sheet3!AC43=VALUE(発送日))),0,1),1),0)</f>
        <v>1</v>
      </c>
      <c r="O43" cm="1">
        <f t="array" aca="1" ref="O43" ca="1">IF(INDIRECT("Sheet1!"&amp;"H"&amp;ROW())  &gt;=50,VALUE("10"),A43-INDIRECT("Sheet1!"&amp;"H"&amp;ROW())  )</f>
        <v>2</v>
      </c>
      <c r="R43" s="3">
        <v>0.92</v>
      </c>
    </row>
    <row r="44" spans="1:18">
      <c r="A44">
        <v>27</v>
      </c>
      <c r="B44">
        <v>1162</v>
      </c>
      <c r="D44">
        <v>1188</v>
      </c>
      <c r="E44" cm="1">
        <f t="array" aca="1" ref="E44" ca="1">IF(INDIRECT("Sheet1!"&amp;"B"&amp;ROW()) ="",VALUE(0),COUNTIF(INDIRECT(Sheet2!$W$2&amp;"$A:$A"),INDIRECT("Sheet1!"&amp;"B"&amp;ROW())))</f>
        <v>31</v>
      </c>
      <c r="F44" cm="1">
        <f t="array" aca="1" ref="F44" ca="1">_xlfn.LET(_xlpm.SS,_xlfn.XLOOKUP(INDIRECT("Sheet1!A"&amp;ROW()),Sheet5!A:A,Sheet5!G:G,"N",0,1),IF(OR(_xlpm.SS="N",AND(_xlpm.SS="Y",_xlfn.XLOOKUP(INDIRECT("Sheet1!A"&amp;ROW()),Sheet5!A:A,Sheet5!K:K,"N",0,1)="0")),0,1))</f>
        <v>1</v>
      </c>
      <c r="G44">
        <v>0</v>
      </c>
      <c r="L44" cm="1">
        <f t="array" aca="1" ref="L44" ca="1">_xlfn.XLOOKUP(INDIRECT("Sheet1!"&amp;"B"&amp;ROW()),INDIRECT(Sheet2!$W$2&amp;"$A:$A"),INDIRECT(Sheet2!$W$2&amp;"$D:$D"),VALUE(0),0,1)</f>
        <v>25</v>
      </c>
      <c r="M44">
        <v>0</v>
      </c>
      <c r="N44" cm="1">
        <f t="array" aca="1" ref="N44" ca="1">IFERROR(IF(AND(Sheet1!W44="",Sheet1!X44="",Sheet1!Y44=""),IF(OR(Sheet1!F44="❖",Sheet3!AC44="14:00",AND(F44=0,Sheet1!E44=""),AND(Sheet1!Q44=0,Sheet3!M44=0),AND(ABS(Sheet3!L44-Sheet1!S44)&lt;100,Sheet1!Q44=Sheet3!M44,Sheet3!AC44=VALUE(発送日))),0,1),1),0)</f>
        <v>1</v>
      </c>
      <c r="O44" cm="1">
        <f t="array" aca="1" ref="O44" ca="1">IF(INDIRECT("Sheet1!"&amp;"H"&amp;ROW())  &gt;=50,VALUE("10"),A44-INDIRECT("Sheet1!"&amp;"H"&amp;ROW())  )</f>
        <v>2</v>
      </c>
      <c r="R44" s="3">
        <v>0.92</v>
      </c>
    </row>
    <row r="45" spans="1:18">
      <c r="A45">
        <v>40</v>
      </c>
      <c r="B45">
        <v>1290</v>
      </c>
      <c r="D45">
        <v>1329</v>
      </c>
      <c r="E45" cm="1">
        <f t="array" aca="1" ref="E45" ca="1">IF(INDIRECT("Sheet1!"&amp;"B"&amp;ROW()) ="",VALUE(0),COUNTIF(INDIRECT(Sheet2!$W$2&amp;"$A:$A"),INDIRECT("Sheet1!"&amp;"B"&amp;ROW())))</f>
        <v>46</v>
      </c>
      <c r="F45" cm="1">
        <f t="array" aca="1" ref="F45" ca="1">_xlfn.LET(_xlpm.SS,_xlfn.XLOOKUP(INDIRECT("Sheet1!A"&amp;ROW()),Sheet5!A:A,Sheet5!G:G,"N",0,1),IF(OR(_xlpm.SS="N",AND(_xlpm.SS="Y",_xlfn.XLOOKUP(INDIRECT("Sheet1!A"&amp;ROW()),Sheet5!A:A,Sheet5!K:K,"N",0,1)="0")),0,1))</f>
        <v>1</v>
      </c>
      <c r="G45">
        <v>0</v>
      </c>
      <c r="L45" cm="1">
        <f t="array" aca="1" ref="L45" ca="1">_xlfn.XLOOKUP(INDIRECT("Sheet1!"&amp;"B"&amp;ROW()),INDIRECT(Sheet2!$W$2&amp;"$A:$A"),INDIRECT(Sheet2!$W$2&amp;"$D:$D"),VALUE(0),0,1)</f>
        <v>38</v>
      </c>
      <c r="M45">
        <v>0</v>
      </c>
      <c r="N45" cm="1">
        <f t="array" aca="1" ref="N45" ca="1">IFERROR(IF(AND(Sheet1!W45="",Sheet1!X45="",Sheet1!Y45=""),IF(OR(Sheet1!F45="❖",Sheet3!AC45="14:00",AND(F45=0,Sheet1!E45=""),AND(Sheet1!Q45=0,Sheet3!M45=0),AND(ABS(Sheet3!L45-Sheet1!S45)&lt;100,Sheet1!Q45=Sheet3!M45,Sheet3!AC45=VALUE(発送日))),0,1),1),0)</f>
        <v>1</v>
      </c>
      <c r="O45" cm="1">
        <f t="array" aca="1" ref="O45" ca="1">IF(INDIRECT("Sheet1!"&amp;"H"&amp;ROW())  &gt;=50,VALUE("10"),A45-INDIRECT("Sheet1!"&amp;"H"&amp;ROW())  )</f>
        <v>2</v>
      </c>
      <c r="R45" s="3">
        <v>0.92</v>
      </c>
    </row>
    <row r="46" spans="1:18">
      <c r="A46">
        <v>42</v>
      </c>
      <c r="B46">
        <v>1193</v>
      </c>
      <c r="D46">
        <v>1234</v>
      </c>
      <c r="E46" cm="1">
        <f t="array" aca="1" ref="E46" ca="1">IF(INDIRECT("Sheet1!"&amp;"B"&amp;ROW()) ="",VALUE(0),COUNTIF(INDIRECT(Sheet2!$W$2&amp;"$A:$A"),INDIRECT("Sheet1!"&amp;"B"&amp;ROW())))</f>
        <v>48</v>
      </c>
      <c r="F46" cm="1">
        <f t="array" aca="1" ref="F46" ca="1">_xlfn.LET(_xlpm.SS,_xlfn.XLOOKUP(INDIRECT("Sheet1!A"&amp;ROW()),Sheet5!A:A,Sheet5!G:G,"N",0,1),IF(OR(_xlpm.SS="N",AND(_xlpm.SS="Y",_xlfn.XLOOKUP(INDIRECT("Sheet1!A"&amp;ROW()),Sheet5!A:A,Sheet5!K:K,"N",0,1)="0")),0,1))</f>
        <v>1</v>
      </c>
      <c r="G46">
        <v>0</v>
      </c>
      <c r="L46" cm="1">
        <f t="array" aca="1" ref="L46" ca="1">_xlfn.XLOOKUP(INDIRECT("Sheet1!"&amp;"B"&amp;ROW()),INDIRECT(Sheet2!$W$2&amp;"$A:$A"),INDIRECT(Sheet2!$W$2&amp;"$D:$D"),VALUE(0),0,1)</f>
        <v>40</v>
      </c>
      <c r="M46">
        <v>0</v>
      </c>
      <c r="N46" cm="1">
        <f t="array" aca="1" ref="N46" ca="1">IFERROR(IF(AND(Sheet1!W46="",Sheet1!X46="",Sheet1!Y46=""),IF(OR(Sheet1!F46="❖",Sheet3!AC46="14:00",AND(F46=0,Sheet1!E46=""),AND(Sheet1!Q46=0,Sheet3!M46=0),AND(ABS(Sheet3!L46-Sheet1!S46)&lt;100,Sheet1!Q46=Sheet3!M46,Sheet3!AC46=VALUE(発送日))),0,1),1),0)</f>
        <v>0</v>
      </c>
      <c r="O46" cm="1">
        <f t="array" aca="1" ref="O46" ca="1">IF(INDIRECT("Sheet1!"&amp;"H"&amp;ROW())  &gt;=50,VALUE("10"),A46-INDIRECT("Sheet1!"&amp;"H"&amp;ROW())  )</f>
        <v>2</v>
      </c>
      <c r="R46" s="3">
        <v>0.92</v>
      </c>
    </row>
    <row r="47" spans="1:18">
      <c r="A47">
        <v>9</v>
      </c>
      <c r="B47">
        <v>1070</v>
      </c>
      <c r="D47">
        <v>1078</v>
      </c>
      <c r="E47" cm="1">
        <f t="array" aca="1" ref="E47" ca="1">IF(INDIRECT("Sheet1!"&amp;"B"&amp;ROW()) ="",VALUE(0),COUNTIF(INDIRECT(Sheet2!$W$2&amp;"$A:$A"),INDIRECT("Sheet1!"&amp;"B"&amp;ROW())))</f>
        <v>9</v>
      </c>
      <c r="F47" cm="1">
        <f t="array" aca="1" ref="F47" ca="1">_xlfn.LET(_xlpm.SS,_xlfn.XLOOKUP(INDIRECT("Sheet1!A"&amp;ROW()),Sheet5!A:A,Sheet5!G:G,"N",0,1),IF(OR(_xlpm.SS="N",AND(_xlpm.SS="Y",_xlfn.XLOOKUP(INDIRECT("Sheet1!A"&amp;ROW()),Sheet5!A:A,Sheet5!K:K,"N",0,1)="0")),0,1))</f>
        <v>0</v>
      </c>
      <c r="G47">
        <v>0</v>
      </c>
      <c r="L47" cm="1">
        <f t="array" aca="1" ref="L47" ca="1">_xlfn.XLOOKUP(INDIRECT("Sheet1!"&amp;"B"&amp;ROW()),INDIRECT(Sheet2!$W$2&amp;"$A:$A"),INDIRECT(Sheet2!$W$2&amp;"$D:$D"),VALUE(0),0,1)</f>
        <v>7</v>
      </c>
      <c r="M47">
        <v>0</v>
      </c>
      <c r="N47" cm="1">
        <f t="array" aca="1" ref="N47" ca="1">IFERROR(IF(AND(Sheet1!W47="",Sheet1!X47="",Sheet1!Y47=""),IF(OR(Sheet1!F47="❖",Sheet3!AC47="14:00",AND(F47=0,Sheet1!E47=""),AND(Sheet1!Q47=0,Sheet3!M47=0),AND(ABS(Sheet3!L47-Sheet1!S47)&lt;100,Sheet1!Q47=Sheet3!M47,Sheet3!AC47=VALUE(発送日))),0,1),1),0)</f>
        <v>0</v>
      </c>
      <c r="O47" cm="1">
        <f t="array" aca="1" ref="O47" ca="1">IF(INDIRECT("Sheet1!"&amp;"H"&amp;ROW())  &gt;=50,VALUE("10"),A47-INDIRECT("Sheet1!"&amp;"H"&amp;ROW())  )</f>
        <v>2</v>
      </c>
      <c r="R47" s="3">
        <v>0.92</v>
      </c>
    </row>
    <row r="48" spans="1:18">
      <c r="A48">
        <v>46</v>
      </c>
      <c r="B48">
        <v>1431</v>
      </c>
      <c r="D48">
        <v>1476</v>
      </c>
      <c r="E48" cm="1">
        <f t="array" aca="1" ref="E48" ca="1">IF(INDIRECT("Sheet1!"&amp;"B"&amp;ROW()) ="",VALUE(0),COUNTIF(INDIRECT(Sheet2!$W$2&amp;"$A:$A"),INDIRECT("Sheet1!"&amp;"B"&amp;ROW())))</f>
        <v>52</v>
      </c>
      <c r="F48" cm="1">
        <f t="array" aca="1" ref="F48" ca="1">_xlfn.LET(_xlpm.SS,_xlfn.XLOOKUP(INDIRECT("Sheet1!A"&amp;ROW()),Sheet5!A:A,Sheet5!G:G,"N",0,1),IF(OR(_xlpm.SS="N",AND(_xlpm.SS="Y",_xlfn.XLOOKUP(INDIRECT("Sheet1!A"&amp;ROW()),Sheet5!A:A,Sheet5!K:K,"N",0,1)="0")),0,1))</f>
        <v>1</v>
      </c>
      <c r="G48">
        <v>0</v>
      </c>
      <c r="L48" cm="1">
        <f t="array" aca="1" ref="L48" ca="1">_xlfn.XLOOKUP(INDIRECT("Sheet1!"&amp;"B"&amp;ROW()),INDIRECT(Sheet2!$W$2&amp;"$A:$A"),INDIRECT(Sheet2!$W$2&amp;"$D:$D"),VALUE(0),0,1)</f>
        <v>44</v>
      </c>
      <c r="M48">
        <v>0</v>
      </c>
      <c r="N48" cm="1">
        <f t="array" aca="1" ref="N48" ca="1">IFERROR(IF(AND(Sheet1!W48="",Sheet1!X48="",Sheet1!Y48=""),IF(OR(Sheet1!F48="❖",Sheet3!AC48="14:00",AND(F48=0,Sheet1!E48=""),AND(Sheet1!Q48=0,Sheet3!M48=0),AND(ABS(Sheet3!L48-Sheet1!S48)&lt;100,Sheet1!Q48=Sheet3!M48,Sheet3!AC48=VALUE(発送日))),0,1),1),0)</f>
        <v>1</v>
      </c>
      <c r="O48" cm="1">
        <f t="array" aca="1" ref="O48" ca="1">IF(INDIRECT("Sheet1!"&amp;"H"&amp;ROW())  &gt;=50,VALUE("10"),A48-INDIRECT("Sheet1!"&amp;"H"&amp;ROW())  )</f>
        <v>2</v>
      </c>
      <c r="R48" s="3">
        <v>0.92</v>
      </c>
    </row>
    <row r="49" spans="1:18">
      <c r="A49">
        <v>38</v>
      </c>
      <c r="B49">
        <v>1387</v>
      </c>
      <c r="D49">
        <v>1424</v>
      </c>
      <c r="E49" cm="1">
        <f t="array" aca="1" ref="E49" ca="1">IF(INDIRECT("Sheet1!"&amp;"B"&amp;ROW()) ="",VALUE(0),COUNTIF(INDIRECT(Sheet2!$W$2&amp;"$A:$A"),INDIRECT("Sheet1!"&amp;"B"&amp;ROW())))</f>
        <v>44</v>
      </c>
      <c r="F49" cm="1">
        <f t="array" aca="1" ref="F49" ca="1">_xlfn.LET(_xlpm.SS,_xlfn.XLOOKUP(INDIRECT("Sheet1!A"&amp;ROW()),Sheet5!A:A,Sheet5!G:G,"N",0,1),IF(OR(_xlpm.SS="N",AND(_xlpm.SS="Y",_xlfn.XLOOKUP(INDIRECT("Sheet1!A"&amp;ROW()),Sheet5!A:A,Sheet5!K:K,"N",0,1)="0")),0,1))</f>
        <v>1</v>
      </c>
      <c r="G49">
        <v>0</v>
      </c>
      <c r="L49" cm="1">
        <f t="array" aca="1" ref="L49" ca="1">_xlfn.XLOOKUP(INDIRECT("Sheet1!"&amp;"B"&amp;ROW()),INDIRECT(Sheet2!$W$2&amp;"$A:$A"),INDIRECT(Sheet2!$W$2&amp;"$D:$D"),VALUE(0),0,1)</f>
        <v>36</v>
      </c>
      <c r="M49">
        <v>0</v>
      </c>
      <c r="N49" cm="1">
        <f t="array" aca="1" ref="N49" ca="1">IFERROR(IF(AND(Sheet1!W49="",Sheet1!X49="",Sheet1!Y49=""),IF(OR(Sheet1!F49="❖",Sheet3!AC49="14:00",AND(F49=0,Sheet1!E49=""),AND(Sheet1!Q49=0,Sheet3!M49=0),AND(ABS(Sheet3!L49-Sheet1!S49)&lt;100,Sheet1!Q49=Sheet3!M49,Sheet3!AC49=VALUE(発送日))),0,1),1),0)</f>
        <v>0</v>
      </c>
      <c r="O49" cm="1">
        <f t="array" aca="1" ref="O49" ca="1">IF(INDIRECT("Sheet1!"&amp;"H"&amp;ROW())  &gt;=50,VALUE("10"),A49-INDIRECT("Sheet1!"&amp;"H"&amp;ROW())  )</f>
        <v>2</v>
      </c>
      <c r="R49" s="3">
        <v>0.92</v>
      </c>
    </row>
    <row r="50" spans="1:18">
      <c r="A50">
        <v>13</v>
      </c>
      <c r="B50">
        <v>1372</v>
      </c>
      <c r="D50">
        <v>1384</v>
      </c>
      <c r="E50" cm="1">
        <f t="array" aca="1" ref="E50" ca="1">IF(INDIRECT("Sheet1!"&amp;"B"&amp;ROW()) ="",VALUE(0),COUNTIF(INDIRECT(Sheet2!$W$2&amp;"$A:$A"),INDIRECT("Sheet1!"&amp;"B"&amp;ROW())))</f>
        <v>15</v>
      </c>
      <c r="F50" cm="1">
        <f t="array" aca="1" ref="F50" ca="1">_xlfn.LET(_xlpm.SS,_xlfn.XLOOKUP(INDIRECT("Sheet1!A"&amp;ROW()),Sheet5!A:A,Sheet5!G:G,"N",0,1),IF(OR(_xlpm.SS="N",AND(_xlpm.SS="Y",_xlfn.XLOOKUP(INDIRECT("Sheet1!A"&amp;ROW()),Sheet5!A:A,Sheet5!K:K,"N",0,1)="0")),0,1))</f>
        <v>0</v>
      </c>
      <c r="G50">
        <v>0</v>
      </c>
      <c r="L50" cm="1">
        <f t="array" aca="1" ref="L50" ca="1">_xlfn.XLOOKUP(INDIRECT("Sheet1!"&amp;"B"&amp;ROW()),INDIRECT(Sheet2!$W$2&amp;"$A:$A"),INDIRECT(Sheet2!$W$2&amp;"$D:$D"),VALUE(0),0,1)</f>
        <v>11</v>
      </c>
      <c r="M50">
        <v>0</v>
      </c>
      <c r="N50" cm="1">
        <f t="array" aca="1" ref="N50" ca="1">IFERROR(IF(AND(Sheet1!W50="",Sheet1!X50="",Sheet1!Y50=""),IF(OR(Sheet1!F50="❖",Sheet3!AC50="14:00",AND(F50=0,Sheet1!E50=""),AND(Sheet1!Q50=0,Sheet3!M50=0),AND(ABS(Sheet3!L50-Sheet1!S50)&lt;100,Sheet1!Q50=Sheet3!M50,Sheet3!AC50=VALUE(発送日))),0,1),1),0)</f>
        <v>0</v>
      </c>
      <c r="O50" cm="1">
        <f t="array" aca="1" ref="O50" ca="1">IF(INDIRECT("Sheet1!"&amp;"H"&amp;ROW())  &gt;=50,VALUE("10"),A50-INDIRECT("Sheet1!"&amp;"H"&amp;ROW())  )</f>
        <v>2</v>
      </c>
      <c r="R50" s="3">
        <v>0.92</v>
      </c>
    </row>
    <row r="51" spans="1:18">
      <c r="A51">
        <v>15</v>
      </c>
      <c r="B51">
        <v>1355</v>
      </c>
      <c r="D51">
        <v>1369</v>
      </c>
      <c r="E51" cm="1">
        <f t="array" aca="1" ref="E51" ca="1">IF(INDIRECT("Sheet1!"&amp;"B"&amp;ROW()) ="",VALUE(0),COUNTIF(INDIRECT(Sheet2!$W$2&amp;"$A:$A"),INDIRECT("Sheet1!"&amp;"B"&amp;ROW())))</f>
        <v>17</v>
      </c>
      <c r="F51" cm="1">
        <f t="array" aca="1" ref="F51" ca="1">_xlfn.LET(_xlpm.SS,_xlfn.XLOOKUP(INDIRECT("Sheet1!A"&amp;ROW()),Sheet5!A:A,Sheet5!G:G,"N",0,1),IF(OR(_xlpm.SS="N",AND(_xlpm.SS="Y",_xlfn.XLOOKUP(INDIRECT("Sheet1!A"&amp;ROW()),Sheet5!A:A,Sheet5!K:K,"N",0,1)="0")),0,1))</f>
        <v>0</v>
      </c>
      <c r="G51">
        <v>0</v>
      </c>
      <c r="L51" cm="1">
        <f t="array" aca="1" ref="L51" ca="1">_xlfn.XLOOKUP(INDIRECT("Sheet1!"&amp;"B"&amp;ROW()),INDIRECT(Sheet2!$W$2&amp;"$A:$A"),INDIRECT(Sheet2!$W$2&amp;"$D:$D"),VALUE(0),0,1)</f>
        <v>13</v>
      </c>
      <c r="M51">
        <v>0</v>
      </c>
      <c r="N51" cm="1">
        <f t="array" aca="1" ref="N51" ca="1">IFERROR(IF(AND(Sheet1!W51="",Sheet1!X51="",Sheet1!Y51=""),IF(OR(Sheet1!F51="❖",Sheet3!AC51="14:00",AND(F51=0,Sheet1!E51=""),AND(Sheet1!Q51=0,Sheet3!M51=0),AND(ABS(Sheet3!L51-Sheet1!S51)&lt;100,Sheet1!Q51=Sheet3!M51,Sheet3!AC51=VALUE(発送日))),0,1),1),0)</f>
        <v>0</v>
      </c>
      <c r="O51" cm="1">
        <f t="array" aca="1" ref="O51" ca="1">IF(INDIRECT("Sheet1!"&amp;"H"&amp;ROW())  &gt;=50,VALUE("10"),A51-INDIRECT("Sheet1!"&amp;"H"&amp;ROW())  )</f>
        <v>2</v>
      </c>
      <c r="R51" s="3">
        <v>0.92</v>
      </c>
    </row>
    <row r="52" spans="1:18">
      <c r="A52">
        <v>3</v>
      </c>
      <c r="B52">
        <v>1336</v>
      </c>
      <c r="D52">
        <v>1338</v>
      </c>
      <c r="E52" cm="1">
        <f t="array" aca="1" ref="E52" ca="1">IF(INDIRECT("Sheet1!"&amp;"B"&amp;ROW()) ="",VALUE(0),COUNTIF(INDIRECT(Sheet2!$W$2&amp;"$A:$A"),INDIRECT("Sheet1!"&amp;"B"&amp;ROW())))</f>
        <v>3</v>
      </c>
      <c r="F52" cm="1">
        <f t="array" aca="1" ref="F52" ca="1">_xlfn.LET(_xlpm.SS,_xlfn.XLOOKUP(INDIRECT("Sheet1!A"&amp;ROW()),Sheet5!A:A,Sheet5!G:G,"N",0,1),IF(OR(_xlpm.SS="N",AND(_xlpm.SS="Y",_xlfn.XLOOKUP(INDIRECT("Sheet1!A"&amp;ROW()),Sheet5!A:A,Sheet5!K:K,"N",0,1)="0")),0,1))</f>
        <v>0</v>
      </c>
      <c r="G52">
        <v>0</v>
      </c>
      <c r="L52" cm="1">
        <f t="array" aca="1" ref="L52" ca="1">_xlfn.XLOOKUP(INDIRECT("Sheet1!"&amp;"B"&amp;ROW()),INDIRECT(Sheet2!$W$2&amp;"$A:$A"),INDIRECT(Sheet2!$W$2&amp;"$D:$D"),VALUE(0),0,1)</f>
        <v>1</v>
      </c>
      <c r="M52">
        <v>0</v>
      </c>
      <c r="N52" cm="1">
        <f t="array" aca="1" ref="N52" ca="1">IFERROR(IF(AND(Sheet1!W52="",Sheet1!X52="",Sheet1!Y52=""),IF(OR(Sheet1!F52="❖",Sheet3!AC52="14:00",AND(F52=0,Sheet1!E52=""),AND(Sheet1!Q52=0,Sheet3!M52=0),AND(ABS(Sheet3!L52-Sheet1!S52)&lt;100,Sheet1!Q52=Sheet3!M52,Sheet3!AC52=VALUE(発送日))),0,1),1),0)</f>
        <v>0</v>
      </c>
      <c r="O52" cm="1">
        <f t="array" aca="1" ref="O52" ca="1">IF(INDIRECT("Sheet1!"&amp;"H"&amp;ROW())  &gt;=50,VALUE("10"),A52-INDIRECT("Sheet1!"&amp;"H"&amp;ROW())  )</f>
        <v>2</v>
      </c>
      <c r="R52" s="3">
        <v>0.92</v>
      </c>
    </row>
    <row r="53" spans="1:18">
      <c r="A53">
        <v>3</v>
      </c>
      <c r="B53">
        <v>1343</v>
      </c>
      <c r="D53">
        <v>1345</v>
      </c>
      <c r="E53" cm="1">
        <f t="array" aca="1" ref="E53" ca="1">IF(INDIRECT("Sheet1!"&amp;"B"&amp;ROW()) ="",VALUE(0),COUNTIF(INDIRECT(Sheet2!$W$2&amp;"$A:$A"),INDIRECT("Sheet1!"&amp;"B"&amp;ROW())))</f>
        <v>3</v>
      </c>
      <c r="F53" cm="1">
        <f t="array" aca="1" ref="F53" ca="1">_xlfn.LET(_xlpm.SS,_xlfn.XLOOKUP(INDIRECT("Sheet1!A"&amp;ROW()),Sheet5!A:A,Sheet5!G:G,"N",0,1),IF(OR(_xlpm.SS="N",AND(_xlpm.SS="Y",_xlfn.XLOOKUP(INDIRECT("Sheet1!A"&amp;ROW()),Sheet5!A:A,Sheet5!K:K,"N",0,1)="0")),0,1))</f>
        <v>0</v>
      </c>
      <c r="G53">
        <v>0</v>
      </c>
      <c r="L53" cm="1">
        <f t="array" aca="1" ref="L53" ca="1">_xlfn.XLOOKUP(INDIRECT("Sheet1!"&amp;"B"&amp;ROW()),INDIRECT(Sheet2!$W$2&amp;"$A:$A"),INDIRECT(Sheet2!$W$2&amp;"$D:$D"),VALUE(0),0,1)</f>
        <v>1</v>
      </c>
      <c r="M53">
        <v>0</v>
      </c>
      <c r="N53" cm="1">
        <f t="array" aca="1" ref="N53" ca="1">IFERROR(IF(AND(Sheet1!W53="",Sheet1!X53="",Sheet1!Y53=""),IF(OR(Sheet1!F53="❖",Sheet3!AC53="14:00",AND(F53=0,Sheet1!E53=""),AND(Sheet1!Q53=0,Sheet3!M53=0),AND(ABS(Sheet3!L53-Sheet1!S53)&lt;100,Sheet1!Q53=Sheet3!M53,Sheet3!AC53=VALUE(発送日))),0,1),1),0)</f>
        <v>0</v>
      </c>
      <c r="O53" cm="1">
        <f t="array" aca="1" ref="O53" ca="1">IF(INDIRECT("Sheet1!"&amp;"H"&amp;ROW())  &gt;=50,VALUE("10"),A53-INDIRECT("Sheet1!"&amp;"H"&amp;ROW())  )</f>
        <v>2</v>
      </c>
      <c r="R53" s="3">
        <v>0.92</v>
      </c>
    </row>
    <row r="54" spans="1:18">
      <c r="A54">
        <v>9</v>
      </c>
      <c r="B54">
        <v>1346</v>
      </c>
      <c r="D54">
        <v>1354</v>
      </c>
      <c r="E54" cm="1">
        <f t="array" aca="1" ref="E54" ca="1">IF(INDIRECT("Sheet1!"&amp;"B"&amp;ROW()) ="",VALUE(0),COUNTIF(INDIRECT(Sheet2!$W$2&amp;"$A:$A"),INDIRECT("Sheet1!"&amp;"B"&amp;ROW())))</f>
        <v>9</v>
      </c>
      <c r="F54" cm="1">
        <f t="array" aca="1" ref="F54" ca="1">_xlfn.LET(_xlpm.SS,_xlfn.XLOOKUP(INDIRECT("Sheet1!A"&amp;ROW()),Sheet5!A:A,Sheet5!G:G,"N",0,1),IF(OR(_xlpm.SS="N",AND(_xlpm.SS="Y",_xlfn.XLOOKUP(INDIRECT("Sheet1!A"&amp;ROW()),Sheet5!A:A,Sheet5!K:K,"N",0,1)="0")),0,1))</f>
        <v>0</v>
      </c>
      <c r="G54">
        <v>0</v>
      </c>
      <c r="L54" cm="1">
        <f t="array" aca="1" ref="L54" ca="1">_xlfn.XLOOKUP(INDIRECT("Sheet1!"&amp;"B"&amp;ROW()),INDIRECT(Sheet2!$W$2&amp;"$A:$A"),INDIRECT(Sheet2!$W$2&amp;"$D:$D"),VALUE(0),0,1)</f>
        <v>7</v>
      </c>
      <c r="M54">
        <v>0</v>
      </c>
      <c r="N54" cm="1">
        <f t="array" aca="1" ref="N54" ca="1">IFERROR(IF(AND(Sheet1!W54="",Sheet1!X54="",Sheet1!Y54=""),IF(OR(Sheet1!F54="❖",Sheet3!AC54="14:00",AND(F54=0,Sheet1!E54=""),AND(Sheet1!Q54=0,Sheet3!M54=0),AND(ABS(Sheet3!L54-Sheet1!S54)&lt;100,Sheet1!Q54=Sheet3!M54,Sheet3!AC54=VALUE(発送日))),0,1),1),0)</f>
        <v>0</v>
      </c>
      <c r="O54" cm="1">
        <f t="array" aca="1" ref="O54" ca="1">IF(INDIRECT("Sheet1!"&amp;"H"&amp;ROW())  &gt;=50,VALUE("10"),A54-INDIRECT("Sheet1!"&amp;"H"&amp;ROW())  )</f>
        <v>2</v>
      </c>
      <c r="R54" s="3">
        <v>0.92</v>
      </c>
    </row>
    <row r="55" spans="1:18">
      <c r="A55">
        <v>4</v>
      </c>
      <c r="B55">
        <v>1339</v>
      </c>
      <c r="D55">
        <v>1342</v>
      </c>
      <c r="E55" cm="1">
        <f t="array" aca="1" ref="E55" ca="1">IF(INDIRECT("Sheet1!"&amp;"B"&amp;ROW()) ="",VALUE(0),COUNTIF(INDIRECT(Sheet2!$W$2&amp;"$A:$A"),INDIRECT("Sheet1!"&amp;"B"&amp;ROW())))</f>
        <v>4</v>
      </c>
      <c r="F55" cm="1">
        <f t="array" aca="1" ref="F55" ca="1">_xlfn.LET(_xlpm.SS,_xlfn.XLOOKUP(INDIRECT("Sheet1!A"&amp;ROW()),Sheet5!A:A,Sheet5!G:G,"N",0,1),IF(OR(_xlpm.SS="N",AND(_xlpm.SS="Y",_xlfn.XLOOKUP(INDIRECT("Sheet1!A"&amp;ROW()),Sheet5!A:A,Sheet5!K:K,"N",0,1)="0")),0,1))</f>
        <v>0</v>
      </c>
      <c r="G55">
        <v>0</v>
      </c>
      <c r="L55" cm="1">
        <f t="array" aca="1" ref="L55" ca="1">_xlfn.XLOOKUP(INDIRECT("Sheet1!"&amp;"B"&amp;ROW()),INDIRECT(Sheet2!$W$2&amp;"$A:$A"),INDIRECT(Sheet2!$W$2&amp;"$D:$D"),VALUE(0),0,1)</f>
        <v>2</v>
      </c>
      <c r="M55">
        <v>0</v>
      </c>
      <c r="N55" cm="1">
        <f t="array" aca="1" ref="N55" ca="1">IFERROR(IF(AND(Sheet1!W55="",Sheet1!X55="",Sheet1!Y55=""),IF(OR(Sheet1!F55="❖",Sheet3!AC55="14:00",AND(F55=0,Sheet1!E55=""),AND(Sheet1!Q55=0,Sheet3!M55=0),AND(ABS(Sheet3!L55-Sheet1!S55)&lt;100,Sheet1!Q55=Sheet3!M55,Sheet3!AC55=VALUE(発送日))),0,1),1),0)</f>
        <v>0</v>
      </c>
      <c r="O55" cm="1">
        <f t="array" aca="1" ref="O55" ca="1">IF(INDIRECT("Sheet1!"&amp;"H"&amp;ROW())  &gt;=50,VALUE("10"),A55-INDIRECT("Sheet1!"&amp;"H"&amp;ROW())  )</f>
        <v>2</v>
      </c>
      <c r="R55" s="3">
        <v>0.92</v>
      </c>
    </row>
    <row r="56" spans="1:18">
      <c r="A56">
        <v>38</v>
      </c>
      <c r="B56">
        <v>1525</v>
      </c>
      <c r="D56">
        <v>1562</v>
      </c>
      <c r="E56" cm="1">
        <f t="array" aca="1" ref="E56" ca="1">IF(INDIRECT("Sheet1!"&amp;"B"&amp;ROW()) ="",VALUE(0),COUNTIF(INDIRECT(Sheet2!$W$2&amp;"$A:$A"),INDIRECT("Sheet1!"&amp;"B"&amp;ROW())))</f>
        <v>44</v>
      </c>
      <c r="F56" cm="1">
        <f t="array" aca="1" ref="F56" ca="1">_xlfn.LET(_xlpm.SS,_xlfn.XLOOKUP(INDIRECT("Sheet1!A"&amp;ROW()),Sheet5!A:A,Sheet5!G:G,"N",0,1),IF(OR(_xlpm.SS="N",AND(_xlpm.SS="Y",_xlfn.XLOOKUP(INDIRECT("Sheet1!A"&amp;ROW()),Sheet5!A:A,Sheet5!K:K,"N",0,1)="0")),0,1))</f>
        <v>1</v>
      </c>
      <c r="G56">
        <v>0</v>
      </c>
      <c r="L56" cm="1">
        <f t="array" aca="1" ref="L56" ca="1">_xlfn.XLOOKUP(INDIRECT("Sheet1!"&amp;"B"&amp;ROW()),INDIRECT(Sheet2!$W$2&amp;"$A:$A"),INDIRECT(Sheet2!$W$2&amp;"$D:$D"),VALUE(0),0,1)</f>
        <v>36</v>
      </c>
      <c r="M56">
        <v>0</v>
      </c>
      <c r="N56" cm="1">
        <f t="array" aca="1" ref="N56" ca="1">IFERROR(IF(AND(Sheet1!W56="",Sheet1!X56="",Sheet1!Y56=""),IF(OR(Sheet1!F56="❖",Sheet3!AC56="14:00",AND(F56=0,Sheet1!E56=""),AND(Sheet1!Q56=0,Sheet3!M56=0),AND(ABS(Sheet3!L56-Sheet1!S56)&lt;100,Sheet1!Q56=Sheet3!M56,Sheet3!AC56=VALUE(発送日))),0,1),1),0)</f>
        <v>1</v>
      </c>
      <c r="O56" cm="1">
        <f t="array" aca="1" ref="O56" ca="1">IF(INDIRECT("Sheet1!"&amp;"H"&amp;ROW())  &gt;=50,VALUE("10"),A56-INDIRECT("Sheet1!"&amp;"H"&amp;ROW())  )</f>
        <v>2</v>
      </c>
      <c r="R56" s="3">
        <v>0.92</v>
      </c>
    </row>
    <row r="57" spans="1:18">
      <c r="A57">
        <v>41</v>
      </c>
      <c r="B57">
        <v>1604</v>
      </c>
      <c r="D57">
        <v>1644</v>
      </c>
      <c r="E57" cm="1">
        <f t="array" aca="1" ref="E57" ca="1">IF(INDIRECT("Sheet1!"&amp;"B"&amp;ROW()) ="",VALUE(0),COUNTIF(INDIRECT(Sheet2!$W$2&amp;"$A:$A"),INDIRECT("Sheet1!"&amp;"B"&amp;ROW())))</f>
        <v>47</v>
      </c>
      <c r="F57" cm="1">
        <f t="array" aca="1" ref="F57" ca="1">_xlfn.LET(_xlpm.SS,_xlfn.XLOOKUP(INDIRECT("Sheet1!A"&amp;ROW()),Sheet5!A:A,Sheet5!G:G,"N",0,1),IF(OR(_xlpm.SS="N",AND(_xlpm.SS="Y",_xlfn.XLOOKUP(INDIRECT("Sheet1!A"&amp;ROW()),Sheet5!A:A,Sheet5!K:K,"N",0,1)="0")),0,1))</f>
        <v>1</v>
      </c>
      <c r="G57">
        <v>0</v>
      </c>
      <c r="L57" cm="1">
        <f t="array" aca="1" ref="L57" ca="1">_xlfn.XLOOKUP(INDIRECT("Sheet1!"&amp;"B"&amp;ROW()),INDIRECT(Sheet2!$W$2&amp;"$A:$A"),INDIRECT(Sheet2!$W$2&amp;"$D:$D"),VALUE(0),0,1)</f>
        <v>39</v>
      </c>
      <c r="M57">
        <v>0</v>
      </c>
      <c r="N57" cm="1">
        <f t="array" aca="1" ref="N57" ca="1">IFERROR(IF(AND(Sheet1!W57="",Sheet1!X57="",Sheet1!Y57=""),IF(OR(Sheet1!F57="❖",Sheet3!AC57="14:00",AND(F57=0,Sheet1!E57=""),AND(Sheet1!Q57=0,Sheet3!M57=0),AND(ABS(Sheet3!L57-Sheet1!S57)&lt;100,Sheet1!Q57=Sheet3!M57,Sheet3!AC57=VALUE(発送日))),0,1),1),0)</f>
        <v>1</v>
      </c>
      <c r="O57" cm="1">
        <f t="array" aca="1" ref="O57" ca="1">IF(INDIRECT("Sheet1!"&amp;"H"&amp;ROW())  &gt;=50,VALUE("10"),A57-INDIRECT("Sheet1!"&amp;"H"&amp;ROW())  )</f>
        <v>2</v>
      </c>
      <c r="R57" s="3">
        <v>0.92</v>
      </c>
    </row>
    <row r="58" spans="1:18">
      <c r="A58">
        <v>8</v>
      </c>
      <c r="B58">
        <v>1487</v>
      </c>
      <c r="D58">
        <v>1494</v>
      </c>
      <c r="E58" cm="1">
        <f t="array" aca="1" ref="E58" ca="1">IF(INDIRECT("Sheet1!"&amp;"B"&amp;ROW()) ="",VALUE(0),COUNTIF(INDIRECT(Sheet2!$W$2&amp;"$A:$A"),INDIRECT("Sheet1!"&amp;"B"&amp;ROW())))</f>
        <v>8</v>
      </c>
      <c r="F58" cm="1">
        <f t="array" aca="1" ref="F58" ca="1">_xlfn.LET(_xlpm.SS,_xlfn.XLOOKUP(INDIRECT("Sheet1!A"&amp;ROW()),Sheet5!A:A,Sheet5!G:G,"N",0,1),IF(OR(_xlpm.SS="N",AND(_xlpm.SS="Y",_xlfn.XLOOKUP(INDIRECT("Sheet1!A"&amp;ROW()),Sheet5!A:A,Sheet5!K:K,"N",0,1)="0")),0,1))</f>
        <v>0</v>
      </c>
      <c r="G58">
        <v>0</v>
      </c>
      <c r="L58" cm="1">
        <f t="array" aca="1" ref="L58" ca="1">_xlfn.XLOOKUP(INDIRECT("Sheet1!"&amp;"B"&amp;ROW()),INDIRECT(Sheet2!$W$2&amp;"$A:$A"),INDIRECT(Sheet2!$W$2&amp;"$D:$D"),VALUE(0),0,1)</f>
        <v>6</v>
      </c>
      <c r="M58">
        <v>0</v>
      </c>
      <c r="N58" cm="1">
        <f t="array" aca="1" ref="N58" ca="1">IFERROR(IF(AND(Sheet1!W58="",Sheet1!X58="",Sheet1!Y58=""),IF(OR(Sheet1!F58="❖",Sheet3!AC58="14:00",AND(F58=0,Sheet1!E58=""),AND(Sheet1!Q58=0,Sheet3!M58=0),AND(ABS(Sheet3!L58-Sheet1!S58)&lt;100,Sheet1!Q58=Sheet3!M58,Sheet3!AC58=VALUE(発送日))),0,1),1),0)</f>
        <v>0</v>
      </c>
      <c r="O58" cm="1">
        <f t="array" aca="1" ref="O58" ca="1">IF(INDIRECT("Sheet1!"&amp;"H"&amp;ROW())  &gt;=50,VALUE("10"),A58-INDIRECT("Sheet1!"&amp;"H"&amp;ROW())  )</f>
        <v>2</v>
      </c>
      <c r="R58" s="3">
        <v>0.92</v>
      </c>
    </row>
    <row r="59" spans="1:18">
      <c r="A59">
        <v>4</v>
      </c>
      <c r="B59">
        <v>1483</v>
      </c>
      <c r="D59">
        <v>1486</v>
      </c>
      <c r="E59" cm="1">
        <f t="array" aca="1" ref="E59" ca="1">IF(INDIRECT("Sheet1!"&amp;"B"&amp;ROW()) ="",VALUE(0),COUNTIF(INDIRECT(Sheet2!$W$2&amp;"$A:$A"),INDIRECT("Sheet1!"&amp;"B"&amp;ROW())))</f>
        <v>4</v>
      </c>
      <c r="F59" cm="1">
        <f t="array" aca="1" ref="F59" ca="1">_xlfn.LET(_xlpm.SS,_xlfn.XLOOKUP(INDIRECT("Sheet1!A"&amp;ROW()),Sheet5!A:A,Sheet5!G:G,"N",0,1),IF(OR(_xlpm.SS="N",AND(_xlpm.SS="Y",_xlfn.XLOOKUP(INDIRECT("Sheet1!A"&amp;ROW()),Sheet5!A:A,Sheet5!K:K,"N",0,1)="0")),0,1))</f>
        <v>0</v>
      </c>
      <c r="G59">
        <v>0</v>
      </c>
      <c r="L59" cm="1">
        <f t="array" aca="1" ref="L59" ca="1">_xlfn.XLOOKUP(INDIRECT("Sheet1!"&amp;"B"&amp;ROW()),INDIRECT(Sheet2!$W$2&amp;"$A:$A"),INDIRECT(Sheet2!$W$2&amp;"$D:$D"),VALUE(0),0,1)</f>
        <v>2</v>
      </c>
      <c r="M59">
        <v>0</v>
      </c>
      <c r="N59" cm="1">
        <f t="array" aca="1" ref="N59" ca="1">IFERROR(IF(AND(Sheet1!W59="",Sheet1!X59="",Sheet1!Y59=""),IF(OR(Sheet1!F59="❖",Sheet3!AC59="14:00",AND(F59=0,Sheet1!E59=""),AND(Sheet1!Q59=0,Sheet3!M59=0),AND(ABS(Sheet3!L59-Sheet1!S59)&lt;100,Sheet1!Q59=Sheet3!M59,Sheet3!AC59=VALUE(発送日))),0,1),1),0)</f>
        <v>0</v>
      </c>
      <c r="O59" cm="1">
        <f t="array" aca="1" ref="O59" ca="1">IF(INDIRECT("Sheet1!"&amp;"H"&amp;ROW())  &gt;=50,VALUE("10"),A59-INDIRECT("Sheet1!"&amp;"H"&amp;ROW())  )</f>
        <v>2</v>
      </c>
      <c r="R59" s="3">
        <v>0.92</v>
      </c>
    </row>
    <row r="60" spans="1:18">
      <c r="A60">
        <v>26</v>
      </c>
      <c r="B60">
        <v>1495</v>
      </c>
      <c r="D60">
        <v>1520</v>
      </c>
      <c r="E60" cm="1">
        <f t="array" aca="1" ref="E60" ca="1">IF(INDIRECT("Sheet1!"&amp;"B"&amp;ROW()) ="",VALUE(0),COUNTIF(INDIRECT(Sheet2!$W$2&amp;"$A:$A"),INDIRECT("Sheet1!"&amp;"B"&amp;ROW())))</f>
        <v>30</v>
      </c>
      <c r="F60" cm="1">
        <f t="array" aca="1" ref="F60" ca="1">_xlfn.LET(_xlpm.SS,_xlfn.XLOOKUP(INDIRECT("Sheet1!A"&amp;ROW()),Sheet5!A:A,Sheet5!G:G,"N",0,1),IF(OR(_xlpm.SS="N",AND(_xlpm.SS="Y",_xlfn.XLOOKUP(INDIRECT("Sheet1!A"&amp;ROW()),Sheet5!A:A,Sheet5!K:K,"N",0,1)="0")),0,1))</f>
        <v>0</v>
      </c>
      <c r="G60">
        <v>0</v>
      </c>
      <c r="L60" cm="1">
        <f t="array" aca="1" ref="L60" ca="1">_xlfn.XLOOKUP(INDIRECT("Sheet1!"&amp;"B"&amp;ROW()),INDIRECT(Sheet2!$W$2&amp;"$A:$A"),INDIRECT(Sheet2!$W$2&amp;"$D:$D"),VALUE(0),0,1)</f>
        <v>24</v>
      </c>
      <c r="M60">
        <v>0</v>
      </c>
      <c r="N60" cm="1">
        <f t="array" aca="1" ref="N60" ca="1">IFERROR(IF(AND(Sheet1!W60="",Sheet1!X60="",Sheet1!Y60=""),IF(OR(Sheet1!F60="❖",Sheet3!AC60="14:00",AND(F60=0,Sheet1!E60=""),AND(Sheet1!Q60=0,Sheet3!M60=0),AND(ABS(Sheet3!L60-Sheet1!S60)&lt;100,Sheet1!Q60=Sheet3!M60,Sheet3!AC60=VALUE(発送日))),0,1),1),0)</f>
        <v>0</v>
      </c>
      <c r="O60" cm="1">
        <f t="array" aca="1" ref="O60" ca="1">IF(INDIRECT("Sheet1!"&amp;"H"&amp;ROW())  &gt;=50,VALUE("10"),A60-INDIRECT("Sheet1!"&amp;"H"&amp;ROW())  )</f>
        <v>2</v>
      </c>
      <c r="R60" s="3">
        <v>0.92</v>
      </c>
    </row>
    <row r="61" spans="1:18">
      <c r="A61">
        <v>44</v>
      </c>
      <c r="B61">
        <v>1708</v>
      </c>
      <c r="D61">
        <v>1751</v>
      </c>
      <c r="E61" cm="1">
        <f t="array" aca="1" ref="E61" ca="1">IF(INDIRECT("Sheet1!"&amp;"B"&amp;ROW()) ="",VALUE(0),COUNTIF(INDIRECT(Sheet2!$W$2&amp;"$A:$A"),INDIRECT("Sheet1!"&amp;"B"&amp;ROW())))</f>
        <v>50</v>
      </c>
      <c r="F61" cm="1">
        <f t="array" aca="1" ref="F61" ca="1">_xlfn.LET(_xlpm.SS,_xlfn.XLOOKUP(INDIRECT("Sheet1!A"&amp;ROW()),Sheet5!A:A,Sheet5!G:G,"N",0,1),IF(OR(_xlpm.SS="N",AND(_xlpm.SS="Y",_xlfn.XLOOKUP(INDIRECT("Sheet1!A"&amp;ROW()),Sheet5!A:A,Sheet5!K:K,"N",0,1)="0")),0,1))</f>
        <v>1</v>
      </c>
      <c r="G61">
        <v>0</v>
      </c>
      <c r="L61" cm="1">
        <f t="array" aca="1" ref="L61" ca="1">_xlfn.XLOOKUP(INDIRECT("Sheet1!"&amp;"B"&amp;ROW()),INDIRECT(Sheet2!$W$2&amp;"$A:$A"),INDIRECT(Sheet2!$W$2&amp;"$D:$D"),VALUE(0),0,1)</f>
        <v>42</v>
      </c>
      <c r="M61">
        <v>0</v>
      </c>
      <c r="N61" cm="1">
        <f t="array" aca="1" ref="N61" ca="1">IFERROR(IF(AND(Sheet1!W61="",Sheet1!X61="",Sheet1!Y61=""),IF(OR(Sheet1!F61="❖",Sheet3!AC61="14:00",AND(F61=0,Sheet1!E61=""),AND(Sheet1!Q61=0,Sheet3!M61=0),AND(ABS(Sheet3!L61-Sheet1!S61)&lt;100,Sheet1!Q61=Sheet3!M61,Sheet3!AC61=VALUE(発送日))),0,1),1),0)</f>
        <v>1</v>
      </c>
      <c r="O61" cm="1">
        <f t="array" aca="1" ref="O61" ca="1">IF(INDIRECT("Sheet1!"&amp;"H"&amp;ROW())  &gt;=50,VALUE("10"),A61-INDIRECT("Sheet1!"&amp;"H"&amp;ROW())  )</f>
        <v>2</v>
      </c>
      <c r="R61" s="3">
        <v>0.92</v>
      </c>
    </row>
    <row r="62" spans="1:18">
      <c r="A62">
        <v>31</v>
      </c>
      <c r="B62">
        <v>1569</v>
      </c>
      <c r="D62">
        <v>1599</v>
      </c>
      <c r="E62" cm="1">
        <f t="array" aca="1" ref="E62" ca="1">IF(INDIRECT("Sheet1!"&amp;"B"&amp;ROW()) ="",VALUE(0),COUNTIF(INDIRECT(Sheet2!$W$2&amp;"$A:$A"),INDIRECT("Sheet1!"&amp;"B"&amp;ROW())))</f>
        <v>35</v>
      </c>
      <c r="F62" cm="1">
        <f t="array" aca="1" ref="F62" ca="1">_xlfn.LET(_xlpm.SS,_xlfn.XLOOKUP(INDIRECT("Sheet1!A"&amp;ROW()),Sheet5!A:A,Sheet5!G:G,"N",0,1),IF(OR(_xlpm.SS="N",AND(_xlpm.SS="Y",_xlfn.XLOOKUP(INDIRECT("Sheet1!A"&amp;ROW()),Sheet5!A:A,Sheet5!K:K,"N",0,1)="0")),0,1))</f>
        <v>1</v>
      </c>
      <c r="G62">
        <v>0</v>
      </c>
      <c r="L62" cm="1">
        <f t="array" aca="1" ref="L62" ca="1">_xlfn.XLOOKUP(INDIRECT("Sheet1!"&amp;"B"&amp;ROW()),INDIRECT(Sheet2!$W$2&amp;"$A:$A"),INDIRECT(Sheet2!$W$2&amp;"$D:$D"),VALUE(0),0,1)</f>
        <v>29</v>
      </c>
      <c r="M62">
        <v>0</v>
      </c>
      <c r="N62" cm="1">
        <f t="array" aca="1" ref="N62" ca="1">IFERROR(IF(AND(Sheet1!W62="",Sheet1!X62="",Sheet1!Y62=""),IF(OR(Sheet1!F62="❖",Sheet3!AC62="14:00",AND(F62=0,Sheet1!E62=""),AND(Sheet1!Q62=0,Sheet3!M62=0),AND(ABS(Sheet3!L62-Sheet1!S62)&lt;100,Sheet1!Q62=Sheet3!M62,Sheet3!AC62=VALUE(発送日))),0,1),1),0)</f>
        <v>1</v>
      </c>
      <c r="O62" cm="1">
        <f t="array" aca="1" ref="O62" ca="1">IF(INDIRECT("Sheet1!"&amp;"H"&amp;ROW())  &gt;=50,VALUE("10"),A62-INDIRECT("Sheet1!"&amp;"H"&amp;ROW())  )</f>
        <v>2</v>
      </c>
      <c r="R62" s="3">
        <v>0.92</v>
      </c>
    </row>
    <row r="63" spans="1:18">
      <c r="A63">
        <v>49</v>
      </c>
      <c r="B63">
        <v>1651</v>
      </c>
      <c r="D63">
        <v>1699</v>
      </c>
      <c r="E63" cm="1">
        <f t="array" aca="1" ref="E63" ca="1">IF(INDIRECT("Sheet1!"&amp;"B"&amp;ROW()) ="",VALUE(0),COUNTIF(INDIRECT(Sheet2!$W$2&amp;"$A:$A"),INDIRECT("Sheet1!"&amp;"B"&amp;ROW())))</f>
        <v>57</v>
      </c>
      <c r="F63" cm="1">
        <f t="array" aca="1" ref="F63" ca="1">_xlfn.LET(_xlpm.SS,_xlfn.XLOOKUP(INDIRECT("Sheet1!A"&amp;ROW()),Sheet5!A:A,Sheet5!G:G,"N",0,1),IF(OR(_xlpm.SS="N",AND(_xlpm.SS="Y",_xlfn.XLOOKUP(INDIRECT("Sheet1!A"&amp;ROW()),Sheet5!A:A,Sheet5!K:K,"N",0,1)="0")),0,1))</f>
        <v>1</v>
      </c>
      <c r="G63">
        <v>0</v>
      </c>
      <c r="L63" cm="1">
        <f t="array" aca="1" ref="L63" ca="1">_xlfn.XLOOKUP(INDIRECT("Sheet1!"&amp;"B"&amp;ROW()),INDIRECT(Sheet2!$W$2&amp;"$A:$A"),INDIRECT(Sheet2!$W$2&amp;"$D:$D"),VALUE(0),0,1)</f>
        <v>47</v>
      </c>
      <c r="M63">
        <v>0</v>
      </c>
      <c r="N63" cm="1">
        <f t="array" aca="1" ref="N63" ca="1">IFERROR(IF(AND(Sheet1!W63="",Sheet1!X63="",Sheet1!Y63=""),IF(OR(Sheet1!F63="❖",Sheet3!AC63="14:00",AND(F63=0,Sheet1!E63=""),AND(Sheet1!Q63=0,Sheet3!M63=0),AND(ABS(Sheet3!L63-Sheet1!S63)&lt;100,Sheet1!Q63=Sheet3!M63,Sheet3!AC63=VALUE(発送日))),0,1),1),0)</f>
        <v>1</v>
      </c>
      <c r="O63" cm="1">
        <f t="array" aca="1" ref="O63" ca="1">IF(INDIRECT("Sheet1!"&amp;"H"&amp;ROW())  &gt;=50,VALUE("10"),A63-INDIRECT("Sheet1!"&amp;"H"&amp;ROW())  )</f>
        <v>2</v>
      </c>
      <c r="R63" s="3">
        <v>0.92</v>
      </c>
    </row>
    <row r="64" spans="1:18">
      <c r="A64">
        <v>41</v>
      </c>
      <c r="B64">
        <v>1873</v>
      </c>
      <c r="D64">
        <v>1913</v>
      </c>
      <c r="E64" cm="1">
        <f t="array" aca="1" ref="E64" ca="1">IF(INDIRECT("Sheet1!"&amp;"B"&amp;ROW()) ="",VALUE(0),COUNTIF(INDIRECT(Sheet2!$W$2&amp;"$A:$A"),INDIRECT("Sheet1!"&amp;"B"&amp;ROW())))</f>
        <v>47</v>
      </c>
      <c r="F64" cm="1">
        <f t="array" aca="1" ref="F64" ca="1">_xlfn.LET(_xlpm.SS,_xlfn.XLOOKUP(INDIRECT("Sheet1!A"&amp;ROW()),Sheet5!A:A,Sheet5!G:G,"N",0,1),IF(OR(_xlpm.SS="N",AND(_xlpm.SS="Y",_xlfn.XLOOKUP(INDIRECT("Sheet1!A"&amp;ROW()),Sheet5!A:A,Sheet5!K:K,"N",0,1)="0")),0,1))</f>
        <v>1</v>
      </c>
      <c r="G64">
        <v>0</v>
      </c>
      <c r="L64" cm="1">
        <f t="array" aca="1" ref="L64" ca="1">_xlfn.XLOOKUP(INDIRECT("Sheet1!"&amp;"B"&amp;ROW()),INDIRECT(Sheet2!$W$2&amp;"$A:$A"),INDIRECT(Sheet2!$W$2&amp;"$D:$D"),VALUE(0),0,1)</f>
        <v>39</v>
      </c>
      <c r="M64">
        <v>0</v>
      </c>
      <c r="N64" cm="1">
        <f t="array" aca="1" ref="N64" ca="1">IFERROR(IF(AND(Sheet1!W64="",Sheet1!X64="",Sheet1!Y64=""),IF(OR(Sheet1!F64="❖",Sheet3!AC64="14:00",AND(F64=0,Sheet1!E64=""),AND(Sheet1!Q64=0,Sheet3!M64=0),AND(ABS(Sheet3!L64-Sheet1!S64)&lt;100,Sheet1!Q64=Sheet3!M64,Sheet3!AC64=VALUE(発送日))),0,1),1),0)</f>
        <v>1</v>
      </c>
      <c r="O64" cm="1">
        <f t="array" aca="1" ref="O64" ca="1">IF(INDIRECT("Sheet1!"&amp;"H"&amp;ROW())  &gt;=50,VALUE("10"),A64-INDIRECT("Sheet1!"&amp;"H"&amp;ROW())  )</f>
        <v>2</v>
      </c>
      <c r="R64" s="3">
        <v>0.92</v>
      </c>
    </row>
    <row r="65" spans="1:18">
      <c r="A65">
        <v>35</v>
      </c>
      <c r="B65">
        <v>1920</v>
      </c>
      <c r="D65">
        <v>1954</v>
      </c>
      <c r="E65" cm="1">
        <f t="array" aca="1" ref="E65" ca="1">IF(INDIRECT("Sheet1!"&amp;"B"&amp;ROW()) ="",VALUE(0),COUNTIF(INDIRECT(Sheet2!$W$2&amp;"$A:$A"),INDIRECT("Sheet1!"&amp;"B"&amp;ROW())))</f>
        <v>39</v>
      </c>
      <c r="F65" cm="1">
        <f t="array" aca="1" ref="F65" ca="1">_xlfn.LET(_xlpm.SS,_xlfn.XLOOKUP(INDIRECT("Sheet1!A"&amp;ROW()),Sheet5!A:A,Sheet5!G:G,"N",0,1),IF(OR(_xlpm.SS="N",AND(_xlpm.SS="Y",_xlfn.XLOOKUP(INDIRECT("Sheet1!A"&amp;ROW()),Sheet5!A:A,Sheet5!K:K,"N",0,1)="0")),0,1))</f>
        <v>1</v>
      </c>
      <c r="G65">
        <v>0</v>
      </c>
      <c r="L65" cm="1">
        <f t="array" aca="1" ref="L65" ca="1">_xlfn.XLOOKUP(INDIRECT("Sheet1!"&amp;"B"&amp;ROW()),INDIRECT(Sheet2!$W$2&amp;"$A:$A"),INDIRECT(Sheet2!$W$2&amp;"$D:$D"),VALUE(0),0,1)</f>
        <v>33</v>
      </c>
      <c r="M65">
        <v>0</v>
      </c>
      <c r="N65" cm="1">
        <f t="array" aca="1" ref="N65" ca="1">IFERROR(IF(AND(Sheet1!W65="",Sheet1!X65="",Sheet1!Y65=""),IF(OR(Sheet1!F65="❖",Sheet3!AC65="14:00",AND(F65=0,Sheet1!E65=""),AND(Sheet1!Q65=0,Sheet3!M65=0),AND(ABS(Sheet3!L65-Sheet1!S65)&lt;100,Sheet1!Q65=Sheet3!M65,Sheet3!AC65=VALUE(発送日))),0,1),1),0)</f>
        <v>0</v>
      </c>
      <c r="O65" cm="1">
        <f t="array" aca="1" ref="O65" ca="1">IF(INDIRECT("Sheet1!"&amp;"H"&amp;ROW())  &gt;=50,VALUE("10"),A65-INDIRECT("Sheet1!"&amp;"H"&amp;ROW())  )</f>
        <v>2</v>
      </c>
      <c r="R65" s="3">
        <v>0.92</v>
      </c>
    </row>
    <row r="66" spans="1:18">
      <c r="A66">
        <v>29</v>
      </c>
      <c r="B66">
        <v>1840</v>
      </c>
      <c r="D66">
        <v>1868</v>
      </c>
      <c r="E66" cm="1">
        <f t="array" aca="1" ref="E66" ca="1">IF(INDIRECT("Sheet1!"&amp;"B"&amp;ROW()) ="",VALUE(0),COUNTIF(INDIRECT(Sheet2!$W$2&amp;"$A:$A"),INDIRECT("Sheet1!"&amp;"B"&amp;ROW())))</f>
        <v>33</v>
      </c>
      <c r="F66" cm="1">
        <f t="array" aca="1" ref="F66" ca="1">_xlfn.LET(_xlpm.SS,_xlfn.XLOOKUP(INDIRECT("Sheet1!A"&amp;ROW()),Sheet5!A:A,Sheet5!G:G,"N",0,1),IF(OR(_xlpm.SS="N",AND(_xlpm.SS="Y",_xlfn.XLOOKUP(INDIRECT("Sheet1!A"&amp;ROW()),Sheet5!A:A,Sheet5!K:K,"N",0,1)="0")),0,1))</f>
        <v>1</v>
      </c>
      <c r="G66">
        <v>0</v>
      </c>
      <c r="L66" cm="1">
        <f t="array" aca="1" ref="L66" ca="1">_xlfn.XLOOKUP(INDIRECT("Sheet1!"&amp;"B"&amp;ROW()),INDIRECT(Sheet2!$W$2&amp;"$A:$A"),INDIRECT(Sheet2!$W$2&amp;"$D:$D"),VALUE(0),0,1)</f>
        <v>27</v>
      </c>
      <c r="M66">
        <v>0</v>
      </c>
      <c r="N66" cm="1">
        <f t="array" aca="1" ref="N66" ca="1">IFERROR(IF(AND(Sheet1!W66="",Sheet1!X66="",Sheet1!Y66=""),IF(OR(Sheet1!F66="❖",Sheet3!AC66="14:00",AND(F66=0,Sheet1!E66=""),AND(Sheet1!Q66=0,Sheet3!M66=0),AND(ABS(Sheet3!L66-Sheet1!S66)&lt;100,Sheet1!Q66=Sheet3!M66,Sheet3!AC66=VALUE(発送日))),0,1),1),0)</f>
        <v>0</v>
      </c>
      <c r="O66" cm="1">
        <f t="array" aca="1" ref="O66" ca="1">IF(INDIRECT("Sheet1!"&amp;"H"&amp;ROW())  &gt;=50,VALUE("10"),A66-INDIRECT("Sheet1!"&amp;"H"&amp;ROW())  )</f>
        <v>2</v>
      </c>
      <c r="R66" s="3">
        <v>0.92</v>
      </c>
    </row>
    <row r="67" spans="1:18">
      <c r="A67">
        <v>21</v>
      </c>
      <c r="B67">
        <v>1784</v>
      </c>
      <c r="D67">
        <v>1804</v>
      </c>
      <c r="E67" cm="1">
        <f t="array" aca="1" ref="E67" ca="1">IF(INDIRECT("Sheet1!"&amp;"B"&amp;ROW()) ="",VALUE(0),COUNTIF(INDIRECT(Sheet2!$W$2&amp;"$A:$A"),INDIRECT("Sheet1!"&amp;"B"&amp;ROW())))</f>
        <v>23</v>
      </c>
      <c r="F67" cm="1">
        <f t="array" aca="1" ref="F67" ca="1">_xlfn.LET(_xlpm.SS,_xlfn.XLOOKUP(INDIRECT("Sheet1!A"&amp;ROW()),Sheet5!A:A,Sheet5!G:G,"N",0,1),IF(OR(_xlpm.SS="N",AND(_xlpm.SS="Y",_xlfn.XLOOKUP(INDIRECT("Sheet1!A"&amp;ROW()),Sheet5!A:A,Sheet5!K:K,"N",0,1)="0")),0,1))</f>
        <v>0</v>
      </c>
      <c r="G67">
        <v>0</v>
      </c>
      <c r="L67" cm="1">
        <f t="array" aca="1" ref="L67" ca="1">_xlfn.XLOOKUP(INDIRECT("Sheet1!"&amp;"B"&amp;ROW()),INDIRECT(Sheet2!$W$2&amp;"$A:$A"),INDIRECT(Sheet2!$W$2&amp;"$D:$D"),VALUE(0),0,1)</f>
        <v>19</v>
      </c>
      <c r="M67">
        <v>0</v>
      </c>
      <c r="N67" cm="1">
        <f t="array" aca="1" ref="N67" ca="1">IFERROR(IF(AND(Sheet1!W67="",Sheet1!X67="",Sheet1!Y67=""),IF(OR(Sheet1!F67="❖",Sheet3!AC67="14:00",AND(F67=0,Sheet1!E67=""),AND(Sheet1!Q67=0,Sheet3!M67=0),AND(ABS(Sheet3!L67-Sheet1!S67)&lt;100,Sheet1!Q67=Sheet3!M67,Sheet3!AC67=VALUE(発送日))),0,1),1),0)</f>
        <v>0</v>
      </c>
      <c r="O67" cm="1">
        <f t="array" aca="1" ref="O67" ca="1">IF(INDIRECT("Sheet1!"&amp;"H"&amp;ROW())  &gt;=50,VALUE("10"),A67-INDIRECT("Sheet1!"&amp;"H"&amp;ROW())  )</f>
        <v>2</v>
      </c>
      <c r="R67" s="3">
        <v>0.92</v>
      </c>
    </row>
    <row r="68" spans="1:18">
      <c r="A68">
        <v>29</v>
      </c>
      <c r="B68">
        <v>1807</v>
      </c>
      <c r="D68">
        <v>1835</v>
      </c>
      <c r="E68" cm="1">
        <f t="array" aca="1" ref="E68" ca="1">IF(INDIRECT("Sheet1!"&amp;"B"&amp;ROW()) ="",VALUE(0),COUNTIF(INDIRECT(Sheet2!$W$2&amp;"$A:$A"),INDIRECT("Sheet1!"&amp;"B"&amp;ROW())))</f>
        <v>33</v>
      </c>
      <c r="F68" cm="1">
        <f t="array" aca="1" ref="F68" ca="1">_xlfn.LET(_xlpm.SS,_xlfn.XLOOKUP(INDIRECT("Sheet1!A"&amp;ROW()),Sheet5!A:A,Sheet5!G:G,"N",0,1),IF(OR(_xlpm.SS="N",AND(_xlpm.SS="Y",_xlfn.XLOOKUP(INDIRECT("Sheet1!A"&amp;ROW()),Sheet5!A:A,Sheet5!K:K,"N",0,1)="0")),0,1))</f>
        <v>1</v>
      </c>
      <c r="G68">
        <v>0</v>
      </c>
      <c r="L68" cm="1">
        <f t="array" aca="1" ref="L68" ca="1">_xlfn.XLOOKUP(INDIRECT("Sheet1!"&amp;"B"&amp;ROW()),INDIRECT(Sheet2!$W$2&amp;"$A:$A"),INDIRECT(Sheet2!$W$2&amp;"$D:$D"),VALUE(0),0,1)</f>
        <v>27</v>
      </c>
      <c r="M68">
        <v>0</v>
      </c>
      <c r="N68" cm="1">
        <f t="array" aca="1" ref="N68" ca="1">IFERROR(IF(AND(Sheet1!W68="",Sheet1!X68="",Sheet1!Y68=""),IF(OR(Sheet1!F68="❖",Sheet3!AC68="14:00",AND(F68=0,Sheet1!E68=""),AND(Sheet1!Q68=0,Sheet3!M68=0),AND(ABS(Sheet3!L68-Sheet1!S68)&lt;100,Sheet1!Q68=Sheet3!M68,Sheet3!AC68=VALUE(発送日))),0,1),1),0)</f>
        <v>1</v>
      </c>
      <c r="O68" cm="1">
        <f t="array" aca="1" ref="O68" ca="1">IF(INDIRECT("Sheet1!"&amp;"H"&amp;ROW())  &gt;=50,VALUE("10"),A68-INDIRECT("Sheet1!"&amp;"H"&amp;ROW())  )</f>
        <v>2</v>
      </c>
      <c r="R68" s="3">
        <v>0.92</v>
      </c>
    </row>
    <row r="69" spans="1:18">
      <c r="A69">
        <v>9</v>
      </c>
      <c r="B69">
        <v>1758</v>
      </c>
      <c r="D69">
        <v>1766</v>
      </c>
      <c r="E69" cm="1">
        <f t="array" aca="1" ref="E69" ca="1">IF(INDIRECT("Sheet1!"&amp;"B"&amp;ROW()) ="",VALUE(0),COUNTIF(INDIRECT(Sheet2!$W$2&amp;"$A:$A"),INDIRECT("Sheet1!"&amp;"B"&amp;ROW())))</f>
        <v>9</v>
      </c>
      <c r="F69" cm="1">
        <f t="array" aca="1" ref="F69" ca="1">_xlfn.LET(_xlpm.SS,_xlfn.XLOOKUP(INDIRECT("Sheet1!A"&amp;ROW()),Sheet5!A:A,Sheet5!G:G,"N",0,1),IF(OR(_xlpm.SS="N",AND(_xlpm.SS="Y",_xlfn.XLOOKUP(INDIRECT("Sheet1!A"&amp;ROW()),Sheet5!A:A,Sheet5!K:K,"N",0,1)="0")),0,1))</f>
        <v>0</v>
      </c>
      <c r="G69">
        <v>0</v>
      </c>
      <c r="L69" cm="1">
        <f t="array" aca="1" ref="L69" ca="1">_xlfn.XLOOKUP(INDIRECT("Sheet1!"&amp;"B"&amp;ROW()),INDIRECT(Sheet2!$W$2&amp;"$A:$A"),INDIRECT(Sheet2!$W$2&amp;"$D:$D"),VALUE(0),0,1)</f>
        <v>7</v>
      </c>
      <c r="M69">
        <v>0</v>
      </c>
      <c r="N69" cm="1">
        <f t="array" aca="1" ref="N69" ca="1">IFERROR(IF(AND(Sheet1!W69="",Sheet1!X69="",Sheet1!Y69=""),IF(OR(Sheet1!F69="❖",Sheet3!AC69="14:00",AND(F69=0,Sheet1!E69=""),AND(Sheet1!Q69=0,Sheet3!M69=0),AND(ABS(Sheet3!L69-Sheet1!S69)&lt;100,Sheet1!Q69=Sheet3!M69,Sheet3!AC69=VALUE(発送日))),0,1),1),0)</f>
        <v>0</v>
      </c>
      <c r="O69" cm="1">
        <f t="array" aca="1" ref="O69" ca="1">IF(INDIRECT("Sheet1!"&amp;"H"&amp;ROW())  &gt;=50,VALUE("10"),A69-INDIRECT("Sheet1!"&amp;"H"&amp;ROW())  )</f>
        <v>2</v>
      </c>
      <c r="R69" s="3">
        <v>0.92</v>
      </c>
    </row>
    <row r="70" spans="1:18">
      <c r="A70">
        <v>9</v>
      </c>
      <c r="B70">
        <v>1775</v>
      </c>
      <c r="D70">
        <v>1783</v>
      </c>
      <c r="E70" cm="1">
        <f t="array" aca="1" ref="E70" ca="1">IF(INDIRECT("Sheet1!"&amp;"B"&amp;ROW()) ="",VALUE(0),COUNTIF(INDIRECT(Sheet2!$W$2&amp;"$A:$A"),INDIRECT("Sheet1!"&amp;"B"&amp;ROW())))</f>
        <v>9</v>
      </c>
      <c r="F70" cm="1">
        <f t="array" aca="1" ref="F70" ca="1">_xlfn.LET(_xlpm.SS,_xlfn.XLOOKUP(INDIRECT("Sheet1!A"&amp;ROW()),Sheet5!A:A,Sheet5!G:G,"N",0,1),IF(OR(_xlpm.SS="N",AND(_xlpm.SS="Y",_xlfn.XLOOKUP(INDIRECT("Sheet1!A"&amp;ROW()),Sheet5!A:A,Sheet5!K:K,"N",0,1)="0")),0,1))</f>
        <v>0</v>
      </c>
      <c r="G70">
        <v>0</v>
      </c>
      <c r="L70" cm="1">
        <f t="array" aca="1" ref="L70" ca="1">_xlfn.XLOOKUP(INDIRECT("Sheet1!"&amp;"B"&amp;ROW()),INDIRECT(Sheet2!$W$2&amp;"$A:$A"),INDIRECT(Sheet2!$W$2&amp;"$D:$D"),VALUE(0),0,1)</f>
        <v>7</v>
      </c>
      <c r="M70">
        <v>0</v>
      </c>
      <c r="N70" cm="1">
        <f t="array" aca="1" ref="N70" ca="1">IFERROR(IF(AND(Sheet1!W70="",Sheet1!X70="",Sheet1!Y70=""),IF(OR(Sheet1!F70="❖",Sheet3!AC70="14:00",AND(F70=0,Sheet1!E70=""),AND(Sheet1!Q70=0,Sheet3!M70=0),AND(ABS(Sheet3!L70-Sheet1!S70)&lt;100,Sheet1!Q70=Sheet3!M70,Sheet3!AC70=VALUE(発送日))),0,1),1),0)</f>
        <v>0</v>
      </c>
      <c r="O70" cm="1">
        <f t="array" aca="1" ref="O70" ca="1">IF(INDIRECT("Sheet1!"&amp;"H"&amp;ROW())  &gt;=50,VALUE("10"),A70-INDIRECT("Sheet1!"&amp;"H"&amp;ROW())  )</f>
        <v>2</v>
      </c>
      <c r="R70" s="3">
        <v>0.92</v>
      </c>
    </row>
    <row r="71" spans="1:18">
      <c r="A71">
        <v>8</v>
      </c>
      <c r="B71">
        <v>1767</v>
      </c>
      <c r="D71">
        <v>1774</v>
      </c>
      <c r="E71" cm="1">
        <f t="array" aca="1" ref="E71" ca="1">IF(INDIRECT("Sheet1!"&amp;"B"&amp;ROW()) ="",VALUE(0),COUNTIF(INDIRECT(Sheet2!$W$2&amp;"$A:$A"),INDIRECT("Sheet1!"&amp;"B"&amp;ROW())))</f>
        <v>8</v>
      </c>
      <c r="F71" cm="1">
        <f t="array" aca="1" ref="F71" ca="1">_xlfn.LET(_xlpm.SS,_xlfn.XLOOKUP(INDIRECT("Sheet1!A"&amp;ROW()),Sheet5!A:A,Sheet5!G:G,"N",0,1),IF(OR(_xlpm.SS="N",AND(_xlpm.SS="Y",_xlfn.XLOOKUP(INDIRECT("Sheet1!A"&amp;ROW()),Sheet5!A:A,Sheet5!K:K,"N",0,1)="0")),0,1))</f>
        <v>0</v>
      </c>
      <c r="G71">
        <v>0</v>
      </c>
      <c r="L71" cm="1">
        <f t="array" aca="1" ref="L71" ca="1">_xlfn.XLOOKUP(INDIRECT("Sheet1!"&amp;"B"&amp;ROW()),INDIRECT(Sheet2!$W$2&amp;"$A:$A"),INDIRECT(Sheet2!$W$2&amp;"$D:$D"),VALUE(0),0,1)</f>
        <v>6</v>
      </c>
      <c r="M71">
        <v>0</v>
      </c>
      <c r="N71" cm="1">
        <f t="array" aca="1" ref="N71" ca="1">IFERROR(IF(AND(Sheet1!W71="",Sheet1!X71="",Sheet1!Y71=""),IF(OR(Sheet1!F71="❖",Sheet3!AC71="14:00",AND(F71=0,Sheet1!E71=""),AND(Sheet1!Q71=0,Sheet3!M71=0),AND(ABS(Sheet3!L71-Sheet1!S71)&lt;100,Sheet1!Q71=Sheet3!M71,Sheet3!AC71=VALUE(発送日))),0,1),1),0)</f>
        <v>0</v>
      </c>
      <c r="O71" cm="1">
        <f t="array" aca="1" ref="O71" ca="1">IF(INDIRECT("Sheet1!"&amp;"H"&amp;ROW())  &gt;=50,VALUE("10"),A71-INDIRECT("Sheet1!"&amp;"H"&amp;ROW())  )</f>
        <v>2</v>
      </c>
      <c r="R71" s="3">
        <v>0.92</v>
      </c>
    </row>
    <row r="72" spans="1:18">
      <c r="A72">
        <v>8</v>
      </c>
      <c r="B72">
        <v>1963</v>
      </c>
      <c r="D72">
        <v>1970</v>
      </c>
      <c r="E72" cm="1">
        <f t="array" aca="1" ref="E72" ca="1">IF(INDIRECT("Sheet1!"&amp;"B"&amp;ROW()) ="",VALUE(0),COUNTIF(INDIRECT(Sheet2!$W$2&amp;"$A:$A"),INDIRECT("Sheet1!"&amp;"B"&amp;ROW())))</f>
        <v>8</v>
      </c>
      <c r="F72" cm="1">
        <f t="array" aca="1" ref="F72" ca="1">_xlfn.LET(_xlpm.SS,_xlfn.XLOOKUP(INDIRECT("Sheet1!A"&amp;ROW()),Sheet5!A:A,Sheet5!G:G,"N",0,1),IF(OR(_xlpm.SS="N",AND(_xlpm.SS="Y",_xlfn.XLOOKUP(INDIRECT("Sheet1!A"&amp;ROW()),Sheet5!A:A,Sheet5!K:K,"N",0,1)="0")),0,1))</f>
        <v>0</v>
      </c>
      <c r="G72">
        <v>0</v>
      </c>
      <c r="L72" cm="1">
        <f t="array" aca="1" ref="L72" ca="1">_xlfn.XLOOKUP(INDIRECT("Sheet1!"&amp;"B"&amp;ROW()),INDIRECT(Sheet2!$W$2&amp;"$A:$A"),INDIRECT(Sheet2!$W$2&amp;"$D:$D"),VALUE(0),0,1)</f>
        <v>6</v>
      </c>
      <c r="M72">
        <v>0</v>
      </c>
      <c r="N72" cm="1">
        <f t="array" aca="1" ref="N72" ca="1">IFERROR(IF(AND(Sheet1!W72="",Sheet1!X72="",Sheet1!Y72=""),IF(OR(Sheet1!F72="❖",Sheet3!AC72="14:00",AND(F72=0,Sheet1!E72=""),AND(Sheet1!Q72=0,Sheet3!M72=0),AND(ABS(Sheet3!L72-Sheet1!S72)&lt;100,Sheet1!Q72=Sheet3!M72,Sheet3!AC72=VALUE(発送日))),0,1),1),0)</f>
        <v>0</v>
      </c>
      <c r="O72" cm="1">
        <f t="array" aca="1" ref="O72" ca="1">IF(INDIRECT("Sheet1!"&amp;"H"&amp;ROW())  &gt;=50,VALUE("10"),A72-INDIRECT("Sheet1!"&amp;"H"&amp;ROW())  )</f>
        <v>2</v>
      </c>
      <c r="R72" s="3">
        <v>0.92</v>
      </c>
    </row>
    <row r="73" spans="1:18">
      <c r="A73">
        <v>4</v>
      </c>
      <c r="B73">
        <v>1959</v>
      </c>
      <c r="D73">
        <v>1962</v>
      </c>
      <c r="E73" cm="1">
        <f t="array" aca="1" ref="E73" ca="1">IF(INDIRECT("Sheet1!"&amp;"B"&amp;ROW()) ="",VALUE(0),COUNTIF(INDIRECT(Sheet2!$W$2&amp;"$A:$A"),INDIRECT("Sheet1!"&amp;"B"&amp;ROW())))</f>
        <v>4</v>
      </c>
      <c r="F73" cm="1">
        <f t="array" aca="1" ref="F73" ca="1">_xlfn.LET(_xlpm.SS,_xlfn.XLOOKUP(INDIRECT("Sheet1!A"&amp;ROW()),Sheet5!A:A,Sheet5!G:G,"N",0,1),IF(OR(_xlpm.SS="N",AND(_xlpm.SS="Y",_xlfn.XLOOKUP(INDIRECT("Sheet1!A"&amp;ROW()),Sheet5!A:A,Sheet5!K:K,"N",0,1)="0")),0,1))</f>
        <v>0</v>
      </c>
      <c r="G73">
        <v>0</v>
      </c>
      <c r="L73" cm="1">
        <f t="array" aca="1" ref="L73" ca="1">_xlfn.XLOOKUP(INDIRECT("Sheet1!"&amp;"B"&amp;ROW()),INDIRECT(Sheet2!$W$2&amp;"$A:$A"),INDIRECT(Sheet2!$W$2&amp;"$D:$D"),VALUE(0),0,1)</f>
        <v>2</v>
      </c>
      <c r="M73">
        <v>0</v>
      </c>
      <c r="N73" cm="1">
        <f t="array" aca="1" ref="N73" ca="1">IFERROR(IF(AND(Sheet1!W73="",Sheet1!X73="",Sheet1!Y73=""),IF(OR(Sheet1!F73="❖",Sheet3!AC73="14:00",AND(F73=0,Sheet1!E73=""),AND(Sheet1!Q73=0,Sheet3!M73=0),AND(ABS(Sheet3!L73-Sheet1!S73)&lt;100,Sheet1!Q73=Sheet3!M73,Sheet3!AC73=VALUE(発送日))),0,1),1),0)</f>
        <v>0</v>
      </c>
      <c r="O73" cm="1">
        <f t="array" aca="1" ref="O73" ca="1">IF(INDIRECT("Sheet1!"&amp;"H"&amp;ROW())  &gt;=50,VALUE("10"),A73-INDIRECT("Sheet1!"&amp;"H"&amp;ROW())  )</f>
        <v>2</v>
      </c>
      <c r="R73" s="3">
        <v>0.92</v>
      </c>
    </row>
    <row r="74" spans="1:18">
      <c r="A74">
        <v>8</v>
      </c>
      <c r="B74">
        <v>2003</v>
      </c>
      <c r="D74">
        <v>2010</v>
      </c>
      <c r="E74" cm="1">
        <f t="array" aca="1" ref="E74" ca="1">IF(INDIRECT("Sheet1!"&amp;"B"&amp;ROW()) ="",VALUE(0),COUNTIF(INDIRECT(Sheet2!$W$2&amp;"$A:$A"),INDIRECT("Sheet1!"&amp;"B"&amp;ROW())))</f>
        <v>8</v>
      </c>
      <c r="F74" cm="1">
        <f t="array" aca="1" ref="F74" ca="1">_xlfn.LET(_xlpm.SS,_xlfn.XLOOKUP(INDIRECT("Sheet1!A"&amp;ROW()),Sheet5!A:A,Sheet5!G:G,"N",0,1),IF(OR(_xlpm.SS="N",AND(_xlpm.SS="Y",_xlfn.XLOOKUP(INDIRECT("Sheet1!A"&amp;ROW()),Sheet5!A:A,Sheet5!K:K,"N",0,1)="0")),0,1))</f>
        <v>0</v>
      </c>
      <c r="G74">
        <v>0</v>
      </c>
      <c r="L74" cm="1">
        <f t="array" aca="1" ref="L74" ca="1">_xlfn.XLOOKUP(INDIRECT("Sheet1!"&amp;"B"&amp;ROW()),INDIRECT(Sheet2!$W$2&amp;"$A:$A"),INDIRECT(Sheet2!$W$2&amp;"$D:$D"),VALUE(0),0,1)</f>
        <v>6</v>
      </c>
      <c r="M74">
        <v>0</v>
      </c>
      <c r="N74" cm="1">
        <f t="array" aca="1" ref="N74" ca="1">IFERROR(IF(AND(Sheet1!W74="",Sheet1!X74="",Sheet1!Y74=""),IF(OR(Sheet1!F74="❖",Sheet3!AC74="14:00",AND(F74=0,Sheet1!E74=""),AND(Sheet1!Q74=0,Sheet3!M74=0),AND(ABS(Sheet3!L74-Sheet1!S74)&lt;100,Sheet1!Q74=Sheet3!M74,Sheet3!AC74=VALUE(発送日))),0,1),1),0)</f>
        <v>0</v>
      </c>
      <c r="O74" cm="1">
        <f t="array" aca="1" ref="O74" ca="1">IF(INDIRECT("Sheet1!"&amp;"H"&amp;ROW())  &gt;=50,VALUE("10"),A74-INDIRECT("Sheet1!"&amp;"H"&amp;ROW())  )</f>
        <v>2</v>
      </c>
      <c r="R74" s="3">
        <v>0.92</v>
      </c>
    </row>
    <row r="75" spans="1:18">
      <c r="A75">
        <v>10</v>
      </c>
      <c r="B75">
        <v>1993</v>
      </c>
      <c r="D75">
        <v>2002</v>
      </c>
      <c r="E75" cm="1">
        <f t="array" aca="1" ref="E75" ca="1">IF(INDIRECT("Sheet1!"&amp;"B"&amp;ROW()) ="",VALUE(0),COUNTIF(INDIRECT(Sheet2!$W$2&amp;"$A:$A"),INDIRECT("Sheet1!"&amp;"B"&amp;ROW())))</f>
        <v>10</v>
      </c>
      <c r="F75" cm="1">
        <f t="array" aca="1" ref="F75" ca="1">_xlfn.LET(_xlpm.SS,_xlfn.XLOOKUP(INDIRECT("Sheet1!A"&amp;ROW()),Sheet5!A:A,Sheet5!G:G,"N",0,1),IF(OR(_xlpm.SS="N",AND(_xlpm.SS="Y",_xlfn.XLOOKUP(INDIRECT("Sheet1!A"&amp;ROW()),Sheet5!A:A,Sheet5!K:K,"N",0,1)="0")),0,1))</f>
        <v>0</v>
      </c>
      <c r="G75">
        <v>0</v>
      </c>
      <c r="L75" cm="1">
        <f t="array" aca="1" ref="L75" ca="1">_xlfn.XLOOKUP(INDIRECT("Sheet1!"&amp;"B"&amp;ROW()),INDIRECT(Sheet2!$W$2&amp;"$A:$A"),INDIRECT(Sheet2!$W$2&amp;"$D:$D"),VALUE(0),0,1)</f>
        <v>8</v>
      </c>
      <c r="M75">
        <v>0</v>
      </c>
      <c r="N75" cm="1">
        <f t="array" aca="1" ref="N75" ca="1">IFERROR(IF(AND(Sheet1!W75="",Sheet1!X75="",Sheet1!Y75=""),IF(OR(Sheet1!F75="❖",Sheet3!AC75="14:00",AND(F75=0,Sheet1!E75=""),AND(Sheet1!Q75=0,Sheet3!M75=0),AND(ABS(Sheet3!L75-Sheet1!S75)&lt;100,Sheet1!Q75=Sheet3!M75,Sheet3!AC75=VALUE(発送日))),0,1),1),0)</f>
        <v>0</v>
      </c>
      <c r="O75" cm="1">
        <f t="array" aca="1" ref="O75" ca="1">IF(INDIRECT("Sheet1!"&amp;"H"&amp;ROW())  &gt;=50,VALUE("10"),A75-INDIRECT("Sheet1!"&amp;"H"&amp;ROW())  )</f>
        <v>2</v>
      </c>
      <c r="R75" s="3">
        <v>0.92</v>
      </c>
    </row>
    <row r="76" spans="1:18">
      <c r="A76">
        <v>12</v>
      </c>
      <c r="B76">
        <v>1981</v>
      </c>
      <c r="D76">
        <v>1992</v>
      </c>
      <c r="E76" cm="1">
        <f t="array" aca="1" ref="E76" ca="1">IF(INDIRECT("Sheet1!"&amp;"B"&amp;ROW()) ="",VALUE(0),COUNTIF(INDIRECT(Sheet2!$W$2&amp;"$A:$A"),INDIRECT("Sheet1!"&amp;"B"&amp;ROW())))</f>
        <v>12</v>
      </c>
      <c r="F76" cm="1">
        <f t="array" aca="1" ref="F76" ca="1">_xlfn.LET(_xlpm.SS,_xlfn.XLOOKUP(INDIRECT("Sheet1!A"&amp;ROW()),Sheet5!A:A,Sheet5!G:G,"N",0,1),IF(OR(_xlpm.SS="N",AND(_xlpm.SS="Y",_xlfn.XLOOKUP(INDIRECT("Sheet1!A"&amp;ROW()),Sheet5!A:A,Sheet5!K:K,"N",0,1)="0")),0,1))</f>
        <v>1</v>
      </c>
      <c r="G76">
        <v>0</v>
      </c>
      <c r="L76" cm="1">
        <f t="array" aca="1" ref="L76" ca="1">_xlfn.XLOOKUP(INDIRECT("Sheet1!"&amp;"B"&amp;ROW()),INDIRECT(Sheet2!$W$2&amp;"$A:$A"),INDIRECT(Sheet2!$W$2&amp;"$D:$D"),VALUE(0),0,1)</f>
        <v>10</v>
      </c>
      <c r="M76">
        <v>0</v>
      </c>
      <c r="N76" cm="1">
        <f t="array" aca="1" ref="N76" ca="1">IFERROR(IF(AND(Sheet1!W76="",Sheet1!X76="",Sheet1!Y76=""),IF(OR(Sheet1!F76="❖",Sheet3!AC76="14:00",AND(F76=0,Sheet1!E76=""),AND(Sheet1!Q76=0,Sheet3!M76=0),AND(ABS(Sheet3!L76-Sheet1!S76)&lt;100,Sheet1!Q76=Sheet3!M76,Sheet3!AC76=VALUE(発送日))),0,1),1),0)</f>
        <v>0</v>
      </c>
      <c r="O76" cm="1">
        <f t="array" aca="1" ref="O76" ca="1">IF(INDIRECT("Sheet1!"&amp;"H"&amp;ROW())  &gt;=50,VALUE("10"),A76-INDIRECT("Sheet1!"&amp;"H"&amp;ROW())  )</f>
        <v>2</v>
      </c>
      <c r="R76" s="3">
        <v>0.92</v>
      </c>
    </row>
    <row r="77" spans="1:18">
      <c r="A77">
        <v>13</v>
      </c>
      <c r="B77">
        <v>2011</v>
      </c>
      <c r="D77">
        <v>2023</v>
      </c>
      <c r="E77" cm="1">
        <f t="array" aca="1" ref="E77" ca="1">IF(INDIRECT("Sheet1!"&amp;"B"&amp;ROW()) ="",VALUE(0),COUNTIF(INDIRECT(Sheet2!$W$2&amp;"$A:$A"),INDIRECT("Sheet1!"&amp;"B"&amp;ROW())))</f>
        <v>15</v>
      </c>
      <c r="F77" cm="1">
        <f t="array" aca="1" ref="F77" ca="1">_xlfn.LET(_xlpm.SS,_xlfn.XLOOKUP(INDIRECT("Sheet1!A"&amp;ROW()),Sheet5!A:A,Sheet5!G:G,"N",0,1),IF(OR(_xlpm.SS="N",AND(_xlpm.SS="Y",_xlfn.XLOOKUP(INDIRECT("Sheet1!A"&amp;ROW()),Sheet5!A:A,Sheet5!K:K,"N",0,1)="0")),0,1))</f>
        <v>1</v>
      </c>
      <c r="G77">
        <v>0</v>
      </c>
      <c r="L77" cm="1">
        <f t="array" aca="1" ref="L77" ca="1">_xlfn.XLOOKUP(INDIRECT("Sheet1!"&amp;"B"&amp;ROW()),INDIRECT(Sheet2!$W$2&amp;"$A:$A"),INDIRECT(Sheet2!$W$2&amp;"$D:$D"),VALUE(0),0,1)</f>
        <v>11</v>
      </c>
      <c r="M77">
        <v>0</v>
      </c>
      <c r="N77" cm="1">
        <f t="array" aca="1" ref="N77" ca="1">IFERROR(IF(AND(Sheet1!W77="",Sheet1!X77="",Sheet1!Y77=""),IF(OR(Sheet1!F77="❖",Sheet3!AC77="14:00",AND(F77=0,Sheet1!E77=""),AND(Sheet1!Q77=0,Sheet3!M77=0),AND(ABS(Sheet3!L77-Sheet1!S77)&lt;100,Sheet1!Q77=Sheet3!M77,Sheet3!AC77=VALUE(発送日))),0,1),1),0)</f>
        <v>0</v>
      </c>
      <c r="O77" cm="1">
        <f t="array" aca="1" ref="O77" ca="1">IF(INDIRECT("Sheet1!"&amp;"H"&amp;ROW())  &gt;=50,VALUE("10"),A77-INDIRECT("Sheet1!"&amp;"H"&amp;ROW())  )</f>
        <v>2</v>
      </c>
      <c r="R77" s="3">
        <v>0.92</v>
      </c>
    </row>
    <row r="78" spans="1:18">
      <c r="A78">
        <v>12</v>
      </c>
      <c r="B78">
        <v>2026</v>
      </c>
      <c r="D78">
        <v>2037</v>
      </c>
      <c r="E78" cm="1">
        <f t="array" aca="1" ref="E78" ca="1">IF(INDIRECT("Sheet1!"&amp;"B"&amp;ROW()) ="",VALUE(0),COUNTIF(INDIRECT(Sheet2!$W$2&amp;"$A:$A"),INDIRECT("Sheet1!"&amp;"B"&amp;ROW())))</f>
        <v>12</v>
      </c>
      <c r="F78" cm="1">
        <f t="array" aca="1" ref="F78" ca="1">_xlfn.LET(_xlpm.SS,_xlfn.XLOOKUP(INDIRECT("Sheet1!A"&amp;ROW()),Sheet5!A:A,Sheet5!G:G,"N",0,1),IF(OR(_xlpm.SS="N",AND(_xlpm.SS="Y",_xlfn.XLOOKUP(INDIRECT("Sheet1!A"&amp;ROW()),Sheet5!A:A,Sheet5!K:K,"N",0,1)="0")),0,1))</f>
        <v>0</v>
      </c>
      <c r="G78">
        <v>0</v>
      </c>
      <c r="L78" cm="1">
        <f t="array" aca="1" ref="L78" ca="1">_xlfn.XLOOKUP(INDIRECT("Sheet1!"&amp;"B"&amp;ROW()),INDIRECT(Sheet2!$W$2&amp;"$A:$A"),INDIRECT(Sheet2!$W$2&amp;"$D:$D"),VALUE(0),0,1)</f>
        <v>10</v>
      </c>
      <c r="M78">
        <v>0</v>
      </c>
      <c r="N78" cm="1">
        <f t="array" aca="1" ref="N78" ca="1">IFERROR(IF(AND(Sheet1!W78="",Sheet1!X78="",Sheet1!Y78=""),IF(OR(Sheet1!F78="❖",Sheet3!AC78="14:00",AND(F78=0,Sheet1!E78=""),AND(Sheet1!Q78=0,Sheet3!M78=0),AND(ABS(Sheet3!L78-Sheet1!S78)&lt;100,Sheet1!Q78=Sheet3!M78,Sheet3!AC78=VALUE(発送日))),0,1),1),0)</f>
        <v>0</v>
      </c>
      <c r="O78" cm="1">
        <f t="array" aca="1" ref="O78" ca="1">IF(INDIRECT("Sheet1!"&amp;"H"&amp;ROW())  &gt;=50,VALUE("10"),A78-INDIRECT("Sheet1!"&amp;"H"&amp;ROW())  )</f>
        <v>2</v>
      </c>
      <c r="R78" s="3">
        <v>0.92</v>
      </c>
    </row>
    <row r="79" spans="1:18">
      <c r="A79">
        <v>10</v>
      </c>
      <c r="B79">
        <v>1971</v>
      </c>
      <c r="D79">
        <v>1980</v>
      </c>
      <c r="E79" cm="1">
        <f t="array" aca="1" ref="E79" ca="1">IF(INDIRECT("Sheet1!"&amp;"B"&amp;ROW()) ="",VALUE(0),COUNTIF(INDIRECT(Sheet2!$W$2&amp;"$A:$A"),INDIRECT("Sheet1!"&amp;"B"&amp;ROW())))</f>
        <v>10</v>
      </c>
      <c r="F79" cm="1">
        <f t="array" aca="1" ref="F79" ca="1">_xlfn.LET(_xlpm.SS,_xlfn.XLOOKUP(INDIRECT("Sheet1!A"&amp;ROW()),Sheet5!A:A,Sheet5!G:G,"N",0,1),IF(OR(_xlpm.SS="N",AND(_xlpm.SS="Y",_xlfn.XLOOKUP(INDIRECT("Sheet1!A"&amp;ROW()),Sheet5!A:A,Sheet5!K:K,"N",0,1)="0")),0,1))</f>
        <v>0</v>
      </c>
      <c r="G79">
        <v>0</v>
      </c>
      <c r="L79" cm="1">
        <f t="array" aca="1" ref="L79" ca="1">_xlfn.XLOOKUP(INDIRECT("Sheet1!"&amp;"B"&amp;ROW()),INDIRECT(Sheet2!$W$2&amp;"$A:$A"),INDIRECT(Sheet2!$W$2&amp;"$D:$D"),VALUE(0),0,1)</f>
        <v>8</v>
      </c>
      <c r="M79">
        <v>0</v>
      </c>
      <c r="N79" cm="1">
        <f t="array" aca="1" ref="N79" ca="1">IFERROR(IF(AND(Sheet1!W79="",Sheet1!X79="",Sheet1!Y79=""),IF(OR(Sheet1!F79="❖",Sheet3!AC79="14:00",AND(F79=0,Sheet1!E79=""),AND(Sheet1!Q79=0,Sheet3!M79=0),AND(ABS(Sheet3!L79-Sheet1!S79)&lt;100,Sheet1!Q79=Sheet3!M79,Sheet3!AC79=VALUE(発送日))),0,1),1),0)</f>
        <v>0</v>
      </c>
      <c r="O79" cm="1">
        <f t="array" aca="1" ref="O79" ca="1">IF(INDIRECT("Sheet1!"&amp;"H"&amp;ROW())  &gt;=50,VALUE("10"),A79-INDIRECT("Sheet1!"&amp;"H"&amp;ROW())  )</f>
        <v>2</v>
      </c>
      <c r="R79" s="3">
        <v>0.92</v>
      </c>
    </row>
    <row r="80" spans="1:18">
      <c r="A80">
        <v>11</v>
      </c>
      <c r="B80">
        <v>2049</v>
      </c>
      <c r="D80">
        <v>2059</v>
      </c>
      <c r="E80" cm="1">
        <f t="array" aca="1" ref="E80" ca="1">IF(INDIRECT("Sheet1!"&amp;"B"&amp;ROW()) ="",VALUE(0),COUNTIF(INDIRECT(Sheet2!$W$2&amp;"$A:$A"),INDIRECT("Sheet1!"&amp;"B"&amp;ROW())))</f>
        <v>11</v>
      </c>
      <c r="F80" cm="1">
        <f t="array" aca="1" ref="F80" ca="1">_xlfn.LET(_xlpm.SS,_xlfn.XLOOKUP(INDIRECT("Sheet1!A"&amp;ROW()),Sheet5!A:A,Sheet5!G:G,"N",0,1),IF(OR(_xlpm.SS="N",AND(_xlpm.SS="Y",_xlfn.XLOOKUP(INDIRECT("Sheet1!A"&amp;ROW()),Sheet5!A:A,Sheet5!K:K,"N",0,1)="0")),0,1))</f>
        <v>0</v>
      </c>
      <c r="G80">
        <v>0</v>
      </c>
      <c r="L80" cm="1">
        <f t="array" aca="1" ref="L80" ca="1">_xlfn.XLOOKUP(INDIRECT("Sheet1!"&amp;"B"&amp;ROW()),INDIRECT(Sheet2!$W$2&amp;"$A:$A"),INDIRECT(Sheet2!$W$2&amp;"$D:$D"),VALUE(0),0,1)</f>
        <v>9</v>
      </c>
      <c r="M80">
        <v>0</v>
      </c>
      <c r="N80" cm="1">
        <f t="array" aca="1" ref="N80" ca="1">IFERROR(IF(AND(Sheet1!W80="",Sheet1!X80="",Sheet1!Y80=""),IF(OR(Sheet1!F80="❖",Sheet3!AC80="14:00",AND(F80=0,Sheet1!E80=""),AND(Sheet1!Q80=0,Sheet3!M80=0),AND(ABS(Sheet3!L80-Sheet1!S80)&lt;100,Sheet1!Q80=Sheet3!M80,Sheet3!AC80=VALUE(発送日))),0,1),1),0)</f>
        <v>0</v>
      </c>
      <c r="O80" cm="1">
        <f t="array" aca="1" ref="O80" ca="1">IF(INDIRECT("Sheet1!"&amp;"H"&amp;ROW())  &gt;=50,VALUE("10"),A80-INDIRECT("Sheet1!"&amp;"H"&amp;ROW())  )</f>
        <v>2</v>
      </c>
      <c r="R80" s="3">
        <v>0.92</v>
      </c>
    </row>
    <row r="81" spans="1:18">
      <c r="A81">
        <v>11</v>
      </c>
      <c r="B81">
        <v>2060</v>
      </c>
      <c r="D81">
        <v>2070</v>
      </c>
      <c r="E81" cm="1">
        <f t="array" aca="1" ref="E81" ca="1">IF(INDIRECT("Sheet1!"&amp;"B"&amp;ROW()) ="",VALUE(0),COUNTIF(INDIRECT(Sheet2!$W$2&amp;"$A:$A"),INDIRECT("Sheet1!"&amp;"B"&amp;ROW())))</f>
        <v>11</v>
      </c>
      <c r="F81" cm="1">
        <f t="array" aca="1" ref="F81" ca="1">_xlfn.LET(_xlpm.SS,_xlfn.XLOOKUP(INDIRECT("Sheet1!A"&amp;ROW()),Sheet5!A:A,Sheet5!G:G,"N",0,1),IF(OR(_xlpm.SS="N",AND(_xlpm.SS="Y",_xlfn.XLOOKUP(INDIRECT("Sheet1!A"&amp;ROW()),Sheet5!A:A,Sheet5!K:K,"N",0,1)="0")),0,1))</f>
        <v>0</v>
      </c>
      <c r="G81">
        <v>0</v>
      </c>
      <c r="L81" cm="1">
        <f t="array" aca="1" ref="L81" ca="1">_xlfn.XLOOKUP(INDIRECT("Sheet1!"&amp;"B"&amp;ROW()),INDIRECT(Sheet2!$W$2&amp;"$A:$A"),INDIRECT(Sheet2!$W$2&amp;"$D:$D"),VALUE(0),0,1)</f>
        <v>9</v>
      </c>
      <c r="M81">
        <v>0</v>
      </c>
      <c r="N81" cm="1">
        <f t="array" aca="1" ref="N81" ca="1">IFERROR(IF(AND(Sheet1!W81="",Sheet1!X81="",Sheet1!Y81=""),IF(OR(Sheet1!F81="❖",Sheet3!AC81="14:00",AND(F81=0,Sheet1!E81=""),AND(Sheet1!Q81=0,Sheet3!M81=0),AND(ABS(Sheet3!L81-Sheet1!S81)&lt;100,Sheet1!Q81=Sheet3!M81,Sheet3!AC81=VALUE(発送日))),0,1),1),0)</f>
        <v>0</v>
      </c>
      <c r="O81" cm="1">
        <f t="array" aca="1" ref="O81" ca="1">IF(INDIRECT("Sheet1!"&amp;"H"&amp;ROW())  &gt;=50,VALUE("10"),A81-INDIRECT("Sheet1!"&amp;"H"&amp;ROW())  )</f>
        <v>2</v>
      </c>
      <c r="R81" s="3">
        <v>0.92</v>
      </c>
    </row>
    <row r="82" spans="1:18">
      <c r="A82">
        <v>14</v>
      </c>
      <c r="B82">
        <v>2107</v>
      </c>
      <c r="D82">
        <v>2120</v>
      </c>
      <c r="E82" cm="1">
        <f t="array" aca="1" ref="E82" ca="1">IF(INDIRECT("Sheet1!"&amp;"B"&amp;ROW()) ="",VALUE(0),COUNTIF(INDIRECT(Sheet2!$W$2&amp;"$A:$A"),INDIRECT("Sheet1!"&amp;"B"&amp;ROW())))</f>
        <v>16</v>
      </c>
      <c r="F82" cm="1">
        <f t="array" aca="1" ref="F82" ca="1">_xlfn.LET(_xlpm.SS,_xlfn.XLOOKUP(INDIRECT("Sheet1!A"&amp;ROW()),Sheet5!A:A,Sheet5!G:G,"N",0,1),IF(OR(_xlpm.SS="N",AND(_xlpm.SS="Y",_xlfn.XLOOKUP(INDIRECT("Sheet1!A"&amp;ROW()),Sheet5!A:A,Sheet5!K:K,"N",0,1)="0")),0,1))</f>
        <v>1</v>
      </c>
      <c r="G82">
        <v>0</v>
      </c>
      <c r="L82" cm="1">
        <f t="array" aca="1" ref="L82" ca="1">_xlfn.XLOOKUP(INDIRECT("Sheet1!"&amp;"B"&amp;ROW()),INDIRECT(Sheet2!$W$2&amp;"$A:$A"),INDIRECT(Sheet2!$W$2&amp;"$D:$D"),VALUE(0),0,1)</f>
        <v>12</v>
      </c>
      <c r="M82">
        <v>0</v>
      </c>
      <c r="N82" cm="1">
        <f t="array" aca="1" ref="N82" ca="1">IFERROR(IF(AND(Sheet1!W82="",Sheet1!X82="",Sheet1!Y82=""),IF(OR(Sheet1!F82="❖",Sheet3!AC82="14:00",AND(F82=0,Sheet1!E82=""),AND(Sheet1!Q82=0,Sheet3!M82=0),AND(ABS(Sheet3!L82-Sheet1!S82)&lt;100,Sheet1!Q82=Sheet3!M82,Sheet3!AC82=VALUE(発送日))),0,1),1),0)</f>
        <v>0</v>
      </c>
      <c r="O82" cm="1">
        <f t="array" aca="1" ref="O82" ca="1">IF(INDIRECT("Sheet1!"&amp;"H"&amp;ROW())  &gt;=50,VALUE("10"),A82-INDIRECT("Sheet1!"&amp;"H"&amp;ROW())  )</f>
        <v>2</v>
      </c>
      <c r="R82" s="3">
        <v>0.92</v>
      </c>
    </row>
    <row r="83" spans="1:18">
      <c r="A83">
        <v>11</v>
      </c>
      <c r="B83">
        <v>2038</v>
      </c>
      <c r="D83">
        <v>2048</v>
      </c>
      <c r="E83" cm="1">
        <f t="array" aca="1" ref="E83" ca="1">IF(INDIRECT("Sheet1!"&amp;"B"&amp;ROW()) ="",VALUE(0),COUNTIF(INDIRECT(Sheet2!$W$2&amp;"$A:$A"),INDIRECT("Sheet1!"&amp;"B"&amp;ROW())))</f>
        <v>11</v>
      </c>
      <c r="F83" cm="1">
        <f t="array" aca="1" ref="F83" ca="1">_xlfn.LET(_xlpm.SS,_xlfn.XLOOKUP(INDIRECT("Sheet1!A"&amp;ROW()),Sheet5!A:A,Sheet5!G:G,"N",0,1),IF(OR(_xlpm.SS="N",AND(_xlpm.SS="Y",_xlfn.XLOOKUP(INDIRECT("Sheet1!A"&amp;ROW()),Sheet5!A:A,Sheet5!K:K,"N",0,1)="0")),0,1))</f>
        <v>1</v>
      </c>
      <c r="G83">
        <v>0</v>
      </c>
      <c r="L83" cm="1">
        <f t="array" aca="1" ref="L83" ca="1">_xlfn.XLOOKUP(INDIRECT("Sheet1!"&amp;"B"&amp;ROW()),INDIRECT(Sheet2!$W$2&amp;"$A:$A"),INDIRECT(Sheet2!$W$2&amp;"$D:$D"),VALUE(0),0,1)</f>
        <v>9</v>
      </c>
      <c r="M83">
        <v>0</v>
      </c>
      <c r="N83" cm="1">
        <f t="array" aca="1" ref="N83" ca="1">IFERROR(IF(AND(Sheet1!W83="",Sheet1!X83="",Sheet1!Y83=""),IF(OR(Sheet1!F83="❖",Sheet3!AC83="14:00",AND(F83=0,Sheet1!E83=""),AND(Sheet1!Q83=0,Sheet3!M83=0),AND(ABS(Sheet3!L83-Sheet1!S83)&lt;100,Sheet1!Q83=Sheet3!M83,Sheet3!AC83=VALUE(発送日))),0,1),1),0)</f>
        <v>0</v>
      </c>
      <c r="O83" cm="1">
        <f t="array" aca="1" ref="O83" ca="1">IF(INDIRECT("Sheet1!"&amp;"H"&amp;ROW())  &gt;=50,VALUE("10"),A83-INDIRECT("Sheet1!"&amp;"H"&amp;ROW())  )</f>
        <v>2</v>
      </c>
      <c r="R83" s="3">
        <v>0.92</v>
      </c>
    </row>
    <row r="84" spans="1:18">
      <c r="A84">
        <v>14</v>
      </c>
      <c r="B84">
        <v>2071</v>
      </c>
      <c r="D84">
        <v>2084</v>
      </c>
      <c r="E84" cm="1">
        <f t="array" aca="1" ref="E84" ca="1">IF(INDIRECT("Sheet1!"&amp;"B"&amp;ROW()) ="",VALUE(0),COUNTIF(INDIRECT(Sheet2!$W$2&amp;"$A:$A"),INDIRECT("Sheet1!"&amp;"B"&amp;ROW())))</f>
        <v>16</v>
      </c>
      <c r="F84" cm="1">
        <f t="array" aca="1" ref="F84" ca="1">_xlfn.LET(_xlpm.SS,_xlfn.XLOOKUP(INDIRECT("Sheet1!A"&amp;ROW()),Sheet5!A:A,Sheet5!G:G,"N",0,1),IF(OR(_xlpm.SS="N",AND(_xlpm.SS="Y",_xlfn.XLOOKUP(INDIRECT("Sheet1!A"&amp;ROW()),Sheet5!A:A,Sheet5!K:K,"N",0,1)="0")),0,1))</f>
        <v>1</v>
      </c>
      <c r="G84">
        <v>0</v>
      </c>
      <c r="L84" cm="1">
        <f t="array" aca="1" ref="L84" ca="1">_xlfn.XLOOKUP(INDIRECT("Sheet1!"&amp;"B"&amp;ROW()),INDIRECT(Sheet2!$W$2&amp;"$A:$A"),INDIRECT(Sheet2!$W$2&amp;"$D:$D"),VALUE(0),0,1)</f>
        <v>12</v>
      </c>
      <c r="M84">
        <v>0</v>
      </c>
      <c r="N84" cm="1">
        <f t="array" aca="1" ref="N84" ca="1">IFERROR(IF(AND(Sheet1!W84="",Sheet1!X84="",Sheet1!Y84=""),IF(OR(Sheet1!F84="❖",Sheet3!AC84="14:00",AND(F84=0,Sheet1!E84=""),AND(Sheet1!Q84=0,Sheet3!M84=0),AND(ABS(Sheet3!L84-Sheet1!S84)&lt;100,Sheet1!Q84=Sheet3!M84,Sheet3!AC84=VALUE(発送日))),0,1),1),0)</f>
        <v>0</v>
      </c>
      <c r="O84" cm="1">
        <f t="array" aca="1" ref="O84" ca="1">IF(INDIRECT("Sheet1!"&amp;"H"&amp;ROW())  &gt;=50,VALUE("10"),A84-INDIRECT("Sheet1!"&amp;"H"&amp;ROW())  )</f>
        <v>2</v>
      </c>
      <c r="R84" s="3">
        <v>0.92</v>
      </c>
    </row>
    <row r="85" spans="1:18">
      <c r="A85">
        <v>13</v>
      </c>
      <c r="B85">
        <v>2123</v>
      </c>
      <c r="D85">
        <v>2135</v>
      </c>
      <c r="E85" cm="1">
        <f t="array" aca="1" ref="E85" ca="1">IF(INDIRECT("Sheet1!"&amp;"B"&amp;ROW()) ="",VALUE(0),COUNTIF(INDIRECT(Sheet2!$W$2&amp;"$A:$A"),INDIRECT("Sheet1!"&amp;"B"&amp;ROW())))</f>
        <v>15</v>
      </c>
      <c r="F85" cm="1">
        <f t="array" aca="1" ref="F85" ca="1">_xlfn.LET(_xlpm.SS,_xlfn.XLOOKUP(INDIRECT("Sheet1!A"&amp;ROW()),Sheet5!A:A,Sheet5!G:G,"N",0,1),IF(OR(_xlpm.SS="N",AND(_xlpm.SS="Y",_xlfn.XLOOKUP(INDIRECT("Sheet1!A"&amp;ROW()),Sheet5!A:A,Sheet5!K:K,"N",0,1)="0")),0,1))</f>
        <v>1</v>
      </c>
      <c r="G85">
        <v>0</v>
      </c>
      <c r="L85" cm="1">
        <f t="array" aca="1" ref="L85" ca="1">_xlfn.XLOOKUP(INDIRECT("Sheet1!"&amp;"B"&amp;ROW()),INDIRECT(Sheet2!$W$2&amp;"$A:$A"),INDIRECT(Sheet2!$W$2&amp;"$D:$D"),VALUE(0),0,1)</f>
        <v>11</v>
      </c>
      <c r="M85">
        <v>0</v>
      </c>
      <c r="N85" cm="1">
        <f t="array" aca="1" ref="N85" ca="1">IFERROR(IF(AND(Sheet1!W85="",Sheet1!X85="",Sheet1!Y85=""),IF(OR(Sheet1!F85="❖",Sheet3!AC85="14:00",AND(F85=0,Sheet1!E85=""),AND(Sheet1!Q85=0,Sheet3!M85=0),AND(ABS(Sheet3!L85-Sheet1!S85)&lt;100,Sheet1!Q85=Sheet3!M85,Sheet3!AC85=VALUE(発送日))),0,1),1),0)</f>
        <v>0</v>
      </c>
      <c r="O85" cm="1">
        <f t="array" aca="1" ref="O85" ca="1">IF(INDIRECT("Sheet1!"&amp;"H"&amp;ROW())  &gt;=50,VALUE("10"),A85-INDIRECT("Sheet1!"&amp;"H"&amp;ROW())  )</f>
        <v>2</v>
      </c>
      <c r="R85" s="3">
        <v>0.92</v>
      </c>
    </row>
    <row r="86" spans="1:18">
      <c r="A86">
        <v>18</v>
      </c>
      <c r="B86">
        <v>2087</v>
      </c>
      <c r="D86">
        <v>2104</v>
      </c>
      <c r="E86" cm="1">
        <f t="array" aca="1" ref="E86" ca="1">IF(INDIRECT("Sheet1!"&amp;"B"&amp;ROW()) ="",VALUE(0),COUNTIF(INDIRECT(Sheet2!$W$2&amp;"$A:$A"),INDIRECT("Sheet1!"&amp;"B"&amp;ROW())))</f>
        <v>20</v>
      </c>
      <c r="F86" cm="1">
        <f t="array" aca="1" ref="F86" ca="1">_xlfn.LET(_xlpm.SS,_xlfn.XLOOKUP(INDIRECT("Sheet1!A"&amp;ROW()),Sheet5!A:A,Sheet5!G:G,"N",0,1),IF(OR(_xlpm.SS="N",AND(_xlpm.SS="Y",_xlfn.XLOOKUP(INDIRECT("Sheet1!A"&amp;ROW()),Sheet5!A:A,Sheet5!K:K,"N",0,1)="0")),0,1))</f>
        <v>1</v>
      </c>
      <c r="G86">
        <v>0</v>
      </c>
      <c r="L86" cm="1">
        <f t="array" aca="1" ref="L86" ca="1">_xlfn.XLOOKUP(INDIRECT("Sheet1!"&amp;"B"&amp;ROW()),INDIRECT(Sheet2!$W$2&amp;"$A:$A"),INDIRECT(Sheet2!$W$2&amp;"$D:$D"),VALUE(0),0,1)</f>
        <v>16</v>
      </c>
      <c r="M86">
        <v>0</v>
      </c>
      <c r="N86" cm="1">
        <f t="array" aca="1" ref="N86" ca="1">IFERROR(IF(AND(Sheet1!W86="",Sheet1!X86="",Sheet1!Y86=""),IF(OR(Sheet1!F86="❖",Sheet3!AC86="14:00",AND(F86=0,Sheet1!E86=""),AND(Sheet1!Q86=0,Sheet3!M86=0),AND(ABS(Sheet3!L86-Sheet1!S86)&lt;100,Sheet1!Q86=Sheet3!M86,Sheet3!AC86=VALUE(発送日))),0,1),1),0)</f>
        <v>0</v>
      </c>
      <c r="O86" cm="1">
        <f t="array" aca="1" ref="O86" ca="1">IF(INDIRECT("Sheet1!"&amp;"H"&amp;ROW())  &gt;=50,VALUE("10"),A86-INDIRECT("Sheet1!"&amp;"H"&amp;ROW())  )</f>
        <v>2</v>
      </c>
      <c r="R86" s="3">
        <v>0.92</v>
      </c>
    </row>
    <row r="87" spans="1:18">
      <c r="A87">
        <v>42</v>
      </c>
      <c r="B87">
        <v>2138</v>
      </c>
      <c r="D87">
        <v>2179</v>
      </c>
      <c r="E87" cm="1">
        <f t="array" aca="1" ref="E87" ca="1">IF(INDIRECT("Sheet1!"&amp;"B"&amp;ROW()) ="",VALUE(0),COUNTIF(INDIRECT(Sheet2!$W$2&amp;"$A:$A"),INDIRECT("Sheet1!"&amp;"B"&amp;ROW())))</f>
        <v>48</v>
      </c>
      <c r="F87" cm="1">
        <f t="array" aca="1" ref="F87" ca="1">_xlfn.LET(_xlpm.SS,_xlfn.XLOOKUP(INDIRECT("Sheet1!A"&amp;ROW()),Sheet5!A:A,Sheet5!G:G,"N",0,1),IF(OR(_xlpm.SS="N",AND(_xlpm.SS="Y",_xlfn.XLOOKUP(INDIRECT("Sheet1!A"&amp;ROW()),Sheet5!A:A,Sheet5!K:K,"N",0,1)="0")),0,1))</f>
        <v>1</v>
      </c>
      <c r="G87">
        <v>0</v>
      </c>
      <c r="L87" cm="1">
        <f t="array" aca="1" ref="L87" ca="1">_xlfn.XLOOKUP(INDIRECT("Sheet1!"&amp;"B"&amp;ROW()),INDIRECT(Sheet2!$W$2&amp;"$A:$A"),INDIRECT(Sheet2!$W$2&amp;"$D:$D"),VALUE(0),0,1)</f>
        <v>40</v>
      </c>
      <c r="M87">
        <v>0</v>
      </c>
      <c r="N87" cm="1">
        <f t="array" aca="1" ref="N87" ca="1">IFERROR(IF(AND(Sheet1!W87="",Sheet1!X87="",Sheet1!Y87=""),IF(OR(Sheet1!F87="❖",Sheet3!AC87="14:00",AND(F87=0,Sheet1!E87=""),AND(Sheet1!Q87=0,Sheet3!M87=0),AND(ABS(Sheet3!L87-Sheet1!S87)&lt;100,Sheet1!Q87=Sheet3!M87,Sheet3!AC87=VALUE(発送日))),0,1),1),0)</f>
        <v>0</v>
      </c>
      <c r="O87" cm="1">
        <f t="array" aca="1" ref="O87" ca="1">IF(INDIRECT("Sheet1!"&amp;"H"&amp;ROW())  &gt;=50,VALUE("10"),A87-INDIRECT("Sheet1!"&amp;"H"&amp;ROW())  )</f>
        <v>2</v>
      </c>
      <c r="R87" s="3">
        <v>0.92</v>
      </c>
    </row>
    <row r="88" spans="1:18">
      <c r="A88">
        <v>37</v>
      </c>
      <c r="B88">
        <v>2416</v>
      </c>
      <c r="D88">
        <v>2452</v>
      </c>
      <c r="E88" cm="1">
        <f t="array" aca="1" ref="E88" ca="1">IF(INDIRECT("Sheet1!"&amp;"B"&amp;ROW()) ="",VALUE(0),COUNTIF(INDIRECT(Sheet2!$W$2&amp;"$A:$A"),INDIRECT("Sheet1!"&amp;"B"&amp;ROW())))</f>
        <v>43</v>
      </c>
      <c r="F88" cm="1">
        <f t="array" aca="1" ref="F88" ca="1">_xlfn.LET(_xlpm.SS,_xlfn.XLOOKUP(INDIRECT("Sheet1!A"&amp;ROW()),Sheet5!A:A,Sheet5!G:G,"N",0,1),IF(OR(_xlpm.SS="N",AND(_xlpm.SS="Y",_xlfn.XLOOKUP(INDIRECT("Sheet1!A"&amp;ROW()),Sheet5!A:A,Sheet5!K:K,"N",0,1)="0")),0,1))</f>
        <v>1</v>
      </c>
      <c r="G88">
        <v>0</v>
      </c>
      <c r="L88" cm="1">
        <f t="array" aca="1" ref="L88" ca="1">_xlfn.XLOOKUP(INDIRECT("Sheet1!"&amp;"B"&amp;ROW()),INDIRECT(Sheet2!$W$2&amp;"$A:$A"),INDIRECT(Sheet2!$W$2&amp;"$D:$D"),VALUE(0),0,1)</f>
        <v>35</v>
      </c>
      <c r="M88">
        <v>0</v>
      </c>
      <c r="N88" cm="1">
        <f t="array" aca="1" ref="N88" ca="1">IFERROR(IF(AND(Sheet1!W88="",Sheet1!X88="",Sheet1!Y88=""),IF(OR(Sheet1!F88="❖",Sheet3!AC88="14:00",AND(F88=0,Sheet1!E88=""),AND(Sheet1!Q88=0,Sheet3!M88=0),AND(ABS(Sheet3!L88-Sheet1!S88)&lt;100,Sheet1!Q88=Sheet3!M88,Sheet3!AC88=VALUE(発送日))),0,1),1),0)</f>
        <v>0</v>
      </c>
      <c r="O88" cm="1">
        <f t="array" aca="1" ref="O88" ca="1">IF(INDIRECT("Sheet1!"&amp;"H"&amp;ROW())  &gt;=50,VALUE("10"),A88-INDIRECT("Sheet1!"&amp;"H"&amp;ROW())  )</f>
        <v>2</v>
      </c>
      <c r="R88" s="3">
        <v>0.92</v>
      </c>
    </row>
    <row r="89" spans="1:18">
      <c r="A89">
        <v>44</v>
      </c>
      <c r="B89">
        <v>2271</v>
      </c>
      <c r="D89">
        <v>2314</v>
      </c>
      <c r="E89" cm="1">
        <f t="array" aca="1" ref="E89" ca="1">IF(INDIRECT("Sheet1!"&amp;"B"&amp;ROW()) ="",VALUE(0),COUNTIF(INDIRECT(Sheet2!$W$2&amp;"$A:$A"),INDIRECT("Sheet1!"&amp;"B"&amp;ROW())))</f>
        <v>50</v>
      </c>
      <c r="F89" cm="1">
        <f t="array" aca="1" ref="F89" ca="1">_xlfn.LET(_xlpm.SS,_xlfn.XLOOKUP(INDIRECT("Sheet1!A"&amp;ROW()),Sheet5!A:A,Sheet5!G:G,"N",0,1),IF(OR(_xlpm.SS="N",AND(_xlpm.SS="Y",_xlfn.XLOOKUP(INDIRECT("Sheet1!A"&amp;ROW()),Sheet5!A:A,Sheet5!K:K,"N",0,1)="0")),0,1))</f>
        <v>1</v>
      </c>
      <c r="G89">
        <v>0</v>
      </c>
      <c r="L89" cm="1">
        <f t="array" aca="1" ref="L89" ca="1">_xlfn.XLOOKUP(INDIRECT("Sheet1!"&amp;"B"&amp;ROW()),INDIRECT(Sheet2!$W$2&amp;"$A:$A"),INDIRECT(Sheet2!$W$2&amp;"$D:$D"),VALUE(0),0,1)</f>
        <v>42</v>
      </c>
      <c r="M89">
        <v>0</v>
      </c>
      <c r="N89" cm="1">
        <f t="array" aca="1" ref="N89" ca="1">IFERROR(IF(AND(Sheet1!W89="",Sheet1!X89="",Sheet1!Y89=""),IF(OR(Sheet1!F89="❖",Sheet3!AC89="14:00",AND(F89=0,Sheet1!E89=""),AND(Sheet1!Q89=0,Sheet3!M89=0),AND(ABS(Sheet3!L89-Sheet1!S89)&lt;100,Sheet1!Q89=Sheet3!M89,Sheet3!AC89=VALUE(発送日))),0,1),1),0)</f>
        <v>1</v>
      </c>
      <c r="O89" cm="1">
        <f t="array" aca="1" ref="O89" ca="1">IF(INDIRECT("Sheet1!"&amp;"H"&amp;ROW())  &gt;=50,VALUE("10"),A89-INDIRECT("Sheet1!"&amp;"H"&amp;ROW())  )</f>
        <v>2</v>
      </c>
      <c r="R89" s="3">
        <v>0.92</v>
      </c>
    </row>
    <row r="90" spans="1:18">
      <c r="A90">
        <v>40</v>
      </c>
      <c r="B90">
        <v>2321</v>
      </c>
      <c r="D90">
        <v>2360</v>
      </c>
      <c r="E90" cm="1">
        <f t="array" aca="1" ref="E90" ca="1">IF(INDIRECT("Sheet1!"&amp;"B"&amp;ROW()) ="",VALUE(0),COUNTIF(INDIRECT(Sheet2!$W$2&amp;"$A:$A"),INDIRECT("Sheet1!"&amp;"B"&amp;ROW())))</f>
        <v>46</v>
      </c>
      <c r="F90" cm="1">
        <f t="array" aca="1" ref="F90" ca="1">_xlfn.LET(_xlpm.SS,_xlfn.XLOOKUP(INDIRECT("Sheet1!A"&amp;ROW()),Sheet5!A:A,Sheet5!G:G,"N",0,1),IF(OR(_xlpm.SS="N",AND(_xlpm.SS="Y",_xlfn.XLOOKUP(INDIRECT("Sheet1!A"&amp;ROW()),Sheet5!A:A,Sheet5!K:K,"N",0,1)="0")),0,1))</f>
        <v>1</v>
      </c>
      <c r="G90">
        <v>0</v>
      </c>
      <c r="L90" cm="1">
        <f t="array" aca="1" ref="L90" ca="1">_xlfn.XLOOKUP(INDIRECT("Sheet1!"&amp;"B"&amp;ROW()),INDIRECT(Sheet2!$W$2&amp;"$A:$A"),INDIRECT(Sheet2!$W$2&amp;"$D:$D"),VALUE(0),0,1)</f>
        <v>38</v>
      </c>
      <c r="M90">
        <v>0</v>
      </c>
      <c r="N90" cm="1">
        <f t="array" aca="1" ref="N90" ca="1">IFERROR(IF(AND(Sheet1!W90="",Sheet1!X90="",Sheet1!Y90=""),IF(OR(Sheet1!F90="❖",Sheet3!AC90="14:00",AND(F90=0,Sheet1!E90=""),AND(Sheet1!Q90=0,Sheet3!M90=0),AND(ABS(Sheet3!L90-Sheet1!S90)&lt;100,Sheet1!Q90=Sheet3!M90,Sheet3!AC90=VALUE(発送日))),0,1),1),0)</f>
        <v>0</v>
      </c>
      <c r="O90" cm="1">
        <f t="array" aca="1" ref="O90" ca="1">IF(INDIRECT("Sheet1!"&amp;"H"&amp;ROW())  &gt;=50,VALUE("10"),A90-INDIRECT("Sheet1!"&amp;"H"&amp;ROW())  )</f>
        <v>2</v>
      </c>
      <c r="R90" s="3">
        <v>0.92</v>
      </c>
    </row>
    <row r="91" spans="1:18">
      <c r="A91">
        <v>3</v>
      </c>
      <c r="B91">
        <v>2186</v>
      </c>
      <c r="D91">
        <v>2188</v>
      </c>
      <c r="E91" cm="1">
        <f t="array" aca="1" ref="E91" ca="1">IF(INDIRECT("Sheet1!"&amp;"B"&amp;ROW()) ="",VALUE(0),COUNTIF(INDIRECT(Sheet2!$W$2&amp;"$A:$A"),INDIRECT("Sheet1!"&amp;"B"&amp;ROW())))</f>
        <v>3</v>
      </c>
      <c r="F91" cm="1">
        <f t="array" aca="1" ref="F91" ca="1">_xlfn.LET(_xlpm.SS,_xlfn.XLOOKUP(INDIRECT("Sheet1!A"&amp;ROW()),Sheet5!A:A,Sheet5!G:G,"N",0,1),IF(OR(_xlpm.SS="N",AND(_xlpm.SS="Y",_xlfn.XLOOKUP(INDIRECT("Sheet1!A"&amp;ROW()),Sheet5!A:A,Sheet5!K:K,"N",0,1)="0")),0,1))</f>
        <v>0</v>
      </c>
      <c r="G91">
        <v>0</v>
      </c>
      <c r="L91" cm="1">
        <f t="array" aca="1" ref="L91" ca="1">_xlfn.XLOOKUP(INDIRECT("Sheet1!"&amp;"B"&amp;ROW()),INDIRECT(Sheet2!$W$2&amp;"$A:$A"),INDIRECT(Sheet2!$W$2&amp;"$D:$D"),VALUE(0),0,1)</f>
        <v>1</v>
      </c>
      <c r="M91">
        <v>0</v>
      </c>
      <c r="N91" cm="1">
        <f t="array" aca="1" ref="N91" ca="1">IFERROR(IF(AND(Sheet1!W91="",Sheet1!X91="",Sheet1!Y91=""),IF(OR(Sheet1!F91="❖",Sheet3!AC91="14:00",AND(F91=0,Sheet1!E91=""),AND(Sheet1!Q91=0,Sheet3!M91=0),AND(ABS(Sheet3!L91-Sheet1!S91)&lt;100,Sheet1!Q91=Sheet3!M91,Sheet3!AC91=VALUE(発送日))),0,1),1),0)</f>
        <v>0</v>
      </c>
      <c r="O91" cm="1">
        <f t="array" aca="1" ref="O91" ca="1">IF(INDIRECT("Sheet1!"&amp;"H"&amp;ROW())  &gt;=50,VALUE("10"),A91-INDIRECT("Sheet1!"&amp;"H"&amp;ROW())  )</f>
        <v>2</v>
      </c>
      <c r="R91" s="3">
        <v>0.92</v>
      </c>
    </row>
    <row r="92" spans="1:18">
      <c r="A92">
        <v>43</v>
      </c>
      <c r="B92">
        <v>2367</v>
      </c>
      <c r="D92">
        <v>2409</v>
      </c>
      <c r="E92" cm="1">
        <f t="array" aca="1" ref="E92" ca="1">IF(INDIRECT("Sheet1!"&amp;"B"&amp;ROW()) ="",VALUE(0),COUNTIF(INDIRECT(Sheet2!$W$2&amp;"$A:$A"),INDIRECT("Sheet1!"&amp;"B"&amp;ROW())))</f>
        <v>49</v>
      </c>
      <c r="F92" cm="1">
        <f t="array" aca="1" ref="F92" ca="1">_xlfn.LET(_xlpm.SS,_xlfn.XLOOKUP(INDIRECT("Sheet1!A"&amp;ROW()),Sheet5!A:A,Sheet5!G:G,"N",0,1),IF(OR(_xlpm.SS="N",AND(_xlpm.SS="Y",_xlfn.XLOOKUP(INDIRECT("Sheet1!A"&amp;ROW()),Sheet5!A:A,Sheet5!K:K,"N",0,1)="0")),0,1))</f>
        <v>1</v>
      </c>
      <c r="G92">
        <v>0</v>
      </c>
      <c r="L92" cm="1">
        <f t="array" aca="1" ref="L92" ca="1">_xlfn.XLOOKUP(INDIRECT("Sheet1!"&amp;"B"&amp;ROW()),INDIRECT(Sheet2!$W$2&amp;"$A:$A"),INDIRECT(Sheet2!$W$2&amp;"$D:$D"),VALUE(0),0,1)</f>
        <v>41</v>
      </c>
      <c r="M92">
        <v>0</v>
      </c>
      <c r="N92" cm="1">
        <f t="array" aca="1" ref="N92" ca="1">IFERROR(IF(AND(Sheet1!W92="",Sheet1!X92="",Sheet1!Y92=""),IF(OR(Sheet1!F92="❖",Sheet3!AC92="14:00",AND(F92=0,Sheet1!E92=""),AND(Sheet1!Q92=0,Sheet3!M92=0),AND(ABS(Sheet3!L92-Sheet1!S92)&lt;100,Sheet1!Q92=Sheet3!M92,Sheet3!AC92=VALUE(発送日))),0,1),1),0)</f>
        <v>0</v>
      </c>
      <c r="O92" cm="1">
        <f t="array" aca="1" ref="O92" ca="1">IF(INDIRECT("Sheet1!"&amp;"H"&amp;ROW())  &gt;=50,VALUE("10"),A92-INDIRECT("Sheet1!"&amp;"H"&amp;ROW())  )</f>
        <v>2</v>
      </c>
      <c r="R92" s="3">
        <v>0.92</v>
      </c>
    </row>
    <row r="93" spans="1:18">
      <c r="A93">
        <v>33</v>
      </c>
      <c r="B93">
        <v>2195</v>
      </c>
      <c r="D93">
        <v>2227</v>
      </c>
      <c r="E93" cm="1">
        <f t="array" aca="1" ref="E93" ca="1">IF(INDIRECT("Sheet1!"&amp;"B"&amp;ROW()) ="",VALUE(0),COUNTIF(INDIRECT(Sheet2!$W$2&amp;"$A:$A"),INDIRECT("Sheet1!"&amp;"B"&amp;ROW())))</f>
        <v>37</v>
      </c>
      <c r="F93" cm="1">
        <f t="array" aca="1" ref="F93" ca="1">_xlfn.LET(_xlpm.SS,_xlfn.XLOOKUP(INDIRECT("Sheet1!A"&amp;ROW()),Sheet5!A:A,Sheet5!G:G,"N",0,1),IF(OR(_xlpm.SS="N",AND(_xlpm.SS="Y",_xlfn.XLOOKUP(INDIRECT("Sheet1!A"&amp;ROW()),Sheet5!A:A,Sheet5!K:K,"N",0,1)="0")),0,1))</f>
        <v>1</v>
      </c>
      <c r="G93">
        <v>0</v>
      </c>
      <c r="L93" cm="1">
        <f t="array" aca="1" ref="L93" ca="1">_xlfn.XLOOKUP(INDIRECT("Sheet1!"&amp;"B"&amp;ROW()),INDIRECT(Sheet2!$W$2&amp;"$A:$A"),INDIRECT(Sheet2!$W$2&amp;"$D:$D"),VALUE(0),0,1)</f>
        <v>31</v>
      </c>
      <c r="M93">
        <v>0</v>
      </c>
      <c r="N93" cm="1">
        <f t="array" aca="1" ref="N93" ca="1">IFERROR(IF(AND(Sheet1!W93="",Sheet1!X93="",Sheet1!Y93=""),IF(OR(Sheet1!F93="❖",Sheet3!AC93="14:00",AND(F93=0,Sheet1!E93=""),AND(Sheet1!Q93=0,Sheet3!M93=0),AND(ABS(Sheet3!L93-Sheet1!S93)&lt;100,Sheet1!Q93=Sheet3!M93,Sheet3!AC93=VALUE(発送日))),0,1),1),0)</f>
        <v>0</v>
      </c>
      <c r="O93" cm="1">
        <f t="array" aca="1" ref="O93" ca="1">IF(INDIRECT("Sheet1!"&amp;"H"&amp;ROW())  &gt;=50,VALUE("10"),A93-INDIRECT("Sheet1!"&amp;"H"&amp;ROW())  )</f>
        <v>2</v>
      </c>
      <c r="R93" s="3">
        <v>0.92</v>
      </c>
    </row>
    <row r="94" spans="1:18">
      <c r="A94">
        <v>35</v>
      </c>
      <c r="B94">
        <v>2232</v>
      </c>
      <c r="D94">
        <v>2266</v>
      </c>
      <c r="E94" cm="1">
        <f t="array" aca="1" ref="E94" ca="1">IF(INDIRECT("Sheet1!"&amp;"B"&amp;ROW()) ="",VALUE(0),COUNTIF(INDIRECT(Sheet2!$W$2&amp;"$A:$A"),INDIRECT("Sheet1!"&amp;"B"&amp;ROW())))</f>
        <v>39</v>
      </c>
      <c r="F94" cm="1">
        <f t="array" aca="1" ref="F94" ca="1">_xlfn.LET(_xlpm.SS,_xlfn.XLOOKUP(INDIRECT("Sheet1!A"&amp;ROW()),Sheet5!A:A,Sheet5!G:G,"N",0,1),IF(OR(_xlpm.SS="N",AND(_xlpm.SS="Y",_xlfn.XLOOKUP(INDIRECT("Sheet1!A"&amp;ROW()),Sheet5!A:A,Sheet5!K:K,"N",0,1)="0")),0,1))</f>
        <v>1</v>
      </c>
      <c r="G94">
        <v>0</v>
      </c>
      <c r="L94" cm="1">
        <f t="array" aca="1" ref="L94" ca="1">_xlfn.XLOOKUP(INDIRECT("Sheet1!"&amp;"B"&amp;ROW()),INDIRECT(Sheet2!$W$2&amp;"$A:$A"),INDIRECT(Sheet2!$W$2&amp;"$D:$D"),VALUE(0),0,1)</f>
        <v>33</v>
      </c>
      <c r="M94">
        <v>0</v>
      </c>
      <c r="N94" cm="1">
        <f t="array" aca="1" ref="N94" ca="1">IFERROR(IF(AND(Sheet1!W94="",Sheet1!X94="",Sheet1!Y94=""),IF(OR(Sheet1!F94="❖",Sheet3!AC94="14:00",AND(F94=0,Sheet1!E94=""),AND(Sheet1!Q94=0,Sheet3!M94=0),AND(ABS(Sheet3!L94-Sheet1!S94)&lt;100,Sheet1!Q94=Sheet3!M94,Sheet3!AC94=VALUE(発送日))),0,1),1),0)</f>
        <v>0</v>
      </c>
      <c r="O94" cm="1">
        <f t="array" aca="1" ref="O94" ca="1">IF(INDIRECT("Sheet1!"&amp;"H"&amp;ROW())  &gt;=50,VALUE("10"),A94-INDIRECT("Sheet1!"&amp;"H"&amp;ROW())  )</f>
        <v>2</v>
      </c>
      <c r="R94" s="3">
        <v>0.92</v>
      </c>
    </row>
    <row r="95" spans="1:18">
      <c r="A95">
        <v>6</v>
      </c>
      <c r="B95">
        <v>2189</v>
      </c>
      <c r="D95">
        <v>2194</v>
      </c>
      <c r="E95" cm="1">
        <f t="array" aca="1" ref="E95" ca="1">IF(INDIRECT("Sheet1!"&amp;"B"&amp;ROW()) ="",VALUE(0),COUNTIF(INDIRECT(Sheet2!$W$2&amp;"$A:$A"),INDIRECT("Sheet1!"&amp;"B"&amp;ROW())))</f>
        <v>6</v>
      </c>
      <c r="F95" cm="1">
        <f t="array" aca="1" ref="F95" ca="1">_xlfn.LET(_xlpm.SS,_xlfn.XLOOKUP(INDIRECT("Sheet1!A"&amp;ROW()),Sheet5!A:A,Sheet5!G:G,"N",0,1),IF(OR(_xlpm.SS="N",AND(_xlpm.SS="Y",_xlfn.XLOOKUP(INDIRECT("Sheet1!A"&amp;ROW()),Sheet5!A:A,Sheet5!K:K,"N",0,1)="0")),0,1))</f>
        <v>0</v>
      </c>
      <c r="G95">
        <v>0</v>
      </c>
      <c r="L95" cm="1">
        <f t="array" aca="1" ref="L95" ca="1">_xlfn.XLOOKUP(INDIRECT("Sheet1!"&amp;"B"&amp;ROW()),INDIRECT(Sheet2!$W$2&amp;"$A:$A"),INDIRECT(Sheet2!$W$2&amp;"$D:$D"),VALUE(0),0,1)</f>
        <v>4</v>
      </c>
      <c r="M95">
        <v>0</v>
      </c>
      <c r="N95" cm="1">
        <f t="array" aca="1" ref="N95" ca="1">IFERROR(IF(AND(Sheet1!W95="",Sheet1!X95="",Sheet1!Y95=""),IF(OR(Sheet1!F95="❖",Sheet3!AC95="14:00",AND(F95=0,Sheet1!E95=""),AND(Sheet1!Q95=0,Sheet3!M95=0),AND(ABS(Sheet3!L95-Sheet1!S95)&lt;100,Sheet1!Q95=Sheet3!M95,Sheet3!AC95=VALUE(発送日))),0,1),1),0)</f>
        <v>0</v>
      </c>
      <c r="O95" cm="1">
        <f t="array" aca="1" ref="O95" ca="1">IF(INDIRECT("Sheet1!"&amp;"H"&amp;ROW())  &gt;=50,VALUE("10"),A95-INDIRECT("Sheet1!"&amp;"H"&amp;ROW())  )</f>
        <v>2</v>
      </c>
      <c r="R95" s="3">
        <v>0.92</v>
      </c>
    </row>
    <row r="96" spans="1:18">
      <c r="A96">
        <v>23</v>
      </c>
      <c r="B96">
        <v>2465</v>
      </c>
      <c r="D96">
        <v>2487</v>
      </c>
      <c r="E96" cm="1">
        <f t="array" aca="1" ref="E96" ca="1">IF(INDIRECT("Sheet1!"&amp;"B"&amp;ROW()) ="",VALUE(0),COUNTIF(INDIRECT(Sheet2!$W$2&amp;"$A:$A"),INDIRECT("Sheet1!"&amp;"B"&amp;ROW())))</f>
        <v>25</v>
      </c>
      <c r="F96" cm="1">
        <f t="array" aca="1" ref="F96" ca="1">_xlfn.LET(_xlpm.SS,_xlfn.XLOOKUP(INDIRECT("Sheet1!A"&amp;ROW()),Sheet5!A:A,Sheet5!G:G,"N",0,1),IF(OR(_xlpm.SS="N",AND(_xlpm.SS="Y",_xlfn.XLOOKUP(INDIRECT("Sheet1!A"&amp;ROW()),Sheet5!A:A,Sheet5!K:K,"N",0,1)="0")),0,1))</f>
        <v>1</v>
      </c>
      <c r="G96">
        <v>0</v>
      </c>
      <c r="L96" cm="1">
        <f t="array" aca="1" ref="L96" ca="1">_xlfn.XLOOKUP(INDIRECT("Sheet1!"&amp;"B"&amp;ROW()),INDIRECT(Sheet2!$W$2&amp;"$A:$A"),INDIRECT(Sheet2!$W$2&amp;"$D:$D"),VALUE(0),0,1)</f>
        <v>21</v>
      </c>
      <c r="M96">
        <v>0</v>
      </c>
      <c r="N96" cm="1">
        <f t="array" aca="1" ref="N96" ca="1">IFERROR(IF(AND(Sheet1!W96="",Sheet1!X96="",Sheet1!Y96=""),IF(OR(Sheet1!F96="❖",Sheet3!AC96="14:00",AND(F96=0,Sheet1!E96=""),AND(Sheet1!Q96=0,Sheet3!M96=0),AND(ABS(Sheet3!L96-Sheet1!S96)&lt;100,Sheet1!Q96=Sheet3!M96,Sheet3!AC96=VALUE(発送日))),0,1),1),0)</f>
        <v>0</v>
      </c>
      <c r="O96" cm="1">
        <f t="array" aca="1" ref="O96" ca="1">IF(INDIRECT("Sheet1!"&amp;"H"&amp;ROW())  &gt;=50,VALUE("10"),A96-INDIRECT("Sheet1!"&amp;"H"&amp;ROW())  )</f>
        <v>2</v>
      </c>
      <c r="R96" s="3">
        <v>0.92</v>
      </c>
    </row>
    <row r="97" spans="1:18">
      <c r="A97">
        <v>49</v>
      </c>
      <c r="B97">
        <v>2610</v>
      </c>
      <c r="D97">
        <v>2658</v>
      </c>
      <c r="E97" cm="1">
        <f t="array" aca="1" ref="E97" ca="1">IF(INDIRECT("Sheet1!"&amp;"B"&amp;ROW()) ="",VALUE(0),COUNTIF(INDIRECT(Sheet2!$W$2&amp;"$A:$A"),INDIRECT("Sheet1!"&amp;"B"&amp;ROW())))</f>
        <v>57</v>
      </c>
      <c r="F97" cm="1">
        <f t="array" aca="1" ref="F97" ca="1">_xlfn.LET(_xlpm.SS,_xlfn.XLOOKUP(INDIRECT("Sheet1!A"&amp;ROW()),Sheet5!A:A,Sheet5!G:G,"N",0,1),IF(OR(_xlpm.SS="N",AND(_xlpm.SS="Y",_xlfn.XLOOKUP(INDIRECT("Sheet1!A"&amp;ROW()),Sheet5!A:A,Sheet5!K:K,"N",0,1)="0")),0,1))</f>
        <v>1</v>
      </c>
      <c r="G97">
        <v>0</v>
      </c>
      <c r="L97" cm="1">
        <f t="array" aca="1" ref="L97" ca="1">_xlfn.XLOOKUP(INDIRECT("Sheet1!"&amp;"B"&amp;ROW()),INDIRECT(Sheet2!$W$2&amp;"$A:$A"),INDIRECT(Sheet2!$W$2&amp;"$D:$D"),VALUE(0),0,1)</f>
        <v>47</v>
      </c>
      <c r="M97">
        <v>0</v>
      </c>
      <c r="N97" cm="1">
        <f t="array" aca="1" ref="N97" ca="1">IFERROR(IF(AND(Sheet1!W97="",Sheet1!X97="",Sheet1!Y97=""),IF(OR(Sheet1!F97="❖",Sheet3!AC97="14:00",AND(F97=0,Sheet1!E97=""),AND(Sheet1!Q97=0,Sheet3!M97=0),AND(ABS(Sheet3!L97-Sheet1!S97)&lt;100,Sheet1!Q97=Sheet3!M97,Sheet3!AC97=VALUE(発送日))),0,1),1),0)</f>
        <v>0</v>
      </c>
      <c r="O97" cm="1">
        <f t="array" aca="1" ref="O97" ca="1">IF(INDIRECT("Sheet1!"&amp;"H"&amp;ROW())  &gt;=50,VALUE("10"),A97-INDIRECT("Sheet1!"&amp;"H"&amp;ROW())  )</f>
        <v>2</v>
      </c>
      <c r="R97" s="3">
        <v>0.92</v>
      </c>
    </row>
    <row r="98" spans="1:18">
      <c r="A98">
        <v>34</v>
      </c>
      <c r="B98">
        <v>2572</v>
      </c>
      <c r="D98">
        <v>2605</v>
      </c>
      <c r="E98" cm="1">
        <f t="array" aca="1" ref="E98" ca="1">IF(INDIRECT("Sheet1!"&amp;"B"&amp;ROW()) ="",VALUE(0),COUNTIF(INDIRECT(Sheet2!$W$2&amp;"$A:$A"),INDIRECT("Sheet1!"&amp;"B"&amp;ROW())))</f>
        <v>38</v>
      </c>
      <c r="F98" cm="1">
        <f t="array" aca="1" ref="F98" ca="1">_xlfn.LET(_xlpm.SS,_xlfn.XLOOKUP(INDIRECT("Sheet1!A"&amp;ROW()),Sheet5!A:A,Sheet5!G:G,"N",0,1),IF(OR(_xlpm.SS="N",AND(_xlpm.SS="Y",_xlfn.XLOOKUP(INDIRECT("Sheet1!A"&amp;ROW()),Sheet5!A:A,Sheet5!K:K,"N",0,1)="0")),0,1))</f>
        <v>1</v>
      </c>
      <c r="G98">
        <v>0</v>
      </c>
      <c r="L98" cm="1">
        <f t="array" aca="1" ref="L98" ca="1">_xlfn.XLOOKUP(INDIRECT("Sheet1!"&amp;"B"&amp;ROW()),INDIRECT(Sheet2!$W$2&amp;"$A:$A"),INDIRECT(Sheet2!$W$2&amp;"$D:$D"),VALUE(0),0,1)</f>
        <v>32</v>
      </c>
      <c r="M98">
        <v>0</v>
      </c>
      <c r="N98" cm="1">
        <f t="array" aca="1" ref="N98" ca="1">IFERROR(IF(AND(Sheet1!W98="",Sheet1!X98="",Sheet1!Y98=""),IF(OR(Sheet1!F98="❖",Sheet3!AC98="14:00",AND(F98=0,Sheet1!E98=""),AND(Sheet1!Q98=0,Sheet3!M98=0),AND(ABS(Sheet3!L98-Sheet1!S98)&lt;100,Sheet1!Q98=Sheet3!M98,Sheet3!AC98=VALUE(発送日))),0,1),1),0)</f>
        <v>1</v>
      </c>
      <c r="O98" cm="1">
        <f t="array" aca="1" ref="O98" ca="1">IF(INDIRECT("Sheet1!"&amp;"H"&amp;ROW())  &gt;=50,VALUE("10"),A98-INDIRECT("Sheet1!"&amp;"H"&amp;ROW())  )</f>
        <v>2</v>
      </c>
      <c r="R98" s="3">
        <v>0.92</v>
      </c>
    </row>
    <row r="99" spans="1:18">
      <c r="A99">
        <v>43</v>
      </c>
      <c r="B99">
        <v>2523</v>
      </c>
      <c r="D99">
        <v>2565</v>
      </c>
      <c r="E99" cm="1">
        <f t="array" aca="1" ref="E99" ca="1">IF(INDIRECT("Sheet1!"&amp;"B"&amp;ROW()) ="",VALUE(0),COUNTIF(INDIRECT(Sheet2!$W$2&amp;"$A:$A"),INDIRECT("Sheet1!"&amp;"B"&amp;ROW())))</f>
        <v>49</v>
      </c>
      <c r="F99" cm="1">
        <f t="array" aca="1" ref="F99" ca="1">_xlfn.LET(_xlpm.SS,_xlfn.XLOOKUP(INDIRECT("Sheet1!A"&amp;ROW()),Sheet5!A:A,Sheet5!G:G,"N",0,1),IF(OR(_xlpm.SS="N",AND(_xlpm.SS="Y",_xlfn.XLOOKUP(INDIRECT("Sheet1!A"&amp;ROW()),Sheet5!A:A,Sheet5!K:K,"N",0,1)="0")),0,1))</f>
        <v>1</v>
      </c>
      <c r="G99">
        <v>0</v>
      </c>
      <c r="L99" cm="1">
        <f t="array" aca="1" ref="L99" ca="1">_xlfn.XLOOKUP(INDIRECT("Sheet1!"&amp;"B"&amp;ROW()),INDIRECT(Sheet2!$W$2&amp;"$A:$A"),INDIRECT(Sheet2!$W$2&amp;"$D:$D"),VALUE(0),0,1)</f>
        <v>41</v>
      </c>
      <c r="M99">
        <v>0</v>
      </c>
      <c r="N99" cm="1">
        <f t="array" aca="1" ref="N99" ca="1">IFERROR(IF(AND(Sheet1!W99="",Sheet1!X99="",Sheet1!Y99=""),IF(OR(Sheet1!F99="❖",Sheet3!AC99="14:00",AND(F99=0,Sheet1!E99=""),AND(Sheet1!Q99=0,Sheet3!M99=0),AND(ABS(Sheet3!L99-Sheet1!S99)&lt;100,Sheet1!Q99=Sheet3!M99,Sheet3!AC99=VALUE(発送日))),0,1),1),0)</f>
        <v>0</v>
      </c>
      <c r="O99" cm="1">
        <f t="array" aca="1" ref="O99" ca="1">IF(INDIRECT("Sheet1!"&amp;"H"&amp;ROW())  &gt;=50,VALUE("10"),A99-INDIRECT("Sheet1!"&amp;"H"&amp;ROW())  )</f>
        <v>2</v>
      </c>
      <c r="R99" s="3">
        <v>0.92</v>
      </c>
    </row>
    <row r="100" spans="1:18">
      <c r="A100">
        <v>6</v>
      </c>
      <c r="B100">
        <v>2459</v>
      </c>
      <c r="D100">
        <v>2464</v>
      </c>
      <c r="E100" cm="1">
        <f t="array" aca="1" ref="E100" ca="1">IF(INDIRECT("Sheet1!"&amp;"B"&amp;ROW()) ="",VALUE(0),COUNTIF(INDIRECT(Sheet2!$W$2&amp;"$A:$A"),INDIRECT("Sheet1!"&amp;"B"&amp;ROW())))</f>
        <v>6</v>
      </c>
      <c r="F100" cm="1">
        <f t="array" aca="1" ref="F100" ca="1">_xlfn.LET(_xlpm.SS,_xlfn.XLOOKUP(INDIRECT("Sheet1!A"&amp;ROW()),Sheet5!A:A,Sheet5!G:G,"N",0,1),IF(OR(_xlpm.SS="N",AND(_xlpm.SS="Y",_xlfn.XLOOKUP(INDIRECT("Sheet1!A"&amp;ROW()),Sheet5!A:A,Sheet5!K:K,"N",0,1)="0")),0,1))</f>
        <v>0</v>
      </c>
      <c r="G100">
        <v>0</v>
      </c>
      <c r="L100" cm="1">
        <f t="array" aca="1" ref="L100" ca="1">_xlfn.XLOOKUP(INDIRECT("Sheet1!"&amp;"B"&amp;ROW()),INDIRECT(Sheet2!$W$2&amp;"$A:$A"),INDIRECT(Sheet2!$W$2&amp;"$D:$D"),VALUE(0),0,1)</f>
        <v>4</v>
      </c>
      <c r="M100">
        <v>0</v>
      </c>
      <c r="N100" cm="1">
        <f t="array" aca="1" ref="N100" ca="1">IFERROR(IF(AND(Sheet1!W100="",Sheet1!X100="",Sheet1!Y100=""),IF(OR(Sheet1!F100="❖",Sheet3!AC100="14:00",AND(F100=0,Sheet1!E100=""),AND(Sheet1!Q100=0,Sheet3!M100=0),AND(ABS(Sheet3!L100-Sheet1!S100)&lt;100,Sheet1!Q100=Sheet3!M100,Sheet3!AC100=VALUE(発送日))),0,1),1),0)</f>
        <v>0</v>
      </c>
      <c r="O100" cm="1">
        <f t="array" aca="1" ref="O100" ca="1">IF(INDIRECT("Sheet1!"&amp;"H"&amp;ROW())  &gt;=50,VALUE("10"),A100-INDIRECT("Sheet1!"&amp;"H"&amp;ROW())  )</f>
        <v>2</v>
      </c>
      <c r="R100" s="3">
        <v>0.92</v>
      </c>
    </row>
    <row r="101" spans="1:18">
      <c r="A101">
        <v>13</v>
      </c>
      <c r="B101">
        <v>2508</v>
      </c>
      <c r="D101">
        <v>2520</v>
      </c>
      <c r="E101" cm="1">
        <f t="array" aca="1" ref="E101" ca="1">IF(INDIRECT("Sheet1!"&amp;"B"&amp;ROW()) ="",VALUE(0),COUNTIF(INDIRECT(Sheet2!$W$2&amp;"$A:$A"),INDIRECT("Sheet1!"&amp;"B"&amp;ROW())))</f>
        <v>15</v>
      </c>
      <c r="F101" cm="1">
        <f t="array" aca="1" ref="F101" ca="1">_xlfn.LET(_xlpm.SS,_xlfn.XLOOKUP(INDIRECT("Sheet1!A"&amp;ROW()),Sheet5!A:A,Sheet5!G:G,"N",0,1),IF(OR(_xlpm.SS="N",AND(_xlpm.SS="Y",_xlfn.XLOOKUP(INDIRECT("Sheet1!A"&amp;ROW()),Sheet5!A:A,Sheet5!K:K,"N",0,1)="0")),0,1))</f>
        <v>0</v>
      </c>
      <c r="G101">
        <v>0</v>
      </c>
      <c r="L101" cm="1">
        <f t="array" aca="1" ref="L101" ca="1">_xlfn.XLOOKUP(INDIRECT("Sheet1!"&amp;"B"&amp;ROW()),INDIRECT(Sheet2!$W$2&amp;"$A:$A"),INDIRECT(Sheet2!$W$2&amp;"$D:$D"),VALUE(0),0,1)</f>
        <v>11</v>
      </c>
      <c r="M101">
        <v>0</v>
      </c>
      <c r="N101" cm="1">
        <f t="array" aca="1" ref="N101" ca="1">IFERROR(IF(AND(Sheet1!W101="",Sheet1!X101="",Sheet1!Y101=""),IF(OR(Sheet1!F101="❖",Sheet3!AC101="14:00",AND(F101=0,Sheet1!E101=""),AND(Sheet1!Q101=0,Sheet3!M101=0),AND(ABS(Sheet3!L101-Sheet1!S101)&lt;100,Sheet1!Q101=Sheet3!M101,Sheet3!AC101=VALUE(発送日))),0,1),1),0)</f>
        <v>0</v>
      </c>
      <c r="O101" cm="1">
        <f t="array" aca="1" ref="O101" ca="1">IF(INDIRECT("Sheet1!"&amp;"H"&amp;ROW())  &gt;=50,VALUE("10"),A101-INDIRECT("Sheet1!"&amp;"H"&amp;ROW())  )</f>
        <v>2</v>
      </c>
      <c r="R101" s="3">
        <v>0.92</v>
      </c>
    </row>
    <row r="102" spans="1:18">
      <c r="A102">
        <v>7</v>
      </c>
      <c r="B102">
        <v>2490</v>
      </c>
      <c r="D102">
        <v>2496</v>
      </c>
      <c r="E102" cm="1">
        <f t="array" aca="1" ref="E102" ca="1">IF(INDIRECT("Sheet1!"&amp;"B"&amp;ROW()) ="",VALUE(0),COUNTIF(INDIRECT(Sheet2!$W$2&amp;"$A:$A"),INDIRECT("Sheet1!"&amp;"B"&amp;ROW())))</f>
        <v>7</v>
      </c>
      <c r="F102" cm="1">
        <f t="array" aca="1" ref="F102" ca="1">_xlfn.LET(_xlpm.SS,_xlfn.XLOOKUP(INDIRECT("Sheet1!A"&amp;ROW()),Sheet5!A:A,Sheet5!G:G,"N",0,1),IF(OR(_xlpm.SS="N",AND(_xlpm.SS="Y",_xlfn.XLOOKUP(INDIRECT("Sheet1!A"&amp;ROW()),Sheet5!A:A,Sheet5!K:K,"N",0,1)="0")),0,1))</f>
        <v>0</v>
      </c>
      <c r="G102">
        <v>0</v>
      </c>
      <c r="L102" cm="1">
        <f t="array" aca="1" ref="L102" ca="1">_xlfn.XLOOKUP(INDIRECT("Sheet1!"&amp;"B"&amp;ROW()),INDIRECT(Sheet2!$W$2&amp;"$A:$A"),INDIRECT(Sheet2!$W$2&amp;"$D:$D"),VALUE(0),0,1)</f>
        <v>5</v>
      </c>
      <c r="M102">
        <v>0</v>
      </c>
      <c r="N102" cm="1">
        <f t="array" aca="1" ref="N102" ca="1">IFERROR(IF(AND(Sheet1!W102="",Sheet1!X102="",Sheet1!Y102=""),IF(OR(Sheet1!F102="❖",Sheet3!AC102="14:00",AND(F102=0,Sheet1!E102=""),AND(Sheet1!Q102=0,Sheet3!M102=0),AND(ABS(Sheet3!L102-Sheet1!S102)&lt;100,Sheet1!Q102=Sheet3!M102,Sheet3!AC102=VALUE(発送日))),0,1),1),0)</f>
        <v>0</v>
      </c>
      <c r="O102" cm="1">
        <f t="array" aca="1" ref="O102" ca="1">IF(INDIRECT("Sheet1!"&amp;"H"&amp;ROW())  &gt;=50,VALUE("10"),A102-INDIRECT("Sheet1!"&amp;"H"&amp;ROW())  )</f>
        <v>2</v>
      </c>
      <c r="R102" s="3">
        <v>0.92</v>
      </c>
    </row>
    <row r="103" spans="1:18">
      <c r="A103">
        <v>11</v>
      </c>
      <c r="B103">
        <v>2497</v>
      </c>
      <c r="D103">
        <v>2507</v>
      </c>
      <c r="E103" cm="1">
        <f t="array" aca="1" ref="E103" ca="1">IF(INDIRECT("Sheet1!"&amp;"B"&amp;ROW()) ="",VALUE(0),COUNTIF(INDIRECT(Sheet2!$W$2&amp;"$A:$A"),INDIRECT("Sheet1!"&amp;"B"&amp;ROW())))</f>
        <v>11</v>
      </c>
      <c r="F103" cm="1">
        <f t="array" aca="1" ref="F103" ca="1">_xlfn.LET(_xlpm.SS,_xlfn.XLOOKUP(INDIRECT("Sheet1!A"&amp;ROW()),Sheet5!A:A,Sheet5!G:G,"N",0,1),IF(OR(_xlpm.SS="N",AND(_xlpm.SS="Y",_xlfn.XLOOKUP(INDIRECT("Sheet1!A"&amp;ROW()),Sheet5!A:A,Sheet5!K:K,"N",0,1)="0")),0,1))</f>
        <v>1</v>
      </c>
      <c r="G103">
        <v>0</v>
      </c>
      <c r="L103" cm="1">
        <f t="array" aca="1" ref="L103" ca="1">_xlfn.XLOOKUP(INDIRECT("Sheet1!"&amp;"B"&amp;ROW()),INDIRECT(Sheet2!$W$2&amp;"$A:$A"),INDIRECT(Sheet2!$W$2&amp;"$D:$D"),VALUE(0),0,1)</f>
        <v>9</v>
      </c>
      <c r="M103">
        <v>0</v>
      </c>
      <c r="N103" cm="1">
        <f t="array" aca="1" ref="N103" ca="1">IFERROR(IF(AND(Sheet1!W103="",Sheet1!X103="",Sheet1!Y103=""),IF(OR(Sheet1!F103="❖",Sheet3!AC103="14:00",AND(F103=0,Sheet1!E103=""),AND(Sheet1!Q103=0,Sheet3!M103=0),AND(ABS(Sheet3!L103-Sheet1!S103)&lt;100,Sheet1!Q103=Sheet3!M103,Sheet3!AC103=VALUE(発送日))),0,1),1),0)</f>
        <v>0</v>
      </c>
      <c r="O103" cm="1">
        <f t="array" aca="1" ref="O103" ca="1">IF(INDIRECT("Sheet1!"&amp;"H"&amp;ROW())  &gt;=50,VALUE("10"),A103-INDIRECT("Sheet1!"&amp;"H"&amp;ROW())  )</f>
        <v>2</v>
      </c>
      <c r="R103" s="3">
        <v>0.92</v>
      </c>
    </row>
    <row r="104" spans="1:18">
      <c r="A104">
        <v>1</v>
      </c>
      <c r="B104">
        <v>2667</v>
      </c>
      <c r="D104">
        <v>2667</v>
      </c>
      <c r="E104" cm="1">
        <f t="array" aca="1" ref="E104" ca="1">IF(INDIRECT("Sheet1!"&amp;"B"&amp;ROW()) ="",VALUE(0),COUNTIF(INDIRECT(Sheet2!$W$2&amp;"$A:$A"),INDIRECT("Sheet1!"&amp;"B"&amp;ROW())))</f>
        <v>2</v>
      </c>
      <c r="F104" cm="1">
        <f t="array" aca="1" ref="F104" ca="1">_xlfn.LET(_xlpm.SS,_xlfn.XLOOKUP(INDIRECT("Sheet1!A"&amp;ROW()),Sheet5!A:A,Sheet5!G:G,"N",0,1),IF(OR(_xlpm.SS="N",AND(_xlpm.SS="Y",_xlfn.XLOOKUP(INDIRECT("Sheet1!A"&amp;ROW()),Sheet5!A:A,Sheet5!K:K,"N",0,1)="0")),0,1))</f>
        <v>0</v>
      </c>
      <c r="G104">
        <v>0</v>
      </c>
      <c r="L104" cm="1">
        <f t="array" aca="1" ref="L104" ca="1">_xlfn.XLOOKUP(INDIRECT("Sheet1!"&amp;"B"&amp;ROW()),INDIRECT(Sheet2!$W$2&amp;"$A:$A"),INDIRECT(Sheet2!$W$2&amp;"$D:$D"),VALUE(0),0,1)</f>
        <v>0</v>
      </c>
      <c r="M104">
        <v>0</v>
      </c>
      <c r="N104" cm="1">
        <f t="array" aca="1" ref="N104" ca="1">IFERROR(IF(AND(Sheet1!W104="",Sheet1!X104="",Sheet1!Y104=""),IF(OR(Sheet1!F104="❖",Sheet3!AC104="14:00",AND(F104=0,Sheet1!E104=""),AND(Sheet1!Q104=0,Sheet3!M104=0),AND(ABS(Sheet3!L104-Sheet1!S104)&lt;100,Sheet1!Q104=Sheet3!M104,Sheet3!AC104=VALUE(発送日))),0,1),1),0)</f>
        <v>0</v>
      </c>
      <c r="O104" cm="1">
        <f t="array" aca="1" ref="O104" ca="1">IF(INDIRECT("Sheet1!"&amp;"H"&amp;ROW())  &gt;=50,VALUE("10"),A104-INDIRECT("Sheet1!"&amp;"H"&amp;ROW())  )</f>
        <v>1</v>
      </c>
      <c r="R104" s="3">
        <v>0.92</v>
      </c>
    </row>
    <row r="105" spans="1:18">
      <c r="A105">
        <v>43</v>
      </c>
      <c r="B105">
        <v>2778</v>
      </c>
      <c r="D105">
        <v>2820</v>
      </c>
      <c r="E105" cm="1">
        <f t="array" aca="1" ref="E105" ca="1">IF(INDIRECT("Sheet1!"&amp;"B"&amp;ROW()) ="",VALUE(0),COUNTIF(INDIRECT(Sheet2!$W$2&amp;"$A:$A"),INDIRECT("Sheet1!"&amp;"B"&amp;ROW())))</f>
        <v>49</v>
      </c>
      <c r="F105" cm="1">
        <f t="array" aca="1" ref="F105" ca="1">_xlfn.LET(_xlpm.SS,_xlfn.XLOOKUP(INDIRECT("Sheet1!A"&amp;ROW()),Sheet5!A:A,Sheet5!G:G,"N",0,1),IF(OR(_xlpm.SS="N",AND(_xlpm.SS="Y",_xlfn.XLOOKUP(INDIRECT("Sheet1!A"&amp;ROW()),Sheet5!A:A,Sheet5!K:K,"N",0,1)="0")),0,1))</f>
        <v>1</v>
      </c>
      <c r="G105">
        <v>0</v>
      </c>
      <c r="L105" cm="1">
        <f t="array" aca="1" ref="L105" ca="1">_xlfn.XLOOKUP(INDIRECT("Sheet1!"&amp;"B"&amp;ROW()),INDIRECT(Sheet2!$W$2&amp;"$A:$A"),INDIRECT(Sheet2!$W$2&amp;"$D:$D"),VALUE(0),0,1)</f>
        <v>41</v>
      </c>
      <c r="M105">
        <v>0</v>
      </c>
      <c r="N105" cm="1">
        <f t="array" aca="1" ref="N105" ca="1">IFERROR(IF(AND(Sheet1!W105="",Sheet1!X105="",Sheet1!Y105=""),IF(OR(Sheet1!F105="❖",Sheet3!AC105="14:00",AND(F105=0,Sheet1!E105=""),AND(Sheet1!Q105=0,Sheet3!M105=0),AND(ABS(Sheet3!L105-Sheet1!S105)&lt;100,Sheet1!Q105=Sheet3!M105,Sheet3!AC105=VALUE(発送日))),0,1),1),0)</f>
        <v>1</v>
      </c>
      <c r="O105" cm="1">
        <f t="array" aca="1" ref="O105" ca="1">IF(INDIRECT("Sheet1!"&amp;"H"&amp;ROW())  &gt;=50,VALUE("10"),A105-INDIRECT("Sheet1!"&amp;"H"&amp;ROW())  )</f>
        <v>2</v>
      </c>
      <c r="R105" s="3">
        <v>0.92</v>
      </c>
    </row>
    <row r="106" spans="1:18">
      <c r="A106">
        <v>45</v>
      </c>
      <c r="B106">
        <v>2833</v>
      </c>
      <c r="D106">
        <v>2877</v>
      </c>
      <c r="E106" cm="1">
        <f t="array" aca="1" ref="E106" ca="1">IF(INDIRECT("Sheet1!"&amp;"B"&amp;ROW()) ="",VALUE(0),COUNTIF(INDIRECT(Sheet2!$W$2&amp;"$A:$A"),INDIRECT("Sheet1!"&amp;"B"&amp;ROW())))</f>
        <v>51</v>
      </c>
      <c r="F106" cm="1">
        <f t="array" aca="1" ref="F106" ca="1">_xlfn.LET(_xlpm.SS,_xlfn.XLOOKUP(INDIRECT("Sheet1!A"&amp;ROW()),Sheet5!A:A,Sheet5!G:G,"N",0,1),IF(OR(_xlpm.SS="N",AND(_xlpm.SS="Y",_xlfn.XLOOKUP(INDIRECT("Sheet1!A"&amp;ROW()),Sheet5!A:A,Sheet5!K:K,"N",0,1)="0")),0,1))</f>
        <v>1</v>
      </c>
      <c r="G106">
        <v>0</v>
      </c>
      <c r="L106" cm="1">
        <f t="array" aca="1" ref="L106" ca="1">_xlfn.XLOOKUP(INDIRECT("Sheet1!"&amp;"B"&amp;ROW()),INDIRECT(Sheet2!$W$2&amp;"$A:$A"),INDIRECT(Sheet2!$W$2&amp;"$D:$D"),VALUE(0),0,1)</f>
        <v>43</v>
      </c>
      <c r="M106">
        <v>0</v>
      </c>
      <c r="N106" cm="1">
        <f t="array" aca="1" ref="N106" ca="1">IFERROR(IF(AND(Sheet1!W106="",Sheet1!X106="",Sheet1!Y106=""),IF(OR(Sheet1!F106="❖",Sheet3!AC106="14:00",AND(F106=0,Sheet1!E106=""),AND(Sheet1!Q106=0,Sheet3!M106=0),AND(ABS(Sheet3!L106-Sheet1!S106)&lt;100,Sheet1!Q106=Sheet3!M106,Sheet3!AC106=VALUE(発送日))),0,1),1),0)</f>
        <v>1</v>
      </c>
      <c r="O106" cm="1">
        <f t="array" aca="1" ref="O106" ca="1">IF(INDIRECT("Sheet1!"&amp;"H"&amp;ROW())  &gt;=50,VALUE("10"),A106-INDIRECT("Sheet1!"&amp;"H"&amp;ROW())  )</f>
        <v>2</v>
      </c>
      <c r="R106" s="3">
        <v>0.92</v>
      </c>
    </row>
    <row r="107" spans="1:18">
      <c r="A107">
        <v>36</v>
      </c>
      <c r="B107">
        <v>2738</v>
      </c>
      <c r="D107">
        <v>2773</v>
      </c>
      <c r="E107" cm="1">
        <f t="array" aca="1" ref="E107" ca="1">IF(INDIRECT("Sheet1!"&amp;"B"&amp;ROW()) ="",VALUE(0),COUNTIF(INDIRECT(Sheet2!$W$2&amp;"$A:$A"),INDIRECT("Sheet1!"&amp;"B"&amp;ROW())))</f>
        <v>40</v>
      </c>
      <c r="F107" cm="1">
        <f t="array" aca="1" ref="F107" ca="1">_xlfn.LET(_xlpm.SS,_xlfn.XLOOKUP(INDIRECT("Sheet1!A"&amp;ROW()),Sheet5!A:A,Sheet5!G:G,"N",0,1),IF(OR(_xlpm.SS="N",AND(_xlpm.SS="Y",_xlfn.XLOOKUP(INDIRECT("Sheet1!A"&amp;ROW()),Sheet5!A:A,Sheet5!K:K,"N",0,1)="0")),0,1))</f>
        <v>1</v>
      </c>
      <c r="G107">
        <v>0</v>
      </c>
      <c r="L107" cm="1">
        <f t="array" aca="1" ref="L107" ca="1">_xlfn.XLOOKUP(INDIRECT("Sheet1!"&amp;"B"&amp;ROW()),INDIRECT(Sheet2!$W$2&amp;"$A:$A"),INDIRECT(Sheet2!$W$2&amp;"$D:$D"),VALUE(0),0,1)</f>
        <v>34</v>
      </c>
      <c r="M107">
        <v>0</v>
      </c>
      <c r="N107" cm="1">
        <f t="array" aca="1" ref="N107" ca="1">IFERROR(IF(AND(Sheet1!W107="",Sheet1!X107="",Sheet1!Y107=""),IF(OR(Sheet1!F107="❖",Sheet3!AC107="14:00",AND(F107=0,Sheet1!E107=""),AND(Sheet1!Q107=0,Sheet3!M107=0),AND(ABS(Sheet3!L107-Sheet1!S107)&lt;100,Sheet1!Q107=Sheet3!M107,Sheet3!AC107=VALUE(発送日))),0,1),1),0)</f>
        <v>1</v>
      </c>
      <c r="O107" cm="1">
        <f t="array" aca="1" ref="O107" ca="1">IF(INDIRECT("Sheet1!"&amp;"H"&amp;ROW())  &gt;=50,VALUE("10"),A107-INDIRECT("Sheet1!"&amp;"H"&amp;ROW())  )</f>
        <v>2</v>
      </c>
      <c r="R107" s="3">
        <v>0.92</v>
      </c>
    </row>
    <row r="108" spans="1:18">
      <c r="A108">
        <v>5</v>
      </c>
      <c r="B108">
        <v>2675</v>
      </c>
      <c r="D108">
        <v>2679</v>
      </c>
      <c r="E108" cm="1">
        <f t="array" aca="1" ref="E108" ca="1">IF(INDIRECT("Sheet1!"&amp;"B"&amp;ROW()) ="",VALUE(0),COUNTIF(INDIRECT(Sheet2!$W$2&amp;"$A:$A"),INDIRECT("Sheet1!"&amp;"B"&amp;ROW())))</f>
        <v>5</v>
      </c>
      <c r="F108" cm="1">
        <f t="array" aca="1" ref="F108" ca="1">_xlfn.LET(_xlpm.SS,_xlfn.XLOOKUP(INDIRECT("Sheet1!A"&amp;ROW()),Sheet5!A:A,Sheet5!G:G,"N",0,1),IF(OR(_xlpm.SS="N",AND(_xlpm.SS="Y",_xlfn.XLOOKUP(INDIRECT("Sheet1!A"&amp;ROW()),Sheet5!A:A,Sheet5!K:K,"N",0,1)="0")),0,1))</f>
        <v>0</v>
      </c>
      <c r="G108">
        <v>0</v>
      </c>
      <c r="L108" cm="1">
        <f t="array" aca="1" ref="L108" ca="1">_xlfn.XLOOKUP(INDIRECT("Sheet1!"&amp;"B"&amp;ROW()),INDIRECT(Sheet2!$W$2&amp;"$A:$A"),INDIRECT(Sheet2!$W$2&amp;"$D:$D"),VALUE(0),0,1)</f>
        <v>3</v>
      </c>
      <c r="M108">
        <v>0</v>
      </c>
      <c r="N108" cm="1">
        <f t="array" aca="1" ref="N108" ca="1">IFERROR(IF(AND(Sheet1!W108="",Sheet1!X108="",Sheet1!Y108=""),IF(OR(Sheet1!F108="❖",Sheet3!AC108="14:00",AND(F108=0,Sheet1!E108=""),AND(Sheet1!Q108=0,Sheet3!M108=0),AND(ABS(Sheet3!L108-Sheet1!S108)&lt;100,Sheet1!Q108=Sheet3!M108,Sheet3!AC108=VALUE(発送日))),0,1),1),0)</f>
        <v>0</v>
      </c>
      <c r="O108" cm="1">
        <f t="array" aca="1" ref="O108" ca="1">IF(INDIRECT("Sheet1!"&amp;"H"&amp;ROW())  &gt;=50,VALUE("10"),A108-INDIRECT("Sheet1!"&amp;"H"&amp;ROW())  )</f>
        <v>2</v>
      </c>
      <c r="R108" s="3">
        <v>0.92</v>
      </c>
    </row>
    <row r="109" spans="1:18">
      <c r="A109">
        <v>6</v>
      </c>
      <c r="B109">
        <v>2669</v>
      </c>
      <c r="D109">
        <v>2674</v>
      </c>
      <c r="E109" cm="1">
        <f t="array" aca="1" ref="E109" ca="1">IF(INDIRECT("Sheet1!"&amp;"B"&amp;ROW()) ="",VALUE(0),COUNTIF(INDIRECT(Sheet2!$W$2&amp;"$A:$A"),INDIRECT("Sheet1!"&amp;"B"&amp;ROW())))</f>
        <v>6</v>
      </c>
      <c r="F109" cm="1">
        <f t="array" aca="1" ref="F109" ca="1">_xlfn.LET(_xlpm.SS,_xlfn.XLOOKUP(INDIRECT("Sheet1!A"&amp;ROW()),Sheet5!A:A,Sheet5!G:G,"N",0,1),IF(OR(_xlpm.SS="N",AND(_xlpm.SS="Y",_xlfn.XLOOKUP(INDIRECT("Sheet1!A"&amp;ROW()),Sheet5!A:A,Sheet5!K:K,"N",0,1)="0")),0,1))</f>
        <v>0</v>
      </c>
      <c r="G109">
        <v>0</v>
      </c>
      <c r="L109" cm="1">
        <f t="array" aca="1" ref="L109" ca="1">_xlfn.XLOOKUP(INDIRECT("Sheet1!"&amp;"B"&amp;ROW()),INDIRECT(Sheet2!$W$2&amp;"$A:$A"),INDIRECT(Sheet2!$W$2&amp;"$D:$D"),VALUE(0),0,1)</f>
        <v>4</v>
      </c>
      <c r="M109">
        <v>0</v>
      </c>
      <c r="N109" cm="1">
        <f t="array" aca="1" ref="N109" ca="1">IFERROR(IF(AND(Sheet1!W109="",Sheet1!X109="",Sheet1!Y109=""),IF(OR(Sheet1!F109="❖",Sheet3!AC109="14:00",AND(F109=0,Sheet1!E109=""),AND(Sheet1!Q109=0,Sheet3!M109=0),AND(ABS(Sheet3!L109-Sheet1!S109)&lt;100,Sheet1!Q109=Sheet3!M109,Sheet3!AC109=VALUE(発送日))),0,1),1),0)</f>
        <v>0</v>
      </c>
      <c r="O109" cm="1">
        <f t="array" aca="1" ref="O109" ca="1">IF(INDIRECT("Sheet1!"&amp;"H"&amp;ROW())  &gt;=50,VALUE("10"),A109-INDIRECT("Sheet1!"&amp;"H"&amp;ROW())  )</f>
        <v>2</v>
      </c>
      <c r="R109" s="3">
        <v>0.92</v>
      </c>
    </row>
    <row r="110" spans="1:18">
      <c r="A110">
        <v>29</v>
      </c>
      <c r="B110">
        <v>2680</v>
      </c>
      <c r="D110">
        <v>2708</v>
      </c>
      <c r="E110" cm="1">
        <f t="array" aca="1" ref="E110" ca="1">IF(INDIRECT("Sheet1!"&amp;"B"&amp;ROW()) ="",VALUE(0),COUNTIF(INDIRECT(Sheet2!$W$2&amp;"$A:$A"),INDIRECT("Sheet1!"&amp;"B"&amp;ROW())))</f>
        <v>33</v>
      </c>
      <c r="F110" cm="1">
        <f t="array" aca="1" ref="F110" ca="1">_xlfn.LET(_xlpm.SS,_xlfn.XLOOKUP(INDIRECT("Sheet1!A"&amp;ROW()),Sheet5!A:A,Sheet5!G:G,"N",0,1),IF(OR(_xlpm.SS="N",AND(_xlpm.SS="Y",_xlfn.XLOOKUP(INDIRECT("Sheet1!A"&amp;ROW()),Sheet5!A:A,Sheet5!K:K,"N",0,1)="0")),0,1))</f>
        <v>1</v>
      </c>
      <c r="G110">
        <v>0</v>
      </c>
      <c r="L110" cm="1">
        <f t="array" aca="1" ref="L110" ca="1">_xlfn.XLOOKUP(INDIRECT("Sheet1!"&amp;"B"&amp;ROW()),INDIRECT(Sheet2!$W$2&amp;"$A:$A"),INDIRECT(Sheet2!$W$2&amp;"$D:$D"),VALUE(0),0,1)</f>
        <v>27</v>
      </c>
      <c r="M110">
        <v>0</v>
      </c>
      <c r="N110" cm="1">
        <f t="array" aca="1" ref="N110" ca="1">IFERROR(IF(AND(Sheet1!W110="",Sheet1!X110="",Sheet1!Y110=""),IF(OR(Sheet1!F110="❖",Sheet3!AC110="14:00",AND(F110=0,Sheet1!E110=""),AND(Sheet1!Q110=0,Sheet3!M110=0),AND(ABS(Sheet3!L110-Sheet1!S110)&lt;100,Sheet1!Q110=Sheet3!M110,Sheet3!AC110=VALUE(発送日))),0,1),1),0)</f>
        <v>0</v>
      </c>
      <c r="O110" cm="1">
        <f t="array" aca="1" ref="O110" ca="1">IF(INDIRECT("Sheet1!"&amp;"H"&amp;ROW())  &gt;=50,VALUE("10"),A110-INDIRECT("Sheet1!"&amp;"H"&amp;ROW())  )</f>
        <v>2</v>
      </c>
      <c r="R110" s="3">
        <v>0.92</v>
      </c>
    </row>
    <row r="111" spans="1:18">
      <c r="A111">
        <v>23</v>
      </c>
      <c r="B111">
        <v>2713</v>
      </c>
      <c r="D111">
        <v>2735</v>
      </c>
      <c r="E111" cm="1">
        <f t="array" aca="1" ref="E111" ca="1">IF(INDIRECT("Sheet1!"&amp;"B"&amp;ROW()) ="",VALUE(0),COUNTIF(INDIRECT(Sheet2!$W$2&amp;"$A:$A"),INDIRECT("Sheet1!"&amp;"B"&amp;ROW())))</f>
        <v>25</v>
      </c>
      <c r="F111" cm="1">
        <f t="array" aca="1" ref="F111" ca="1">_xlfn.LET(_xlpm.SS,_xlfn.XLOOKUP(INDIRECT("Sheet1!A"&amp;ROW()),Sheet5!A:A,Sheet5!G:G,"N",0,1),IF(OR(_xlpm.SS="N",AND(_xlpm.SS="Y",_xlfn.XLOOKUP(INDIRECT("Sheet1!A"&amp;ROW()),Sheet5!A:A,Sheet5!K:K,"N",0,1)="0")),0,1))</f>
        <v>1</v>
      </c>
      <c r="G111">
        <v>0</v>
      </c>
      <c r="L111" cm="1">
        <f t="array" aca="1" ref="L111" ca="1">_xlfn.XLOOKUP(INDIRECT("Sheet1!"&amp;"B"&amp;ROW()),INDIRECT(Sheet2!$W$2&amp;"$A:$A"),INDIRECT(Sheet2!$W$2&amp;"$D:$D"),VALUE(0),0,1)</f>
        <v>21</v>
      </c>
      <c r="M111">
        <v>0</v>
      </c>
      <c r="N111" cm="1">
        <f t="array" aca="1" ref="N111" ca="1">IFERROR(IF(AND(Sheet1!W111="",Sheet1!X111="",Sheet1!Y111=""),IF(OR(Sheet1!F111="❖",Sheet3!AC111="14:00",AND(F111=0,Sheet1!E111=""),AND(Sheet1!Q111=0,Sheet3!M111=0),AND(ABS(Sheet3!L111-Sheet1!S111)&lt;100,Sheet1!Q111=Sheet3!M111,Sheet3!AC111=VALUE(発送日))),0,1),1),0)</f>
        <v>1</v>
      </c>
      <c r="O111" cm="1">
        <f t="array" aca="1" ref="O111" ca="1">IF(INDIRECT("Sheet1!"&amp;"H"&amp;ROW())  &gt;=50,VALUE("10"),A111-INDIRECT("Sheet1!"&amp;"H"&amp;ROW())  )</f>
        <v>2</v>
      </c>
      <c r="R111" s="3">
        <v>0.92</v>
      </c>
    </row>
    <row r="112" spans="1:18">
      <c r="A112">
        <v>6</v>
      </c>
      <c r="B112">
        <v>2827</v>
      </c>
      <c r="D112">
        <v>2832</v>
      </c>
      <c r="E112" cm="1">
        <f t="array" aca="1" ref="E112" ca="1">IF(INDIRECT("Sheet1!"&amp;"B"&amp;ROW()) ="",VALUE(0),COUNTIF(INDIRECT(Sheet2!$W$2&amp;"$A:$A"),INDIRECT("Sheet1!"&amp;"B"&amp;ROW())))</f>
        <v>6</v>
      </c>
      <c r="F112" cm="1">
        <f t="array" aca="1" ref="F112" ca="1">_xlfn.LET(_xlpm.SS,_xlfn.XLOOKUP(INDIRECT("Sheet1!A"&amp;ROW()),Sheet5!A:A,Sheet5!G:G,"N",0,1),IF(OR(_xlpm.SS="N",AND(_xlpm.SS="Y",_xlfn.XLOOKUP(INDIRECT("Sheet1!A"&amp;ROW()),Sheet5!A:A,Sheet5!K:K,"N",0,1)="0")),0,1))</f>
        <v>0</v>
      </c>
      <c r="G112">
        <v>0</v>
      </c>
      <c r="L112" cm="1">
        <f t="array" aca="1" ref="L112" ca="1">_xlfn.XLOOKUP(INDIRECT("Sheet1!"&amp;"B"&amp;ROW()),INDIRECT(Sheet2!$W$2&amp;"$A:$A"),INDIRECT(Sheet2!$W$2&amp;"$D:$D"),VALUE(0),0,1)</f>
        <v>4</v>
      </c>
      <c r="M112">
        <v>0</v>
      </c>
      <c r="N112" cm="1">
        <f t="array" aca="1" ref="N112" ca="1">IFERROR(IF(AND(Sheet1!W112="",Sheet1!X112="",Sheet1!Y112=""),IF(OR(Sheet1!F112="❖",Sheet3!AC112="14:00",AND(F112=0,Sheet1!E112=""),AND(Sheet1!Q112=0,Sheet3!M112=0),AND(ABS(Sheet3!L112-Sheet1!S112)&lt;100,Sheet1!Q112=Sheet3!M112,Sheet3!AC112=VALUE(発送日))),0,1),1),0)</f>
        <v>0</v>
      </c>
      <c r="O112" cm="1">
        <f t="array" aca="1" ref="O112" ca="1">IF(INDIRECT("Sheet1!"&amp;"H"&amp;ROW())  &gt;=50,VALUE("10"),A112-INDIRECT("Sheet1!"&amp;"H"&amp;ROW())  )</f>
        <v>2</v>
      </c>
      <c r="R112" s="3">
        <v>0.92</v>
      </c>
    </row>
    <row r="113" spans="1:18">
      <c r="A113">
        <v>3</v>
      </c>
      <c r="B113">
        <v>2884</v>
      </c>
      <c r="D113">
        <v>2886</v>
      </c>
      <c r="E113" cm="1">
        <f t="array" aca="1" ref="E113" ca="1">IF(INDIRECT("Sheet1!"&amp;"B"&amp;ROW()) ="",VALUE(0),COUNTIF(INDIRECT(Sheet2!$W$2&amp;"$A:$A"),INDIRECT("Sheet1!"&amp;"B"&amp;ROW())))</f>
        <v>3</v>
      </c>
      <c r="F113" cm="1">
        <f t="array" aca="1" ref="F113" ca="1">_xlfn.LET(_xlpm.SS,_xlfn.XLOOKUP(INDIRECT("Sheet1!A"&amp;ROW()),Sheet5!A:A,Sheet5!G:G,"N",0,1),IF(OR(_xlpm.SS="N",AND(_xlpm.SS="Y",_xlfn.XLOOKUP(INDIRECT("Sheet1!A"&amp;ROW()),Sheet5!A:A,Sheet5!K:K,"N",0,1)="0")),0,1))</f>
        <v>0</v>
      </c>
      <c r="G113">
        <v>0</v>
      </c>
      <c r="L113" cm="1">
        <f t="array" aca="1" ref="L113" ca="1">_xlfn.XLOOKUP(INDIRECT("Sheet1!"&amp;"B"&amp;ROW()),INDIRECT(Sheet2!$W$2&amp;"$A:$A"),INDIRECT(Sheet2!$W$2&amp;"$D:$D"),VALUE(0),0,1)</f>
        <v>1</v>
      </c>
      <c r="M113">
        <v>0</v>
      </c>
      <c r="N113" cm="1">
        <f t="array" aca="1" ref="N113" ca="1">IFERROR(IF(AND(Sheet1!W113="",Sheet1!X113="",Sheet1!Y113=""),IF(OR(Sheet1!F113="❖",Sheet3!AC113="14:00",AND(F113=0,Sheet1!E113=""),AND(Sheet1!Q113=0,Sheet3!M113=0),AND(ABS(Sheet3!L113-Sheet1!S113)&lt;100,Sheet1!Q113=Sheet3!M113,Sheet3!AC113=VALUE(発送日))),0,1),1),0)</f>
        <v>0</v>
      </c>
      <c r="O113" cm="1">
        <f t="array" aca="1" ref="O113" ca="1">IF(INDIRECT("Sheet1!"&amp;"H"&amp;ROW())  &gt;=50,VALUE("10"),A113-INDIRECT("Sheet1!"&amp;"H"&amp;ROW())  )</f>
        <v>2</v>
      </c>
      <c r="R113" s="3">
        <v>0.92</v>
      </c>
    </row>
    <row r="114" spans="1:18">
      <c r="A114">
        <v>6</v>
      </c>
      <c r="B114">
        <v>2887</v>
      </c>
      <c r="D114">
        <v>2892</v>
      </c>
      <c r="E114" cm="1">
        <f t="array" aca="1" ref="E114" ca="1">IF(INDIRECT("Sheet1!"&amp;"B"&amp;ROW()) ="",VALUE(0),COUNTIF(INDIRECT(Sheet2!$W$2&amp;"$A:$A"),INDIRECT("Sheet1!"&amp;"B"&amp;ROW())))</f>
        <v>6</v>
      </c>
      <c r="F114" cm="1">
        <f t="array" aca="1" ref="F114" ca="1">_xlfn.LET(_xlpm.SS,_xlfn.XLOOKUP(INDIRECT("Sheet1!A"&amp;ROW()),Sheet5!A:A,Sheet5!G:G,"N",0,1),IF(OR(_xlpm.SS="N",AND(_xlpm.SS="Y",_xlfn.XLOOKUP(INDIRECT("Sheet1!A"&amp;ROW()),Sheet5!A:A,Sheet5!K:K,"N",0,1)="0")),0,1))</f>
        <v>0</v>
      </c>
      <c r="G114">
        <v>0</v>
      </c>
      <c r="L114" cm="1">
        <f t="array" aca="1" ref="L114" ca="1">_xlfn.XLOOKUP(INDIRECT("Sheet1!"&amp;"B"&amp;ROW()),INDIRECT(Sheet2!$W$2&amp;"$A:$A"),INDIRECT(Sheet2!$W$2&amp;"$D:$D"),VALUE(0),0,1)</f>
        <v>4</v>
      </c>
      <c r="M114">
        <v>0</v>
      </c>
      <c r="N114" cm="1">
        <f t="array" aca="1" ref="N114" ca="1">IFERROR(IF(AND(Sheet1!W114="",Sheet1!X114="",Sheet1!Y114=""),IF(OR(Sheet1!F114="❖",Sheet3!AC114="14:00",AND(F114=0,Sheet1!E114=""),AND(Sheet1!Q114=0,Sheet3!M114=0),AND(ABS(Sheet3!L114-Sheet1!S114)&lt;100,Sheet1!Q114=Sheet3!M114,Sheet3!AC114=VALUE(発送日))),0,1),1),0)</f>
        <v>0</v>
      </c>
      <c r="O114" cm="1">
        <f t="array" aca="1" ref="O114" ca="1">IF(INDIRECT("Sheet1!"&amp;"H"&amp;ROW())  &gt;=50,VALUE("10"),A114-INDIRECT("Sheet1!"&amp;"H"&amp;ROW())  )</f>
        <v>2</v>
      </c>
      <c r="R114" s="3">
        <v>0.92</v>
      </c>
    </row>
    <row r="115" spans="1:18">
      <c r="A115">
        <v>39</v>
      </c>
      <c r="B115">
        <v>2933</v>
      </c>
      <c r="D115">
        <v>2971</v>
      </c>
      <c r="E115" cm="1">
        <f t="array" aca="1" ref="E115" ca="1">IF(INDIRECT("Sheet1!"&amp;"B"&amp;ROW()) ="",VALUE(0),COUNTIF(INDIRECT(Sheet2!$W$2&amp;"$A:$A"),INDIRECT("Sheet1!"&amp;"B"&amp;ROW())))</f>
        <v>45</v>
      </c>
      <c r="F115" cm="1">
        <f t="array" aca="1" ref="F115" ca="1">_xlfn.LET(_xlpm.SS,_xlfn.XLOOKUP(INDIRECT("Sheet1!A"&amp;ROW()),Sheet5!A:A,Sheet5!G:G,"N",0,1),IF(OR(_xlpm.SS="N",AND(_xlpm.SS="Y",_xlfn.XLOOKUP(INDIRECT("Sheet1!A"&amp;ROW()),Sheet5!A:A,Sheet5!K:K,"N",0,1)="0")),0,1))</f>
        <v>1</v>
      </c>
      <c r="G115">
        <v>0</v>
      </c>
      <c r="L115" cm="1">
        <f t="array" aca="1" ref="L115" ca="1">_xlfn.XLOOKUP(INDIRECT("Sheet1!"&amp;"B"&amp;ROW()),INDIRECT(Sheet2!$W$2&amp;"$A:$A"),INDIRECT(Sheet2!$W$2&amp;"$D:$D"),VALUE(0),0,1)</f>
        <v>37</v>
      </c>
      <c r="M115">
        <v>0</v>
      </c>
      <c r="N115" cm="1">
        <f t="array" aca="1" ref="N115" ca="1">IFERROR(IF(AND(Sheet1!W115="",Sheet1!X115="",Sheet1!Y115=""),IF(OR(Sheet1!F115="❖",Sheet3!AC115="14:00",AND(F115=0,Sheet1!E115=""),AND(Sheet1!Q115=0,Sheet3!M115=0),AND(ABS(Sheet3!L115-Sheet1!S115)&lt;100,Sheet1!Q115=Sheet3!M115,Sheet3!AC115=VALUE(発送日))),0,1),1),0)</f>
        <v>0</v>
      </c>
      <c r="O115" cm="1">
        <f t="array" aca="1" ref="O115" ca="1">IF(INDIRECT("Sheet1!"&amp;"H"&amp;ROW())  &gt;=50,VALUE("10"),A115-INDIRECT("Sheet1!"&amp;"H"&amp;ROW())  )</f>
        <v>2</v>
      </c>
      <c r="R115" s="3">
        <v>0.92</v>
      </c>
    </row>
    <row r="116" spans="1:18">
      <c r="A116">
        <v>36</v>
      </c>
      <c r="B116">
        <v>3106</v>
      </c>
      <c r="D116">
        <v>3141</v>
      </c>
      <c r="E116" cm="1">
        <f t="array" aca="1" ref="E116" ca="1">IF(INDIRECT("Sheet1!"&amp;"B"&amp;ROW()) ="",VALUE(0),COUNTIF(INDIRECT(Sheet2!$W$2&amp;"$A:$A"),INDIRECT("Sheet1!"&amp;"B"&amp;ROW())))</f>
        <v>40</v>
      </c>
      <c r="F116" cm="1">
        <f t="array" aca="1" ref="F116" ca="1">_xlfn.LET(_xlpm.SS,_xlfn.XLOOKUP(INDIRECT("Sheet1!A"&amp;ROW()),Sheet5!A:A,Sheet5!G:G,"N",0,1),IF(OR(_xlpm.SS="N",AND(_xlpm.SS="Y",_xlfn.XLOOKUP(INDIRECT("Sheet1!A"&amp;ROW()),Sheet5!A:A,Sheet5!K:K,"N",0,1)="0")),0,1))</f>
        <v>1</v>
      </c>
      <c r="G116">
        <v>0</v>
      </c>
      <c r="L116" cm="1">
        <f t="array" aca="1" ref="L116" ca="1">_xlfn.XLOOKUP(INDIRECT("Sheet1!"&amp;"B"&amp;ROW()),INDIRECT(Sheet2!$W$2&amp;"$A:$A"),INDIRECT(Sheet2!$W$2&amp;"$D:$D"),VALUE(0),0,1)</f>
        <v>34</v>
      </c>
      <c r="M116">
        <v>0</v>
      </c>
      <c r="N116" cm="1">
        <f t="array" aca="1" ref="N116" ca="1">IFERROR(IF(AND(Sheet1!W116="",Sheet1!X116="",Sheet1!Y116=""),IF(OR(Sheet1!F116="❖",Sheet3!AC116="14:00",AND(F116=0,Sheet1!E116=""),AND(Sheet1!Q116=0,Sheet3!M116=0),AND(ABS(Sheet3!L116-Sheet1!S116)&lt;100,Sheet1!Q116=Sheet3!M116,Sheet3!AC116=VALUE(発送日))),0,1),1),0)</f>
        <v>0</v>
      </c>
      <c r="O116" cm="1">
        <f t="array" aca="1" ref="O116" ca="1">IF(INDIRECT("Sheet1!"&amp;"H"&amp;ROW())  &gt;=50,VALUE("10"),A116-INDIRECT("Sheet1!"&amp;"H"&amp;ROW())  )</f>
        <v>2</v>
      </c>
      <c r="R116" s="3">
        <v>0.92</v>
      </c>
    </row>
    <row r="117" spans="1:18">
      <c r="A117">
        <v>36</v>
      </c>
      <c r="B117">
        <v>3066</v>
      </c>
      <c r="D117">
        <v>3101</v>
      </c>
      <c r="E117" cm="1">
        <f t="array" aca="1" ref="E117" ca="1">IF(INDIRECT("Sheet1!"&amp;"B"&amp;ROW()) ="",VALUE(0),COUNTIF(INDIRECT(Sheet2!$W$2&amp;"$A:$A"),INDIRECT("Sheet1!"&amp;"B"&amp;ROW())))</f>
        <v>40</v>
      </c>
      <c r="F117" cm="1">
        <f t="array" aca="1" ref="F117" ca="1">_xlfn.LET(_xlpm.SS,_xlfn.XLOOKUP(INDIRECT("Sheet1!A"&amp;ROW()),Sheet5!A:A,Sheet5!G:G,"N",0,1),IF(OR(_xlpm.SS="N",AND(_xlpm.SS="Y",_xlfn.XLOOKUP(INDIRECT("Sheet1!A"&amp;ROW()),Sheet5!A:A,Sheet5!K:K,"N",0,1)="0")),0,1))</f>
        <v>1</v>
      </c>
      <c r="G117">
        <v>0</v>
      </c>
      <c r="L117" cm="1">
        <f t="array" aca="1" ref="L117" ca="1">_xlfn.XLOOKUP(INDIRECT("Sheet1!"&amp;"B"&amp;ROW()),INDIRECT(Sheet2!$W$2&amp;"$A:$A"),INDIRECT(Sheet2!$W$2&amp;"$D:$D"),VALUE(0),0,1)</f>
        <v>34</v>
      </c>
      <c r="M117">
        <v>0</v>
      </c>
      <c r="N117" cm="1">
        <f t="array" aca="1" ref="N117" ca="1">IFERROR(IF(AND(Sheet1!W117="",Sheet1!X117="",Sheet1!Y117=""),IF(OR(Sheet1!F117="❖",Sheet3!AC117="14:00",AND(F117=0,Sheet1!E117=""),AND(Sheet1!Q117=0,Sheet3!M117=0),AND(ABS(Sheet3!L117-Sheet1!S117)&lt;100,Sheet1!Q117=Sheet3!M117,Sheet3!AC117=VALUE(発送日))),0,1),1),0)</f>
        <v>0</v>
      </c>
      <c r="O117" cm="1">
        <f t="array" aca="1" ref="O117" ca="1">IF(INDIRECT("Sheet1!"&amp;"H"&amp;ROW())  &gt;=50,VALUE("10"),A117-INDIRECT("Sheet1!"&amp;"H"&amp;ROW())  )</f>
        <v>2</v>
      </c>
      <c r="R117" s="3">
        <v>0.92</v>
      </c>
    </row>
    <row r="118" spans="1:18">
      <c r="A118">
        <v>35</v>
      </c>
      <c r="B118">
        <v>2978</v>
      </c>
      <c r="D118">
        <v>3012</v>
      </c>
      <c r="E118" cm="1">
        <f t="array" aca="1" ref="E118" ca="1">IF(INDIRECT("Sheet1!"&amp;"B"&amp;ROW()) ="",VALUE(0),COUNTIF(INDIRECT(Sheet2!$W$2&amp;"$A:$A"),INDIRECT("Sheet1!"&amp;"B"&amp;ROW())))</f>
        <v>39</v>
      </c>
      <c r="F118" cm="1">
        <f t="array" aca="1" ref="F118" ca="1">_xlfn.LET(_xlpm.SS,_xlfn.XLOOKUP(INDIRECT("Sheet1!A"&amp;ROW()),Sheet5!A:A,Sheet5!G:G,"N",0,1),IF(OR(_xlpm.SS="N",AND(_xlpm.SS="Y",_xlfn.XLOOKUP(INDIRECT("Sheet1!A"&amp;ROW()),Sheet5!A:A,Sheet5!K:K,"N",0,1)="0")),0,1))</f>
        <v>1</v>
      </c>
      <c r="G118">
        <v>0</v>
      </c>
      <c r="L118" cm="1">
        <f t="array" aca="1" ref="L118" ca="1">_xlfn.XLOOKUP(INDIRECT("Sheet1!"&amp;"B"&amp;ROW()),INDIRECT(Sheet2!$W$2&amp;"$A:$A"),INDIRECT(Sheet2!$W$2&amp;"$D:$D"),VALUE(0),0,1)</f>
        <v>33</v>
      </c>
      <c r="M118">
        <v>0</v>
      </c>
      <c r="N118" cm="1">
        <f t="array" aca="1" ref="N118" ca="1">IFERROR(IF(AND(Sheet1!W118="",Sheet1!X118="",Sheet1!Y118=""),IF(OR(Sheet1!F118="❖",Sheet3!AC118="14:00",AND(F118=0,Sheet1!E118=""),AND(Sheet1!Q118=0,Sheet3!M118=0),AND(ABS(Sheet3!L118-Sheet1!S118)&lt;100,Sheet1!Q118=Sheet3!M118,Sheet3!AC118=VALUE(発送日))),0,1),1),0)</f>
        <v>0</v>
      </c>
      <c r="O118" cm="1">
        <f t="array" aca="1" ref="O118" ca="1">IF(INDIRECT("Sheet1!"&amp;"H"&amp;ROW())  &gt;=50,VALUE("10"),A118-INDIRECT("Sheet1!"&amp;"H"&amp;ROW())  )</f>
        <v>2</v>
      </c>
      <c r="R118" s="3">
        <v>0.92</v>
      </c>
    </row>
    <row r="119" spans="1:18">
      <c r="A119">
        <v>36</v>
      </c>
      <c r="B119">
        <v>2893</v>
      </c>
      <c r="D119">
        <v>2928</v>
      </c>
      <c r="E119" cm="1">
        <f t="array" aca="1" ref="E119" ca="1">IF(INDIRECT("Sheet1!"&amp;"B"&amp;ROW()) ="",VALUE(0),COUNTIF(INDIRECT(Sheet2!$W$2&amp;"$A:$A"),INDIRECT("Sheet1!"&amp;"B"&amp;ROW())))</f>
        <v>40</v>
      </c>
      <c r="F119" cm="1">
        <f t="array" aca="1" ref="F119" ca="1">_xlfn.LET(_xlpm.SS,_xlfn.XLOOKUP(INDIRECT("Sheet1!A"&amp;ROW()),Sheet5!A:A,Sheet5!G:G,"N",0,1),IF(OR(_xlpm.SS="N",AND(_xlpm.SS="Y",_xlfn.XLOOKUP(INDIRECT("Sheet1!A"&amp;ROW()),Sheet5!A:A,Sheet5!K:K,"N",0,1)="0")),0,1))</f>
        <v>1</v>
      </c>
      <c r="G119">
        <v>0</v>
      </c>
      <c r="L119" cm="1">
        <f t="array" aca="1" ref="L119" ca="1">_xlfn.XLOOKUP(INDIRECT("Sheet1!"&amp;"B"&amp;ROW()),INDIRECT(Sheet2!$W$2&amp;"$A:$A"),INDIRECT(Sheet2!$W$2&amp;"$D:$D"),VALUE(0),0,1)</f>
        <v>34</v>
      </c>
      <c r="M119">
        <v>0</v>
      </c>
      <c r="N119" cm="1">
        <f t="array" aca="1" ref="N119" ca="1">IFERROR(IF(AND(Sheet1!W119="",Sheet1!X119="",Sheet1!Y119=""),IF(OR(Sheet1!F119="❖",Sheet3!AC119="14:00",AND(F119=0,Sheet1!E119=""),AND(Sheet1!Q119=0,Sheet3!M119=0),AND(ABS(Sheet3!L119-Sheet1!S119)&lt;100,Sheet1!Q119=Sheet3!M119,Sheet3!AC119=VALUE(発送日))),0,1),1),0)</f>
        <v>0</v>
      </c>
      <c r="O119" cm="1">
        <f t="array" aca="1" ref="O119" ca="1">IF(INDIRECT("Sheet1!"&amp;"H"&amp;ROW())  &gt;=50,VALUE("10"),A119-INDIRECT("Sheet1!"&amp;"H"&amp;ROW())  )</f>
        <v>2</v>
      </c>
      <c r="R119" s="3">
        <v>0.92</v>
      </c>
    </row>
    <row r="120" spans="1:18">
      <c r="A120">
        <v>43</v>
      </c>
      <c r="B120">
        <v>3017</v>
      </c>
      <c r="D120">
        <v>3059</v>
      </c>
      <c r="E120" cm="1">
        <f t="array" aca="1" ref="E120" ca="1">IF(INDIRECT("Sheet1!"&amp;"B"&amp;ROW()) ="",VALUE(0),COUNTIF(INDIRECT(Sheet2!$W$2&amp;"$A:$A"),INDIRECT("Sheet1!"&amp;"B"&amp;ROW())))</f>
        <v>49</v>
      </c>
      <c r="F120" cm="1">
        <f t="array" aca="1" ref="F120" ca="1">_xlfn.LET(_xlpm.SS,_xlfn.XLOOKUP(INDIRECT("Sheet1!A"&amp;ROW()),Sheet5!A:A,Sheet5!G:G,"N",0,1),IF(OR(_xlpm.SS="N",AND(_xlpm.SS="Y",_xlfn.XLOOKUP(INDIRECT("Sheet1!A"&amp;ROW()),Sheet5!A:A,Sheet5!K:K,"N",0,1)="0")),0,1))</f>
        <v>1</v>
      </c>
      <c r="G120">
        <v>0</v>
      </c>
      <c r="L120" cm="1">
        <f t="array" aca="1" ref="L120" ca="1">_xlfn.XLOOKUP(INDIRECT("Sheet1!"&amp;"B"&amp;ROW()),INDIRECT(Sheet2!$W$2&amp;"$A:$A"),INDIRECT(Sheet2!$W$2&amp;"$D:$D"),VALUE(0),0,1)</f>
        <v>41</v>
      </c>
      <c r="M120">
        <v>0</v>
      </c>
      <c r="N120" cm="1">
        <f t="array" aca="1" ref="N120" ca="1">IFERROR(IF(AND(Sheet1!W120="",Sheet1!X120="",Sheet1!Y120=""),IF(OR(Sheet1!F120="❖",Sheet3!AC120="14:00",AND(F120=0,Sheet1!E120=""),AND(Sheet1!Q120=0,Sheet3!M120=0),AND(ABS(Sheet3!L120-Sheet1!S120)&lt;100,Sheet1!Q120=Sheet3!M120,Sheet3!AC120=VALUE(発送日))),0,1),1),0)</f>
        <v>0</v>
      </c>
      <c r="O120" cm="1">
        <f t="array" aca="1" ref="O120" ca="1">IF(INDIRECT("Sheet1!"&amp;"H"&amp;ROW())  &gt;=50,VALUE("10"),A120-INDIRECT("Sheet1!"&amp;"H"&amp;ROW())  )</f>
        <v>2</v>
      </c>
      <c r="R120" s="3">
        <v>0.92</v>
      </c>
    </row>
    <row r="121" spans="1:18">
      <c r="A121">
        <v>16</v>
      </c>
      <c r="B121">
        <v>3180</v>
      </c>
      <c r="D121">
        <v>3195</v>
      </c>
      <c r="E121" cm="1">
        <f t="array" aca="1" ref="E121" ca="1">IF(INDIRECT("Sheet1!"&amp;"B"&amp;ROW()) ="",VALUE(0),COUNTIF(INDIRECT(Sheet2!$W$2&amp;"$A:$A"),INDIRECT("Sheet1!"&amp;"B"&amp;ROW())))</f>
        <v>18</v>
      </c>
      <c r="F121" cm="1">
        <f t="array" aca="1" ref="F121" ca="1">_xlfn.LET(_xlpm.SS,_xlfn.XLOOKUP(INDIRECT("Sheet1!A"&amp;ROW()),Sheet5!A:A,Sheet5!G:G,"N",0,1),IF(OR(_xlpm.SS="N",AND(_xlpm.SS="Y",_xlfn.XLOOKUP(INDIRECT("Sheet1!A"&amp;ROW()),Sheet5!A:A,Sheet5!K:K,"N",0,1)="0")),0,1))</f>
        <v>0</v>
      </c>
      <c r="G121">
        <v>0</v>
      </c>
      <c r="L121" cm="1">
        <f t="array" aca="1" ref="L121" ca="1">_xlfn.XLOOKUP(INDIRECT("Sheet1!"&amp;"B"&amp;ROW()),INDIRECT(Sheet2!$W$2&amp;"$A:$A"),INDIRECT(Sheet2!$W$2&amp;"$D:$D"),VALUE(0),0,1)</f>
        <v>14</v>
      </c>
      <c r="M121">
        <v>0</v>
      </c>
      <c r="N121" cm="1">
        <f t="array" aca="1" ref="N121" ca="1">IFERROR(IF(AND(Sheet1!W121="",Sheet1!X121="",Sheet1!Y121=""),IF(OR(Sheet1!F121="❖",Sheet3!AC121="14:00",AND(F121=0,Sheet1!E121=""),AND(Sheet1!Q121=0,Sheet3!M121=0),AND(ABS(Sheet3!L121-Sheet1!S121)&lt;100,Sheet1!Q121=Sheet3!M121,Sheet3!AC121=VALUE(発送日))),0,1),1),0)</f>
        <v>0</v>
      </c>
      <c r="O121" cm="1">
        <f t="array" aca="1" ref="O121" ca="1">IF(INDIRECT("Sheet1!"&amp;"H"&amp;ROW())  &gt;=50,VALUE("10"),A121-INDIRECT("Sheet1!"&amp;"H"&amp;ROW())  )</f>
        <v>2</v>
      </c>
      <c r="R121" s="3">
        <v>0.92</v>
      </c>
    </row>
    <row r="122" spans="1:18">
      <c r="A122">
        <v>42</v>
      </c>
      <c r="B122">
        <v>3231</v>
      </c>
      <c r="D122">
        <v>3272</v>
      </c>
      <c r="E122" cm="1">
        <f t="array" aca="1" ref="E122" ca="1">IF(INDIRECT("Sheet1!"&amp;"B"&amp;ROW()) ="",VALUE(0),COUNTIF(INDIRECT(Sheet2!$W$2&amp;"$A:$A"),INDIRECT("Sheet1!"&amp;"B"&amp;ROW())))</f>
        <v>48</v>
      </c>
      <c r="F122" cm="1">
        <f t="array" aca="1" ref="F122" ca="1">_xlfn.LET(_xlpm.SS,_xlfn.XLOOKUP(INDIRECT("Sheet1!A"&amp;ROW()),Sheet5!A:A,Sheet5!G:G,"N",0,1),IF(OR(_xlpm.SS="N",AND(_xlpm.SS="Y",_xlfn.XLOOKUP(INDIRECT("Sheet1!A"&amp;ROW()),Sheet5!A:A,Sheet5!K:K,"N",0,1)="0")),0,1))</f>
        <v>1</v>
      </c>
      <c r="G122">
        <v>0</v>
      </c>
      <c r="L122" cm="1">
        <f t="array" aca="1" ref="L122" ca="1">_xlfn.XLOOKUP(INDIRECT("Sheet1!"&amp;"B"&amp;ROW()),INDIRECT(Sheet2!$W$2&amp;"$A:$A"),INDIRECT(Sheet2!$W$2&amp;"$D:$D"),VALUE(0),0,1)</f>
        <v>40</v>
      </c>
      <c r="M122">
        <v>0</v>
      </c>
      <c r="N122" cm="1">
        <f t="array" aca="1" ref="N122" ca="1">IFERROR(IF(AND(Sheet1!W122="",Sheet1!X122="",Sheet1!Y122=""),IF(OR(Sheet1!F122="❖",Sheet3!AC122="14:00",AND(F122=0,Sheet1!E122=""),AND(Sheet1!Q122=0,Sheet3!M122=0),AND(ABS(Sheet3!L122-Sheet1!S122)&lt;100,Sheet1!Q122=Sheet3!M122,Sheet3!AC122=VALUE(発送日))),0,1),1),0)</f>
        <v>0</v>
      </c>
      <c r="O122" cm="1">
        <f t="array" aca="1" ref="O122" ca="1">IF(INDIRECT("Sheet1!"&amp;"H"&amp;ROW())  &gt;=50,VALUE("10"),A122-INDIRECT("Sheet1!"&amp;"H"&amp;ROW())  )</f>
        <v>2</v>
      </c>
      <c r="R122" s="3">
        <v>0.92</v>
      </c>
    </row>
    <row r="123" spans="1:18">
      <c r="A123">
        <v>26</v>
      </c>
      <c r="B123">
        <v>3150</v>
      </c>
      <c r="D123">
        <v>3175</v>
      </c>
      <c r="E123" cm="1">
        <f t="array" aca="1" ref="E123" ca="1">IF(INDIRECT("Sheet1!"&amp;"B"&amp;ROW()) ="",VALUE(0),COUNTIF(INDIRECT(Sheet2!$W$2&amp;"$A:$A"),INDIRECT("Sheet1!"&amp;"B"&amp;ROW())))</f>
        <v>30</v>
      </c>
      <c r="F123" cm="1">
        <f t="array" aca="1" ref="F123" ca="1">_xlfn.LET(_xlpm.SS,_xlfn.XLOOKUP(INDIRECT("Sheet1!A"&amp;ROW()),Sheet5!A:A,Sheet5!G:G,"N",0,1),IF(OR(_xlpm.SS="N",AND(_xlpm.SS="Y",_xlfn.XLOOKUP(INDIRECT("Sheet1!A"&amp;ROW()),Sheet5!A:A,Sheet5!K:K,"N",0,1)="0")),0,1))</f>
        <v>1</v>
      </c>
      <c r="G123">
        <v>0</v>
      </c>
      <c r="L123" cm="1">
        <f t="array" aca="1" ref="L123" ca="1">_xlfn.XLOOKUP(INDIRECT("Sheet1!"&amp;"B"&amp;ROW()),INDIRECT(Sheet2!$W$2&amp;"$A:$A"),INDIRECT(Sheet2!$W$2&amp;"$D:$D"),VALUE(0),0,1)</f>
        <v>24</v>
      </c>
      <c r="M123">
        <v>0</v>
      </c>
      <c r="N123" cm="1">
        <f t="array" aca="1" ref="N123" ca="1">IFERROR(IF(AND(Sheet1!W123="",Sheet1!X123="",Sheet1!Y123=""),IF(OR(Sheet1!F123="❖",Sheet3!AC123="14:00",AND(F123=0,Sheet1!E123=""),AND(Sheet1!Q123=0,Sheet3!M123=0),AND(ABS(Sheet3!L123-Sheet1!S123)&lt;100,Sheet1!Q123=Sheet3!M123,Sheet3!AC123=VALUE(発送日))),0,1),1),0)</f>
        <v>0</v>
      </c>
      <c r="O123" cm="1">
        <f t="array" aca="1" ref="O123" ca="1">IF(INDIRECT("Sheet1!"&amp;"H"&amp;ROW())  &gt;=50,VALUE("10"),A123-INDIRECT("Sheet1!"&amp;"H"&amp;ROW())  )</f>
        <v>2</v>
      </c>
      <c r="R123" s="3">
        <v>0.92</v>
      </c>
    </row>
    <row r="124" spans="1:18">
      <c r="A124">
        <v>29</v>
      </c>
      <c r="B124">
        <v>3198</v>
      </c>
      <c r="D124">
        <v>3226</v>
      </c>
      <c r="E124" cm="1">
        <f t="array" aca="1" ref="E124" ca="1">IF(INDIRECT("Sheet1!"&amp;"B"&amp;ROW()) ="",VALUE(0),COUNTIF(INDIRECT(Sheet2!$W$2&amp;"$A:$A"),INDIRECT("Sheet1!"&amp;"B"&amp;ROW())))</f>
        <v>33</v>
      </c>
      <c r="F124" cm="1">
        <f t="array" aca="1" ref="F124" ca="1">_xlfn.LET(_xlpm.SS,_xlfn.XLOOKUP(INDIRECT("Sheet1!A"&amp;ROW()),Sheet5!A:A,Sheet5!G:G,"N",0,1),IF(OR(_xlpm.SS="N",AND(_xlpm.SS="Y",_xlfn.XLOOKUP(INDIRECT("Sheet1!A"&amp;ROW()),Sheet5!A:A,Sheet5!K:K,"N",0,1)="0")),0,1))</f>
        <v>1</v>
      </c>
      <c r="G124">
        <v>0</v>
      </c>
      <c r="L124" cm="1">
        <f t="array" aca="1" ref="L124" ca="1">_xlfn.XLOOKUP(INDIRECT("Sheet1!"&amp;"B"&amp;ROW()),INDIRECT(Sheet2!$W$2&amp;"$A:$A"),INDIRECT(Sheet2!$W$2&amp;"$D:$D"),VALUE(0),0,1)</f>
        <v>27</v>
      </c>
      <c r="M124">
        <v>0</v>
      </c>
      <c r="N124" cm="1">
        <f t="array" aca="1" ref="N124" ca="1">IFERROR(IF(AND(Sheet1!W124="",Sheet1!X124="",Sheet1!Y124=""),IF(OR(Sheet1!F124="❖",Sheet3!AC124="14:00",AND(F124=0,Sheet1!E124=""),AND(Sheet1!Q124=0,Sheet3!M124=0),AND(ABS(Sheet3!L124-Sheet1!S124)&lt;100,Sheet1!Q124=Sheet3!M124,Sheet3!AC124=VALUE(発送日))),0,1),1),0)</f>
        <v>1</v>
      </c>
      <c r="O124" cm="1">
        <f t="array" aca="1" ref="O124" ca="1">IF(INDIRECT("Sheet1!"&amp;"H"&amp;ROW())  &gt;=50,VALUE("10"),A124-INDIRECT("Sheet1!"&amp;"H"&amp;ROW())  )</f>
        <v>2</v>
      </c>
      <c r="R124" s="3">
        <v>0.92</v>
      </c>
    </row>
    <row r="125" spans="1:18">
      <c r="A125">
        <v>49</v>
      </c>
      <c r="B125">
        <v>3316</v>
      </c>
      <c r="D125">
        <v>3364</v>
      </c>
      <c r="E125" cm="1">
        <f t="array" aca="1" ref="E125" ca="1">IF(INDIRECT("Sheet1!"&amp;"B"&amp;ROW()) ="",VALUE(0),COUNTIF(INDIRECT(Sheet2!$W$2&amp;"$A:$A"),INDIRECT("Sheet1!"&amp;"B"&amp;ROW())))</f>
        <v>57</v>
      </c>
      <c r="F125" cm="1">
        <f t="array" aca="1" ref="F125" ca="1">_xlfn.LET(_xlpm.SS,_xlfn.XLOOKUP(INDIRECT("Sheet1!A"&amp;ROW()),Sheet5!A:A,Sheet5!G:G,"N",0,1),IF(OR(_xlpm.SS="N",AND(_xlpm.SS="Y",_xlfn.XLOOKUP(INDIRECT("Sheet1!A"&amp;ROW()),Sheet5!A:A,Sheet5!K:K,"N",0,1)="0")),0,1))</f>
        <v>1</v>
      </c>
      <c r="G125">
        <v>0</v>
      </c>
      <c r="L125" cm="1">
        <f t="array" aca="1" ref="L125" ca="1">_xlfn.XLOOKUP(INDIRECT("Sheet1!"&amp;"B"&amp;ROW()),INDIRECT(Sheet2!$W$2&amp;"$A:$A"),INDIRECT(Sheet2!$W$2&amp;"$D:$D"),VALUE(0),0,1)</f>
        <v>47</v>
      </c>
      <c r="M125">
        <v>0</v>
      </c>
      <c r="N125" cm="1">
        <f t="array" aca="1" ref="N125" ca="1">IFERROR(IF(AND(Sheet1!W125="",Sheet1!X125="",Sheet1!Y125=""),IF(OR(Sheet1!F125="❖",Sheet3!AC125="14:00",AND(F125=0,Sheet1!E125=""),AND(Sheet1!Q125=0,Sheet3!M125=0),AND(ABS(Sheet3!L125-Sheet1!S125)&lt;100,Sheet1!Q125=Sheet3!M125,Sheet3!AC125=VALUE(発送日))),0,1),1),0)</f>
        <v>0</v>
      </c>
      <c r="O125" cm="1">
        <f t="array" aca="1" ref="O125" ca="1">IF(INDIRECT("Sheet1!"&amp;"H"&amp;ROW())  &gt;=50,VALUE("10"),A125-INDIRECT("Sheet1!"&amp;"H"&amp;ROW())  )</f>
        <v>2</v>
      </c>
      <c r="R125" s="3">
        <v>0.92</v>
      </c>
    </row>
    <row r="126" spans="1:18">
      <c r="A126">
        <v>33</v>
      </c>
      <c r="B126">
        <v>3279</v>
      </c>
      <c r="D126">
        <v>3311</v>
      </c>
      <c r="E126" cm="1">
        <f t="array" aca="1" ref="E126" ca="1">IF(INDIRECT("Sheet1!"&amp;"B"&amp;ROW()) ="",VALUE(0),COUNTIF(INDIRECT(Sheet2!$W$2&amp;"$A:$A"),INDIRECT("Sheet1!"&amp;"B"&amp;ROW())))</f>
        <v>37</v>
      </c>
      <c r="F126" cm="1">
        <f t="array" aca="1" ref="F126" ca="1">_xlfn.LET(_xlpm.SS,_xlfn.XLOOKUP(INDIRECT("Sheet1!A"&amp;ROW()),Sheet5!A:A,Sheet5!G:G,"N",0,1),IF(OR(_xlpm.SS="N",AND(_xlpm.SS="Y",_xlfn.XLOOKUP(INDIRECT("Sheet1!A"&amp;ROW()),Sheet5!A:A,Sheet5!K:K,"N",0,1)="0")),0,1))</f>
        <v>1</v>
      </c>
      <c r="G126">
        <v>0</v>
      </c>
      <c r="L126" cm="1">
        <f t="array" aca="1" ref="L126" ca="1">_xlfn.XLOOKUP(INDIRECT("Sheet1!"&amp;"B"&amp;ROW()),INDIRECT(Sheet2!$W$2&amp;"$A:$A"),INDIRECT(Sheet2!$W$2&amp;"$D:$D"),VALUE(0),0,1)</f>
        <v>31</v>
      </c>
      <c r="M126">
        <v>0</v>
      </c>
      <c r="N126" cm="1">
        <f t="array" aca="1" ref="N126" ca="1">IFERROR(IF(AND(Sheet1!W126="",Sheet1!X126="",Sheet1!Y126=""),IF(OR(Sheet1!F126="❖",Sheet3!AC126="14:00",AND(F126=0,Sheet1!E126=""),AND(Sheet1!Q126=0,Sheet3!M126=0),AND(ABS(Sheet3!L126-Sheet1!S126)&lt;100,Sheet1!Q126=Sheet3!M126,Sheet3!AC126=VALUE(発送日))),0,1),1),0)</f>
        <v>1</v>
      </c>
      <c r="O126" cm="1">
        <f t="array" aca="1" ref="O126" ca="1">IF(INDIRECT("Sheet1!"&amp;"H"&amp;ROW())  &gt;=50,VALUE("10"),A126-INDIRECT("Sheet1!"&amp;"H"&amp;ROW())  )</f>
        <v>2</v>
      </c>
      <c r="R126" s="3">
        <v>0.92</v>
      </c>
    </row>
    <row r="127" spans="1:18">
      <c r="A127">
        <v>1</v>
      </c>
      <c r="B127">
        <v>3146</v>
      </c>
      <c r="D127">
        <v>3146</v>
      </c>
      <c r="E127" cm="1">
        <f t="array" aca="1" ref="E127" ca="1">IF(INDIRECT("Sheet1!"&amp;"B"&amp;ROW()) ="",VALUE(0),COUNTIF(INDIRECT(Sheet2!$W$2&amp;"$A:$A"),INDIRECT("Sheet1!"&amp;"B"&amp;ROW())))</f>
        <v>2</v>
      </c>
      <c r="F127" cm="1">
        <f t="array" aca="1" ref="F127" ca="1">_xlfn.LET(_xlpm.SS,_xlfn.XLOOKUP(INDIRECT("Sheet1!A"&amp;ROW()),Sheet5!A:A,Sheet5!G:G,"N",0,1),IF(OR(_xlpm.SS="N",AND(_xlpm.SS="Y",_xlfn.XLOOKUP(INDIRECT("Sheet1!A"&amp;ROW()),Sheet5!A:A,Sheet5!K:K,"N",0,1)="0")),0,1))</f>
        <v>0</v>
      </c>
      <c r="G127">
        <v>0</v>
      </c>
      <c r="L127" cm="1">
        <f t="array" aca="1" ref="L127" ca="1">_xlfn.XLOOKUP(INDIRECT("Sheet1!"&amp;"B"&amp;ROW()),INDIRECT(Sheet2!$W$2&amp;"$A:$A"),INDIRECT(Sheet2!$W$2&amp;"$D:$D"),VALUE(0),0,1)</f>
        <v>0</v>
      </c>
      <c r="M127">
        <v>0</v>
      </c>
      <c r="N127" cm="1">
        <f t="array" aca="1" ref="N127" ca="1">IFERROR(IF(AND(Sheet1!W127="",Sheet1!X127="",Sheet1!Y127=""),IF(OR(Sheet1!F127="❖",Sheet3!AC127="14:00",AND(F127=0,Sheet1!E127=""),AND(Sheet1!Q127=0,Sheet3!M127=0),AND(ABS(Sheet3!L127-Sheet1!S127)&lt;100,Sheet1!Q127=Sheet3!M127,Sheet3!AC127=VALUE(発送日))),0,1),1),0)</f>
        <v>0</v>
      </c>
      <c r="O127" cm="1">
        <f t="array" aca="1" ref="O127" ca="1">IF(INDIRECT("Sheet1!"&amp;"H"&amp;ROW())  &gt;=50,VALUE("10"),A127-INDIRECT("Sheet1!"&amp;"H"&amp;ROW())  )</f>
        <v>1</v>
      </c>
      <c r="R127" s="3">
        <v>0.92</v>
      </c>
    </row>
    <row r="128" spans="1:18">
      <c r="A128">
        <v>1</v>
      </c>
      <c r="B128">
        <v>3148</v>
      </c>
      <c r="D128">
        <v>3148</v>
      </c>
      <c r="E128" cm="1">
        <f t="array" aca="1" ref="E128" ca="1">IF(INDIRECT("Sheet1!"&amp;"B"&amp;ROW()) ="",VALUE(0),COUNTIF(INDIRECT(Sheet2!$W$2&amp;"$A:$A"),INDIRECT("Sheet1!"&amp;"B"&amp;ROW())))</f>
        <v>2</v>
      </c>
      <c r="F128" cm="1">
        <f t="array" aca="1" ref="F128" ca="1">_xlfn.LET(_xlpm.SS,_xlfn.XLOOKUP(INDIRECT("Sheet1!A"&amp;ROW()),Sheet5!A:A,Sheet5!G:G,"N",0,1),IF(OR(_xlpm.SS="N",AND(_xlpm.SS="Y",_xlfn.XLOOKUP(INDIRECT("Sheet1!A"&amp;ROW()),Sheet5!A:A,Sheet5!K:K,"N",0,1)="0")),0,1))</f>
        <v>0</v>
      </c>
      <c r="G128">
        <v>0</v>
      </c>
      <c r="L128" cm="1">
        <f t="array" aca="1" ref="L128" ca="1">_xlfn.XLOOKUP(INDIRECT("Sheet1!"&amp;"B"&amp;ROW()),INDIRECT(Sheet2!$W$2&amp;"$A:$A"),INDIRECT(Sheet2!$W$2&amp;"$D:$D"),VALUE(0),0,1)</f>
        <v>0</v>
      </c>
      <c r="M128">
        <v>0</v>
      </c>
      <c r="N128" cm="1">
        <f t="array" aca="1" ref="N128" ca="1">IFERROR(IF(AND(Sheet1!W128="",Sheet1!X128="",Sheet1!Y128=""),IF(OR(Sheet1!F128="❖",Sheet3!AC128="14:00",AND(F128=0,Sheet1!E128=""),AND(Sheet1!Q128=0,Sheet3!M128=0),AND(ABS(Sheet3!L128-Sheet1!S128)&lt;100,Sheet1!Q128=Sheet3!M128,Sheet3!AC128=VALUE(発送日))),0,1),1),0)</f>
        <v>0</v>
      </c>
      <c r="O128" cm="1">
        <f t="array" aca="1" ref="O128" ca="1">IF(INDIRECT("Sheet1!"&amp;"H"&amp;ROW())  &gt;=50,VALUE("10"),A128-INDIRECT("Sheet1!"&amp;"H"&amp;ROW())  )</f>
        <v>1</v>
      </c>
      <c r="R128" s="3">
        <v>0.92</v>
      </c>
    </row>
    <row r="129" spans="1:18">
      <c r="A129">
        <v>5</v>
      </c>
      <c r="B129">
        <v>3375</v>
      </c>
      <c r="D129">
        <v>3379</v>
      </c>
      <c r="E129" cm="1">
        <f t="array" aca="1" ref="E129" ca="1">IF(INDIRECT("Sheet1!"&amp;"B"&amp;ROW()) ="",VALUE(0),COUNTIF(INDIRECT(Sheet2!$W$2&amp;"$A:$A"),INDIRECT("Sheet1!"&amp;"B"&amp;ROW())))</f>
        <v>5</v>
      </c>
      <c r="F129" cm="1">
        <f t="array" aca="1" ref="F129" ca="1">_xlfn.LET(_xlpm.SS,_xlfn.XLOOKUP(INDIRECT("Sheet1!A"&amp;ROW()),Sheet5!A:A,Sheet5!G:G,"N",0,1),IF(OR(_xlpm.SS="N",AND(_xlpm.SS="Y",_xlfn.XLOOKUP(INDIRECT("Sheet1!A"&amp;ROW()),Sheet5!A:A,Sheet5!K:K,"N",0,1)="0")),0,1))</f>
        <v>0</v>
      </c>
      <c r="G129">
        <v>0</v>
      </c>
      <c r="L129" cm="1">
        <f t="array" aca="1" ref="L129" ca="1">_xlfn.XLOOKUP(INDIRECT("Sheet1!"&amp;"B"&amp;ROW()),INDIRECT(Sheet2!$W$2&amp;"$A:$A"),INDIRECT(Sheet2!$W$2&amp;"$D:$D"),VALUE(0),0,1)</f>
        <v>3</v>
      </c>
      <c r="M129">
        <v>0</v>
      </c>
      <c r="N129" cm="1">
        <f t="array" aca="1" ref="N129" ca="1">IFERROR(IF(AND(Sheet1!W129="",Sheet1!X129="",Sheet1!Y129=""),IF(OR(Sheet1!F129="❖",Sheet3!AC129="14:00",AND(F129=0,Sheet1!E129=""),AND(Sheet1!Q129=0,Sheet3!M129=0),AND(ABS(Sheet3!L129-Sheet1!S129)&lt;100,Sheet1!Q129=Sheet3!M129,Sheet3!AC129=VALUE(発送日))),0,1),1),0)</f>
        <v>0</v>
      </c>
      <c r="O129" cm="1">
        <f t="array" aca="1" ref="O129" ca="1">IF(INDIRECT("Sheet1!"&amp;"H"&amp;ROW())  &gt;=50,VALUE("10"),A129-INDIRECT("Sheet1!"&amp;"H"&amp;ROW())  )</f>
        <v>2</v>
      </c>
      <c r="R129" s="3">
        <v>0.92</v>
      </c>
    </row>
    <row r="130" spans="1:18">
      <c r="A130">
        <v>5</v>
      </c>
      <c r="B130">
        <v>3380</v>
      </c>
      <c r="D130">
        <v>3384</v>
      </c>
      <c r="E130" cm="1">
        <f t="array" aca="1" ref="E130" ca="1">IF(INDIRECT("Sheet1!"&amp;"B"&amp;ROW()) ="",VALUE(0),COUNTIF(INDIRECT(Sheet2!$W$2&amp;"$A:$A"),INDIRECT("Sheet1!"&amp;"B"&amp;ROW())))</f>
        <v>5</v>
      </c>
      <c r="F130" cm="1">
        <f t="array" aca="1" ref="F130" ca="1">_xlfn.LET(_xlpm.SS,_xlfn.XLOOKUP(INDIRECT("Sheet1!A"&amp;ROW()),Sheet5!A:A,Sheet5!G:G,"N",0,1),IF(OR(_xlpm.SS="N",AND(_xlpm.SS="Y",_xlfn.XLOOKUP(INDIRECT("Sheet1!A"&amp;ROW()),Sheet5!A:A,Sheet5!K:K,"N",0,1)="0")),0,1))</f>
        <v>0</v>
      </c>
      <c r="G130">
        <v>0</v>
      </c>
      <c r="L130" cm="1">
        <f t="array" aca="1" ref="L130" ca="1">_xlfn.XLOOKUP(INDIRECT("Sheet1!"&amp;"B"&amp;ROW()),INDIRECT(Sheet2!$W$2&amp;"$A:$A"),INDIRECT(Sheet2!$W$2&amp;"$D:$D"),VALUE(0),0,1)</f>
        <v>3</v>
      </c>
      <c r="M130">
        <v>0</v>
      </c>
      <c r="N130" cm="1">
        <f t="array" aca="1" ref="N130" ca="1">IFERROR(IF(AND(Sheet1!W130="",Sheet1!X130="",Sheet1!Y130=""),IF(OR(Sheet1!F130="❖",Sheet3!AC130="14:00",AND(F130=0,Sheet1!E130=""),AND(Sheet1!Q130=0,Sheet3!M130=0),AND(ABS(Sheet3!L130-Sheet1!S130)&lt;100,Sheet1!Q130=Sheet3!M130,Sheet3!AC130=VALUE(発送日))),0,1),1),0)</f>
        <v>0</v>
      </c>
      <c r="O130" cm="1">
        <f t="array" aca="1" ref="O130" ca="1">IF(INDIRECT("Sheet1!"&amp;"H"&amp;ROW())  &gt;=50,VALUE("10"),A130-INDIRECT("Sheet1!"&amp;"H"&amp;ROW())  )</f>
        <v>2</v>
      </c>
      <c r="R130" s="3">
        <v>0.92</v>
      </c>
    </row>
    <row r="131" spans="1:18">
      <c r="A131">
        <v>6</v>
      </c>
      <c r="B131">
        <v>3464</v>
      </c>
      <c r="D131">
        <v>3469</v>
      </c>
      <c r="E131" cm="1">
        <f t="array" aca="1" ref="E131" ca="1">IF(INDIRECT("Sheet1!"&amp;"B"&amp;ROW()) ="",VALUE(0),COUNTIF(INDIRECT(Sheet2!$W$2&amp;"$A:$A"),INDIRECT("Sheet1!"&amp;"B"&amp;ROW())))</f>
        <v>6</v>
      </c>
      <c r="F131" cm="1">
        <f t="array" aca="1" ref="F131" ca="1">_xlfn.LET(_xlpm.SS,_xlfn.XLOOKUP(INDIRECT("Sheet1!A"&amp;ROW()),Sheet5!A:A,Sheet5!G:G,"N",0,1),IF(OR(_xlpm.SS="N",AND(_xlpm.SS="Y",_xlfn.XLOOKUP(INDIRECT("Sheet1!A"&amp;ROW()),Sheet5!A:A,Sheet5!K:K,"N",0,1)="0")),0,1))</f>
        <v>0</v>
      </c>
      <c r="G131">
        <v>0</v>
      </c>
      <c r="L131" cm="1">
        <f t="array" aca="1" ref="L131" ca="1">_xlfn.XLOOKUP(INDIRECT("Sheet1!"&amp;"B"&amp;ROW()),INDIRECT(Sheet2!$W$2&amp;"$A:$A"),INDIRECT(Sheet2!$W$2&amp;"$D:$D"),VALUE(0),0,1)</f>
        <v>4</v>
      </c>
      <c r="M131">
        <v>0</v>
      </c>
      <c r="N131" cm="1">
        <f t="array" aca="1" ref="N131" ca="1">IFERROR(IF(AND(Sheet1!W131="",Sheet1!X131="",Sheet1!Y131=""),IF(OR(Sheet1!F131="❖",Sheet3!AC131="14:00",AND(F131=0,Sheet1!E131=""),AND(Sheet1!Q131=0,Sheet3!M131=0),AND(ABS(Sheet3!L131-Sheet1!S131)&lt;100,Sheet1!Q131=Sheet3!M131,Sheet3!AC131=VALUE(発送日))),0,1),1),0)</f>
        <v>0</v>
      </c>
      <c r="O131" cm="1">
        <f t="array" aca="1" ref="O131" ca="1">IF(INDIRECT("Sheet1!"&amp;"H"&amp;ROW())  &gt;=50,VALUE("10"),A131-INDIRECT("Sheet1!"&amp;"H"&amp;ROW())  )</f>
        <v>2</v>
      </c>
      <c r="R131" s="3">
        <v>0.92</v>
      </c>
    </row>
    <row r="132" spans="1:18">
      <c r="A132">
        <v>14</v>
      </c>
      <c r="B132">
        <v>3413</v>
      </c>
      <c r="D132">
        <v>3426</v>
      </c>
      <c r="E132" cm="1">
        <f t="array" aca="1" ref="E132" ca="1">IF(INDIRECT("Sheet1!"&amp;"B"&amp;ROW()) ="",VALUE(0),COUNTIF(INDIRECT(Sheet2!$W$2&amp;"$A:$A"),INDIRECT("Sheet1!"&amp;"B"&amp;ROW())))</f>
        <v>16</v>
      </c>
      <c r="F132" cm="1">
        <f t="array" aca="1" ref="F132" ca="1">_xlfn.LET(_xlpm.SS,_xlfn.XLOOKUP(INDIRECT("Sheet1!A"&amp;ROW()),Sheet5!A:A,Sheet5!G:G,"N",0,1),IF(OR(_xlpm.SS="N",AND(_xlpm.SS="Y",_xlfn.XLOOKUP(INDIRECT("Sheet1!A"&amp;ROW()),Sheet5!A:A,Sheet5!K:K,"N",0,1)="0")),0,1))</f>
        <v>1</v>
      </c>
      <c r="G132">
        <v>0</v>
      </c>
      <c r="L132" cm="1">
        <f t="array" aca="1" ref="L132" ca="1">_xlfn.XLOOKUP(INDIRECT("Sheet1!"&amp;"B"&amp;ROW()),INDIRECT(Sheet2!$W$2&amp;"$A:$A"),INDIRECT(Sheet2!$W$2&amp;"$D:$D"),VALUE(0),0,1)</f>
        <v>12</v>
      </c>
      <c r="M132">
        <v>0</v>
      </c>
      <c r="N132" cm="1">
        <f t="array" aca="1" ref="N132" ca="1">IFERROR(IF(AND(Sheet1!W132="",Sheet1!X132="",Sheet1!Y132=""),IF(OR(Sheet1!F133="❖",Sheet3!AC132="14:00",AND(F132=0,Sheet1!E132=""),AND(Sheet1!Q132=0,Sheet3!M132=0),AND(ABS(Sheet3!L132-Sheet1!S132)&lt;100,Sheet1!Q132=Sheet3!M132,Sheet3!AC132=VALUE(発送日))),0,1),1),0)</f>
        <v>0</v>
      </c>
      <c r="O132" cm="1">
        <f t="array" aca="1" ref="O132" ca="1">IF(INDIRECT("Sheet1!"&amp;"H"&amp;ROW())  &gt;=50,VALUE("10"),A132-INDIRECT("Sheet1!"&amp;"H"&amp;ROW())  )</f>
        <v>2</v>
      </c>
      <c r="R132" s="3">
        <v>0.92</v>
      </c>
    </row>
    <row r="133" spans="1:18">
      <c r="A133">
        <v>14</v>
      </c>
      <c r="B133">
        <v>3397</v>
      </c>
      <c r="D133">
        <v>3410</v>
      </c>
      <c r="E133" cm="1">
        <f t="array" aca="1" ref="E133" ca="1">IF(INDIRECT("Sheet1!"&amp;"B"&amp;ROW()) ="",VALUE(0),COUNTIF(INDIRECT(Sheet2!$W$2&amp;"$A:$A"),INDIRECT("Sheet1!"&amp;"B"&amp;ROW())))</f>
        <v>16</v>
      </c>
      <c r="F133" cm="1">
        <f t="array" aca="1" ref="F133" ca="1">_xlfn.LET(_xlpm.SS,_xlfn.XLOOKUP(INDIRECT("Sheet1!A"&amp;ROW()),Sheet5!A:A,Sheet5!G:G,"N",0,1),IF(OR(_xlpm.SS="N",AND(_xlpm.SS="Y",_xlfn.XLOOKUP(INDIRECT("Sheet1!A"&amp;ROW()),Sheet5!A:A,Sheet5!K:K,"N",0,1)="0")),0,1))</f>
        <v>1</v>
      </c>
      <c r="G133">
        <v>0</v>
      </c>
      <c r="L133" cm="1">
        <f t="array" aca="1" ref="L133" ca="1">_xlfn.XLOOKUP(INDIRECT("Sheet1!"&amp;"B"&amp;ROW()),INDIRECT(Sheet2!$W$2&amp;"$A:$A"),INDIRECT(Sheet2!$W$2&amp;"$D:$D"),VALUE(0),0,1)</f>
        <v>12</v>
      </c>
      <c r="M133">
        <v>0</v>
      </c>
      <c r="N133" cm="1">
        <f t="array" aca="1" ref="N133" ca="1">IFERROR(IF(AND(Sheet1!W133="",Sheet1!X133="",Sheet1!Y133=""),IF(OR(Sheet1!#REF!="❖",Sheet3!AC133="14:00",AND(F133=0,Sheet1!E133=""),AND(Sheet1!Q133=0,Sheet3!M133=0),AND(ABS(Sheet3!L133-Sheet1!S133)&lt;100,Sheet1!Q133=Sheet3!M133,Sheet3!AC133=VALUE(発送日))),0,1),1),0)</f>
        <v>0</v>
      </c>
      <c r="O133" cm="1">
        <f t="array" aca="1" ref="O133" ca="1">IF(INDIRECT("Sheet1!"&amp;"H"&amp;ROW())  &gt;=50,VALUE("10"),A133-INDIRECT("Sheet1!"&amp;"H"&amp;ROW())  )</f>
        <v>2</v>
      </c>
      <c r="R133" s="3">
        <v>0.92</v>
      </c>
    </row>
    <row r="134" spans="1:18">
      <c r="A134">
        <v>12</v>
      </c>
      <c r="B134">
        <v>3385</v>
      </c>
      <c r="D134">
        <v>3396</v>
      </c>
      <c r="E134" cm="1">
        <f t="array" aca="1" ref="E134" ca="1">IF(INDIRECT("Sheet1!"&amp;"B"&amp;ROW()) ="",VALUE(0),COUNTIF(INDIRECT(Sheet2!$W$2&amp;"$A:$A"),INDIRECT("Sheet1!"&amp;"B"&amp;ROW())))</f>
        <v>12</v>
      </c>
      <c r="F134" cm="1">
        <f t="array" aca="1" ref="F134" ca="1">_xlfn.LET(_xlpm.SS,_xlfn.XLOOKUP(INDIRECT("Sheet1!A"&amp;ROW()),Sheet5!A:A,Sheet5!G:G,"N",0,1),IF(OR(_xlpm.SS="N",AND(_xlpm.SS="Y",_xlfn.XLOOKUP(INDIRECT("Sheet1!A"&amp;ROW()),Sheet5!A:A,Sheet5!K:K,"N",0,1)="0")),0,1))</f>
        <v>0</v>
      </c>
      <c r="G134">
        <v>0</v>
      </c>
      <c r="L134" cm="1">
        <f t="array" aca="1" ref="L134" ca="1">_xlfn.XLOOKUP(INDIRECT("Sheet1!"&amp;"B"&amp;ROW()),INDIRECT(Sheet2!$W$2&amp;"$A:$A"),INDIRECT(Sheet2!$W$2&amp;"$D:$D"),VALUE(0),0,1)</f>
        <v>10</v>
      </c>
      <c r="M134">
        <v>0</v>
      </c>
      <c r="N134" cm="1">
        <f t="array" aca="1" ref="N134" ca="1">IFERROR(IF(AND(Sheet1!W134="",Sheet1!X134="",Sheet1!Y134=""),IF(OR(Sheet1!F135="❖",Sheet3!AC134="14:00",AND(F134=0,Sheet1!E134=""),AND(Sheet1!Q134=0,Sheet3!M134=0),AND(ABS(Sheet3!L134-Sheet1!S134)&lt;100,Sheet1!Q134=Sheet3!M134,Sheet3!AC134=VALUE(発送日))),0,1),1),0)</f>
        <v>0</v>
      </c>
      <c r="O134" cm="1">
        <f t="array" aca="1" ref="O134" ca="1">IF(INDIRECT("Sheet1!"&amp;"H"&amp;ROW())  &gt;=50,VALUE("10"),A134-INDIRECT("Sheet1!"&amp;"H"&amp;ROW())  )</f>
        <v>2</v>
      </c>
      <c r="R134" s="3">
        <v>0.92</v>
      </c>
    </row>
    <row r="135" spans="1:18">
      <c r="A135">
        <v>31</v>
      </c>
      <c r="B135">
        <v>3429</v>
      </c>
      <c r="D135">
        <v>3459</v>
      </c>
      <c r="E135" cm="1">
        <f t="array" aca="1" ref="E135" ca="1">IF(INDIRECT("Sheet1!"&amp;"B"&amp;ROW()) ="",VALUE(0),COUNTIF(INDIRECT(Sheet2!$W$2&amp;"$A:$A"),INDIRECT("Sheet1!"&amp;"B"&amp;ROW())))</f>
        <v>35</v>
      </c>
      <c r="F135" cm="1">
        <f t="array" aca="1" ref="F135" ca="1">_xlfn.LET(_xlpm.SS,_xlfn.XLOOKUP(INDIRECT("Sheet1!A"&amp;ROW()),Sheet5!A:A,Sheet5!G:G,"N",0,1),IF(OR(_xlpm.SS="N",AND(_xlpm.SS="Y",_xlfn.XLOOKUP(INDIRECT("Sheet1!A"&amp;ROW()),Sheet5!A:A,Sheet5!K:K,"N",0,1)="0")),0,1))</f>
        <v>0</v>
      </c>
      <c r="G135">
        <v>0</v>
      </c>
      <c r="L135" cm="1">
        <f t="array" aca="1" ref="L135" ca="1">_xlfn.XLOOKUP(INDIRECT("Sheet1!"&amp;"B"&amp;ROW()),INDIRECT(Sheet2!$W$2&amp;"$A:$A"),INDIRECT(Sheet2!$W$2&amp;"$D:$D"),VALUE(0),0,1)</f>
        <v>29</v>
      </c>
      <c r="M135">
        <v>0</v>
      </c>
      <c r="N135" cm="1">
        <f t="array" aca="1" ref="N135" ca="1">IFERROR(IF(AND(Sheet1!W135="",Sheet1!X135="",Sheet1!Y135=""),IF(OR(Sheet1!#REF!="❖",Sheet3!AC135="14:00",AND(F135=0,Sheet1!E135=""),AND(Sheet1!Q135=0,Sheet3!M135=0),AND(ABS(Sheet3!L135-Sheet1!S135)&lt;100,Sheet1!Q135=Sheet3!M135,Sheet3!AC135=VALUE(発送日))),0,1),1),0)</f>
        <v>0</v>
      </c>
      <c r="O135" cm="1">
        <f t="array" aca="1" ref="O135" ca="1">IF(INDIRECT("Sheet1!"&amp;"H"&amp;ROW())  &gt;=50,VALUE("10"),A135-INDIRECT("Sheet1!"&amp;"H"&amp;ROW())  )</f>
        <v>2</v>
      </c>
      <c r="R135" s="3">
        <v>0.92</v>
      </c>
    </row>
    <row r="136" spans="1:18">
      <c r="A136">
        <v>1</v>
      </c>
      <c r="B136">
        <v>3373</v>
      </c>
      <c r="D136">
        <v>3373</v>
      </c>
      <c r="E136" cm="1">
        <f t="array" aca="1" ref="E136" ca="1">IF(INDIRECT("Sheet1!"&amp;"B"&amp;ROW()) ="",VALUE(0),COUNTIF(INDIRECT(Sheet2!$W$2&amp;"$A:$A"),INDIRECT("Sheet1!"&amp;"B"&amp;ROW())))</f>
        <v>2</v>
      </c>
      <c r="F136" cm="1">
        <f t="array" aca="1" ref="F136" ca="1">_xlfn.LET(_xlpm.SS,_xlfn.XLOOKUP(INDIRECT("Sheet1!A"&amp;ROW()),Sheet5!A:A,Sheet5!G:G,"N",0,1),IF(OR(_xlpm.SS="N",AND(_xlpm.SS="Y",_xlfn.XLOOKUP(INDIRECT("Sheet1!A"&amp;ROW()),Sheet5!A:A,Sheet5!K:K,"N",0,1)="0")),0,1))</f>
        <v>0</v>
      </c>
      <c r="G136">
        <v>0</v>
      </c>
      <c r="L136" cm="1">
        <f t="array" aca="1" ref="L136" ca="1">_xlfn.XLOOKUP(INDIRECT("Sheet1!"&amp;"B"&amp;ROW()),INDIRECT(Sheet2!$W$2&amp;"$A:$A"),INDIRECT(Sheet2!$W$2&amp;"$D:$D"),VALUE(0),0,1)</f>
        <v>0</v>
      </c>
      <c r="M136">
        <v>0</v>
      </c>
      <c r="N136" cm="1">
        <f t="array" aca="1" ref="N136" ca="1">IFERROR(IF(AND(Sheet1!W136="",Sheet1!X136="",Sheet1!Y136=""),IF(OR(Sheet1!F136="❖",Sheet3!AC136="14:00",AND(F136=0,Sheet1!E136=""),AND(Sheet1!Q136=0,Sheet3!M136=0),AND(ABS(Sheet3!L136-Sheet1!S136)&lt;100,Sheet1!Q136=Sheet3!M136,Sheet3!AC136=VALUE(発送日))),0,1),1),0)</f>
        <v>0</v>
      </c>
      <c r="O136" cm="1">
        <f t="array" aca="1" ref="O136" ca="1">IF(INDIRECT("Sheet1!"&amp;"H"&amp;ROW())  &gt;=50,VALUE("10"),A136-INDIRECT("Sheet1!"&amp;"H"&amp;ROW())  )</f>
        <v>1</v>
      </c>
      <c r="R136" s="3">
        <v>0.92</v>
      </c>
    </row>
    <row r="137" spans="1:18">
      <c r="A137">
        <v>1</v>
      </c>
      <c r="B137">
        <v>3470</v>
      </c>
      <c r="D137">
        <v>3470</v>
      </c>
      <c r="E137" cm="1">
        <f t="array" aca="1" ref="E137" ca="1">IF(INDIRECT("Sheet1!"&amp;"B"&amp;ROW()) ="",VALUE(0),COUNTIF(INDIRECT(Sheet2!$W$2&amp;"$A:$A"),INDIRECT("Sheet1!"&amp;"B"&amp;ROW())))</f>
        <v>2</v>
      </c>
      <c r="F137" cm="1">
        <f t="array" aca="1" ref="F137" ca="1">_xlfn.LET(_xlpm.SS,_xlfn.XLOOKUP(INDIRECT("Sheet1!A"&amp;ROW()),Sheet5!A:A,Sheet5!G:G,"N",0,1),IF(OR(_xlpm.SS="N",AND(_xlpm.SS="Y",_xlfn.XLOOKUP(INDIRECT("Sheet1!A"&amp;ROW()),Sheet5!A:A,Sheet5!K:K,"N",0,1)="0")),0,1))</f>
        <v>0</v>
      </c>
      <c r="G137">
        <v>0</v>
      </c>
      <c r="L137" cm="1">
        <f t="array" aca="1" ref="L137" ca="1">_xlfn.XLOOKUP(INDIRECT("Sheet1!"&amp;"B"&amp;ROW()),INDIRECT(Sheet2!$W$2&amp;"$A:$A"),INDIRECT(Sheet2!$W$2&amp;"$D:$D"),VALUE(0),0,1)</f>
        <v>0</v>
      </c>
      <c r="M137">
        <v>0</v>
      </c>
      <c r="N137" cm="1">
        <f t="array" aca="1" ref="N137" ca="1">IFERROR(IF(AND(Sheet1!W137="",Sheet1!X137="",Sheet1!Y137=""),IF(OR(Sheet1!F137="❖",Sheet3!AC137="14:00",AND(F137=0,Sheet1!E137=""),AND(Sheet1!Q137=0,Sheet3!M137=0),AND(ABS(Sheet3!L137-Sheet1!S137)&lt;100,Sheet1!Q137=Sheet3!M137,Sheet3!AC137=VALUE(発送日))),0,1),1),0)</f>
        <v>0</v>
      </c>
      <c r="O137" cm="1">
        <f t="array" aca="1" ref="O137" ca="1">IF(INDIRECT("Sheet1!"&amp;"H"&amp;ROW())  &gt;=50,VALUE("10"),A137-INDIRECT("Sheet1!"&amp;"H"&amp;ROW())  )</f>
        <v>1</v>
      </c>
      <c r="R137" s="3">
        <v>0.92</v>
      </c>
    </row>
    <row r="138" spans="1:18">
      <c r="A138">
        <v>5</v>
      </c>
      <c r="B138">
        <v>3472</v>
      </c>
      <c r="D138">
        <v>3476</v>
      </c>
      <c r="E138" cm="1">
        <f t="array" aca="1" ref="E138" ca="1">IF(INDIRECT("Sheet1!"&amp;"B"&amp;ROW()) ="",VALUE(0),COUNTIF(INDIRECT(Sheet2!$W$2&amp;"$A:$A"),INDIRECT("Sheet1!"&amp;"B"&amp;ROW())))</f>
        <v>5</v>
      </c>
      <c r="F138" cm="1">
        <f t="array" aca="1" ref="F138" ca="1">_xlfn.LET(_xlpm.SS,_xlfn.XLOOKUP(INDIRECT("Sheet1!A"&amp;ROW()),Sheet5!A:A,Sheet5!G:G,"N",0,1),IF(OR(_xlpm.SS="N",AND(_xlpm.SS="Y",_xlfn.XLOOKUP(INDIRECT("Sheet1!A"&amp;ROW()),Sheet5!A:A,Sheet5!K:K,"N",0,1)="0")),0,1))</f>
        <v>0</v>
      </c>
      <c r="G138">
        <v>0</v>
      </c>
      <c r="L138" cm="1">
        <f t="array" aca="1" ref="L138" ca="1">_xlfn.XLOOKUP(INDIRECT("Sheet1!"&amp;"B"&amp;ROW()),INDIRECT(Sheet2!$W$2&amp;"$A:$A"),INDIRECT(Sheet2!$W$2&amp;"$D:$D"),VALUE(0),0,1)</f>
        <v>3</v>
      </c>
      <c r="M138">
        <v>0</v>
      </c>
      <c r="N138" cm="1">
        <f t="array" aca="1" ref="N138" ca="1">IFERROR(IF(AND(Sheet1!W138="",Sheet1!X138="",Sheet1!Y138=""),IF(OR(Sheet1!F138="❖",Sheet3!AC138="14:00",AND(F138=0,Sheet1!E138=""),AND(Sheet1!Q138=0,Sheet3!M138=0),AND(ABS(Sheet3!L138-Sheet1!S138)&lt;100,Sheet1!Q138=Sheet3!M138,Sheet3!AC138=VALUE(発送日))),0,1),1),0)</f>
        <v>0</v>
      </c>
      <c r="O138" cm="1">
        <f t="array" aca="1" ref="O138" ca="1">IF(INDIRECT("Sheet1!"&amp;"H"&amp;ROW())  &gt;=50,VALUE("10"),A138-INDIRECT("Sheet1!"&amp;"H"&amp;ROW())  )</f>
        <v>2</v>
      </c>
      <c r="R138" s="3">
        <v>0.92</v>
      </c>
    </row>
    <row r="139" spans="1:18">
      <c r="A139">
        <v>5</v>
      </c>
      <c r="B139">
        <v>3477</v>
      </c>
      <c r="D139">
        <v>3481</v>
      </c>
      <c r="E139" cm="1">
        <f t="array" aca="1" ref="E139" ca="1">IF(INDIRECT("Sheet1!"&amp;"B"&amp;ROW()) ="",VALUE(0),COUNTIF(INDIRECT(Sheet2!$W$2&amp;"$A:$A"),INDIRECT("Sheet1!"&amp;"B"&amp;ROW())))</f>
        <v>5</v>
      </c>
      <c r="F139" cm="1">
        <f t="array" aca="1" ref="F139" ca="1">_xlfn.LET(_xlpm.SS,_xlfn.XLOOKUP(INDIRECT("Sheet1!A"&amp;ROW()),Sheet5!A:A,Sheet5!G:G,"N",0,1),IF(OR(_xlpm.SS="N",AND(_xlpm.SS="Y",_xlfn.XLOOKUP(INDIRECT("Sheet1!A"&amp;ROW()),Sheet5!A:A,Sheet5!K:K,"N",0,1)="0")),0,1))</f>
        <v>0</v>
      </c>
      <c r="G139">
        <v>0</v>
      </c>
      <c r="L139" cm="1">
        <f t="array" aca="1" ref="L139" ca="1">_xlfn.XLOOKUP(INDIRECT("Sheet1!"&amp;"B"&amp;ROW()),INDIRECT(Sheet2!$W$2&amp;"$A:$A"),INDIRECT(Sheet2!$W$2&amp;"$D:$D"),VALUE(0),0,1)</f>
        <v>3</v>
      </c>
      <c r="M139">
        <v>0</v>
      </c>
      <c r="N139" cm="1">
        <f t="array" aca="1" ref="N139" ca="1">IFERROR(IF(AND(Sheet1!W139="",Sheet1!X139="",Sheet1!Y139=""),IF(OR(Sheet1!F139="❖",Sheet3!AC139="14:00",AND(F139=0,Sheet1!E139=""),AND(Sheet1!Q139=0,Sheet3!M139=0),AND(ABS(Sheet3!L139-Sheet1!S139)&lt;100,Sheet1!Q139=Sheet3!M139,Sheet3!AC139=VALUE(発送日))),0,1),1),0)</f>
        <v>0</v>
      </c>
      <c r="O139" cm="1">
        <f t="array" aca="1" ref="O139" ca="1">IF(INDIRECT("Sheet1!"&amp;"H"&amp;ROW())  &gt;=50,VALUE("10"),A139-INDIRECT("Sheet1!"&amp;"H"&amp;ROW())  )</f>
        <v>2</v>
      </c>
      <c r="R139" s="3">
        <v>0.92</v>
      </c>
    </row>
    <row r="140" spans="1:18">
      <c r="A140">
        <v>14</v>
      </c>
      <c r="B140">
        <v>3482</v>
      </c>
      <c r="D140">
        <v>3495</v>
      </c>
      <c r="E140" cm="1">
        <f t="array" aca="1" ref="E140" ca="1">IF(INDIRECT("Sheet1!"&amp;"B"&amp;ROW()) ="",VALUE(0),COUNTIF(INDIRECT(Sheet2!$W$2&amp;"$A:$A"),INDIRECT("Sheet1!"&amp;"B"&amp;ROW())))</f>
        <v>16</v>
      </c>
      <c r="F140" cm="1">
        <f t="array" aca="1" ref="F140" ca="1">_xlfn.LET(_xlpm.SS,_xlfn.XLOOKUP(INDIRECT("Sheet1!A"&amp;ROW()),Sheet5!A:A,Sheet5!G:G,"N",0,1),IF(OR(_xlpm.SS="N",AND(_xlpm.SS="Y",_xlfn.XLOOKUP(INDIRECT("Sheet1!A"&amp;ROW()),Sheet5!A:A,Sheet5!K:K,"N",0,1)="0")),0,1))</f>
        <v>0</v>
      </c>
      <c r="G140">
        <v>0</v>
      </c>
      <c r="L140" cm="1">
        <f t="array" aca="1" ref="L140" ca="1">_xlfn.XLOOKUP(INDIRECT("Sheet1!"&amp;"B"&amp;ROW()),INDIRECT(Sheet2!$W$2&amp;"$A:$A"),INDIRECT(Sheet2!$W$2&amp;"$D:$D"),VALUE(0),0,1)</f>
        <v>12</v>
      </c>
      <c r="M140">
        <v>0</v>
      </c>
      <c r="N140" cm="1">
        <f t="array" aca="1" ref="N140" ca="1">IFERROR(IF(AND(Sheet1!W140="",Sheet1!X140="",Sheet1!Y140=""),IF(OR(Sheet1!F140="❖",Sheet3!AC140="14:00",AND(F140=0,Sheet1!E140=""),AND(Sheet1!Q140=0,Sheet3!M140=0),AND(ABS(Sheet3!L140-Sheet1!S140)&lt;100,Sheet1!Q140=Sheet3!M140,Sheet3!AC140=VALUE(発送日))),0,1),1),0)</f>
        <v>0</v>
      </c>
      <c r="O140" cm="1">
        <f t="array" aca="1" ref="O140" ca="1">IF(INDIRECT("Sheet1!"&amp;"H"&amp;ROW())  &gt;=50,VALUE("10"),A140-INDIRECT("Sheet1!"&amp;"H"&amp;ROW())  )</f>
        <v>2</v>
      </c>
      <c r="R140" s="3">
        <v>0.92</v>
      </c>
    </row>
    <row r="141" spans="1:18">
      <c r="A141">
        <v>50</v>
      </c>
      <c r="B141">
        <v>3498</v>
      </c>
      <c r="D141">
        <v>3547</v>
      </c>
      <c r="E141" cm="1">
        <f t="array" aca="1" ref="E141" ca="1">IF(INDIRECT("Sheet1!"&amp;"B"&amp;ROW()) ="",VALUE(0),COUNTIF(INDIRECT(Sheet2!$W$2&amp;"$A:$A"),INDIRECT("Sheet1!"&amp;"B"&amp;ROW())))</f>
        <v>58</v>
      </c>
      <c r="F141" cm="1">
        <f t="array" aca="1" ref="F141" ca="1">_xlfn.LET(_xlpm.SS,_xlfn.XLOOKUP(INDIRECT("Sheet1!A"&amp;ROW()),Sheet5!A:A,Sheet5!G:G,"N",0,1),IF(OR(_xlpm.SS="N",AND(_xlpm.SS="Y",_xlfn.XLOOKUP(INDIRECT("Sheet1!A"&amp;ROW()),Sheet5!A:A,Sheet5!K:K,"N",0,1)="0")),0,1))</f>
        <v>1</v>
      </c>
      <c r="G141">
        <v>0</v>
      </c>
      <c r="L141" cm="1">
        <f t="array" aca="1" ref="L141" ca="1">_xlfn.XLOOKUP(INDIRECT("Sheet1!"&amp;"B"&amp;ROW()),INDIRECT(Sheet2!$W$2&amp;"$A:$A"),INDIRECT(Sheet2!$W$2&amp;"$D:$D"),VALUE(0),0,1)</f>
        <v>48</v>
      </c>
      <c r="M141">
        <v>0</v>
      </c>
      <c r="N141" cm="1">
        <f t="array" aca="1" ref="N141" ca="1">IFERROR(IF(AND(Sheet1!W141="",Sheet1!X141="",Sheet1!Y141=""),IF(OR(Sheet1!F141="❖",Sheet3!AC141="14:00",AND(F141=0,Sheet1!E141=""),AND(Sheet1!Q141=0,Sheet3!M141=0),AND(ABS(Sheet3!L141-Sheet1!S141)&lt;100,Sheet1!Q141=Sheet3!M141,Sheet3!AC141=VALUE(発送日))),0,1),1),0)</f>
        <v>1</v>
      </c>
      <c r="O141" cm="1">
        <f t="array" aca="1" ref="O141" ca="1">IF(INDIRECT("Sheet1!"&amp;"H"&amp;ROW())  &gt;=50,VALUE("10"),A141-INDIRECT("Sheet1!"&amp;"H"&amp;ROW())  )</f>
        <v>2</v>
      </c>
      <c r="R141" s="3">
        <v>0.92</v>
      </c>
    </row>
    <row r="142" spans="1:18">
      <c r="A142">
        <v>45</v>
      </c>
      <c r="B142">
        <v>3609</v>
      </c>
      <c r="D142">
        <v>3653</v>
      </c>
      <c r="E142" cm="1">
        <f t="array" aca="1" ref="E142" ca="1">IF(INDIRECT("Sheet1!"&amp;"B"&amp;ROW()) ="",VALUE(0),COUNTIF(INDIRECT(Sheet2!$W$2&amp;"$A:$A"),INDIRECT("Sheet1!"&amp;"B"&amp;ROW())))</f>
        <v>51</v>
      </c>
      <c r="F142" cm="1">
        <f t="array" aca="1" ref="F142" ca="1">_xlfn.LET(_xlpm.SS,_xlfn.XLOOKUP(INDIRECT("Sheet1!A"&amp;ROW()),Sheet5!A:A,Sheet5!G:G,"N",0,1),IF(OR(_xlpm.SS="N",AND(_xlpm.SS="Y",_xlfn.XLOOKUP(INDIRECT("Sheet1!A"&amp;ROW()),Sheet5!A:A,Sheet5!K:K,"N",0,1)="0")),0,1))</f>
        <v>1</v>
      </c>
      <c r="G142">
        <v>0</v>
      </c>
      <c r="L142" cm="1">
        <f t="array" aca="1" ref="L142" ca="1">_xlfn.XLOOKUP(INDIRECT("Sheet1!"&amp;"B"&amp;ROW()),INDIRECT(Sheet2!$W$2&amp;"$A:$A"),INDIRECT(Sheet2!$W$2&amp;"$D:$D"),VALUE(0),0,1)</f>
        <v>43</v>
      </c>
      <c r="M142">
        <v>0</v>
      </c>
      <c r="N142" cm="1">
        <f t="array" aca="1" ref="N142" ca="1">IFERROR(IF(AND(Sheet1!W142="",Sheet1!X142="",Sheet1!Y142=""),IF(OR(Sheet1!F142="❖",Sheet3!AC142="14:00",AND(F142=0,Sheet1!E142=""),AND(Sheet1!Q142=0,Sheet3!M142=0),AND(ABS(Sheet3!L142-Sheet1!S142)&lt;100,Sheet1!Q142=Sheet3!M142,Sheet3!AC142=VALUE(発送日))),0,1),1),0)</f>
        <v>1</v>
      </c>
      <c r="O142" cm="1">
        <f t="array" aca="1" ref="O142" ca="1">IF(INDIRECT("Sheet1!"&amp;"H"&amp;ROW())  &gt;=50,VALUE("10"),A142-INDIRECT("Sheet1!"&amp;"H"&amp;ROW())  )</f>
        <v>2</v>
      </c>
      <c r="R142" s="3">
        <v>0.92</v>
      </c>
    </row>
    <row r="143" spans="1:18">
      <c r="A143">
        <v>52</v>
      </c>
      <c r="B143">
        <v>3713</v>
      </c>
      <c r="D143">
        <v>3764</v>
      </c>
      <c r="E143" cm="1">
        <f t="array" aca="1" ref="E143" ca="1">IF(INDIRECT("Sheet1!"&amp;"B"&amp;ROW()) ="",VALUE(0),COUNTIF(INDIRECT(Sheet2!$W$2&amp;"$A:$A"),INDIRECT("Sheet1!"&amp;"B"&amp;ROW())))</f>
        <v>60</v>
      </c>
      <c r="F143" cm="1">
        <f t="array" aca="1" ref="F143" ca="1">_xlfn.LET(_xlpm.SS,_xlfn.XLOOKUP(INDIRECT("Sheet1!A"&amp;ROW()),Sheet5!A:A,Sheet5!G:G,"N",0,1),IF(OR(_xlpm.SS="N",AND(_xlpm.SS="Y",_xlfn.XLOOKUP(INDIRECT("Sheet1!A"&amp;ROW()),Sheet5!A:A,Sheet5!K:K,"N",0,1)="0")),0,1))</f>
        <v>1</v>
      </c>
      <c r="G143">
        <v>0</v>
      </c>
      <c r="L143" cm="1">
        <f t="array" aca="1" ref="L143" ca="1">_xlfn.XLOOKUP(INDIRECT("Sheet1!"&amp;"B"&amp;ROW()),INDIRECT(Sheet2!$W$2&amp;"$A:$A"),INDIRECT(Sheet2!$W$2&amp;"$D:$D"),VALUE(0),0,1)</f>
        <v>50</v>
      </c>
      <c r="M143">
        <v>0</v>
      </c>
      <c r="N143" cm="1">
        <f t="array" aca="1" ref="N143" ca="1">IFERROR(IF(AND(Sheet1!W143="",Sheet1!X143="",Sheet1!Y143=""),IF(OR(Sheet1!F143="❖",Sheet3!AC143="14:00",AND(F143=0,Sheet1!E143=""),AND(Sheet1!Q143=0,Sheet3!M143=0),AND(ABS(Sheet3!L143-Sheet1!S143)&lt;100,Sheet1!Q143=Sheet3!M143,Sheet3!AC143=VALUE(発送日))),0,1),1),0)</f>
        <v>1</v>
      </c>
      <c r="O143" cm="1">
        <f t="array" aca="1" ref="O143" ca="1">IF(INDIRECT("Sheet1!"&amp;"H"&amp;ROW())  &gt;=50,VALUE("10"),A143-INDIRECT("Sheet1!"&amp;"H"&amp;ROW())  )</f>
        <v>10</v>
      </c>
      <c r="R143" s="3">
        <v>0.92</v>
      </c>
    </row>
    <row r="144" spans="1:18">
      <c r="A144">
        <v>47</v>
      </c>
      <c r="B144">
        <v>3660</v>
      </c>
      <c r="D144">
        <v>3706</v>
      </c>
      <c r="E144" cm="1">
        <f t="array" aca="1" ref="E144" ca="1">IF(INDIRECT("Sheet1!"&amp;"B"&amp;ROW()) ="",VALUE(0),COUNTIF(INDIRECT(Sheet2!$W$2&amp;"$A:$A"),INDIRECT("Sheet1!"&amp;"B"&amp;ROW())))</f>
        <v>53</v>
      </c>
      <c r="F144" cm="1">
        <f t="array" aca="1" ref="F144" ca="1">_xlfn.LET(_xlpm.SS,_xlfn.XLOOKUP(INDIRECT("Sheet1!A"&amp;ROW()),Sheet5!A:A,Sheet5!G:G,"N",0,1),IF(OR(_xlpm.SS="N",AND(_xlpm.SS="Y",_xlfn.XLOOKUP(INDIRECT("Sheet1!A"&amp;ROW()),Sheet5!A:A,Sheet5!K:K,"N",0,1)="0")),0,1))</f>
        <v>1</v>
      </c>
      <c r="G144">
        <v>0</v>
      </c>
      <c r="L144" cm="1">
        <f t="array" aca="1" ref="L144" ca="1">_xlfn.XLOOKUP(INDIRECT("Sheet1!"&amp;"B"&amp;ROW()),INDIRECT(Sheet2!$W$2&amp;"$A:$A"),INDIRECT(Sheet2!$W$2&amp;"$D:$D"),VALUE(0),0,1)</f>
        <v>45</v>
      </c>
      <c r="M144">
        <v>0</v>
      </c>
      <c r="N144" cm="1">
        <f t="array" aca="1" ref="N144" ca="1">IFERROR(IF(AND(Sheet1!W144="",Sheet1!X144="",Sheet1!Y144=""),IF(OR(Sheet1!F144="❖",Sheet3!AC144="14:00",AND(F144=0,Sheet1!E144=""),AND(Sheet1!Q144=0,Sheet3!M144=0),AND(ABS(Sheet3!L144-Sheet1!S144)&lt;100,Sheet1!Q144=Sheet3!M144,Sheet3!AC144=VALUE(発送日))),0,1),1),0)</f>
        <v>1</v>
      </c>
      <c r="O144" cm="1">
        <f t="array" aca="1" ref="O144" ca="1">IF(INDIRECT("Sheet1!"&amp;"H"&amp;ROW())  &gt;=50,VALUE("10"),A144-INDIRECT("Sheet1!"&amp;"H"&amp;ROW())  )</f>
        <v>2</v>
      </c>
      <c r="R144" s="3">
        <v>0.92</v>
      </c>
    </row>
    <row r="145" spans="1:18">
      <c r="A145">
        <v>47</v>
      </c>
      <c r="B145">
        <v>3556</v>
      </c>
      <c r="D145">
        <v>3602</v>
      </c>
      <c r="E145" cm="1">
        <f t="array" aca="1" ref="E145" ca="1">IF(INDIRECT("Sheet1!"&amp;"B"&amp;ROW()) ="",VALUE(0),COUNTIF(INDIRECT(Sheet2!$W$2&amp;"$A:$A"),INDIRECT("Sheet1!"&amp;"B"&amp;ROW())))</f>
        <v>53</v>
      </c>
      <c r="F145" cm="1">
        <f t="array" aca="1" ref="F145" ca="1">_xlfn.LET(_xlpm.SS,_xlfn.XLOOKUP(INDIRECT("Sheet1!A"&amp;ROW()),Sheet5!A:A,Sheet5!G:G,"N",0,1),IF(OR(_xlpm.SS="N",AND(_xlpm.SS="Y",_xlfn.XLOOKUP(INDIRECT("Sheet1!A"&amp;ROW()),Sheet5!A:A,Sheet5!K:K,"N",0,1)="0")),0,1))</f>
        <v>1</v>
      </c>
      <c r="G145">
        <v>0</v>
      </c>
      <c r="L145" cm="1">
        <f t="array" aca="1" ref="L145" ca="1">_xlfn.XLOOKUP(INDIRECT("Sheet1!"&amp;"B"&amp;ROW()),INDIRECT(Sheet2!$W$2&amp;"$A:$A"),INDIRECT(Sheet2!$W$2&amp;"$D:$D"),VALUE(0),0,1)</f>
        <v>45</v>
      </c>
      <c r="M145">
        <v>0</v>
      </c>
      <c r="N145" cm="1">
        <f t="array" aca="1" ref="N145" ca="1">IFERROR(IF(AND(Sheet1!W145="",Sheet1!X145="",Sheet1!Y145=""),IF(OR(Sheet1!F145="❖",Sheet3!AC145="14:00",AND(F145=0,Sheet1!E145=""),AND(Sheet1!Q145=0,Sheet3!M145=0),AND(ABS(Sheet3!L145-Sheet1!S145)&lt;100,Sheet1!Q145=Sheet3!M145,Sheet3!AC145=VALUE(発送日))),0,1),1),0)</f>
        <v>1</v>
      </c>
      <c r="O145" cm="1">
        <f t="array" aca="1" ref="O145" ca="1">IF(INDIRECT("Sheet1!"&amp;"H"&amp;ROW())  &gt;=50,VALUE("10"),A145-INDIRECT("Sheet1!"&amp;"H"&amp;ROW())  )</f>
        <v>2</v>
      </c>
      <c r="R145" s="3">
        <v>0.92</v>
      </c>
    </row>
    <row r="146" spans="1:18">
      <c r="A146">
        <v>1</v>
      </c>
      <c r="B146">
        <v>3773</v>
      </c>
      <c r="D146">
        <v>3773</v>
      </c>
      <c r="E146" cm="1">
        <f t="array" aca="1" ref="E146" ca="1">IF(INDIRECT("Sheet1!"&amp;"B"&amp;ROW()) ="",VALUE(0),COUNTIF(INDIRECT(Sheet2!$W$2&amp;"$A:$A"),INDIRECT("Sheet1!"&amp;"B"&amp;ROW())))</f>
        <v>2</v>
      </c>
      <c r="F146" cm="1">
        <f t="array" aca="1" ref="F146" ca="1">_xlfn.LET(_xlpm.SS,_xlfn.XLOOKUP(INDIRECT("Sheet1!A"&amp;ROW()),Sheet5!A:A,Sheet5!G:G,"N",0,1),IF(OR(_xlpm.SS="N",AND(_xlpm.SS="Y",_xlfn.XLOOKUP(INDIRECT("Sheet1!A"&amp;ROW()),Sheet5!A:A,Sheet5!K:K,"N",0,1)="0")),0,1))</f>
        <v>0</v>
      </c>
      <c r="G146">
        <v>0</v>
      </c>
      <c r="L146" cm="1">
        <f t="array" aca="1" ref="L146" ca="1">_xlfn.XLOOKUP(INDIRECT("Sheet1!"&amp;"B"&amp;ROW()),INDIRECT(Sheet2!$W$2&amp;"$A:$A"),INDIRECT(Sheet2!$W$2&amp;"$D:$D"),VALUE(0),0,1)</f>
        <v>0</v>
      </c>
      <c r="M146">
        <v>0</v>
      </c>
      <c r="N146" cm="1">
        <f t="array" aca="1" ref="N146" ca="1">IFERROR(IF(AND(Sheet1!W146="",Sheet1!X146="",Sheet1!Y146=""),IF(OR(Sheet1!F146="❖",Sheet3!AC146="14:00",AND(F146=0,Sheet1!E146=""),AND(Sheet1!Q146=0,Sheet3!M146=0),AND(ABS(Sheet3!L146-Sheet1!S146)&lt;100,Sheet1!Q146=Sheet3!M146,Sheet3!AC146=VALUE(発送日))),0,1),1),0)</f>
        <v>0</v>
      </c>
      <c r="O146" cm="1">
        <f t="array" aca="1" ref="O146" ca="1">IF(INDIRECT("Sheet1!"&amp;"H"&amp;ROW())  &gt;=50,VALUE("10"),A146-INDIRECT("Sheet1!"&amp;"H"&amp;ROW())  )</f>
        <v>1</v>
      </c>
      <c r="R146" s="3">
        <v>0.92</v>
      </c>
    </row>
    <row r="147" spans="1:18">
      <c r="A147">
        <v>3</v>
      </c>
      <c r="B147">
        <v>3783</v>
      </c>
      <c r="D147">
        <v>3785</v>
      </c>
      <c r="E147" cm="1">
        <f t="array" aca="1" ref="E147" ca="1">IF(INDIRECT("Sheet1!"&amp;"B"&amp;ROW()) ="",VALUE(0),COUNTIF(INDIRECT(Sheet2!$W$2&amp;"$A:$A"),INDIRECT("Sheet1!"&amp;"B"&amp;ROW())))</f>
        <v>3</v>
      </c>
      <c r="F147" cm="1">
        <f t="array" aca="1" ref="F147" ca="1">_xlfn.LET(_xlpm.SS,_xlfn.XLOOKUP(INDIRECT("Sheet1!A"&amp;ROW()),Sheet5!A:A,Sheet5!G:G,"N",0,1),IF(OR(_xlpm.SS="N",AND(_xlpm.SS="Y",_xlfn.XLOOKUP(INDIRECT("Sheet1!A"&amp;ROW()),Sheet5!A:A,Sheet5!K:K,"N",0,1)="0")),0,1))</f>
        <v>0</v>
      </c>
      <c r="G147">
        <v>0</v>
      </c>
      <c r="L147" cm="1">
        <f t="array" aca="1" ref="L147" ca="1">_xlfn.XLOOKUP(INDIRECT("Sheet1!"&amp;"B"&amp;ROW()),INDIRECT(Sheet2!$W$2&amp;"$A:$A"),INDIRECT(Sheet2!$W$2&amp;"$D:$D"),VALUE(0),0,1)</f>
        <v>1</v>
      </c>
      <c r="M147">
        <v>0</v>
      </c>
      <c r="N147" cm="1">
        <f t="array" aca="1" ref="N147" ca="1">IFERROR(IF(AND(Sheet1!W147="",Sheet1!X147="",Sheet1!Y147=""),IF(OR(Sheet1!F147="❖",Sheet3!AC147="14:00",AND(F147=0,Sheet1!E147=""),AND(Sheet1!Q147=0,Sheet3!M147=0),AND(ABS(Sheet3!L147-Sheet1!S147)&lt;100,Sheet1!Q147=Sheet3!M147,Sheet3!AC147=VALUE(発送日))),0,1),1),0)</f>
        <v>0</v>
      </c>
      <c r="O147" cm="1">
        <f t="array" aca="1" ref="O147" ca="1">IF(INDIRECT("Sheet1!"&amp;"H"&amp;ROW())  &gt;=50,VALUE("10"),A147-INDIRECT("Sheet1!"&amp;"H"&amp;ROW())  )</f>
        <v>2</v>
      </c>
      <c r="R147" s="3">
        <v>0.92</v>
      </c>
    </row>
    <row r="148" spans="1:18">
      <c r="A148">
        <v>3</v>
      </c>
      <c r="B148">
        <v>3788</v>
      </c>
      <c r="D148">
        <v>3790</v>
      </c>
      <c r="E148" cm="1">
        <f t="array" aca="1" ref="E148" ca="1">IF(INDIRECT("Sheet1!"&amp;"B"&amp;ROW()) ="",VALUE(0),COUNTIF(INDIRECT(Sheet2!$W$2&amp;"$A:$A"),INDIRECT("Sheet1!"&amp;"B"&amp;ROW())))</f>
        <v>3</v>
      </c>
      <c r="F148" cm="1">
        <f t="array" aca="1" ref="F148" ca="1">_xlfn.LET(_xlpm.SS,_xlfn.XLOOKUP(INDIRECT("Sheet1!A"&amp;ROW()),Sheet5!A:A,Sheet5!G:G,"N",0,1),IF(OR(_xlpm.SS="N",AND(_xlpm.SS="Y",_xlfn.XLOOKUP(INDIRECT("Sheet1!A"&amp;ROW()),Sheet5!A:A,Sheet5!K:K,"N",0,1)="0")),0,1))</f>
        <v>0</v>
      </c>
      <c r="G148">
        <v>0</v>
      </c>
      <c r="L148" cm="1">
        <f t="array" aca="1" ref="L148" ca="1">_xlfn.XLOOKUP(INDIRECT("Sheet1!"&amp;"B"&amp;ROW()),INDIRECT(Sheet2!$W$2&amp;"$A:$A"),INDIRECT(Sheet2!$W$2&amp;"$D:$D"),VALUE(0),0,1)</f>
        <v>1</v>
      </c>
      <c r="M148">
        <v>0</v>
      </c>
      <c r="N148" cm="1">
        <f t="array" aca="1" ref="N148" ca="1">IFERROR(IF(AND(Sheet1!W148="",Sheet1!X148="",Sheet1!Y148=""),IF(OR(Sheet1!F148="❖",Sheet3!AC148="14:00",AND(F148=0,Sheet1!E148=""),AND(Sheet1!Q148=0,Sheet3!M148=0),AND(ABS(Sheet3!L148-Sheet1!S148)&lt;100,Sheet1!Q148=Sheet3!M148,Sheet3!AC148=VALUE(発送日))),0,1),1),0)</f>
        <v>0</v>
      </c>
      <c r="O148" cm="1">
        <f t="array" aca="1" ref="O148" ca="1">IF(INDIRECT("Sheet1!"&amp;"H"&amp;ROW())  &gt;=50,VALUE("10"),A148-INDIRECT("Sheet1!"&amp;"H"&amp;ROW())  )</f>
        <v>2</v>
      </c>
      <c r="R148" s="3">
        <v>0.92</v>
      </c>
    </row>
    <row r="149" spans="1:18">
      <c r="A149">
        <v>1</v>
      </c>
      <c r="B149">
        <v>3786</v>
      </c>
      <c r="D149">
        <v>3786</v>
      </c>
      <c r="E149" cm="1">
        <f t="array" aca="1" ref="E149" ca="1">IF(INDIRECT("Sheet1!"&amp;"B"&amp;ROW()) ="",VALUE(0),COUNTIF(INDIRECT(Sheet2!$W$2&amp;"$A:$A"),INDIRECT("Sheet1!"&amp;"B"&amp;ROW())))</f>
        <v>2</v>
      </c>
      <c r="F149" cm="1">
        <f t="array" aca="1" ref="F149" ca="1">_xlfn.LET(_xlpm.SS,_xlfn.XLOOKUP(INDIRECT("Sheet1!A"&amp;ROW()),Sheet5!A:A,Sheet5!G:G,"N",0,1),IF(OR(_xlpm.SS="N",AND(_xlpm.SS="Y",_xlfn.XLOOKUP(INDIRECT("Sheet1!A"&amp;ROW()),Sheet5!A:A,Sheet5!K:K,"N",0,1)="0")),0,1))</f>
        <v>0</v>
      </c>
      <c r="G149">
        <v>0</v>
      </c>
      <c r="L149" cm="1">
        <f t="array" aca="1" ref="L149" ca="1">_xlfn.XLOOKUP(INDIRECT("Sheet1!"&amp;"B"&amp;ROW()),INDIRECT(Sheet2!$W$2&amp;"$A:$A"),INDIRECT(Sheet2!$W$2&amp;"$D:$D"),VALUE(0),0,1)</f>
        <v>0</v>
      </c>
      <c r="M149">
        <v>0</v>
      </c>
      <c r="N149" cm="1">
        <f t="array" aca="1" ref="N149" ca="1">IFERROR(IF(AND(Sheet1!W149="",Sheet1!X149="",Sheet1!Y149=""),IF(OR(Sheet1!F149="❖",Sheet3!AC149="14:00",AND(F149=0,Sheet1!E149=""),AND(Sheet1!Q149=0,Sheet3!M149=0),AND(ABS(Sheet3!L149-Sheet1!S149)&lt;100,Sheet1!Q149=Sheet3!M149,Sheet3!AC149=VALUE(発送日))),0,1),1),0)</f>
        <v>0</v>
      </c>
      <c r="O149" cm="1">
        <f t="array" aca="1" ref="O149" ca="1">IF(INDIRECT("Sheet1!"&amp;"H"&amp;ROW())  &gt;=50,VALUE("10"),A149-INDIRECT("Sheet1!"&amp;"H"&amp;ROW())  )</f>
        <v>1</v>
      </c>
      <c r="R149" s="3">
        <v>0.92</v>
      </c>
    </row>
    <row r="150" spans="1:18">
      <c r="A150">
        <v>1</v>
      </c>
      <c r="B150">
        <v>3775</v>
      </c>
      <c r="D150">
        <v>3775</v>
      </c>
      <c r="E150" cm="1">
        <f t="array" aca="1" ref="E150" ca="1">IF(INDIRECT("Sheet1!"&amp;"B"&amp;ROW()) ="",VALUE(0),COUNTIF(INDIRECT(Sheet2!$W$2&amp;"$A:$A"),INDIRECT("Sheet1!"&amp;"B"&amp;ROW())))</f>
        <v>2</v>
      </c>
      <c r="F150" cm="1">
        <f t="array" aca="1" ref="F150" ca="1">_xlfn.LET(_xlpm.SS,_xlfn.XLOOKUP(INDIRECT("Sheet1!A"&amp;ROW()),Sheet5!A:A,Sheet5!G:G,"N",0,1),IF(OR(_xlpm.SS="N",AND(_xlpm.SS="Y",_xlfn.XLOOKUP(INDIRECT("Sheet1!A"&amp;ROW()),Sheet5!A:A,Sheet5!K:K,"N",0,1)="0")),0,1))</f>
        <v>0</v>
      </c>
      <c r="G150">
        <v>0</v>
      </c>
      <c r="L150" cm="1">
        <f t="array" aca="1" ref="L150" ca="1">_xlfn.XLOOKUP(INDIRECT("Sheet1!"&amp;"B"&amp;ROW()),INDIRECT(Sheet2!$W$2&amp;"$A:$A"),INDIRECT(Sheet2!$W$2&amp;"$D:$D"),VALUE(0),0,1)</f>
        <v>0</v>
      </c>
      <c r="M150">
        <v>0</v>
      </c>
      <c r="N150" cm="1">
        <f t="array" aca="1" ref="N150" ca="1">IFERROR(IF(AND(Sheet1!W150="",Sheet1!X150="",Sheet1!Y150=""),IF(OR(Sheet1!F150="❖",Sheet3!AC150="14:00",AND(F150=0,Sheet1!E150=""),AND(Sheet1!Q150=0,Sheet3!M150=0),AND(ABS(Sheet3!L150-Sheet1!S150)&lt;100,Sheet1!Q150=Sheet3!M150,Sheet3!AC150=VALUE(発送日))),0,1),1),0)</f>
        <v>0</v>
      </c>
      <c r="O150" cm="1">
        <f t="array" aca="1" ref="O150" ca="1">IF(INDIRECT("Sheet1!"&amp;"H"&amp;ROW())  &gt;=50,VALUE("10"),A150-INDIRECT("Sheet1!"&amp;"H"&amp;ROW())  )</f>
        <v>1</v>
      </c>
      <c r="R150" s="3">
        <v>0.92</v>
      </c>
    </row>
    <row r="151" spans="1:18">
      <c r="A151">
        <v>1</v>
      </c>
      <c r="B151">
        <v>3777</v>
      </c>
      <c r="D151">
        <v>3777</v>
      </c>
      <c r="E151" cm="1">
        <f t="array" aca="1" ref="E151" ca="1">IF(INDIRECT("Sheet1!"&amp;"B"&amp;ROW()) ="",VALUE(0),COUNTIF(INDIRECT(Sheet2!$W$2&amp;"$A:$A"),INDIRECT("Sheet1!"&amp;"B"&amp;ROW())))</f>
        <v>2</v>
      </c>
      <c r="F151" cm="1">
        <f t="array" aca="1" ref="F151" ca="1">_xlfn.LET(_xlpm.SS,_xlfn.XLOOKUP(INDIRECT("Sheet1!A"&amp;ROW()),Sheet5!A:A,Sheet5!G:G,"N",0,1),IF(OR(_xlpm.SS="N",AND(_xlpm.SS="Y",_xlfn.XLOOKUP(INDIRECT("Sheet1!A"&amp;ROW()),Sheet5!A:A,Sheet5!K:K,"N",0,1)="0")),0,1))</f>
        <v>0</v>
      </c>
      <c r="G151">
        <v>0</v>
      </c>
      <c r="L151" cm="1">
        <f t="array" aca="1" ref="L151" ca="1">_xlfn.XLOOKUP(INDIRECT("Sheet1!"&amp;"B"&amp;ROW()),INDIRECT(Sheet2!$W$2&amp;"$A:$A"),INDIRECT(Sheet2!$W$2&amp;"$D:$D"),VALUE(0),0,1)</f>
        <v>0</v>
      </c>
      <c r="M151">
        <v>0</v>
      </c>
      <c r="N151" cm="1">
        <f t="array" aca="1" ref="N151" ca="1">IFERROR(IF(AND(Sheet1!W151="",Sheet1!X151="",Sheet1!Y151=""),IF(OR(Sheet1!F151="❖",Sheet3!AC151="14:00",AND(F151=0,Sheet1!E151=""),AND(Sheet1!Q151=0,Sheet3!M151=0),AND(ABS(Sheet3!L151-Sheet1!S151)&lt;100,Sheet1!Q151=Sheet3!M151,Sheet3!AC151=VALUE(発送日))),0,1),1),0)</f>
        <v>0</v>
      </c>
      <c r="O151" cm="1">
        <f t="array" aca="1" ref="O151" ca="1">IF(INDIRECT("Sheet1!"&amp;"H"&amp;ROW())  &gt;=50,VALUE("10"),A151-INDIRECT("Sheet1!"&amp;"H"&amp;ROW())  )</f>
        <v>1</v>
      </c>
      <c r="R151" s="3">
        <v>0.92</v>
      </c>
    </row>
    <row r="152" spans="1:18">
      <c r="A152">
        <v>8</v>
      </c>
      <c r="B152">
        <v>3791</v>
      </c>
      <c r="D152">
        <v>3798</v>
      </c>
      <c r="E152" cm="1">
        <f t="array" aca="1" ref="E152" ca="1">IF(INDIRECT("Sheet1!"&amp;"B"&amp;ROW()) ="",VALUE(0),COUNTIF(INDIRECT(Sheet2!$W$2&amp;"$A:$A"),INDIRECT("Sheet1!"&amp;"B"&amp;ROW())))</f>
        <v>8</v>
      </c>
      <c r="F152" cm="1">
        <f t="array" aca="1" ref="F152" ca="1">_xlfn.LET(_xlpm.SS,_xlfn.XLOOKUP(INDIRECT("Sheet1!A"&amp;ROW()),Sheet5!A:A,Sheet5!G:G,"N",0,1),IF(OR(_xlpm.SS="N",AND(_xlpm.SS="Y",_xlfn.XLOOKUP(INDIRECT("Sheet1!A"&amp;ROW()),Sheet5!A:A,Sheet5!K:K,"N",0,1)="0")),0,1))</f>
        <v>0</v>
      </c>
      <c r="G152">
        <v>0</v>
      </c>
      <c r="L152" cm="1">
        <f t="array" aca="1" ref="L152" ca="1">_xlfn.XLOOKUP(INDIRECT("Sheet1!"&amp;"B"&amp;ROW()),INDIRECT(Sheet2!$W$2&amp;"$A:$A"),INDIRECT(Sheet2!$W$2&amp;"$D:$D"),VALUE(0),0,1)</f>
        <v>6</v>
      </c>
      <c r="M152">
        <v>0</v>
      </c>
      <c r="N152" cm="1">
        <f t="array" aca="1" ref="N152" ca="1">IFERROR(IF(AND(Sheet1!W152="",Sheet1!X152="",Sheet1!Y152=""),IF(OR(Sheet1!F152="❖",Sheet3!AC152="14:00",AND(F152=0,Sheet1!E152=""),AND(Sheet1!Q152=0,Sheet3!M152=0),AND(ABS(Sheet3!L152-Sheet1!S152)&lt;100,Sheet1!Q152=Sheet3!M152,Sheet3!AC152=VALUE(発送日))),0,1),1),0)</f>
        <v>0</v>
      </c>
      <c r="O152" cm="1">
        <f t="array" aca="1" ref="O152" ca="1">IF(INDIRECT("Sheet1!"&amp;"H"&amp;ROW())  &gt;=50,VALUE("10"),A152-INDIRECT("Sheet1!"&amp;"H"&amp;ROW())  )</f>
        <v>2</v>
      </c>
      <c r="R152" s="3">
        <v>0.92</v>
      </c>
    </row>
    <row r="153" spans="1:18">
      <c r="A153">
        <v>4</v>
      </c>
      <c r="B153">
        <v>3779</v>
      </c>
      <c r="D153">
        <v>3782</v>
      </c>
      <c r="E153" cm="1">
        <f t="array" aca="1" ref="E153" ca="1">IF(INDIRECT("Sheet1!"&amp;"B"&amp;ROW()) ="",VALUE(0),COUNTIF(INDIRECT(Sheet2!$W$2&amp;"$A:$A"),INDIRECT("Sheet1!"&amp;"B"&amp;ROW())))</f>
        <v>4</v>
      </c>
      <c r="F153" cm="1">
        <f t="array" aca="1" ref="F153" ca="1">_xlfn.LET(_xlpm.SS,_xlfn.XLOOKUP(INDIRECT("Sheet1!A"&amp;ROW()),Sheet5!A:A,Sheet5!G:G,"N",0,1),IF(OR(_xlpm.SS="N",AND(_xlpm.SS="Y",_xlfn.XLOOKUP(INDIRECT("Sheet1!A"&amp;ROW()),Sheet5!A:A,Sheet5!K:K,"N",0,1)="0")),0,1))</f>
        <v>0</v>
      </c>
      <c r="G153">
        <v>0</v>
      </c>
      <c r="L153" cm="1">
        <f t="array" aca="1" ref="L153" ca="1">_xlfn.XLOOKUP(INDIRECT("Sheet1!"&amp;"B"&amp;ROW()),INDIRECT(Sheet2!$W$2&amp;"$A:$A"),INDIRECT(Sheet2!$W$2&amp;"$D:$D"),VALUE(0),0,1)</f>
        <v>2</v>
      </c>
      <c r="M153">
        <v>0</v>
      </c>
      <c r="N153" cm="1">
        <f t="array" aca="1" ref="N153" ca="1">IFERROR(IF(AND(Sheet1!W153="",Sheet1!X153="",Sheet1!Y153=""),IF(OR(Sheet1!F153="❖",Sheet3!AC153="14:00",AND(F153=0,Sheet1!E153=""),AND(Sheet1!Q153=0,Sheet3!M153=0),AND(ABS(Sheet3!L153-Sheet1!S153)&lt;100,Sheet1!Q153=Sheet3!M153,Sheet3!AC153=VALUE(発送日))),0,1),1),0)</f>
        <v>0</v>
      </c>
      <c r="O153" cm="1">
        <f t="array" aca="1" ref="O153" ca="1">IF(INDIRECT("Sheet1!"&amp;"H"&amp;ROW())  &gt;=50,VALUE("10"),A153-INDIRECT("Sheet1!"&amp;"H"&amp;ROW())  )</f>
        <v>2</v>
      </c>
      <c r="R153" s="3">
        <v>0.92</v>
      </c>
    </row>
    <row r="154" spans="1:18">
      <c r="A154">
        <v>3</v>
      </c>
      <c r="B154">
        <v>3799</v>
      </c>
      <c r="D154">
        <v>3801</v>
      </c>
      <c r="E154" cm="1">
        <f t="array" aca="1" ref="E154" ca="1">IF(INDIRECT("Sheet1!"&amp;"B"&amp;ROW()) ="",VALUE(0),COUNTIF(INDIRECT(Sheet2!$W$2&amp;"$A:$A"),INDIRECT("Sheet1!"&amp;"B"&amp;ROW())))</f>
        <v>3</v>
      </c>
      <c r="F154" cm="1">
        <f t="array" aca="1" ref="F154" ca="1">_xlfn.LET(_xlpm.SS,_xlfn.XLOOKUP(INDIRECT("Sheet1!A"&amp;ROW()),Sheet5!A:A,Sheet5!G:G,"N",0,1),IF(OR(_xlpm.SS="N",AND(_xlpm.SS="Y",_xlfn.XLOOKUP(INDIRECT("Sheet1!A"&amp;ROW()),Sheet5!A:A,Sheet5!K:K,"N",0,1)="0")),0,1))</f>
        <v>0</v>
      </c>
      <c r="G154">
        <v>0</v>
      </c>
      <c r="L154" cm="1">
        <f t="array" aca="1" ref="L154" ca="1">_xlfn.XLOOKUP(INDIRECT("Sheet1!"&amp;"B"&amp;ROW()),INDIRECT(Sheet2!$W$2&amp;"$A:$A"),INDIRECT(Sheet2!$W$2&amp;"$D:$D"),VALUE(0),0,1)</f>
        <v>1</v>
      </c>
      <c r="M154">
        <v>0</v>
      </c>
      <c r="N154" cm="1">
        <f t="array" aca="1" ref="N154" ca="1">IFERROR(IF(AND(Sheet1!W154="",Sheet1!X154="",Sheet1!Y154=""),IF(OR(Sheet1!F154="❖",Sheet3!AC154="14:00",AND(F154=0,Sheet1!E154=""),AND(Sheet1!Q154=0,Sheet3!M154=0),AND(ABS(Sheet3!L154-Sheet1!S154)&lt;100,Sheet1!Q154=Sheet3!M154,Sheet3!AC154=VALUE(発送日))),0,1),1),0)</f>
        <v>0</v>
      </c>
      <c r="O154" cm="1">
        <f t="array" aca="1" ref="O154" ca="1">IF(INDIRECT("Sheet1!"&amp;"H"&amp;ROW())  &gt;=50,VALUE("10"),A154-INDIRECT("Sheet1!"&amp;"H"&amp;ROW())  )</f>
        <v>2</v>
      </c>
      <c r="R154" s="3">
        <v>0.92</v>
      </c>
    </row>
    <row r="155" spans="1:18">
      <c r="A155">
        <v>5</v>
      </c>
      <c r="B155">
        <v>3804</v>
      </c>
      <c r="D155">
        <v>3808</v>
      </c>
      <c r="E155" cm="1">
        <f t="array" aca="1" ref="E155" ca="1">IF(INDIRECT("Sheet1!"&amp;"B"&amp;ROW()) ="",VALUE(0),COUNTIF(INDIRECT(Sheet2!$W$2&amp;"$A:$A"),INDIRECT("Sheet1!"&amp;"B"&amp;ROW())))</f>
        <v>5</v>
      </c>
      <c r="F155" cm="1">
        <f t="array" aca="1" ref="F155" ca="1">_xlfn.LET(_xlpm.SS,_xlfn.XLOOKUP(INDIRECT("Sheet1!A"&amp;ROW()),Sheet5!A:A,Sheet5!G:G,"N",0,1),IF(OR(_xlpm.SS="N",AND(_xlpm.SS="Y",_xlfn.XLOOKUP(INDIRECT("Sheet1!A"&amp;ROW()),Sheet5!A:A,Sheet5!K:K,"N",0,1)="0")),0,1))</f>
        <v>1</v>
      </c>
      <c r="G155">
        <v>0</v>
      </c>
      <c r="L155" cm="1">
        <f t="array" aca="1" ref="L155" ca="1">_xlfn.XLOOKUP(INDIRECT("Sheet1!"&amp;"B"&amp;ROW()),INDIRECT(Sheet2!$W$2&amp;"$A:$A"),INDIRECT(Sheet2!$W$2&amp;"$D:$D"),VALUE(0),0,1)</f>
        <v>3</v>
      </c>
      <c r="M155">
        <v>0</v>
      </c>
      <c r="N155" cm="1">
        <f t="array" aca="1" ref="N155" ca="1">IFERROR(IF(AND(Sheet1!W155="",Sheet1!X155="",Sheet1!Y155=""),IF(OR(Sheet1!F155="❖",Sheet3!AC155="14:00",AND(F155=0,Sheet1!E155=""),AND(Sheet1!Q155=0,Sheet3!M155=0),AND(ABS(Sheet3!L155-Sheet1!S155)&lt;100,Sheet1!Q155=Sheet3!M155,Sheet3!AC155=VALUE(発送日))),0,1),1),0)</f>
        <v>1</v>
      </c>
      <c r="O155" cm="1">
        <f t="array" aca="1" ref="O155" ca="1">IF(INDIRECT("Sheet1!"&amp;"H"&amp;ROW())  &gt;=50,VALUE("10"),A155-INDIRECT("Sheet1!"&amp;"H"&amp;ROW())  )</f>
        <v>2</v>
      </c>
      <c r="R155" s="3">
        <v>0.92</v>
      </c>
    </row>
    <row r="156" spans="1:18">
      <c r="A156">
        <v>12</v>
      </c>
      <c r="B156">
        <v>3817</v>
      </c>
      <c r="D156">
        <v>3828</v>
      </c>
      <c r="E156" cm="1">
        <f t="array" aca="1" ref="E156" ca="1">IF(INDIRECT("Sheet1!"&amp;"B"&amp;ROW()) ="",VALUE(0),COUNTIF(INDIRECT(Sheet2!$W$2&amp;"$A:$A"),INDIRECT("Sheet1!"&amp;"B"&amp;ROW())))</f>
        <v>12</v>
      </c>
      <c r="F156" cm="1">
        <f t="array" aca="1" ref="F156" ca="1">_xlfn.LET(_xlpm.SS,_xlfn.XLOOKUP(INDIRECT("Sheet1!A"&amp;ROW()),Sheet5!A:A,Sheet5!G:G,"N",0,1),IF(OR(_xlpm.SS="N",AND(_xlpm.SS="Y",_xlfn.XLOOKUP(INDIRECT("Sheet1!A"&amp;ROW()),Sheet5!A:A,Sheet5!K:K,"N",0,1)="0")),0,1))</f>
        <v>1</v>
      </c>
      <c r="G156">
        <v>0</v>
      </c>
      <c r="L156" cm="1">
        <f t="array" aca="1" ref="L156" ca="1">_xlfn.XLOOKUP(INDIRECT("Sheet1!"&amp;"B"&amp;ROW()),INDIRECT(Sheet2!$W$2&amp;"$A:$A"),INDIRECT(Sheet2!$W$2&amp;"$D:$D"),VALUE(0),0,1)</f>
        <v>10</v>
      </c>
      <c r="M156">
        <v>0</v>
      </c>
      <c r="N156" cm="1">
        <f t="array" aca="1" ref="N156" ca="1">IFERROR(IF(AND(Sheet1!W156="",Sheet1!X156="",Sheet1!Y156=""),IF(OR(Sheet1!F156="❖",Sheet3!AC156="14:00",AND(F156=0,Sheet1!E156=""),AND(Sheet1!Q156=0,Sheet3!M156=0),AND(ABS(Sheet3!L156-Sheet1!S156)&lt;100,Sheet1!Q156=Sheet3!M156,Sheet3!AC156=VALUE(発送日))),0,1),1),0)</f>
        <v>1</v>
      </c>
      <c r="O156" cm="1">
        <f t="array" aca="1" ref="O156" ca="1">IF(INDIRECT("Sheet1!"&amp;"H"&amp;ROW())  &gt;=50,VALUE("10"),A156-INDIRECT("Sheet1!"&amp;"H"&amp;ROW())  )</f>
        <v>2</v>
      </c>
      <c r="R156" s="3">
        <v>0.92</v>
      </c>
    </row>
    <row r="157" spans="1:18">
      <c r="A157">
        <v>1</v>
      </c>
      <c r="B157">
        <v>3809</v>
      </c>
      <c r="D157">
        <v>3809</v>
      </c>
      <c r="E157" cm="1">
        <f t="array" aca="1" ref="E157" ca="1">IF(INDIRECT("Sheet1!"&amp;"B"&amp;ROW()) ="",VALUE(0),COUNTIF(INDIRECT(Sheet2!$W$2&amp;"$A:$A"),INDIRECT("Sheet1!"&amp;"B"&amp;ROW())))</f>
        <v>2</v>
      </c>
      <c r="F157" cm="1">
        <f t="array" aca="1" ref="F157" ca="1">_xlfn.LET(_xlpm.SS,_xlfn.XLOOKUP(INDIRECT("Sheet1!A"&amp;ROW()),Sheet5!A:A,Sheet5!G:G,"N",0,1),IF(OR(_xlpm.SS="N",AND(_xlpm.SS="Y",_xlfn.XLOOKUP(INDIRECT("Sheet1!A"&amp;ROW()),Sheet5!A:A,Sheet5!K:K,"N",0,1)="0")),0,1))</f>
        <v>0</v>
      </c>
      <c r="G157">
        <v>0</v>
      </c>
      <c r="L157" cm="1">
        <f t="array" aca="1" ref="L157" ca="1">_xlfn.XLOOKUP(INDIRECT("Sheet1!"&amp;"B"&amp;ROW()),INDIRECT(Sheet2!$W$2&amp;"$A:$A"),INDIRECT(Sheet2!$W$2&amp;"$D:$D"),VALUE(0),0,1)</f>
        <v>0</v>
      </c>
      <c r="M157">
        <v>0</v>
      </c>
      <c r="N157" cm="1">
        <f t="array" aca="1" ref="N157" ca="1">IFERROR(IF(AND(Sheet1!W157="",Sheet1!X157="",Sheet1!Y157=""),IF(OR(Sheet1!F157="❖",Sheet3!AC157="14:00",AND(F157=0,Sheet1!E157=""),AND(Sheet1!Q157=0,Sheet3!M157=0),AND(ABS(Sheet3!L157-Sheet1!S157)&lt;100,Sheet1!Q157=Sheet3!M157,Sheet3!AC157=VALUE(発送日))),0,1),1),0)</f>
        <v>0</v>
      </c>
      <c r="O157" cm="1">
        <f t="array" aca="1" ref="O157" ca="1">IF(INDIRECT("Sheet1!"&amp;"H"&amp;ROW())  &gt;=50,VALUE("10"),A157-INDIRECT("Sheet1!"&amp;"H"&amp;ROW())  )</f>
        <v>1</v>
      </c>
      <c r="R157" s="3">
        <v>0.92</v>
      </c>
    </row>
    <row r="158" spans="1:18">
      <c r="A158">
        <v>1</v>
      </c>
      <c r="B158">
        <v>3802</v>
      </c>
      <c r="D158">
        <v>3802</v>
      </c>
      <c r="E158" cm="1">
        <f t="array" aca="1" ref="E158" ca="1">IF(INDIRECT("Sheet1!"&amp;"B"&amp;ROW()) ="",VALUE(0),COUNTIF(INDIRECT(Sheet2!$W$2&amp;"$A:$A"),INDIRECT("Sheet1!"&amp;"B"&amp;ROW())))</f>
        <v>2</v>
      </c>
      <c r="F158" cm="1">
        <f t="array" aca="1" ref="F158" ca="1">_xlfn.LET(_xlpm.SS,_xlfn.XLOOKUP(INDIRECT("Sheet1!A"&amp;ROW()),Sheet5!A:A,Sheet5!G:G,"N",0,1),IF(OR(_xlpm.SS="N",AND(_xlpm.SS="Y",_xlfn.XLOOKUP(INDIRECT("Sheet1!A"&amp;ROW()),Sheet5!A:A,Sheet5!K:K,"N",0,1)="0")),0,1))</f>
        <v>0</v>
      </c>
      <c r="G158">
        <v>0</v>
      </c>
      <c r="L158" cm="1">
        <f t="array" aca="1" ref="L158" ca="1">_xlfn.XLOOKUP(INDIRECT("Sheet1!"&amp;"B"&amp;ROW()),INDIRECT(Sheet2!$W$2&amp;"$A:$A"),INDIRECT(Sheet2!$W$2&amp;"$D:$D"),VALUE(0),0,1)</f>
        <v>0</v>
      </c>
      <c r="M158">
        <v>0</v>
      </c>
      <c r="N158" cm="1">
        <f t="array" aca="1" ref="N158" ca="1">IFERROR(IF(AND(Sheet1!W158="",Sheet1!X158="",Sheet1!Y158=""),IF(OR(Sheet1!F158="❖",Sheet3!AC158="14:00",AND(F158=0,Sheet1!E158=""),AND(Sheet1!Q158=0,Sheet3!M158=0),AND(ABS(Sheet3!L158-Sheet1!S158)&lt;100,Sheet1!Q158=Sheet3!M158,Sheet3!AC158=VALUE(発送日))),0,1),1),0)</f>
        <v>0</v>
      </c>
      <c r="O158" cm="1">
        <f t="array" aca="1" ref="O158" ca="1">IF(INDIRECT("Sheet1!"&amp;"H"&amp;ROW())  &gt;=50,VALUE("10"),A158-INDIRECT("Sheet1!"&amp;"H"&amp;ROW())  )</f>
        <v>1</v>
      </c>
      <c r="R158" s="3">
        <v>0.92</v>
      </c>
    </row>
    <row r="159" spans="1:18">
      <c r="A159">
        <v>22</v>
      </c>
      <c r="B159">
        <v>3829</v>
      </c>
      <c r="D159">
        <v>3850</v>
      </c>
      <c r="E159" cm="1">
        <f t="array" aca="1" ref="E159" ca="1">IF(INDIRECT("Sheet1!"&amp;"B"&amp;ROW()) ="",VALUE(0),COUNTIF(INDIRECT(Sheet2!$W$2&amp;"$A:$A"),INDIRECT("Sheet1!"&amp;"B"&amp;ROW())))</f>
        <v>24</v>
      </c>
      <c r="F159" cm="1">
        <f t="array" aca="1" ref="F159" ca="1">_xlfn.LET(_xlpm.SS,_xlfn.XLOOKUP(INDIRECT("Sheet1!A"&amp;ROW()),Sheet5!A:A,Sheet5!G:G,"N",0,1),IF(OR(_xlpm.SS="N",AND(_xlpm.SS="Y",_xlfn.XLOOKUP(INDIRECT("Sheet1!A"&amp;ROW()),Sheet5!A:A,Sheet5!K:K,"N",0,1)="0")),0,1))</f>
        <v>0</v>
      </c>
      <c r="G159">
        <v>0</v>
      </c>
      <c r="L159" cm="1">
        <f t="array" aca="1" ref="L159" ca="1">_xlfn.XLOOKUP(INDIRECT("Sheet1!"&amp;"B"&amp;ROW()),INDIRECT(Sheet2!$W$2&amp;"$A:$A"),INDIRECT(Sheet2!$W$2&amp;"$D:$D"),VALUE(0),0,1)</f>
        <v>20</v>
      </c>
      <c r="M159">
        <v>0</v>
      </c>
      <c r="N159" cm="1">
        <f t="array" aca="1" ref="N159" ca="1">IFERROR(IF(AND(Sheet1!W159="",Sheet1!X159="",Sheet1!Y159=""),IF(OR(Sheet1!F159="❖",Sheet3!AC159="14:00",AND(F159=0,Sheet1!E159=""),AND(Sheet1!Q159=0,Sheet3!M159=0),AND(ABS(Sheet3!L159-Sheet1!S159)&lt;100,Sheet1!Q159=Sheet3!M159,Sheet3!AC159=VALUE(発送日))),0,1),1),0)</f>
        <v>0</v>
      </c>
      <c r="O159" cm="1">
        <f t="array" aca="1" ref="O159" ca="1">IF(INDIRECT("Sheet1!"&amp;"H"&amp;ROW())  &gt;=50,VALUE("10"),A159-INDIRECT("Sheet1!"&amp;"H"&amp;ROW())  )</f>
        <v>2</v>
      </c>
      <c r="R159" s="3">
        <v>0.92</v>
      </c>
    </row>
    <row r="160" spans="1:18">
      <c r="A160">
        <v>3</v>
      </c>
      <c r="B160">
        <v>3814</v>
      </c>
      <c r="D160">
        <v>3816</v>
      </c>
      <c r="E160" cm="1">
        <f t="array" aca="1" ref="E160" ca="1">IF(INDIRECT("Sheet1!"&amp;"B"&amp;ROW()) ="",VALUE(0),COUNTIF(INDIRECT(Sheet2!$W$2&amp;"$A:$A"),INDIRECT("Sheet1!"&amp;"B"&amp;ROW())))</f>
        <v>3</v>
      </c>
      <c r="F160" cm="1">
        <f t="array" aca="1" ref="F160" ca="1">_xlfn.LET(_xlpm.SS,_xlfn.XLOOKUP(INDIRECT("Sheet1!A"&amp;ROW()),Sheet5!A:A,Sheet5!G:G,"N",0,1),IF(OR(_xlpm.SS="N",AND(_xlpm.SS="Y",_xlfn.XLOOKUP(INDIRECT("Sheet1!A"&amp;ROW()),Sheet5!A:A,Sheet5!K:K,"N",0,1)="0")),0,1))</f>
        <v>0</v>
      </c>
      <c r="G160">
        <v>0</v>
      </c>
      <c r="L160" cm="1">
        <f t="array" aca="1" ref="L160" ca="1">_xlfn.XLOOKUP(INDIRECT("Sheet1!"&amp;"B"&amp;ROW()),INDIRECT(Sheet2!$W$2&amp;"$A:$A"),INDIRECT(Sheet2!$W$2&amp;"$D:$D"),VALUE(0),0,1)</f>
        <v>1</v>
      </c>
      <c r="M160">
        <v>0</v>
      </c>
      <c r="N160" cm="1">
        <f t="array" aca="1" ref="N160" ca="1">IFERROR(IF(AND(Sheet1!W160="",Sheet1!X160="",Sheet1!Y160=""),IF(OR(Sheet1!F160="❖",Sheet3!AC160="14:00",AND(F160=0,Sheet1!E160=""),AND(Sheet1!Q160=0,Sheet3!M160=0),AND(ABS(Sheet3!L160-Sheet1!S160)&lt;100,Sheet1!Q160=Sheet3!M160,Sheet3!AC160=VALUE(発送日))),0,1),1),0)</f>
        <v>0</v>
      </c>
      <c r="O160" cm="1">
        <f t="array" aca="1" ref="O160" ca="1">IF(INDIRECT("Sheet1!"&amp;"H"&amp;ROW())  &gt;=50,VALUE("10"),A160-INDIRECT("Sheet1!"&amp;"H"&amp;ROW())  )</f>
        <v>2</v>
      </c>
      <c r="R160" s="3">
        <v>0.92</v>
      </c>
    </row>
    <row r="161" spans="1:18">
      <c r="A161">
        <v>3</v>
      </c>
      <c r="B161">
        <v>3811</v>
      </c>
      <c r="D161">
        <v>3813</v>
      </c>
      <c r="E161" cm="1">
        <f t="array" aca="1" ref="E161" ca="1">IF(INDIRECT("Sheet1!"&amp;"B"&amp;ROW()) ="",VALUE(0),COUNTIF(INDIRECT(Sheet2!$W$2&amp;"$A:$A"),INDIRECT("Sheet1!"&amp;"B"&amp;ROW())))</f>
        <v>3</v>
      </c>
      <c r="F161" cm="1">
        <f t="array" aca="1" ref="F161" ca="1">_xlfn.LET(_xlpm.SS,_xlfn.XLOOKUP(INDIRECT("Sheet1!A"&amp;ROW()),Sheet5!A:A,Sheet5!G:G,"N",0,1),IF(OR(_xlpm.SS="N",AND(_xlpm.SS="Y",_xlfn.XLOOKUP(INDIRECT("Sheet1!A"&amp;ROW()),Sheet5!A:A,Sheet5!K:K,"N",0,1)="0")),0,1))</f>
        <v>0</v>
      </c>
      <c r="G161">
        <v>0</v>
      </c>
      <c r="L161" cm="1">
        <f t="array" aca="1" ref="L161" ca="1">_xlfn.XLOOKUP(INDIRECT("Sheet1!"&amp;"B"&amp;ROW()),INDIRECT(Sheet2!$W$2&amp;"$A:$A"),INDIRECT(Sheet2!$W$2&amp;"$D:$D"),VALUE(0),0,1)</f>
        <v>1</v>
      </c>
      <c r="M161">
        <v>0</v>
      </c>
      <c r="N161" cm="1">
        <f t="array" aca="1" ref="N161" ca="1">IFERROR(IF(AND(Sheet1!W161="",Sheet1!X161="",Sheet1!Y161=""),IF(OR(Sheet1!F161="❖",Sheet3!AC161="14:00",AND(F161=0,Sheet1!E161=""),AND(Sheet1!Q161=0,Sheet3!M161=0),AND(ABS(Sheet3!L161-Sheet1!S161)&lt;100,Sheet1!Q161=Sheet3!M161,Sheet3!AC161=VALUE(発送日))),0,1),1),0)</f>
        <v>0</v>
      </c>
      <c r="O161" cm="1">
        <f t="array" aca="1" ref="O161" ca="1">IF(INDIRECT("Sheet1!"&amp;"H"&amp;ROW())  &gt;=50,VALUE("10"),A161-INDIRECT("Sheet1!"&amp;"H"&amp;ROW())  )</f>
        <v>2</v>
      </c>
      <c r="R161" s="3">
        <v>0.92</v>
      </c>
    </row>
    <row r="162" spans="1:18">
      <c r="A162">
        <v>30</v>
      </c>
      <c r="B162">
        <v>3914</v>
      </c>
      <c r="D162">
        <v>3943</v>
      </c>
      <c r="E162" cm="1">
        <f t="array" aca="1" ref="E162" ca="1">IF(INDIRECT("Sheet1!"&amp;"B"&amp;ROW()) ="",VALUE(0),COUNTIF(INDIRECT(Sheet2!$W$2&amp;"$A:$A"),INDIRECT("Sheet1!"&amp;"B"&amp;ROW())))</f>
        <v>34</v>
      </c>
      <c r="F162" cm="1">
        <f t="array" aca="1" ref="F162" ca="1">_xlfn.LET(_xlpm.SS,_xlfn.XLOOKUP(INDIRECT("Sheet1!A"&amp;ROW()),Sheet5!A:A,Sheet5!G:G,"N",0,1),IF(OR(_xlpm.SS="N",AND(_xlpm.SS="Y",_xlfn.XLOOKUP(INDIRECT("Sheet1!A"&amp;ROW()),Sheet5!A:A,Sheet5!K:K,"N",0,1)="0")),0,1))</f>
        <v>0</v>
      </c>
      <c r="G162">
        <v>0</v>
      </c>
      <c r="L162" cm="1">
        <f t="array" aca="1" ref="L162" ca="1">_xlfn.XLOOKUP(INDIRECT("Sheet1!"&amp;"B"&amp;ROW()),INDIRECT(Sheet2!$W$2&amp;"$A:$A"),INDIRECT(Sheet2!$W$2&amp;"$D:$D"),VALUE(0),0,1)</f>
        <v>28</v>
      </c>
      <c r="M162">
        <v>0</v>
      </c>
      <c r="N162" cm="1">
        <f t="array" aca="1" ref="N162" ca="1">IFERROR(IF(AND(Sheet1!W162="",Sheet1!X162="",Sheet1!Y162=""),IF(OR(Sheet1!F162="❖",Sheet3!AC162="14:00",AND(F162=0,Sheet1!E162=""),AND(Sheet1!Q162=0,Sheet3!M162=0),AND(ABS(Sheet3!L162-Sheet1!S162)&lt;100,Sheet1!Q162=Sheet3!M162,Sheet3!AC162=VALUE(発送日))),0,1),1),0)</f>
        <v>0</v>
      </c>
      <c r="O162" cm="1">
        <f t="array" aca="1" ref="O162" ca="1">IF(INDIRECT("Sheet1!"&amp;"H"&amp;ROW())  &gt;=50,VALUE("10"),A162-INDIRECT("Sheet1!"&amp;"H"&amp;ROW())  )</f>
        <v>2</v>
      </c>
      <c r="R162" s="3">
        <v>0.92</v>
      </c>
    </row>
    <row r="163" spans="1:18">
      <c r="A163">
        <v>25</v>
      </c>
      <c r="B163">
        <v>3855</v>
      </c>
      <c r="D163">
        <v>3879</v>
      </c>
      <c r="E163" cm="1">
        <f t="array" aca="1" ref="E163" ca="1">IF(INDIRECT("Sheet1!"&amp;"B"&amp;ROW()) ="",VALUE(0),COUNTIF(INDIRECT(Sheet2!$W$2&amp;"$A:$A"),INDIRECT("Sheet1!"&amp;"B"&amp;ROW())))</f>
        <v>29</v>
      </c>
      <c r="F163" cm="1">
        <f t="array" aca="1" ref="F163" ca="1">_xlfn.LET(_xlpm.SS,_xlfn.XLOOKUP(INDIRECT("Sheet1!A"&amp;ROW()),Sheet5!A:A,Sheet5!G:G,"N",0,1),IF(OR(_xlpm.SS="N",AND(_xlpm.SS="Y",_xlfn.XLOOKUP(INDIRECT("Sheet1!A"&amp;ROW()),Sheet5!A:A,Sheet5!K:K,"N",0,1)="0")),0,1))</f>
        <v>0</v>
      </c>
      <c r="G163">
        <v>0</v>
      </c>
      <c r="L163" cm="1">
        <f t="array" aca="1" ref="L163" ca="1">_xlfn.XLOOKUP(INDIRECT("Sheet1!"&amp;"B"&amp;ROW()),INDIRECT(Sheet2!$W$2&amp;"$A:$A"),INDIRECT(Sheet2!$W$2&amp;"$D:$D"),VALUE(0),0,1)</f>
        <v>23</v>
      </c>
      <c r="M163">
        <v>0</v>
      </c>
      <c r="N163" cm="1">
        <f t="array" aca="1" ref="N163" ca="1">IFERROR(IF(AND(Sheet1!W163="",Sheet1!X163="",Sheet1!Y163=""),IF(OR(Sheet1!F164="❖",Sheet3!AC163="14:00",AND(F163=0,Sheet1!E163=""),AND(Sheet1!Q163=0,Sheet3!M163=0),AND(ABS(Sheet3!L163-Sheet1!S163)&lt;100,Sheet1!Q163=Sheet3!M163,Sheet3!AC163=VALUE(発送日))),0,1),1),0)</f>
        <v>0</v>
      </c>
      <c r="O163" cm="1">
        <f t="array" aca="1" ref="O163" ca="1">IF(INDIRECT("Sheet1!"&amp;"H"&amp;ROW())  &gt;=50,VALUE("10"),A163-INDIRECT("Sheet1!"&amp;"H"&amp;ROW())  )</f>
        <v>2</v>
      </c>
      <c r="R163" s="3">
        <v>0.92</v>
      </c>
    </row>
    <row r="164" spans="1:18">
      <c r="A164">
        <v>38</v>
      </c>
      <c r="B164">
        <v>3987</v>
      </c>
      <c r="D164">
        <v>4024</v>
      </c>
      <c r="E164" cm="1">
        <f t="array" aca="1" ref="E164" ca="1">IF(INDIRECT("Sheet1!"&amp;"B"&amp;ROW()) ="",VALUE(0),COUNTIF(INDIRECT(Sheet2!$W$2&amp;"$A:$A"),INDIRECT("Sheet1!"&amp;"B"&amp;ROW())))</f>
        <v>44</v>
      </c>
      <c r="F164" cm="1">
        <f t="array" aca="1" ref="F164" ca="1">_xlfn.LET(_xlpm.SS,_xlfn.XLOOKUP(INDIRECT("Sheet1!A"&amp;ROW()),Sheet5!A:A,Sheet5!G:G,"N",0,1),IF(OR(_xlpm.SS="N",AND(_xlpm.SS="Y",_xlfn.XLOOKUP(INDIRECT("Sheet1!A"&amp;ROW()),Sheet5!A:A,Sheet5!K:K,"N",0,1)="0")),0,1))</f>
        <v>1</v>
      </c>
      <c r="G164">
        <v>0</v>
      </c>
      <c r="L164" cm="1">
        <f t="array" aca="1" ref="L164" ca="1">_xlfn.XLOOKUP(INDIRECT("Sheet1!"&amp;"B"&amp;ROW()),INDIRECT(Sheet2!$W$2&amp;"$A:$A"),INDIRECT(Sheet2!$W$2&amp;"$D:$D"),VALUE(0),0,1)</f>
        <v>36</v>
      </c>
      <c r="M164">
        <v>0</v>
      </c>
      <c r="N164" cm="1">
        <f t="array" aca="1" ref="N164" ca="1">IFERROR(IF(AND(Sheet1!W164="",Sheet1!X164="",Sheet1!Y164=""),IF(OR(Sheet1!F165="❖",Sheet3!AC164="14:00",AND(F164=0,Sheet1!E164=""),AND(Sheet1!Q164=0,Sheet3!M164=0),AND(ABS(Sheet3!L164-Sheet1!S164)&lt;100,Sheet1!Q164=Sheet3!M164,Sheet3!AC164=VALUE(発送日))),0,1),1),0)</f>
        <v>1</v>
      </c>
      <c r="O164" cm="1">
        <f t="array" aca="1" ref="O164" ca="1">IF(INDIRECT("Sheet1!"&amp;"H"&amp;ROW())  &gt;=50,VALUE("10"),A164-INDIRECT("Sheet1!"&amp;"H"&amp;ROW())  )</f>
        <v>2</v>
      </c>
      <c r="R164" s="3">
        <v>0.92</v>
      </c>
    </row>
    <row r="165" spans="1:18">
      <c r="A165">
        <v>26</v>
      </c>
      <c r="B165">
        <v>3884</v>
      </c>
      <c r="D165">
        <v>3909</v>
      </c>
      <c r="E165" cm="1">
        <f t="array" aca="1" ref="E165" ca="1">IF(INDIRECT("Sheet1!"&amp;"B"&amp;ROW()) ="",VALUE(0),COUNTIF(INDIRECT(Sheet2!$W$2&amp;"$A:$A"),INDIRECT("Sheet1!"&amp;"B"&amp;ROW())))</f>
        <v>30</v>
      </c>
      <c r="F165" cm="1">
        <f t="array" aca="1" ref="F165" ca="1">_xlfn.LET(_xlpm.SS,_xlfn.XLOOKUP(INDIRECT("Sheet1!A"&amp;ROW()),Sheet5!A:A,Sheet5!G:G,"N",0,1),IF(OR(_xlpm.SS="N",AND(_xlpm.SS="Y",_xlfn.XLOOKUP(INDIRECT("Sheet1!A"&amp;ROW()),Sheet5!A:A,Sheet5!K:K,"N",0,1)="0")),0,1))</f>
        <v>1</v>
      </c>
      <c r="G165">
        <v>0</v>
      </c>
      <c r="L165" cm="1">
        <f t="array" aca="1" ref="L165" ca="1">_xlfn.XLOOKUP(INDIRECT("Sheet1!"&amp;"B"&amp;ROW()),INDIRECT(Sheet2!$W$2&amp;"$A:$A"),INDIRECT(Sheet2!$W$2&amp;"$D:$D"),VALUE(0),0,1)</f>
        <v>24</v>
      </c>
      <c r="M165">
        <v>0</v>
      </c>
      <c r="N165" cm="1">
        <f t="array" aca="1" ref="N165" ca="1">IFERROR(IF(AND(Sheet1!W165="",Sheet1!X165="",Sheet1!Y165=""),IF(OR(Sheet1!F166="❖",Sheet3!AC165="14:00",AND(F165=0,Sheet1!E165=""),AND(Sheet1!Q165=0,Sheet3!M165=0),AND(ABS(Sheet3!L165-Sheet1!S165)&lt;100,Sheet1!Q165=Sheet3!M165,Sheet3!AC165=VALUE(発送日))),0,1),1),0)</f>
        <v>1</v>
      </c>
      <c r="O165" cm="1">
        <f t="array" aca="1" ref="O165" ca="1">IF(INDIRECT("Sheet1!"&amp;"H"&amp;ROW())  &gt;=50,VALUE("10"),A165-INDIRECT("Sheet1!"&amp;"H"&amp;ROW())  )</f>
        <v>2</v>
      </c>
      <c r="R165" s="3">
        <v>0.92</v>
      </c>
    </row>
    <row r="166" spans="1:18">
      <c r="A166">
        <v>1</v>
      </c>
      <c r="B166">
        <v>3853</v>
      </c>
      <c r="D166">
        <v>3853</v>
      </c>
      <c r="E166" cm="1">
        <f t="array" aca="1" ref="E166" ca="1">IF(INDIRECT("Sheet1!"&amp;"B"&amp;ROW()) ="",VALUE(0),COUNTIF(INDIRECT(Sheet2!$W$2&amp;"$A:$A"),INDIRECT("Sheet1!"&amp;"B"&amp;ROW())))</f>
        <v>2</v>
      </c>
      <c r="F166" cm="1">
        <f t="array" aca="1" ref="F166" ca="1">_xlfn.LET(_xlpm.SS,_xlfn.XLOOKUP(INDIRECT("Sheet1!A"&amp;ROW()),Sheet5!A:A,Sheet5!G:G,"N",0,1),IF(OR(_xlpm.SS="N",AND(_xlpm.SS="Y",_xlfn.XLOOKUP(INDIRECT("Sheet1!A"&amp;ROW()),Sheet5!A:A,Sheet5!K:K,"N",0,1)="0")),0,1))</f>
        <v>0</v>
      </c>
      <c r="G166">
        <v>0</v>
      </c>
      <c r="L166" cm="1">
        <f t="array" aca="1" ref="L166" ca="1">_xlfn.XLOOKUP(INDIRECT("Sheet1!"&amp;"B"&amp;ROW()),INDIRECT(Sheet2!$W$2&amp;"$A:$A"),INDIRECT(Sheet2!$W$2&amp;"$D:$D"),VALUE(0),0,1)</f>
        <v>0</v>
      </c>
      <c r="M166">
        <v>0</v>
      </c>
      <c r="N166" cm="1">
        <f t="array" aca="1" ref="N166" ca="1">IFERROR(IF(AND(Sheet1!W166="",Sheet1!X166="",Sheet1!Y166=""),IF(OR(Sheet1!F167="❖",Sheet3!AC166="14:00",AND(F166=0,Sheet1!E166=""),AND(Sheet1!Q166=0,Sheet3!M166=0),AND(ABS(Sheet3!L166-Sheet1!S166)&lt;100,Sheet1!Q166=Sheet3!M166,Sheet3!AC166=VALUE(発送日))),0,1),1),0)</f>
        <v>0</v>
      </c>
      <c r="O166" cm="1">
        <f t="array" aca="1" ref="O166" ca="1">IF(INDIRECT("Sheet1!"&amp;"H"&amp;ROW())  &gt;=50,VALUE("10"),A166-INDIRECT("Sheet1!"&amp;"H"&amp;ROW())  )</f>
        <v>1</v>
      </c>
      <c r="R166" s="3">
        <v>0.92</v>
      </c>
    </row>
    <row r="167" spans="1:18">
      <c r="A167">
        <v>52</v>
      </c>
      <c r="B167">
        <v>4031</v>
      </c>
      <c r="D167">
        <v>4082</v>
      </c>
      <c r="E167" cm="1">
        <f t="array" aca="1" ref="E167" ca="1">IF(INDIRECT("Sheet1!"&amp;"B"&amp;ROW()) ="",VALUE(0),COUNTIF(INDIRECT(Sheet2!$W$2&amp;"$A:$A"),INDIRECT("Sheet1!"&amp;"B"&amp;ROW())))</f>
        <v>60</v>
      </c>
      <c r="F167" cm="1">
        <f t="array" aca="1" ref="F167" ca="1">_xlfn.LET(_xlpm.SS,_xlfn.XLOOKUP(INDIRECT("Sheet1!A"&amp;ROW()),Sheet5!A:A,Sheet5!G:G,"N",0,1),IF(OR(_xlpm.SS="N",AND(_xlpm.SS="Y",_xlfn.XLOOKUP(INDIRECT("Sheet1!A"&amp;ROW()),Sheet5!A:A,Sheet5!K:K,"N",0,1)="0")),0,1))</f>
        <v>1</v>
      </c>
      <c r="G167">
        <v>0</v>
      </c>
      <c r="L167" cm="1">
        <f t="array" aca="1" ref="L167" ca="1">_xlfn.XLOOKUP(INDIRECT("Sheet1!"&amp;"B"&amp;ROW()),INDIRECT(Sheet2!$W$2&amp;"$A:$A"),INDIRECT(Sheet2!$W$2&amp;"$D:$D"),VALUE(0),0,1)</f>
        <v>50</v>
      </c>
      <c r="M167">
        <v>0</v>
      </c>
      <c r="N167" cm="1">
        <f t="array" aca="1" ref="N167" ca="1">IFERROR(IF(AND(Sheet1!W167="",Sheet1!X167="",Sheet1!Y167=""),IF(OR(Sheet1!F168="❖",Sheet3!AC167="14:00",AND(F167=0,Sheet1!E167=""),AND(Sheet1!Q167=0,Sheet3!M167=0),AND(ABS(Sheet3!L167-Sheet1!S167)&lt;100,Sheet1!Q167=Sheet3!M167,Sheet3!AC167=VALUE(発送日))),0,1),1),0)</f>
        <v>1</v>
      </c>
      <c r="O167" cm="1">
        <f t="array" aca="1" ref="O167" ca="1">IF(INDIRECT("Sheet1!"&amp;"H"&amp;ROW())  &gt;=50,VALUE("10"),A167-INDIRECT("Sheet1!"&amp;"H"&amp;ROW())  )</f>
        <v>10</v>
      </c>
      <c r="R167" s="3">
        <v>0.92</v>
      </c>
    </row>
    <row r="168" spans="1:18">
      <c r="A168">
        <v>52</v>
      </c>
      <c r="B168">
        <v>4091</v>
      </c>
      <c r="D168">
        <v>4142</v>
      </c>
      <c r="E168" cm="1">
        <f t="array" aca="1" ref="E168" ca="1">IF(INDIRECT("Sheet1!"&amp;"B"&amp;ROW()) ="",VALUE(0),COUNTIF(INDIRECT(Sheet2!$W$2&amp;"$A:$A"),INDIRECT("Sheet1!"&amp;"B"&amp;ROW())))</f>
        <v>60</v>
      </c>
      <c r="F168" cm="1">
        <f t="array" aca="1" ref="F168" ca="1">_xlfn.LET(_xlpm.SS,_xlfn.XLOOKUP(INDIRECT("Sheet1!A"&amp;ROW()),Sheet5!A:A,Sheet5!G:G,"N",0,1),IF(OR(_xlpm.SS="N",AND(_xlpm.SS="Y",_xlfn.XLOOKUP(INDIRECT("Sheet1!A"&amp;ROW()),Sheet5!A:A,Sheet5!K:K,"N",0,1)="0")),0,1))</f>
        <v>1</v>
      </c>
      <c r="G168">
        <v>0</v>
      </c>
      <c r="L168" cm="1">
        <f t="array" aca="1" ref="L168" ca="1">_xlfn.XLOOKUP(INDIRECT("Sheet1!"&amp;"B"&amp;ROW()),INDIRECT(Sheet2!$W$2&amp;"$A:$A"),INDIRECT(Sheet2!$W$2&amp;"$D:$D"),VALUE(0),0,1)</f>
        <v>50</v>
      </c>
      <c r="M168">
        <v>0</v>
      </c>
      <c r="N168" cm="1">
        <f t="array" aca="1" ref="N168" ca="1">IFERROR(IF(AND(Sheet1!W168="",Sheet1!X168="",Sheet1!Y168=""),IF(OR(Sheet1!#REF!="❖",Sheet3!AC168="14:00",AND(F168=0,Sheet1!E168=""),AND(Sheet1!Q168=0,Sheet3!M168=0),AND(ABS(Sheet3!L168-Sheet1!S168)&lt;100,Sheet1!Q168=Sheet3!M168,Sheet3!AC168=VALUE(発送日))),0,1),1),0)</f>
        <v>0</v>
      </c>
      <c r="O168" cm="1">
        <f t="array" aca="1" ref="O168" ca="1">IF(INDIRECT("Sheet1!"&amp;"H"&amp;ROW())  &gt;=50,VALUE("10"),A168-INDIRECT("Sheet1!"&amp;"H"&amp;ROW())  )</f>
        <v>10</v>
      </c>
      <c r="R168" s="3">
        <v>0.92</v>
      </c>
    </row>
    <row r="169" spans="1:18">
      <c r="A169">
        <v>35</v>
      </c>
      <c r="B169">
        <v>3948</v>
      </c>
      <c r="D169">
        <v>3982</v>
      </c>
      <c r="E169" cm="1">
        <f t="array" aca="1" ref="E169" ca="1">IF(INDIRECT("Sheet1!"&amp;"B"&amp;ROW()) ="",VALUE(0),COUNTIF(INDIRECT(Sheet2!$W$2&amp;"$A:$A"),INDIRECT("Sheet1!"&amp;"B"&amp;ROW())))</f>
        <v>39</v>
      </c>
      <c r="F169" cm="1">
        <f t="array" aca="1" ref="F169" ca="1">_xlfn.LET(_xlpm.SS,_xlfn.XLOOKUP(INDIRECT("Sheet1!A"&amp;ROW()),Sheet5!A:A,Sheet5!G:G,"N",0,1),IF(OR(_xlpm.SS="N",AND(_xlpm.SS="Y",_xlfn.XLOOKUP(INDIRECT("Sheet1!A"&amp;ROW()),Sheet5!A:A,Sheet5!K:K,"N",0,1)="0")),0,1))</f>
        <v>1</v>
      </c>
      <c r="G169">
        <v>0</v>
      </c>
      <c r="L169" cm="1">
        <f t="array" aca="1" ref="L169" ca="1">_xlfn.XLOOKUP(INDIRECT("Sheet1!"&amp;"B"&amp;ROW()),INDIRECT(Sheet2!$W$2&amp;"$A:$A"),INDIRECT(Sheet2!$W$2&amp;"$D:$D"),VALUE(0),0,1)</f>
        <v>33</v>
      </c>
      <c r="M169">
        <v>0</v>
      </c>
      <c r="N169" cm="1">
        <f t="array" aca="1" ref="N169" ca="1">IFERROR(IF(AND(Sheet1!W169="",Sheet1!X169="",Sheet1!Y169=""),IF(OR(Sheet1!F169="❖",Sheet3!AC169="14:00",AND(F169=0,Sheet1!E169=""),AND(Sheet1!Q169=0,Sheet3!M169=0),AND(ABS(Sheet3!L169-Sheet1!S169)&lt;100,Sheet1!Q169=Sheet3!M169,Sheet3!AC169=VALUE(発送日))),0,1),1),0)</f>
        <v>1</v>
      </c>
      <c r="O169" cm="1">
        <f t="array" aca="1" ref="O169" ca="1">IF(INDIRECT("Sheet1!"&amp;"H"&amp;ROW())  &gt;=50,VALUE("10"),A169-INDIRECT("Sheet1!"&amp;"H"&amp;ROW())  )</f>
        <v>2</v>
      </c>
      <c r="R169" s="3">
        <v>0.92</v>
      </c>
    </row>
    <row r="170" spans="1:18">
      <c r="A170">
        <v>1</v>
      </c>
      <c r="B170">
        <v>4151</v>
      </c>
      <c r="D170">
        <v>4151</v>
      </c>
      <c r="E170" cm="1">
        <f t="array" aca="1" ref="E170" ca="1">IF(INDIRECT("Sheet1!"&amp;"B"&amp;ROW()) ="",VALUE(0),COUNTIF(INDIRECT(Sheet2!$W$2&amp;"$A:$A"),INDIRECT("Sheet1!"&amp;"B"&amp;ROW())))</f>
        <v>2</v>
      </c>
      <c r="F170" cm="1">
        <f t="array" aca="1" ref="F170" ca="1">_xlfn.LET(_xlpm.SS,_xlfn.XLOOKUP(INDIRECT("Sheet1!A"&amp;ROW()),Sheet5!A:A,Sheet5!G:G,"N",0,1),IF(OR(_xlpm.SS="N",AND(_xlpm.SS="Y",_xlfn.XLOOKUP(INDIRECT("Sheet1!A"&amp;ROW()),Sheet5!A:A,Sheet5!K:K,"N",0,1)="0")),0,1))</f>
        <v>0</v>
      </c>
      <c r="G170">
        <v>0</v>
      </c>
      <c r="L170" cm="1">
        <f t="array" aca="1" ref="L170" ca="1">_xlfn.XLOOKUP(INDIRECT("Sheet1!"&amp;"B"&amp;ROW()),INDIRECT(Sheet2!$W$2&amp;"$A:$A"),INDIRECT(Sheet2!$W$2&amp;"$D:$D"),VALUE(0),0,1)</f>
        <v>0</v>
      </c>
      <c r="M170">
        <v>0</v>
      </c>
      <c r="N170" cm="1">
        <f t="array" aca="1" ref="N170" ca="1">IFERROR(IF(AND(Sheet1!W170="",Sheet1!X170="",Sheet1!Y170=""),IF(OR(Sheet1!F170="❖",Sheet3!AC170="14:00",AND(F170=0,Sheet1!E170=""),AND(Sheet1!Q170=0,Sheet3!M170=0),AND(ABS(Sheet3!L170-Sheet1!S170)&lt;100,Sheet1!Q170=Sheet3!M170,Sheet3!AC170=VALUE(発送日))),0,1),1),0)</f>
        <v>0</v>
      </c>
      <c r="O170" cm="1">
        <f t="array" aca="1" ref="O170" ca="1">IF(INDIRECT("Sheet1!"&amp;"H"&amp;ROW())  &gt;=50,VALUE("10"),A170-INDIRECT("Sheet1!"&amp;"H"&amp;ROW())  )</f>
        <v>1</v>
      </c>
      <c r="R170" s="3">
        <v>0.92</v>
      </c>
    </row>
    <row r="171" spans="1:18">
      <c r="A171">
        <v>7</v>
      </c>
      <c r="B171">
        <v>4153</v>
      </c>
      <c r="D171">
        <v>4159</v>
      </c>
      <c r="E171" cm="1">
        <f t="array" aca="1" ref="E171" ca="1">IF(INDIRECT("Sheet1!"&amp;"B"&amp;ROW()) ="",VALUE(0),COUNTIF(INDIRECT(Sheet2!$W$2&amp;"$A:$A"),INDIRECT("Sheet1!"&amp;"B"&amp;ROW())))</f>
        <v>7</v>
      </c>
      <c r="F171" cm="1">
        <f t="array" aca="1" ref="F171" ca="1">_xlfn.LET(_xlpm.SS,_xlfn.XLOOKUP(INDIRECT("Sheet1!A"&amp;ROW()),Sheet5!A:A,Sheet5!G:G,"N",0,1),IF(OR(_xlpm.SS="N",AND(_xlpm.SS="Y",_xlfn.XLOOKUP(INDIRECT("Sheet1!A"&amp;ROW()),Sheet5!A:A,Sheet5!K:K,"N",0,1)="0")),0,1))</f>
        <v>0</v>
      </c>
      <c r="G171">
        <v>0</v>
      </c>
      <c r="L171" cm="1">
        <f t="array" aca="1" ref="L171" ca="1">_xlfn.XLOOKUP(INDIRECT("Sheet1!"&amp;"B"&amp;ROW()),INDIRECT(Sheet2!$W$2&amp;"$A:$A"),INDIRECT(Sheet2!$W$2&amp;"$D:$D"),VALUE(0),0,1)</f>
        <v>5</v>
      </c>
      <c r="M171">
        <v>0</v>
      </c>
      <c r="N171" cm="1">
        <f t="array" aca="1" ref="N171" ca="1">IFERROR(IF(AND(Sheet1!W171="",Sheet1!X171="",Sheet1!Y171=""),IF(OR(Sheet1!F171="❖",Sheet3!AC171="14:00",AND(F171=0,Sheet1!E171=""),AND(Sheet1!Q171=0,Sheet3!M171=0),AND(ABS(Sheet3!L171-Sheet1!S171)&lt;100,Sheet1!Q171=Sheet3!M171,Sheet3!AC171=VALUE(発送日))),0,1),1),0)</f>
        <v>0</v>
      </c>
      <c r="O171" cm="1">
        <f t="array" aca="1" ref="O171" ca="1">IF(INDIRECT("Sheet1!"&amp;"H"&amp;ROW())  &gt;=50,VALUE("10"),A171-INDIRECT("Sheet1!"&amp;"H"&amp;ROW())  )</f>
        <v>2</v>
      </c>
      <c r="R171" s="3">
        <v>0.92</v>
      </c>
    </row>
    <row r="172" spans="1:18">
      <c r="A172">
        <v>33</v>
      </c>
      <c r="B172">
        <v>4181</v>
      </c>
      <c r="D172">
        <v>4213</v>
      </c>
      <c r="E172" cm="1">
        <f t="array" aca="1" ref="E172" ca="1">IF(INDIRECT("Sheet1!"&amp;"B"&amp;ROW()) ="",VALUE(0),COUNTIF(INDIRECT(Sheet2!$W$2&amp;"$A:$A"),INDIRECT("Sheet1!"&amp;"B"&amp;ROW())))</f>
        <v>37</v>
      </c>
      <c r="F172" cm="1">
        <f t="array" aca="1" ref="F172" ca="1">_xlfn.LET(_xlpm.SS,_xlfn.XLOOKUP(INDIRECT("Sheet1!A"&amp;ROW()),Sheet5!A:A,Sheet5!G:G,"N",0,1),IF(OR(_xlpm.SS="N",AND(_xlpm.SS="Y",_xlfn.XLOOKUP(INDIRECT("Sheet1!A"&amp;ROW()),Sheet5!A:A,Sheet5!K:K,"N",0,1)="0")),0,1))</f>
        <v>1</v>
      </c>
      <c r="G172">
        <v>0</v>
      </c>
      <c r="L172" cm="1">
        <f t="array" aca="1" ref="L172" ca="1">_xlfn.XLOOKUP(INDIRECT("Sheet1!"&amp;"B"&amp;ROW()),INDIRECT(Sheet2!$W$2&amp;"$A:$A"),INDIRECT(Sheet2!$W$2&amp;"$D:$D"),VALUE(0),0,1)</f>
        <v>31</v>
      </c>
      <c r="M172">
        <v>0</v>
      </c>
      <c r="N172" cm="1">
        <f t="array" aca="1" ref="N172" ca="1">IFERROR(IF(AND(Sheet1!W172="",Sheet1!X172="",Sheet1!Y172=""),IF(OR(Sheet1!F172="❖",Sheet3!AC172="14:00",AND(F172=0,Sheet1!E172=""),AND(Sheet1!Q172=0,Sheet3!M172=0),AND(ABS(Sheet3!L172-Sheet1!S172)&lt;100,Sheet1!Q172=Sheet3!M172,Sheet3!AC172=VALUE(発送日))),0,1),1),0)</f>
        <v>1</v>
      </c>
      <c r="O172" cm="1">
        <f t="array" aca="1" ref="O172" ca="1">IF(INDIRECT("Sheet1!"&amp;"H"&amp;ROW())  &gt;=50,VALUE("10"),A172-INDIRECT("Sheet1!"&amp;"H"&amp;ROW())  )</f>
        <v>2</v>
      </c>
      <c r="R172" s="3">
        <v>0.92</v>
      </c>
    </row>
    <row r="173" spans="1:18">
      <c r="A173">
        <v>12</v>
      </c>
      <c r="B173">
        <v>4167</v>
      </c>
      <c r="D173">
        <v>4178</v>
      </c>
      <c r="E173" cm="1">
        <f t="array" aca="1" ref="E173" ca="1">IF(INDIRECT("Sheet1!"&amp;"B"&amp;ROW()) ="",VALUE(0),COUNTIF(INDIRECT(Sheet2!$W$2&amp;"$A:$A"),INDIRECT("Sheet1!"&amp;"B"&amp;ROW())))</f>
        <v>12</v>
      </c>
      <c r="F173" cm="1">
        <f t="array" aca="1" ref="F173" ca="1">_xlfn.LET(_xlpm.SS,_xlfn.XLOOKUP(INDIRECT("Sheet1!A"&amp;ROW()),Sheet5!A:A,Sheet5!G:G,"N",0,1),IF(OR(_xlpm.SS="N",AND(_xlpm.SS="Y",_xlfn.XLOOKUP(INDIRECT("Sheet1!A"&amp;ROW()),Sheet5!A:A,Sheet5!K:K,"N",0,1)="0")),0,1))</f>
        <v>0</v>
      </c>
      <c r="G173">
        <v>0</v>
      </c>
      <c r="L173" cm="1">
        <f t="array" aca="1" ref="L173" ca="1">_xlfn.XLOOKUP(INDIRECT("Sheet1!"&amp;"B"&amp;ROW()),INDIRECT(Sheet2!$W$2&amp;"$A:$A"),INDIRECT(Sheet2!$W$2&amp;"$D:$D"),VALUE(0),0,1)</f>
        <v>10</v>
      </c>
      <c r="M173">
        <v>0</v>
      </c>
      <c r="N173" cm="1">
        <f t="array" aca="1" ref="N173" ca="1">IFERROR(IF(AND(Sheet1!W173="",Sheet1!X173="",Sheet1!Y173=""),IF(OR(Sheet1!F173="❖",Sheet3!AC173="14:00",AND(F173=0,Sheet1!E173=""),AND(Sheet1!Q173=0,Sheet3!M173=0),AND(ABS(Sheet3!L173-Sheet1!S173)&lt;100,Sheet1!Q173=Sheet3!M173,Sheet3!AC173=VALUE(発送日))),0,1),1),0)</f>
        <v>0</v>
      </c>
      <c r="O173" cm="1">
        <f t="array" aca="1" ref="O173" ca="1">IF(INDIRECT("Sheet1!"&amp;"H"&amp;ROW())  &gt;=50,VALUE("10"),A173-INDIRECT("Sheet1!"&amp;"H"&amp;ROW())  )</f>
        <v>2</v>
      </c>
      <c r="R173" s="3">
        <v>0.92</v>
      </c>
    </row>
    <row r="174" spans="1:18">
      <c r="A174">
        <v>7</v>
      </c>
      <c r="B174">
        <v>4160</v>
      </c>
      <c r="D174">
        <v>4166</v>
      </c>
      <c r="E174" cm="1">
        <f t="array" aca="1" ref="E174" ca="1">IF(INDIRECT("Sheet1!"&amp;"B"&amp;ROW()) ="",VALUE(0),COUNTIF(INDIRECT(Sheet2!$W$2&amp;"$A:$A"),INDIRECT("Sheet1!"&amp;"B"&amp;ROW())))</f>
        <v>7</v>
      </c>
      <c r="F174" cm="1">
        <f t="array" aca="1" ref="F174" ca="1">_xlfn.LET(_xlpm.SS,_xlfn.XLOOKUP(INDIRECT("Sheet1!A"&amp;ROW()),Sheet5!A:A,Sheet5!G:G,"N",0,1),IF(OR(_xlpm.SS="N",AND(_xlpm.SS="Y",_xlfn.XLOOKUP(INDIRECT("Sheet1!A"&amp;ROW()),Sheet5!A:A,Sheet5!K:K,"N",0,1)="0")),0,1))</f>
        <v>0</v>
      </c>
      <c r="G174">
        <v>0</v>
      </c>
      <c r="L174" cm="1">
        <f t="array" aca="1" ref="L174" ca="1">_xlfn.XLOOKUP(INDIRECT("Sheet1!"&amp;"B"&amp;ROW()),INDIRECT(Sheet2!$W$2&amp;"$A:$A"),INDIRECT(Sheet2!$W$2&amp;"$D:$D"),VALUE(0),0,1)</f>
        <v>5</v>
      </c>
      <c r="M174">
        <v>0</v>
      </c>
      <c r="N174" cm="1">
        <f t="array" aca="1" ref="N174" ca="1">IFERROR(IF(AND(Sheet1!W174="",Sheet1!X174="",Sheet1!Y174=""),IF(OR(Sheet1!F174="❖",Sheet3!AC174="14:00",AND(F174=0,Sheet1!E174=""),AND(Sheet1!Q174=0,Sheet3!M174=0),AND(ABS(Sheet3!L174-Sheet1!S174)&lt;100,Sheet1!Q174=Sheet3!M174,Sheet3!AC174=VALUE(発送日))),0,1),1),0)</f>
        <v>0</v>
      </c>
      <c r="O174" cm="1">
        <f t="array" aca="1" ref="O174" ca="1">IF(INDIRECT("Sheet1!"&amp;"H"&amp;ROW())  &gt;=50,VALUE("10"),A174-INDIRECT("Sheet1!"&amp;"H"&amp;ROW())  )</f>
        <v>2</v>
      </c>
      <c r="R174" s="3">
        <v>0.92</v>
      </c>
    </row>
    <row r="175" spans="1:18">
      <c r="A175">
        <v>1</v>
      </c>
      <c r="B175">
        <v>4179</v>
      </c>
      <c r="D175">
        <v>4179</v>
      </c>
      <c r="E175" cm="1">
        <f t="array" aca="1" ref="E175" ca="1">IF(INDIRECT("Sheet1!"&amp;"B"&amp;ROW()) ="",VALUE(0),COUNTIF(INDIRECT(Sheet2!$W$2&amp;"$A:$A"),INDIRECT("Sheet1!"&amp;"B"&amp;ROW())))</f>
        <v>2</v>
      </c>
      <c r="F175" cm="1">
        <f t="array" aca="1" ref="F175" ca="1">_xlfn.LET(_xlpm.SS,_xlfn.XLOOKUP(INDIRECT("Sheet1!A"&amp;ROW()),Sheet5!A:A,Sheet5!G:G,"N",0,1),IF(OR(_xlpm.SS="N",AND(_xlpm.SS="Y",_xlfn.XLOOKUP(INDIRECT("Sheet1!A"&amp;ROW()),Sheet5!A:A,Sheet5!K:K,"N",0,1)="0")),0,1))</f>
        <v>0</v>
      </c>
      <c r="G175">
        <v>0</v>
      </c>
      <c r="L175" cm="1">
        <f t="array" aca="1" ref="L175" ca="1">_xlfn.XLOOKUP(INDIRECT("Sheet1!"&amp;"B"&amp;ROW()),INDIRECT(Sheet2!$W$2&amp;"$A:$A"),INDIRECT(Sheet2!$W$2&amp;"$D:$D"),VALUE(0),0,1)</f>
        <v>0</v>
      </c>
      <c r="M175">
        <v>0</v>
      </c>
      <c r="N175" cm="1">
        <f t="array" aca="1" ref="N175" ca="1">IFERROR(IF(AND(Sheet1!W175="",Sheet1!X175="",Sheet1!Y175=""),IF(OR(Sheet1!F175="❖",Sheet3!AC175="14:00",AND(F175=0,Sheet1!E175=""),AND(Sheet1!Q175=0,Sheet3!M175=0),AND(ABS(Sheet3!L175-Sheet1!S175)&lt;100,Sheet1!Q175=Sheet3!M175,Sheet3!AC175=VALUE(発送日))),0,1),1),0)</f>
        <v>0</v>
      </c>
      <c r="O175" cm="1">
        <f t="array" aca="1" ref="O175" ca="1">IF(INDIRECT("Sheet1!"&amp;"H"&amp;ROW())  &gt;=50,VALUE("10"),A175-INDIRECT("Sheet1!"&amp;"H"&amp;ROW())  )</f>
        <v>1</v>
      </c>
      <c r="R175" s="3">
        <v>0.92</v>
      </c>
    </row>
    <row r="176" spans="1:18">
      <c r="A176">
        <v>36</v>
      </c>
      <c r="B176">
        <v>4234</v>
      </c>
      <c r="D176">
        <v>4269</v>
      </c>
      <c r="E176" cm="1">
        <f t="array" aca="1" ref="E176" ca="1">IF(INDIRECT("Sheet1!"&amp;"B"&amp;ROW()) ="",VALUE(0),COUNTIF(INDIRECT(Sheet2!$W$2&amp;"$A:$A"),INDIRECT("Sheet1!"&amp;"B"&amp;ROW())))</f>
        <v>40</v>
      </c>
      <c r="F176" cm="1">
        <f t="array" aca="1" ref="F176" ca="1">_xlfn.LET(_xlpm.SS,_xlfn.XLOOKUP(INDIRECT("Sheet1!A"&amp;ROW()),Sheet5!A:A,Sheet5!G:G,"N",0,1),IF(OR(_xlpm.SS="N",AND(_xlpm.SS="Y",_xlfn.XLOOKUP(INDIRECT("Sheet1!A"&amp;ROW()),Sheet5!A:A,Sheet5!K:K,"N",0,1)="0")),0,1))</f>
        <v>1</v>
      </c>
      <c r="G176">
        <v>0</v>
      </c>
      <c r="L176" cm="1">
        <f t="array" aca="1" ref="L176" ca="1">_xlfn.XLOOKUP(INDIRECT("Sheet1!"&amp;"B"&amp;ROW()),INDIRECT(Sheet2!$W$2&amp;"$A:$A"),INDIRECT(Sheet2!$W$2&amp;"$D:$D"),VALUE(0),0,1)</f>
        <v>34</v>
      </c>
      <c r="M176">
        <v>0</v>
      </c>
      <c r="N176" cm="1">
        <f t="array" aca="1" ref="N176" ca="1">IFERROR(IF(AND(Sheet1!W176="",Sheet1!X176="",Sheet1!Y176=""),IF(OR(Sheet1!F176="❖",Sheet3!AC176="14:00",AND(F176=0,Sheet1!E176=""),AND(Sheet1!Q176=0,Sheet3!M176=0),AND(ABS(Sheet3!L176-Sheet1!S176)&lt;100,Sheet1!Q176=Sheet3!M176,Sheet3!AC176=VALUE(発送日))),0,1),1),0)</f>
        <v>1</v>
      </c>
      <c r="O176" cm="1">
        <f t="array" aca="1" ref="O176" ca="1">IF(INDIRECT("Sheet1!"&amp;"H"&amp;ROW())  &gt;=50,VALUE("10"),A176-INDIRECT("Sheet1!"&amp;"H"&amp;ROW())  )</f>
        <v>2</v>
      </c>
      <c r="R176" s="3">
        <v>0.92</v>
      </c>
    </row>
    <row r="177" spans="1:18">
      <c r="A177">
        <v>14</v>
      </c>
      <c r="B177">
        <v>4218</v>
      </c>
      <c r="D177">
        <v>4231</v>
      </c>
      <c r="E177" cm="1">
        <f t="array" aca="1" ref="E177" ca="1">IF(INDIRECT("Sheet1!"&amp;"B"&amp;ROW()) ="",VALUE(0),COUNTIF(INDIRECT(Sheet2!$W$2&amp;"$A:$A"),INDIRECT("Sheet1!"&amp;"B"&amp;ROW())))</f>
        <v>16</v>
      </c>
      <c r="F177" cm="1">
        <f t="array" aca="1" ref="F177" ca="1">_xlfn.LET(_xlpm.SS,_xlfn.XLOOKUP(INDIRECT("Sheet1!A"&amp;ROW()),Sheet5!A:A,Sheet5!G:G,"N",0,1),IF(OR(_xlpm.SS="N",AND(_xlpm.SS="Y",_xlfn.XLOOKUP(INDIRECT("Sheet1!A"&amp;ROW()),Sheet5!A:A,Sheet5!K:K,"N",0,1)="0")),0,1))</f>
        <v>0</v>
      </c>
      <c r="G177">
        <v>0</v>
      </c>
      <c r="L177" cm="1">
        <f t="array" aca="1" ref="L177" ca="1">_xlfn.XLOOKUP(INDIRECT("Sheet1!"&amp;"B"&amp;ROW()),INDIRECT(Sheet2!$W$2&amp;"$A:$A"),INDIRECT(Sheet2!$W$2&amp;"$D:$D"),VALUE(0),0,1)</f>
        <v>12</v>
      </c>
      <c r="M177">
        <v>0</v>
      </c>
      <c r="N177" cm="1">
        <f t="array" aca="1" ref="N177" ca="1">IFERROR(IF(AND(Sheet1!W177="",Sheet1!X177="",Sheet1!Y177=""),IF(OR(Sheet1!F177="❖",Sheet3!AC177="14:00",AND(F177=0,Sheet1!E177=""),AND(Sheet1!Q177=0,Sheet3!M177=0),AND(ABS(Sheet3!L177-Sheet1!S177)&lt;100,Sheet1!Q177=Sheet3!M177,Sheet3!AC177=VALUE(発送日))),0,1),1),0)</f>
        <v>0</v>
      </c>
      <c r="O177" cm="1">
        <f t="array" aca="1" ref="O177" ca="1">IF(INDIRECT("Sheet1!"&amp;"H"&amp;ROW())  &gt;=50,VALUE("10"),A177-INDIRECT("Sheet1!"&amp;"H"&amp;ROW())  )</f>
        <v>2</v>
      </c>
      <c r="R177" s="3">
        <v>0.92</v>
      </c>
    </row>
    <row r="178" spans="1:18">
      <c r="A178">
        <v>23</v>
      </c>
      <c r="B178">
        <v>4274</v>
      </c>
      <c r="D178">
        <v>4296</v>
      </c>
      <c r="E178" cm="1">
        <f t="array" aca="1" ref="E178" ca="1">IF(INDIRECT("Sheet1!"&amp;"B"&amp;ROW()) ="",VALUE(0),COUNTIF(INDIRECT(Sheet2!$W$2&amp;"$A:$A"),INDIRECT("Sheet1!"&amp;"B"&amp;ROW())))</f>
        <v>25</v>
      </c>
      <c r="F178" cm="1">
        <f t="array" aca="1" ref="F178" ca="1">_xlfn.LET(_xlpm.SS,_xlfn.XLOOKUP(INDIRECT("Sheet1!A"&amp;ROW()),Sheet5!A:A,Sheet5!G:G,"N",0,1),IF(OR(_xlpm.SS="N",AND(_xlpm.SS="Y",_xlfn.XLOOKUP(INDIRECT("Sheet1!A"&amp;ROW()),Sheet5!A:A,Sheet5!K:K,"N",0,1)="0")),0,1))</f>
        <v>1</v>
      </c>
      <c r="G178">
        <v>0</v>
      </c>
      <c r="L178" cm="1">
        <f t="array" aca="1" ref="L178" ca="1">_xlfn.XLOOKUP(INDIRECT("Sheet1!"&amp;"B"&amp;ROW()),INDIRECT(Sheet2!$W$2&amp;"$A:$A"),INDIRECT(Sheet2!$W$2&amp;"$D:$D"),VALUE(0),0,1)</f>
        <v>21</v>
      </c>
      <c r="M178">
        <v>0</v>
      </c>
      <c r="N178" cm="1">
        <f t="array" aca="1" ref="N178" ca="1">IFERROR(IF(AND(Sheet1!W178="",Sheet1!X178="",Sheet1!Y178=""),IF(OR(Sheet1!F178="❖",Sheet3!AC178="14:00",AND(F178=0,Sheet1!E178=""),AND(Sheet1!Q178=0,Sheet3!M178=0),AND(ABS(Sheet3!L178-Sheet1!S178)&lt;100,Sheet1!Q178=Sheet3!M178,Sheet3!AC178=VALUE(発送日))),0,1),1),0)</f>
        <v>1</v>
      </c>
      <c r="O178" cm="1">
        <f t="array" aca="1" ref="O178" ca="1">IF(INDIRECT("Sheet1!"&amp;"H"&amp;ROW())  &gt;=50,VALUE("10"),A178-INDIRECT("Sheet1!"&amp;"H"&amp;ROW())  )</f>
        <v>2</v>
      </c>
      <c r="R178" s="3">
        <v>0.92</v>
      </c>
    </row>
    <row r="179" spans="1:18">
      <c r="A179">
        <v>20</v>
      </c>
      <c r="B179">
        <v>4307</v>
      </c>
      <c r="D179">
        <v>4326</v>
      </c>
      <c r="E179" cm="1">
        <f t="array" aca="1" ref="E179" ca="1">IF(INDIRECT("Sheet1!"&amp;"B"&amp;ROW()) ="",VALUE(0),COUNTIF(INDIRECT(Sheet2!$W$2&amp;"$A:$A"),INDIRECT("Sheet1!"&amp;"B"&amp;ROW())))</f>
        <v>22</v>
      </c>
      <c r="F179" cm="1">
        <f t="array" aca="1" ref="F179" ca="1">_xlfn.LET(_xlpm.SS,_xlfn.XLOOKUP(INDIRECT("Sheet1!A"&amp;ROW()),Sheet5!A:A,Sheet5!G:G,"N",0,1),IF(OR(_xlpm.SS="N",AND(_xlpm.SS="Y",_xlfn.XLOOKUP(INDIRECT("Sheet1!A"&amp;ROW()),Sheet5!A:A,Sheet5!K:K,"N",0,1)="0")),0,1))</f>
        <v>1</v>
      </c>
      <c r="G179">
        <v>0</v>
      </c>
      <c r="L179" cm="1">
        <f t="array" aca="1" ref="L179" ca="1">_xlfn.XLOOKUP(INDIRECT("Sheet1!"&amp;"B"&amp;ROW()),INDIRECT(Sheet2!$W$2&amp;"$A:$A"),INDIRECT(Sheet2!$W$2&amp;"$D:$D"),VALUE(0),0,1)</f>
        <v>18</v>
      </c>
      <c r="M179">
        <v>0</v>
      </c>
      <c r="N179" cm="1">
        <f t="array" aca="1" ref="N179" ca="1">IFERROR(IF(AND(Sheet1!W179="",Sheet1!X179="",Sheet1!Y179=""),IF(OR(Sheet1!F179="❖",Sheet3!AC179="14:00",AND(F179=0,Sheet1!E179=""),AND(Sheet1!Q179=0,Sheet3!M179=0),AND(ABS(Sheet3!L179-Sheet1!S179)&lt;100,Sheet1!Q179=Sheet3!M179,Sheet3!AC179=VALUE(発送日))),0,1),1),0)</f>
        <v>0</v>
      </c>
      <c r="O179" cm="1">
        <f t="array" aca="1" ref="O179" ca="1">IF(INDIRECT("Sheet1!"&amp;"H"&amp;ROW())  &gt;=50,VALUE("10"),A179-INDIRECT("Sheet1!"&amp;"H"&amp;ROW())  )</f>
        <v>2</v>
      </c>
      <c r="R179" s="3">
        <v>0.92</v>
      </c>
    </row>
    <row r="180" spans="1:18">
      <c r="A180">
        <v>1</v>
      </c>
      <c r="B180">
        <v>4299</v>
      </c>
      <c r="D180">
        <v>4299</v>
      </c>
      <c r="E180" cm="1">
        <f t="array" aca="1" ref="E180" ca="1">IF(INDIRECT("Sheet1!"&amp;"B"&amp;ROW()) ="",VALUE(0),COUNTIF(INDIRECT(Sheet2!$W$2&amp;"$A:$A"),INDIRECT("Sheet1!"&amp;"B"&amp;ROW())))</f>
        <v>2</v>
      </c>
      <c r="F180" cm="1">
        <f t="array" aca="1" ref="F180" ca="1">_xlfn.LET(_xlpm.SS,_xlfn.XLOOKUP(INDIRECT("Sheet1!A"&amp;ROW()),Sheet5!A:A,Sheet5!G:G,"N",0,1),IF(OR(_xlpm.SS="N",AND(_xlpm.SS="Y",_xlfn.XLOOKUP(INDIRECT("Sheet1!A"&amp;ROW()),Sheet5!A:A,Sheet5!K:K,"N",0,1)="0")),0,1))</f>
        <v>0</v>
      </c>
      <c r="G180">
        <v>0</v>
      </c>
      <c r="L180" cm="1">
        <f t="array" aca="1" ref="L180" ca="1">_xlfn.XLOOKUP(INDIRECT("Sheet1!"&amp;"B"&amp;ROW()),INDIRECT(Sheet2!$W$2&amp;"$A:$A"),INDIRECT(Sheet2!$W$2&amp;"$D:$D"),VALUE(0),0,1)</f>
        <v>0</v>
      </c>
      <c r="M180">
        <v>0</v>
      </c>
      <c r="N180" cm="1">
        <f t="array" aca="1" ref="N180" ca="1">IFERROR(IF(AND(Sheet1!W180="",Sheet1!X180="",Sheet1!Y180=""),IF(OR(Sheet1!F180="❖",Sheet3!AC180="14:00",AND(F180=0,Sheet1!E180=""),AND(Sheet1!Q180=0,Sheet3!M180=0),AND(ABS(Sheet3!L180-Sheet1!S180)&lt;100,Sheet1!Q180=Sheet3!M180,Sheet3!AC180=VALUE(発送日))),0,1),1),0)</f>
        <v>0</v>
      </c>
      <c r="O180" cm="1">
        <f t="array" aca="1" ref="O180" ca="1">IF(INDIRECT("Sheet1!"&amp;"H"&amp;ROW())  &gt;=50,VALUE("10"),A180-INDIRECT("Sheet1!"&amp;"H"&amp;ROW())  )</f>
        <v>1</v>
      </c>
      <c r="R180" s="3">
        <v>0.92</v>
      </c>
    </row>
    <row r="181" spans="1:18">
      <c r="A181">
        <v>1</v>
      </c>
      <c r="B181">
        <v>4303</v>
      </c>
      <c r="D181">
        <v>4303</v>
      </c>
      <c r="E181" cm="1">
        <f t="array" aca="1" ref="E181" ca="1">IF(INDIRECT("Sheet1!"&amp;"B"&amp;ROW()) ="",VALUE(0),COUNTIF(INDIRECT(Sheet2!$W$2&amp;"$A:$A"),INDIRECT("Sheet1!"&amp;"B"&amp;ROW())))</f>
        <v>2</v>
      </c>
      <c r="F181" cm="1">
        <f t="array" aca="1" ref="F181" ca="1">_xlfn.LET(_xlpm.SS,_xlfn.XLOOKUP(INDIRECT("Sheet1!A"&amp;ROW()),Sheet5!A:A,Sheet5!G:G,"N",0,1),IF(OR(_xlpm.SS="N",AND(_xlpm.SS="Y",_xlfn.XLOOKUP(INDIRECT("Sheet1!A"&amp;ROW()),Sheet5!A:A,Sheet5!K:K,"N",0,1)="0")),0,1))</f>
        <v>0</v>
      </c>
      <c r="G181">
        <v>0</v>
      </c>
      <c r="L181" cm="1">
        <f t="array" aca="1" ref="L181" ca="1">_xlfn.XLOOKUP(INDIRECT("Sheet1!"&amp;"B"&amp;ROW()),INDIRECT(Sheet2!$W$2&amp;"$A:$A"),INDIRECT(Sheet2!$W$2&amp;"$D:$D"),VALUE(0),0,1)</f>
        <v>0</v>
      </c>
      <c r="M181">
        <v>0</v>
      </c>
      <c r="N181" cm="1">
        <f t="array" aca="1" ref="N181" ca="1">IFERROR(IF(AND(Sheet1!W181="",Sheet1!X181="",Sheet1!Y181=""),IF(OR(Sheet1!F181="❖",Sheet3!AC181="14:00",AND(F181=0,Sheet1!E181=""),AND(Sheet1!Q181=0,Sheet3!M181=0),AND(ABS(Sheet3!L181-Sheet1!S181)&lt;100,Sheet1!Q181=Sheet3!M181,Sheet3!AC181=VALUE(発送日))),0,1),1),0)</f>
        <v>0</v>
      </c>
      <c r="O181" cm="1">
        <f t="array" aca="1" ref="O181" ca="1">IF(INDIRECT("Sheet1!"&amp;"H"&amp;ROW())  &gt;=50,VALUE("10"),A181-INDIRECT("Sheet1!"&amp;"H"&amp;ROW())  )</f>
        <v>1</v>
      </c>
      <c r="R181" s="3">
        <v>0.92</v>
      </c>
    </row>
    <row r="182" spans="1:18">
      <c r="A182">
        <v>1</v>
      </c>
      <c r="B182">
        <v>4301</v>
      </c>
      <c r="D182">
        <v>4301</v>
      </c>
      <c r="E182" cm="1">
        <f t="array" aca="1" ref="E182" ca="1">IF(INDIRECT("Sheet1!"&amp;"B"&amp;ROW()) ="",VALUE(0),COUNTIF(INDIRECT(Sheet2!$W$2&amp;"$A:$A"),INDIRECT("Sheet1!"&amp;"B"&amp;ROW())))</f>
        <v>2</v>
      </c>
      <c r="F182" cm="1">
        <f t="array" aca="1" ref="F182" ca="1">_xlfn.LET(_xlpm.SS,_xlfn.XLOOKUP(INDIRECT("Sheet1!A"&amp;ROW()),Sheet5!A:A,Sheet5!G:G,"N",0,1),IF(OR(_xlpm.SS="N",AND(_xlpm.SS="Y",_xlfn.XLOOKUP(INDIRECT("Sheet1!A"&amp;ROW()),Sheet5!A:A,Sheet5!K:K,"N",0,1)="0")),0,1))</f>
        <v>0</v>
      </c>
      <c r="G182">
        <v>0</v>
      </c>
      <c r="L182" cm="1">
        <f t="array" aca="1" ref="L182" ca="1">_xlfn.XLOOKUP(INDIRECT("Sheet1!"&amp;"B"&amp;ROW()),INDIRECT(Sheet2!$W$2&amp;"$A:$A"),INDIRECT(Sheet2!$W$2&amp;"$D:$D"),VALUE(0),0,1)</f>
        <v>0</v>
      </c>
      <c r="M182">
        <v>0</v>
      </c>
      <c r="N182" cm="1">
        <f t="array" aca="1" ref="N182" ca="1">IFERROR(IF(AND(Sheet1!W182="",Sheet1!X182="",Sheet1!Y182=""),IF(OR(Sheet1!F182="❖",Sheet3!AC182="14:00",AND(F182=0,Sheet1!E182=""),AND(Sheet1!Q182=0,Sheet3!M182=0),AND(ABS(Sheet3!L182-Sheet1!S182)&lt;100,Sheet1!Q182=Sheet3!M182,Sheet3!AC182=VALUE(発送日))),0,1),1),0)</f>
        <v>0</v>
      </c>
      <c r="O182" cm="1">
        <f t="array" aca="1" ref="O182" ca="1">IF(INDIRECT("Sheet1!"&amp;"H"&amp;ROW())  &gt;=50,VALUE("10"),A182-INDIRECT("Sheet1!"&amp;"H"&amp;ROW())  )</f>
        <v>1</v>
      </c>
      <c r="R182" s="3">
        <v>0.92</v>
      </c>
    </row>
    <row r="183" spans="1:18">
      <c r="A183">
        <v>36</v>
      </c>
      <c r="B183">
        <v>4329</v>
      </c>
      <c r="D183">
        <v>4364</v>
      </c>
      <c r="E183" cm="1">
        <f t="array" aca="1" ref="E183" ca="1">IF(INDIRECT("Sheet1!"&amp;"B"&amp;ROW()) ="",VALUE(0),COUNTIF(INDIRECT(Sheet2!$W$2&amp;"$A:$A"),INDIRECT("Sheet1!"&amp;"B"&amp;ROW())))</f>
        <v>40</v>
      </c>
      <c r="F183" cm="1">
        <f t="array" aca="1" ref="F183" ca="1">_xlfn.LET(_xlpm.SS,_xlfn.XLOOKUP(INDIRECT("Sheet1!A"&amp;ROW()),Sheet5!A:A,Sheet5!G:G,"N",0,1),IF(OR(_xlpm.SS="N",AND(_xlpm.SS="Y",_xlfn.XLOOKUP(INDIRECT("Sheet1!A"&amp;ROW()),Sheet5!A:A,Sheet5!K:K,"N",0,1)="0")),0,1))</f>
        <v>1</v>
      </c>
      <c r="G183">
        <v>0</v>
      </c>
      <c r="L183" cm="1">
        <f t="array" aca="1" ref="L183" ca="1">_xlfn.XLOOKUP(INDIRECT("Sheet1!"&amp;"B"&amp;ROW()),INDIRECT(Sheet2!$W$2&amp;"$A:$A"),INDIRECT(Sheet2!$W$2&amp;"$D:$D"),VALUE(0),0,1)</f>
        <v>34</v>
      </c>
      <c r="M183">
        <v>0</v>
      </c>
      <c r="N183" cm="1">
        <f t="array" aca="1" ref="N183" ca="1">IFERROR(IF(AND(Sheet1!W183="",Sheet1!X183="",Sheet1!Y183=""),IF(OR(Sheet1!F183="❖",Sheet3!AC183="14:00",AND(F183=0,Sheet1!E183=""),AND(Sheet1!Q183=0,Sheet3!M183=0),AND(ABS(Sheet3!L183-Sheet1!S183)&lt;100,Sheet1!Q183=Sheet3!M183,Sheet3!AC183=VALUE(発送日))),0,1),1),0)</f>
        <v>1</v>
      </c>
      <c r="O183" cm="1">
        <f t="array" aca="1" ref="O183" ca="1">IF(INDIRECT("Sheet1!"&amp;"H"&amp;ROW())  &gt;=50,VALUE("10"),A183-INDIRECT("Sheet1!"&amp;"H"&amp;ROW())  )</f>
        <v>2</v>
      </c>
      <c r="R183" s="3">
        <v>0.92</v>
      </c>
    </row>
    <row r="184" spans="1:18">
      <c r="A184">
        <v>1</v>
      </c>
      <c r="B184">
        <v>4305</v>
      </c>
      <c r="D184">
        <v>4305</v>
      </c>
      <c r="E184" cm="1">
        <f t="array" aca="1" ref="E184" ca="1">IF(INDIRECT("Sheet1!"&amp;"B"&amp;ROW()) ="",VALUE(0),COUNTIF(INDIRECT(Sheet2!$W$2&amp;"$A:$A"),INDIRECT("Sheet1!"&amp;"B"&amp;ROW())))</f>
        <v>2</v>
      </c>
      <c r="F184" cm="1">
        <f t="array" aca="1" ref="F184" ca="1">_xlfn.LET(_xlpm.SS,_xlfn.XLOOKUP(INDIRECT("Sheet1!A"&amp;ROW()),Sheet5!A:A,Sheet5!G:G,"N",0,1),IF(OR(_xlpm.SS="N",AND(_xlpm.SS="Y",_xlfn.XLOOKUP(INDIRECT("Sheet1!A"&amp;ROW()),Sheet5!A:A,Sheet5!K:K,"N",0,1)="0")),0,1))</f>
        <v>0</v>
      </c>
      <c r="G184">
        <v>0</v>
      </c>
      <c r="L184" cm="1">
        <f t="array" aca="1" ref="L184" ca="1">_xlfn.XLOOKUP(INDIRECT("Sheet1!"&amp;"B"&amp;ROW()),INDIRECT(Sheet2!$W$2&amp;"$A:$A"),INDIRECT(Sheet2!$W$2&amp;"$D:$D"),VALUE(0),0,1)</f>
        <v>0</v>
      </c>
      <c r="M184">
        <v>0</v>
      </c>
      <c r="N184" cm="1">
        <f t="array" aca="1" ref="N184" ca="1">IFERROR(IF(AND(Sheet1!W184="",Sheet1!X184="",Sheet1!Y184=""),IF(OR(Sheet1!F184="❖",Sheet3!AC184="14:00",AND(F184=0,Sheet1!E184=""),AND(Sheet1!Q184=0,Sheet3!M184=0),AND(ABS(Sheet3!L184-Sheet1!S184)&lt;100,Sheet1!Q184=Sheet3!M184,Sheet3!AC184=VALUE(発送日))),0,1),1),0)</f>
        <v>0</v>
      </c>
      <c r="O184" cm="1">
        <f t="array" aca="1" ref="O184" ca="1">IF(INDIRECT("Sheet1!"&amp;"H"&amp;ROW())  &gt;=50,VALUE("10"),A184-INDIRECT("Sheet1!"&amp;"H"&amp;ROW())  )</f>
        <v>1</v>
      </c>
      <c r="R184" s="3">
        <v>0.92</v>
      </c>
    </row>
    <row r="185" spans="1:18">
      <c r="A185">
        <v>44</v>
      </c>
      <c r="B185">
        <v>4427</v>
      </c>
      <c r="D185">
        <v>4470</v>
      </c>
      <c r="E185" cm="1">
        <f t="array" aca="1" ref="E185" ca="1">IF(INDIRECT("Sheet1!"&amp;"B"&amp;ROW()) ="",VALUE(0),COUNTIF(INDIRECT(Sheet2!$W$2&amp;"$A:$A"),INDIRECT("Sheet1!"&amp;"B"&amp;ROW())))</f>
        <v>50</v>
      </c>
      <c r="F185" cm="1">
        <f t="array" aca="1" ref="F185" ca="1">_xlfn.LET(_xlpm.SS,_xlfn.XLOOKUP(INDIRECT("Sheet1!A"&amp;ROW()),Sheet5!A:A,Sheet5!G:G,"N",0,1),IF(OR(_xlpm.SS="N",AND(_xlpm.SS="Y",_xlfn.XLOOKUP(INDIRECT("Sheet1!A"&amp;ROW()),Sheet5!A:A,Sheet5!K:K,"N",0,1)="0")),0,1))</f>
        <v>1</v>
      </c>
      <c r="G185">
        <v>0</v>
      </c>
      <c r="L185" cm="1">
        <f t="array" aca="1" ref="L185" ca="1">_xlfn.XLOOKUP(INDIRECT("Sheet1!"&amp;"B"&amp;ROW()),INDIRECT(Sheet2!$W$2&amp;"$A:$A"),INDIRECT(Sheet2!$W$2&amp;"$D:$D"),VALUE(0),0,1)</f>
        <v>42</v>
      </c>
      <c r="M185">
        <v>0</v>
      </c>
      <c r="N185" cm="1">
        <f t="array" aca="1" ref="N185" ca="1">IFERROR(IF(AND(Sheet1!W185="",Sheet1!X185="",Sheet1!Y185=""),IF(OR(Sheet1!F185="❖",Sheet3!AC185="14:00",AND(F185=0,Sheet1!E185=""),AND(Sheet1!Q185=0,Sheet3!M185=0),AND(ABS(Sheet3!L185-Sheet1!S185)&lt;100,Sheet1!Q185=Sheet3!M185,Sheet3!AC185=VALUE(発送日))),0,1),1),0)</f>
        <v>0</v>
      </c>
      <c r="O185" cm="1">
        <f t="array" aca="1" ref="O185" ca="1">IF(INDIRECT("Sheet1!"&amp;"H"&amp;ROW())  &gt;=50,VALUE("10"),A185-INDIRECT("Sheet1!"&amp;"H"&amp;ROW())  )</f>
        <v>2</v>
      </c>
      <c r="R185" s="3">
        <v>0.92</v>
      </c>
    </row>
    <row r="186" spans="1:18">
      <c r="A186">
        <v>50</v>
      </c>
      <c r="B186">
        <v>4369</v>
      </c>
      <c r="D186">
        <v>4418</v>
      </c>
      <c r="E186" cm="1">
        <f t="array" aca="1" ref="E186" ca="1">IF(INDIRECT("Sheet1!"&amp;"B"&amp;ROW()) ="",VALUE(0),COUNTIF(INDIRECT(Sheet2!$W$2&amp;"$A:$A"),INDIRECT("Sheet1!"&amp;"B"&amp;ROW())))</f>
        <v>58</v>
      </c>
      <c r="F186" cm="1">
        <f t="array" aca="1" ref="F186" ca="1">_xlfn.LET(_xlpm.SS,_xlfn.XLOOKUP(INDIRECT("Sheet1!A"&amp;ROW()),Sheet5!A:A,Sheet5!G:G,"N",0,1),IF(OR(_xlpm.SS="N",AND(_xlpm.SS="Y",_xlfn.XLOOKUP(INDIRECT("Sheet1!A"&amp;ROW()),Sheet5!A:A,Sheet5!K:K,"N",0,1)="0")),0,1))</f>
        <v>1</v>
      </c>
      <c r="G186">
        <v>0</v>
      </c>
      <c r="L186" cm="1">
        <f t="array" aca="1" ref="L186" ca="1">_xlfn.XLOOKUP(INDIRECT("Sheet1!"&amp;"B"&amp;ROW()),INDIRECT(Sheet2!$W$2&amp;"$A:$A"),INDIRECT(Sheet2!$W$2&amp;"$D:$D"),VALUE(0),0,1)</f>
        <v>48</v>
      </c>
      <c r="M186">
        <v>0</v>
      </c>
      <c r="N186" cm="1">
        <f t="array" aca="1" ref="N186" ca="1">IFERROR(IF(AND(Sheet1!W186="",Sheet1!X186="",Sheet1!Y186=""),IF(OR(Sheet1!F186="❖",Sheet3!AC186="14:00",AND(F186=0,Sheet1!E186=""),AND(Sheet1!Q186=0,Sheet3!M186=0),AND(ABS(Sheet3!L186-Sheet1!S186)&lt;100,Sheet1!Q186=Sheet3!M186,Sheet3!AC186=VALUE(発送日))),0,1),1),0)</f>
        <v>1</v>
      </c>
      <c r="O186" cm="1">
        <f t="array" aca="1" ref="O186" ca="1">IF(INDIRECT("Sheet1!"&amp;"H"&amp;ROW())  &gt;=50,VALUE("10"),A186-INDIRECT("Sheet1!"&amp;"H"&amp;ROW())  )</f>
        <v>2</v>
      </c>
      <c r="R186" s="3">
        <v>0.92</v>
      </c>
    </row>
    <row r="187" spans="1:18">
      <c r="A187">
        <v>52</v>
      </c>
      <c r="B187">
        <v>4477</v>
      </c>
      <c r="D187">
        <v>4528</v>
      </c>
      <c r="E187" cm="1">
        <f t="array" aca="1" ref="E187" ca="1">IF(INDIRECT("Sheet1!"&amp;"B"&amp;ROW()) ="",VALUE(0),COUNTIF(INDIRECT(Sheet2!$W$2&amp;"$A:$A"),INDIRECT("Sheet1!"&amp;"B"&amp;ROW())))</f>
        <v>60</v>
      </c>
      <c r="F187" cm="1">
        <f t="array" aca="1" ref="F187" ca="1">_xlfn.LET(_xlpm.SS,_xlfn.XLOOKUP(INDIRECT("Sheet1!A"&amp;ROW()),Sheet5!A:A,Sheet5!G:G,"N",0,1),IF(OR(_xlpm.SS="N",AND(_xlpm.SS="Y",_xlfn.XLOOKUP(INDIRECT("Sheet1!A"&amp;ROW()),Sheet5!A:A,Sheet5!K:K,"N",0,1)="0")),0,1))</f>
        <v>1</v>
      </c>
      <c r="G187">
        <v>0</v>
      </c>
      <c r="L187" cm="1">
        <f t="array" aca="1" ref="L187" ca="1">_xlfn.XLOOKUP(INDIRECT("Sheet1!"&amp;"B"&amp;ROW()),INDIRECT(Sheet2!$W$2&amp;"$A:$A"),INDIRECT(Sheet2!$W$2&amp;"$D:$D"),VALUE(0),0,1)</f>
        <v>50</v>
      </c>
      <c r="M187">
        <v>0</v>
      </c>
      <c r="N187" cm="1">
        <f t="array" aca="1" ref="N187" ca="1">IFERROR(IF(AND(Sheet1!W187="",Sheet1!X187="",Sheet1!Y187=""),IF(OR(Sheet1!F187="❖",Sheet3!AC187="14:00",AND(F187=0,Sheet1!E187=""),AND(Sheet1!Q187=0,Sheet3!M187=0),AND(ABS(Sheet3!L187-Sheet1!S187)&lt;100,Sheet1!Q187=Sheet3!M187,Sheet3!AC187=VALUE(発送日))),0,1),1),0)</f>
        <v>0</v>
      </c>
      <c r="O187" cm="1">
        <f t="array" aca="1" ref="O187" ca="1">IF(INDIRECT("Sheet1!"&amp;"H"&amp;ROW())  &gt;=50,VALUE("10"),A187-INDIRECT("Sheet1!"&amp;"H"&amp;ROW())  )</f>
        <v>10</v>
      </c>
      <c r="R187" s="3">
        <v>0.92</v>
      </c>
    </row>
    <row r="188" spans="1:18">
      <c r="A188">
        <v>40</v>
      </c>
      <c r="B188">
        <v>4537</v>
      </c>
      <c r="D188">
        <v>4576</v>
      </c>
      <c r="E188" cm="1">
        <f t="array" aca="1" ref="E188" ca="1">IF(INDIRECT("Sheet1!"&amp;"B"&amp;ROW()) ="",VALUE(0),COUNTIF(INDIRECT(Sheet2!$W$2&amp;"$A:$A"),INDIRECT("Sheet1!"&amp;"B"&amp;ROW())))</f>
        <v>46</v>
      </c>
      <c r="F188" cm="1">
        <f t="array" aca="1" ref="F188" ca="1">_xlfn.LET(_xlpm.SS,_xlfn.XLOOKUP(INDIRECT("Sheet1!A"&amp;ROW()),Sheet5!A:A,Sheet5!G:G,"N",0,1),IF(OR(_xlpm.SS="N",AND(_xlpm.SS="Y",_xlfn.XLOOKUP(INDIRECT("Sheet1!A"&amp;ROW()),Sheet5!A:A,Sheet5!K:K,"N",0,1)="0")),0,1))</f>
        <v>1</v>
      </c>
      <c r="G188">
        <v>0</v>
      </c>
      <c r="L188" cm="1">
        <f t="array" aca="1" ref="L188" ca="1">_xlfn.XLOOKUP(INDIRECT("Sheet1!"&amp;"B"&amp;ROW()),INDIRECT(Sheet2!$W$2&amp;"$A:$A"),INDIRECT(Sheet2!$W$2&amp;"$D:$D"),VALUE(0),0,1)</f>
        <v>38</v>
      </c>
      <c r="M188">
        <v>0</v>
      </c>
      <c r="N188" cm="1">
        <f t="array" aca="1" ref="N188" ca="1">IFERROR(IF(AND(Sheet1!W188="",Sheet1!X188="",Sheet1!Y188=""),IF(OR(Sheet1!F188="❖",Sheet3!AC188="14:00",AND(F188=0,Sheet1!E188=""),AND(Sheet1!Q188=0,Sheet3!M188=0),AND(ABS(Sheet3!L188-Sheet1!S188)&lt;100,Sheet1!Q188=Sheet3!M188,Sheet3!AC188=VALUE(発送日))),0,1),1),0)</f>
        <v>1</v>
      </c>
      <c r="O188" cm="1">
        <f t="array" aca="1" ref="O188" ca="1">IF(INDIRECT("Sheet1!"&amp;"H"&amp;ROW())  &gt;=50,VALUE("10"),A188-INDIRECT("Sheet1!"&amp;"H"&amp;ROW())  )</f>
        <v>2</v>
      </c>
      <c r="R188" s="3">
        <v>0.92</v>
      </c>
    </row>
    <row r="189" spans="1:18">
      <c r="A189">
        <v>46</v>
      </c>
      <c r="B189">
        <v>4583</v>
      </c>
      <c r="D189">
        <v>4628</v>
      </c>
      <c r="E189" cm="1">
        <f t="array" aca="1" ref="E189" ca="1">IF(INDIRECT("Sheet1!"&amp;"B"&amp;ROW()) ="",VALUE(0),COUNTIF(INDIRECT(Sheet2!$W$2&amp;"$A:$A"),INDIRECT("Sheet1!"&amp;"B"&amp;ROW())))</f>
        <v>52</v>
      </c>
      <c r="F189" cm="1">
        <f t="array" aca="1" ref="F189" ca="1">_xlfn.LET(_xlpm.SS,_xlfn.XLOOKUP(INDIRECT("Sheet1!A"&amp;ROW()),Sheet5!A:A,Sheet5!G:G,"N",0,1),IF(OR(_xlpm.SS="N",AND(_xlpm.SS="Y",_xlfn.XLOOKUP(INDIRECT("Sheet1!A"&amp;ROW()),Sheet5!A:A,Sheet5!K:K,"N",0,1)="0")),0,1))</f>
        <v>1</v>
      </c>
      <c r="G189">
        <v>0</v>
      </c>
      <c r="L189" cm="1">
        <f t="array" aca="1" ref="L189" ca="1">_xlfn.XLOOKUP(INDIRECT("Sheet1!"&amp;"B"&amp;ROW()),INDIRECT(Sheet2!$W$2&amp;"$A:$A"),INDIRECT(Sheet2!$W$2&amp;"$D:$D"),VALUE(0),0,1)</f>
        <v>44</v>
      </c>
      <c r="M189">
        <v>0</v>
      </c>
      <c r="N189" cm="1">
        <f t="array" aca="1" ref="N189" ca="1">IFERROR(IF(AND(Sheet1!W189="",Sheet1!X189="",Sheet1!Y189=""),IF(OR(Sheet1!F189="❖",Sheet3!AC189="14:00",AND(F189=0,Sheet1!E189=""),AND(Sheet1!Q189=0,Sheet3!M189=0),AND(ABS(Sheet3!L189-Sheet1!S189)&lt;100,Sheet1!Q189=Sheet3!M189,Sheet3!AC189=VALUE(発送日))),0,1),1),0)</f>
        <v>0</v>
      </c>
      <c r="O189" cm="1">
        <f t="array" aca="1" ref="O189" ca="1">IF(INDIRECT("Sheet1!"&amp;"H"&amp;ROW())  &gt;=50,VALUE("10"),A189-INDIRECT("Sheet1!"&amp;"H"&amp;ROW())  )</f>
        <v>2</v>
      </c>
      <c r="R189" s="3">
        <v>0.92</v>
      </c>
    </row>
    <row r="190" spans="1:18">
      <c r="A190">
        <v>35</v>
      </c>
      <c r="B190">
        <v>4635</v>
      </c>
      <c r="D190">
        <v>4669</v>
      </c>
      <c r="E190" cm="1">
        <f t="array" aca="1" ref="E190" ca="1">IF(INDIRECT("Sheet1!"&amp;"B"&amp;ROW()) ="",VALUE(0),COUNTIF(INDIRECT(Sheet2!$W$2&amp;"$A:$A"),INDIRECT("Sheet1!"&amp;"B"&amp;ROW())))</f>
        <v>39</v>
      </c>
      <c r="F190" cm="1">
        <f t="array" aca="1" ref="F190" ca="1">_xlfn.LET(_xlpm.SS,_xlfn.XLOOKUP(INDIRECT("Sheet1!A"&amp;ROW()),Sheet5!A:A,Sheet5!G:G,"N",0,1),IF(OR(_xlpm.SS="N",AND(_xlpm.SS="Y",_xlfn.XLOOKUP(INDIRECT("Sheet1!A"&amp;ROW()),Sheet5!A:A,Sheet5!K:K,"N",0,1)="0")),0,1))</f>
        <v>1</v>
      </c>
      <c r="G190">
        <v>0</v>
      </c>
      <c r="L190" cm="1">
        <f t="array" aca="1" ref="L190" ca="1">_xlfn.XLOOKUP(INDIRECT("Sheet1!"&amp;"B"&amp;ROW()),INDIRECT(Sheet2!$W$2&amp;"$A:$A"),INDIRECT(Sheet2!$W$2&amp;"$D:$D"),VALUE(0),0,1)</f>
        <v>33</v>
      </c>
      <c r="M190">
        <v>0</v>
      </c>
      <c r="N190" cm="1">
        <f t="array" aca="1" ref="N190" ca="1">IFERROR(IF(AND(Sheet1!W190="",Sheet1!X190="",Sheet1!Y190=""),IF(OR(Sheet1!F190="❖",Sheet3!AC190="14:00",AND(F190=0,Sheet1!E190=""),AND(Sheet1!Q190=0,Sheet3!M190=0),AND(ABS(Sheet3!L190-Sheet1!S190)&lt;100,Sheet1!Q190=Sheet3!M190,Sheet3!AC190=VALUE(発送日))),0,1),1),0)</f>
        <v>1</v>
      </c>
      <c r="O190" cm="1">
        <f t="array" aca="1" ref="O190" ca="1">IF(INDIRECT("Sheet1!"&amp;"H"&amp;ROW())  &gt;=50,VALUE("10"),A190-INDIRECT("Sheet1!"&amp;"H"&amp;ROW())  )</f>
        <v>2</v>
      </c>
      <c r="R190" s="3">
        <v>0.92</v>
      </c>
    </row>
    <row r="191" spans="1:18">
      <c r="A191">
        <v>42</v>
      </c>
      <c r="B191">
        <v>4718</v>
      </c>
      <c r="D191">
        <v>4759</v>
      </c>
      <c r="E191" cm="1">
        <f t="array" aca="1" ref="E191" ca="1">IF(INDIRECT("Sheet1!"&amp;"B"&amp;ROW()) ="",VALUE(0),COUNTIF(INDIRECT(Sheet2!$W$2&amp;"$A:$A"),INDIRECT("Sheet1!"&amp;"B"&amp;ROW())))</f>
        <v>48</v>
      </c>
      <c r="F191" cm="1">
        <f t="array" aca="1" ref="F191" ca="1">_xlfn.LET(_xlpm.SS,_xlfn.XLOOKUP(INDIRECT("Sheet1!A"&amp;ROW()),Sheet5!A:A,Sheet5!G:G,"N",0,1),IF(OR(_xlpm.SS="N",AND(_xlpm.SS="Y",_xlfn.XLOOKUP(INDIRECT("Sheet1!A"&amp;ROW()),Sheet5!A:A,Sheet5!K:K,"N",0,1)="0")),0,1))</f>
        <v>1</v>
      </c>
      <c r="G191">
        <v>0</v>
      </c>
      <c r="L191" cm="1">
        <f t="array" aca="1" ref="L191" ca="1">_xlfn.XLOOKUP(INDIRECT("Sheet1!"&amp;"B"&amp;ROW()),INDIRECT(Sheet2!$W$2&amp;"$A:$A"),INDIRECT(Sheet2!$W$2&amp;"$D:$D"),VALUE(0),0,1)</f>
        <v>40</v>
      </c>
      <c r="M191">
        <v>0</v>
      </c>
      <c r="N191" cm="1">
        <f t="array" aca="1" ref="N191" ca="1">IFERROR(IF(AND(Sheet1!W191="",Sheet1!X191="",Sheet1!Y191=""),IF(OR(Sheet1!F191="❖",Sheet3!AC191="14:00",AND(F191=0,Sheet1!E191=""),AND(Sheet1!Q191=0,Sheet3!M191=0),AND(ABS(Sheet3!L191-Sheet1!S191)&lt;100,Sheet1!Q191=Sheet3!M191,Sheet3!AC191=VALUE(発送日))),0,1),1),0)</f>
        <v>1</v>
      </c>
      <c r="O191" cm="1">
        <f t="array" aca="1" ref="O191" ca="1">IF(INDIRECT("Sheet1!"&amp;"H"&amp;ROW())  &gt;=50,VALUE("10"),A191-INDIRECT("Sheet1!"&amp;"H"&amp;ROW())  )</f>
        <v>2</v>
      </c>
      <c r="R191" s="3">
        <v>0.92</v>
      </c>
    </row>
    <row r="192" spans="1:18">
      <c r="A192">
        <v>38</v>
      </c>
      <c r="B192">
        <v>4674</v>
      </c>
      <c r="D192">
        <v>4711</v>
      </c>
      <c r="E192" cm="1">
        <f t="array" aca="1" ref="E192" ca="1">IF(INDIRECT("Sheet1!"&amp;"B"&amp;ROW()) ="",VALUE(0),COUNTIF(INDIRECT(Sheet2!$W$2&amp;"$A:$A"),INDIRECT("Sheet1!"&amp;"B"&amp;ROW())))</f>
        <v>44</v>
      </c>
      <c r="F192" cm="1">
        <f t="array" aca="1" ref="F192" ca="1">_xlfn.LET(_xlpm.SS,_xlfn.XLOOKUP(INDIRECT("Sheet1!A"&amp;ROW()),Sheet5!A:A,Sheet5!G:G,"N",0,1),IF(OR(_xlpm.SS="N",AND(_xlpm.SS="Y",_xlfn.XLOOKUP(INDIRECT("Sheet1!A"&amp;ROW()),Sheet5!A:A,Sheet5!K:K,"N",0,1)="0")),0,1))</f>
        <v>1</v>
      </c>
      <c r="G192">
        <v>0</v>
      </c>
      <c r="L192" cm="1">
        <f t="array" aca="1" ref="L192" ca="1">_xlfn.XLOOKUP(INDIRECT("Sheet1!"&amp;"B"&amp;ROW()),INDIRECT(Sheet2!$W$2&amp;"$A:$A"),INDIRECT(Sheet2!$W$2&amp;"$D:$D"),VALUE(0),0,1)</f>
        <v>36</v>
      </c>
      <c r="M192">
        <v>0</v>
      </c>
      <c r="N192" cm="1">
        <f t="array" aca="1" ref="N192" ca="1">IFERROR(IF(AND(Sheet1!W192="",Sheet1!X192="",Sheet1!Y192=""),IF(OR(Sheet1!F192="❖",Sheet3!AC192="14:00",AND(F192=0,Sheet1!E192=""),AND(Sheet1!Q192=0,Sheet3!M192=0),AND(ABS(Sheet3!L192-Sheet1!S192)&lt;100,Sheet1!Q192=Sheet3!M192,Sheet3!AC192=VALUE(発送日))),0,1),1),0)</f>
        <v>0</v>
      </c>
      <c r="O192" cm="1">
        <f t="array" aca="1" ref="O192" ca="1">IF(INDIRECT("Sheet1!"&amp;"H"&amp;ROW())  &gt;=50,VALUE("10"),A192-INDIRECT("Sheet1!"&amp;"H"&amp;ROW())  )</f>
        <v>2</v>
      </c>
      <c r="R192" s="3">
        <v>0.92</v>
      </c>
    </row>
    <row r="193" spans="1:18">
      <c r="A193">
        <v>45</v>
      </c>
      <c r="B193">
        <v>5026</v>
      </c>
      <c r="D193">
        <v>5070</v>
      </c>
      <c r="E193" cm="1">
        <f t="array" aca="1" ref="E193" ca="1">IF(INDIRECT("Sheet1!"&amp;"B"&amp;ROW()) ="",VALUE(0),COUNTIF(INDIRECT(Sheet2!$W$2&amp;"$A:$A"),INDIRECT("Sheet1!"&amp;"B"&amp;ROW())))</f>
        <v>51</v>
      </c>
      <c r="F193" cm="1">
        <f t="array" aca="1" ref="F193" ca="1">_xlfn.LET(_xlpm.SS,_xlfn.XLOOKUP(INDIRECT("Sheet1!A"&amp;ROW()),Sheet5!A:A,Sheet5!G:G,"N",0,1),IF(OR(_xlpm.SS="N",AND(_xlpm.SS="Y",_xlfn.XLOOKUP(INDIRECT("Sheet1!A"&amp;ROW()),Sheet5!A:A,Sheet5!K:K,"N",0,1)="0")),0,1))</f>
        <v>1</v>
      </c>
      <c r="G193">
        <v>0</v>
      </c>
      <c r="L193" cm="1">
        <f t="array" aca="1" ref="L193" ca="1">_xlfn.XLOOKUP(INDIRECT("Sheet1!"&amp;"B"&amp;ROW()),INDIRECT(Sheet2!$W$2&amp;"$A:$A"),INDIRECT(Sheet2!$W$2&amp;"$D:$D"),VALUE(0),0,1)</f>
        <v>43</v>
      </c>
      <c r="M193">
        <v>0</v>
      </c>
      <c r="N193" cm="1">
        <f t="array" aca="1" ref="N193" ca="1">IFERROR(IF(AND(Sheet1!W193="",Sheet1!X193="",Sheet1!Y193=""),IF(OR(Sheet1!F193="❖",Sheet3!AC193="14:00",AND(F193=0,Sheet1!E193=""),AND(Sheet1!Q193=0,Sheet3!M193=0),AND(ABS(Sheet3!L193-Sheet1!S193)&lt;100,Sheet1!Q193=Sheet3!M193,Sheet3!AC193=VALUE(発送日))),0,1),1),0)</f>
        <v>1</v>
      </c>
      <c r="O193" cm="1">
        <f t="array" aca="1" ref="O193" ca="1">IF(INDIRECT("Sheet1!"&amp;"H"&amp;ROW())  &gt;=50,VALUE("10"),A193-INDIRECT("Sheet1!"&amp;"H"&amp;ROW())  )</f>
        <v>2</v>
      </c>
      <c r="R193" s="3">
        <v>0.92</v>
      </c>
    </row>
    <row r="194" spans="1:18">
      <c r="A194">
        <v>43</v>
      </c>
      <c r="B194">
        <v>4870</v>
      </c>
      <c r="D194">
        <v>4912</v>
      </c>
      <c r="E194" cm="1">
        <f t="array" aca="1" ref="E194" ca="1">IF(INDIRECT("Sheet1!"&amp;"B"&amp;ROW()) ="",VALUE(0),COUNTIF(INDIRECT(Sheet2!$W$2&amp;"$A:$A"),INDIRECT("Sheet1!"&amp;"B"&amp;ROW())))</f>
        <v>49</v>
      </c>
      <c r="F194" cm="1">
        <f t="array" aca="1" ref="F194" ca="1">_xlfn.LET(_xlpm.SS,_xlfn.XLOOKUP(INDIRECT("Sheet1!A"&amp;ROW()),Sheet5!A:A,Sheet5!G:G,"N",0,1),IF(OR(_xlpm.SS="N",AND(_xlpm.SS="Y",_xlfn.XLOOKUP(INDIRECT("Sheet1!A"&amp;ROW()),Sheet5!A:A,Sheet5!K:K,"N",0,1)="0")),0,1))</f>
        <v>1</v>
      </c>
      <c r="G194">
        <v>0</v>
      </c>
      <c r="L194" cm="1">
        <f t="array" aca="1" ref="L194" ca="1">_xlfn.XLOOKUP(INDIRECT("Sheet1!"&amp;"B"&amp;ROW()),INDIRECT(Sheet2!$W$2&amp;"$A:$A"),INDIRECT(Sheet2!$W$2&amp;"$D:$D"),VALUE(0),0,1)</f>
        <v>41</v>
      </c>
      <c r="M194">
        <v>0</v>
      </c>
      <c r="N194" cm="1">
        <f t="array" aca="1" ref="N194" ca="1">IFERROR(IF(AND(Sheet1!W194="",Sheet1!X194="",Sheet1!Y194=""),IF(OR(Sheet1!F194="❖",Sheet3!AC194="14:00",AND(F194=0,Sheet1!E194=""),AND(Sheet1!Q194=0,Sheet3!M194=0),AND(ABS(Sheet3!L194-Sheet1!S194)&lt;100,Sheet1!Q194=Sheet3!M194,Sheet3!AC194=VALUE(発送日))),0,1),1),0)</f>
        <v>0</v>
      </c>
      <c r="O194" cm="1">
        <f t="array" aca="1" ref="O194" ca="1">IF(INDIRECT("Sheet1!"&amp;"H"&amp;ROW())  &gt;=50,VALUE("10"),A194-INDIRECT("Sheet1!"&amp;"H"&amp;ROW())  )</f>
        <v>2</v>
      </c>
      <c r="R194" s="3">
        <v>0.92</v>
      </c>
    </row>
    <row r="195" spans="1:18">
      <c r="A195">
        <v>49</v>
      </c>
      <c r="B195">
        <v>4919</v>
      </c>
      <c r="D195">
        <v>4967</v>
      </c>
      <c r="E195" cm="1">
        <f t="array" aca="1" ref="E195" ca="1">IF(INDIRECT("Sheet1!"&amp;"B"&amp;ROW()) ="",VALUE(0),COUNTIF(INDIRECT(Sheet2!$W$2&amp;"$A:$A"),INDIRECT("Sheet1!"&amp;"B"&amp;ROW())))</f>
        <v>57</v>
      </c>
      <c r="F195" cm="1">
        <f t="array" aca="1" ref="F195" ca="1">_xlfn.LET(_xlpm.SS,_xlfn.XLOOKUP(INDIRECT("Sheet1!A"&amp;ROW()),Sheet5!A:A,Sheet5!G:G,"N",0,1),IF(OR(_xlpm.SS="N",AND(_xlpm.SS="Y",_xlfn.XLOOKUP(INDIRECT("Sheet1!A"&amp;ROW()),Sheet5!A:A,Sheet5!K:K,"N",0,1)="0")),0,1))</f>
        <v>1</v>
      </c>
      <c r="G195">
        <v>0</v>
      </c>
      <c r="L195" cm="1">
        <f t="array" aca="1" ref="L195" ca="1">_xlfn.XLOOKUP(INDIRECT("Sheet1!"&amp;"B"&amp;ROW()),INDIRECT(Sheet2!$W$2&amp;"$A:$A"),INDIRECT(Sheet2!$W$2&amp;"$D:$D"),VALUE(0),0,1)</f>
        <v>47</v>
      </c>
      <c r="M195">
        <v>0</v>
      </c>
      <c r="N195" cm="1">
        <f t="array" aca="1" ref="N195" ca="1">IFERROR(IF(AND(Sheet1!W195="",Sheet1!X195="",Sheet1!Y195=""),IF(OR(Sheet1!F195="❖",Sheet3!AC195="14:00",AND(F195=0,Sheet1!E195=""),AND(Sheet1!Q195=0,Sheet3!M195=0),AND(ABS(Sheet3!L195-Sheet1!S195)&lt;100,Sheet1!Q195=Sheet3!M195,Sheet3!AC195=VALUE(発送日))),0,1),1),0)</f>
        <v>1</v>
      </c>
      <c r="O195" cm="1">
        <f t="array" aca="1" ref="O195" ca="1">IF(INDIRECT("Sheet1!"&amp;"H"&amp;ROW())  &gt;=50,VALUE("10"),A195-INDIRECT("Sheet1!"&amp;"H"&amp;ROW())  )</f>
        <v>2</v>
      </c>
      <c r="R195" s="3">
        <v>0.92</v>
      </c>
    </row>
    <row r="196" spans="1:18">
      <c r="A196">
        <v>47</v>
      </c>
      <c r="B196">
        <v>4817</v>
      </c>
      <c r="D196">
        <v>4863</v>
      </c>
      <c r="E196" cm="1">
        <f t="array" aca="1" ref="E196" ca="1">IF(INDIRECT("Sheet1!"&amp;"B"&amp;ROW()) ="",VALUE(0),COUNTIF(INDIRECT(Sheet2!$W$2&amp;"$A:$A"),INDIRECT("Sheet1!"&amp;"B"&amp;ROW())))</f>
        <v>53</v>
      </c>
      <c r="F196" cm="1">
        <f t="array" aca="1" ref="F196" ca="1">_xlfn.LET(_xlpm.SS,_xlfn.XLOOKUP(INDIRECT("Sheet1!A"&amp;ROW()),Sheet5!A:A,Sheet5!G:G,"N",0,1),IF(OR(_xlpm.SS="N",AND(_xlpm.SS="Y",_xlfn.XLOOKUP(INDIRECT("Sheet1!A"&amp;ROW()),Sheet5!A:A,Sheet5!K:K,"N",0,1)="0")),0,1))</f>
        <v>1</v>
      </c>
      <c r="G196">
        <v>0</v>
      </c>
      <c r="L196" cm="1">
        <f t="array" aca="1" ref="L196" ca="1">_xlfn.XLOOKUP(INDIRECT("Sheet1!"&amp;"B"&amp;ROW()),INDIRECT(Sheet2!$W$2&amp;"$A:$A"),INDIRECT(Sheet2!$W$2&amp;"$D:$D"),VALUE(0),0,1)</f>
        <v>45</v>
      </c>
      <c r="M196">
        <v>0</v>
      </c>
      <c r="N196" cm="1">
        <f t="array" aca="1" ref="N196" ca="1">IFERROR(IF(AND(Sheet1!W196="",Sheet1!X196="",Sheet1!Y196=""),IF(OR(Sheet1!F196="❖",Sheet3!AC196="14:00",AND(F196=0,Sheet1!E196=""),AND(Sheet1!Q196=0,Sheet3!M196=0),AND(ABS(Sheet3!L196-Sheet1!S196)&lt;100,Sheet1!Q196=Sheet3!M196,Sheet3!AC196=VALUE(発送日))),0,1),1),0)</f>
        <v>1</v>
      </c>
      <c r="O196" cm="1">
        <f t="array" aca="1" ref="O196" ca="1">IF(INDIRECT("Sheet1!"&amp;"H"&amp;ROW())  &gt;=50,VALUE("10"),A196-INDIRECT("Sheet1!"&amp;"H"&amp;ROW())  )</f>
        <v>2</v>
      </c>
      <c r="R196" s="3">
        <v>0.92</v>
      </c>
    </row>
    <row r="197" spans="1:18">
      <c r="A197">
        <v>44</v>
      </c>
      <c r="B197">
        <v>4976</v>
      </c>
      <c r="D197">
        <v>5019</v>
      </c>
      <c r="E197" cm="1">
        <f t="array" aca="1" ref="E197" ca="1">IF(INDIRECT("Sheet1!"&amp;"B"&amp;ROW()) ="",VALUE(0),COUNTIF(INDIRECT(Sheet2!$W$2&amp;"$A:$A"),INDIRECT("Sheet1!"&amp;"B"&amp;ROW())))</f>
        <v>50</v>
      </c>
      <c r="F197" cm="1">
        <f t="array" aca="1" ref="F197" ca="1">_xlfn.LET(_xlpm.SS,_xlfn.XLOOKUP(INDIRECT("Sheet1!A"&amp;ROW()),Sheet5!A:A,Sheet5!G:G,"N",0,1),IF(OR(_xlpm.SS="N",AND(_xlpm.SS="Y",_xlfn.XLOOKUP(INDIRECT("Sheet1!A"&amp;ROW()),Sheet5!A:A,Sheet5!K:K,"N",0,1)="0")),0,1))</f>
        <v>1</v>
      </c>
      <c r="G197">
        <v>0</v>
      </c>
      <c r="L197" cm="1">
        <f t="array" aca="1" ref="L197" ca="1">_xlfn.XLOOKUP(INDIRECT("Sheet1!"&amp;"B"&amp;ROW()),INDIRECT(Sheet2!$W$2&amp;"$A:$A"),INDIRECT(Sheet2!$W$2&amp;"$D:$D"),VALUE(0),0,1)</f>
        <v>42</v>
      </c>
      <c r="M197">
        <v>0</v>
      </c>
      <c r="N197" cm="1">
        <f t="array" aca="1" ref="N197" ca="1">IFERROR(IF(AND(Sheet1!W197="",Sheet1!X197="",Sheet1!Y197=""),IF(OR(Sheet1!F197="❖",Sheet3!AC197="14:00",AND(F197=0,Sheet1!E197=""),AND(Sheet1!Q197=0,Sheet3!M197=0),AND(ABS(Sheet3!L197-Sheet1!S197)&lt;100,Sheet1!Q197=Sheet3!M197,Sheet3!AC197=VALUE(発送日))),0,1),1),0)</f>
        <v>0</v>
      </c>
      <c r="O197" cm="1">
        <f t="array" aca="1" ref="O197" ca="1">IF(INDIRECT("Sheet1!"&amp;"H"&amp;ROW())  &gt;=50,VALUE("10"),A197-INDIRECT("Sheet1!"&amp;"H"&amp;ROW())  )</f>
        <v>2</v>
      </c>
      <c r="R197" s="3">
        <v>0.92</v>
      </c>
    </row>
    <row r="198" spans="1:18">
      <c r="A198">
        <v>45</v>
      </c>
      <c r="B198">
        <v>4766</v>
      </c>
      <c r="D198">
        <v>4810</v>
      </c>
      <c r="E198" cm="1">
        <f t="array" aca="1" ref="E198" ca="1">IF(INDIRECT("Sheet1!"&amp;"B"&amp;ROW()) ="",VALUE(0),COUNTIF(INDIRECT(Sheet2!$W$2&amp;"$A:$A"),INDIRECT("Sheet1!"&amp;"B"&amp;ROW())))</f>
        <v>51</v>
      </c>
      <c r="F198" cm="1">
        <f t="array" aca="1" ref="F198" ca="1">_xlfn.LET(_xlpm.SS,_xlfn.XLOOKUP(INDIRECT("Sheet1!A"&amp;ROW()),Sheet5!A:A,Sheet5!G:G,"N",0,1),IF(OR(_xlpm.SS="N",AND(_xlpm.SS="Y",_xlfn.XLOOKUP(INDIRECT("Sheet1!A"&amp;ROW()),Sheet5!A:A,Sheet5!K:K,"N",0,1)="0")),0,1))</f>
        <v>1</v>
      </c>
      <c r="G198">
        <v>0</v>
      </c>
      <c r="L198" cm="1">
        <f t="array" aca="1" ref="L198" ca="1">_xlfn.XLOOKUP(INDIRECT("Sheet1!"&amp;"B"&amp;ROW()),INDIRECT(Sheet2!$W$2&amp;"$A:$A"),INDIRECT(Sheet2!$W$2&amp;"$D:$D"),VALUE(0),0,1)</f>
        <v>43</v>
      </c>
      <c r="M198">
        <v>0</v>
      </c>
      <c r="N198" cm="1">
        <f t="array" aca="1" ref="N198" ca="1">IFERROR(IF(AND(Sheet1!W198="",Sheet1!X198="",Sheet1!Y198=""),IF(OR(Sheet1!F198="❖",Sheet3!AC198="14:00",AND(F198=0,Sheet1!E198=""),AND(Sheet1!Q198=0,Sheet3!M198=0),AND(ABS(Sheet3!L198-Sheet1!S198)&lt;100,Sheet1!Q198=Sheet3!M198,Sheet3!AC198=VALUE(発送日))),0,1),1),0)</f>
        <v>1</v>
      </c>
      <c r="O198" cm="1">
        <f t="array" aca="1" ref="O198" ca="1">IF(INDIRECT("Sheet1!"&amp;"H"&amp;ROW())  &gt;=50,VALUE("10"),A198-INDIRECT("Sheet1!"&amp;"H"&amp;ROW())  )</f>
        <v>2</v>
      </c>
      <c r="R198" s="3">
        <v>0.92</v>
      </c>
    </row>
    <row r="199" spans="1:18">
      <c r="A199">
        <v>9</v>
      </c>
      <c r="B199">
        <v>5079</v>
      </c>
      <c r="D199">
        <v>5087</v>
      </c>
      <c r="E199" cm="1">
        <f t="array" aca="1" ref="E199" ca="1">IF(INDIRECT("Sheet1!"&amp;"B"&amp;ROW()) ="",VALUE(0),COUNTIF(INDIRECT(Sheet2!$W$2&amp;"$A:$A"),INDIRECT("Sheet1!"&amp;"B"&amp;ROW())))</f>
        <v>9</v>
      </c>
      <c r="F199" cm="1">
        <f t="array" aca="1" ref="F199" ca="1">_xlfn.LET(_xlpm.SS,_xlfn.XLOOKUP(INDIRECT("Sheet1!A"&amp;ROW()),Sheet5!A:A,Sheet5!G:G,"N",0,1),IF(OR(_xlpm.SS="N",AND(_xlpm.SS="Y",_xlfn.XLOOKUP(INDIRECT("Sheet1!A"&amp;ROW()),Sheet5!A:A,Sheet5!K:K,"N",0,1)="0")),0,1))</f>
        <v>0</v>
      </c>
      <c r="G199">
        <v>0</v>
      </c>
      <c r="L199" cm="1">
        <f t="array" aca="1" ref="L199" ca="1">_xlfn.XLOOKUP(INDIRECT("Sheet1!"&amp;"B"&amp;ROW()),INDIRECT(Sheet2!$W$2&amp;"$A:$A"),INDIRECT(Sheet2!$W$2&amp;"$D:$D"),VALUE(0),0,1)</f>
        <v>7</v>
      </c>
      <c r="M199">
        <v>0</v>
      </c>
      <c r="N199" cm="1">
        <f t="array" aca="1" ref="N199" ca="1">IFERROR(IF(AND(Sheet1!W199="",Sheet1!X199="",Sheet1!Y199=""),IF(OR(Sheet1!F199="❖",Sheet3!AC199="14:00",AND(F199=0,Sheet1!E199=""),AND(Sheet1!Q199=0,Sheet3!M199=0),AND(ABS(Sheet3!L199-Sheet1!S199)&lt;100,Sheet1!Q199=Sheet3!M199,Sheet3!AC199=VALUE(発送日))),0,1),1),0)</f>
        <v>0</v>
      </c>
      <c r="O199" cm="1">
        <f t="array" aca="1" ref="O199" ca="1">IF(INDIRECT("Sheet1!"&amp;"H"&amp;ROW())  &gt;=50,VALUE("10"),A199-INDIRECT("Sheet1!"&amp;"H"&amp;ROW())  )</f>
        <v>2</v>
      </c>
      <c r="R199" s="3">
        <v>0.92</v>
      </c>
    </row>
    <row r="200" spans="1:18">
      <c r="A200">
        <v>6</v>
      </c>
      <c r="B200">
        <v>5090</v>
      </c>
      <c r="D200">
        <v>5095</v>
      </c>
      <c r="E200" cm="1">
        <f t="array" aca="1" ref="E200" ca="1">IF(INDIRECT("Sheet1!"&amp;"B"&amp;ROW()) ="",VALUE(0),COUNTIF(INDIRECT(Sheet2!$W$2&amp;"$A:$A"),INDIRECT("Sheet1!"&amp;"B"&amp;ROW())))</f>
        <v>6</v>
      </c>
      <c r="F200" cm="1">
        <f t="array" aca="1" ref="F200" ca="1">_xlfn.LET(_xlpm.SS,_xlfn.XLOOKUP(INDIRECT("Sheet1!A"&amp;ROW()),Sheet5!A:A,Sheet5!G:G,"N",0,1),IF(OR(_xlpm.SS="N",AND(_xlpm.SS="Y",_xlfn.XLOOKUP(INDIRECT("Sheet1!A"&amp;ROW()),Sheet5!A:A,Sheet5!K:K,"N",0,1)="0")),0,1))</f>
        <v>0</v>
      </c>
      <c r="G200">
        <v>0</v>
      </c>
      <c r="L200" cm="1">
        <f t="array" aca="1" ref="L200" ca="1">_xlfn.XLOOKUP(INDIRECT("Sheet1!"&amp;"B"&amp;ROW()),INDIRECT(Sheet2!$W$2&amp;"$A:$A"),INDIRECT(Sheet2!$W$2&amp;"$D:$D"),VALUE(0),0,1)</f>
        <v>4</v>
      </c>
      <c r="M200">
        <v>0</v>
      </c>
      <c r="N200" cm="1">
        <f t="array" aca="1" ref="N200" ca="1">IFERROR(IF(AND(Sheet1!W200="",Sheet1!X200="",Sheet1!Y200=""),IF(OR(Sheet1!F200="❖",Sheet3!AC200="14:00",AND(F200=0,Sheet1!E200=""),AND(Sheet1!Q200=0,Sheet3!M200=0),AND(ABS(Sheet3!L200-Sheet1!S200)&lt;100,Sheet1!Q200=Sheet3!M200,Sheet3!AC200=VALUE(発送日))),0,1),1),0)</f>
        <v>0</v>
      </c>
      <c r="O200" cm="1">
        <f t="array" aca="1" ref="O200" ca="1">IF(INDIRECT("Sheet1!"&amp;"H"&amp;ROW())  &gt;=50,VALUE("10"),A200-INDIRECT("Sheet1!"&amp;"H"&amp;ROW())  )</f>
        <v>2</v>
      </c>
      <c r="R200" s="3">
        <v>0.92</v>
      </c>
    </row>
    <row r="201" spans="1:18">
      <c r="A201">
        <v>1</v>
      </c>
      <c r="B201">
        <v>5077</v>
      </c>
      <c r="D201">
        <v>5077</v>
      </c>
      <c r="E201" cm="1">
        <f t="array" aca="1" ref="E201" ca="1">IF(INDIRECT("Sheet1!"&amp;"B"&amp;ROW()) ="",VALUE(0),COUNTIF(INDIRECT(Sheet2!$W$2&amp;"$A:$A"),INDIRECT("Sheet1!"&amp;"B"&amp;ROW())))</f>
        <v>2</v>
      </c>
      <c r="F201" cm="1">
        <f t="array" aca="1" ref="F201" ca="1">_xlfn.LET(_xlpm.SS,_xlfn.XLOOKUP(INDIRECT("Sheet1!A"&amp;ROW()),Sheet5!A:A,Sheet5!G:G,"N",0,1),IF(OR(_xlpm.SS="N",AND(_xlpm.SS="Y",_xlfn.XLOOKUP(INDIRECT("Sheet1!A"&amp;ROW()),Sheet5!A:A,Sheet5!K:K,"N",0,1)="0")),0,1))</f>
        <v>0</v>
      </c>
      <c r="G201">
        <v>0</v>
      </c>
      <c r="L201" cm="1">
        <f t="array" aca="1" ref="L201" ca="1">_xlfn.XLOOKUP(INDIRECT("Sheet1!"&amp;"B"&amp;ROW()),INDIRECT(Sheet2!$W$2&amp;"$A:$A"),INDIRECT(Sheet2!$W$2&amp;"$D:$D"),VALUE(0),0,1)</f>
        <v>0</v>
      </c>
      <c r="M201">
        <v>0</v>
      </c>
      <c r="N201" cm="1">
        <f t="array" aca="1" ref="N201" ca="1">IFERROR(IF(AND(Sheet1!W201="",Sheet1!X201="",Sheet1!Y201=""),IF(OR(Sheet1!F201="❖",Sheet3!AC201="14:00",AND(F201=0,Sheet1!E201=""),AND(Sheet1!Q201=0,Sheet3!M201=0),AND(ABS(Sheet3!L201-Sheet1!S201)&lt;100,Sheet1!Q201=Sheet3!M201,Sheet3!AC201=VALUE(発送日))),0,1),1),0)</f>
        <v>0</v>
      </c>
      <c r="O201" cm="1">
        <f t="array" aca="1" ref="O201" ca="1">IF(INDIRECT("Sheet1!"&amp;"H"&amp;ROW())  &gt;=50,VALUE("10"),A201-INDIRECT("Sheet1!"&amp;"H"&amp;ROW())  )</f>
        <v>1</v>
      </c>
      <c r="R201" s="3">
        <v>0.92</v>
      </c>
    </row>
    <row r="202" spans="1:18">
      <c r="A202">
        <v>1</v>
      </c>
      <c r="B202">
        <v>5088</v>
      </c>
      <c r="D202">
        <v>5088</v>
      </c>
      <c r="E202" cm="1">
        <f t="array" aca="1" ref="E202" ca="1">IF(INDIRECT("Sheet1!"&amp;"B"&amp;ROW()) ="",VALUE(0),COUNTIF(INDIRECT(Sheet2!$W$2&amp;"$A:$A"),INDIRECT("Sheet1!"&amp;"B"&amp;ROW())))</f>
        <v>2</v>
      </c>
      <c r="F202" cm="1">
        <f t="array" aca="1" ref="F202" ca="1">_xlfn.LET(_xlpm.SS,_xlfn.XLOOKUP(INDIRECT("Sheet1!A"&amp;ROW()),Sheet5!A:A,Sheet5!G:G,"N",0,1),IF(OR(_xlpm.SS="N",AND(_xlpm.SS="Y",_xlfn.XLOOKUP(INDIRECT("Sheet1!A"&amp;ROW()),Sheet5!A:A,Sheet5!K:K,"N",0,1)="0")),0,1))</f>
        <v>0</v>
      </c>
      <c r="G202">
        <v>0</v>
      </c>
      <c r="L202" cm="1">
        <f t="array" aca="1" ref="L202" ca="1">_xlfn.XLOOKUP(INDIRECT("Sheet1!"&amp;"B"&amp;ROW()),INDIRECT(Sheet2!$W$2&amp;"$A:$A"),INDIRECT(Sheet2!$W$2&amp;"$D:$D"),VALUE(0),0,1)</f>
        <v>0</v>
      </c>
      <c r="M202">
        <v>0</v>
      </c>
      <c r="N202" cm="1">
        <f t="array" aca="1" ref="N202" ca="1">IFERROR(IF(AND(Sheet1!W202="",Sheet1!X202="",Sheet1!Y202=""),IF(OR(Sheet1!F202="❖",Sheet3!AC202="14:00",AND(F202=0,Sheet1!E202=""),AND(Sheet1!Q202=0,Sheet3!M202=0),AND(ABS(Sheet3!L202-Sheet1!S202)&lt;100,Sheet1!Q202=Sheet3!M202,Sheet3!AC202=VALUE(発送日))),0,1),1),0)</f>
        <v>0</v>
      </c>
      <c r="O202" cm="1">
        <f t="array" aca="1" ref="O202" ca="1">IF(INDIRECT("Sheet1!"&amp;"H"&amp;ROW())  &gt;=50,VALUE("10"),A202-INDIRECT("Sheet1!"&amp;"H"&amp;ROW())  )</f>
        <v>1</v>
      </c>
      <c r="R202" s="3">
        <v>0.92</v>
      </c>
    </row>
    <row r="203" spans="1:18">
      <c r="A203">
        <v>43</v>
      </c>
      <c r="B203">
        <v>5133</v>
      </c>
      <c r="D203">
        <v>5175</v>
      </c>
      <c r="E203" cm="1">
        <f t="array" aca="1" ref="E203" ca="1">IF(INDIRECT("Sheet1!"&amp;"B"&amp;ROW()) ="",VALUE(0),COUNTIF(INDIRECT(Sheet2!$W$2&amp;"$A:$A"),INDIRECT("Sheet1!"&amp;"B"&amp;ROW())))</f>
        <v>49</v>
      </c>
      <c r="F203" cm="1">
        <f t="array" aca="1" ref="F203" ca="1">_xlfn.LET(_xlpm.SS,_xlfn.XLOOKUP(INDIRECT("Sheet1!A"&amp;ROW()),Sheet5!A:A,Sheet5!G:G,"N",0,1),IF(OR(_xlpm.SS="N",AND(_xlpm.SS="Y",_xlfn.XLOOKUP(INDIRECT("Sheet1!A"&amp;ROW()),Sheet5!A:A,Sheet5!K:K,"N",0,1)="0")),0,1))</f>
        <v>1</v>
      </c>
      <c r="G203">
        <v>0</v>
      </c>
      <c r="L203" cm="1">
        <f t="array" aca="1" ref="L203" ca="1">_xlfn.XLOOKUP(INDIRECT("Sheet1!"&amp;"B"&amp;ROW()),INDIRECT(Sheet2!$W$2&amp;"$A:$A"),INDIRECT(Sheet2!$W$2&amp;"$D:$D"),VALUE(0),0,1)</f>
        <v>41</v>
      </c>
      <c r="M203">
        <v>0</v>
      </c>
      <c r="N203" cm="1">
        <f t="array" aca="1" ref="N203" ca="1">IFERROR(IF(AND(Sheet1!W203="",Sheet1!X203="",Sheet1!Y203=""),IF(OR(Sheet1!F203="❖",Sheet3!AC203="14:00",AND(F203=0,Sheet1!E203=""),AND(Sheet1!Q203=0,Sheet3!M203=0),AND(ABS(Sheet3!L203-Sheet1!S203)&lt;100,Sheet1!Q203=Sheet3!M203,Sheet3!AC203=VALUE(発送日))),0,1),1),0)</f>
        <v>1</v>
      </c>
      <c r="O203" cm="1">
        <f t="array" aca="1" ref="O203" ca="1">IF(INDIRECT("Sheet1!"&amp;"H"&amp;ROW())  &gt;=50,VALUE("10"),A203-INDIRECT("Sheet1!"&amp;"H"&amp;ROW())  )</f>
        <v>2</v>
      </c>
      <c r="R203" s="3">
        <v>0.92</v>
      </c>
    </row>
    <row r="204" spans="1:18">
      <c r="A204">
        <v>1</v>
      </c>
      <c r="B204">
        <v>5096</v>
      </c>
      <c r="D204">
        <v>5096</v>
      </c>
      <c r="E204" cm="1">
        <f t="array" aca="1" ref="E204" ca="1">IF(INDIRECT("Sheet1!"&amp;"B"&amp;ROW()) ="",VALUE(0),COUNTIF(INDIRECT(Sheet2!$W$2&amp;"$A:$A"),INDIRECT("Sheet1!"&amp;"B"&amp;ROW())))</f>
        <v>2</v>
      </c>
      <c r="F204" cm="1">
        <f t="array" aca="1" ref="F204" ca="1">_xlfn.LET(_xlpm.SS,_xlfn.XLOOKUP(INDIRECT("Sheet1!A"&amp;ROW()),Sheet5!A:A,Sheet5!G:G,"N",0,1),IF(OR(_xlpm.SS="N",AND(_xlpm.SS="Y",_xlfn.XLOOKUP(INDIRECT("Sheet1!A"&amp;ROW()),Sheet5!A:A,Sheet5!K:K,"N",0,1)="0")),0,1))</f>
        <v>0</v>
      </c>
      <c r="G204">
        <v>0</v>
      </c>
      <c r="L204" cm="1">
        <f t="array" aca="1" ref="L204" ca="1">_xlfn.XLOOKUP(INDIRECT("Sheet1!"&amp;"B"&amp;ROW()),INDIRECT(Sheet2!$W$2&amp;"$A:$A"),INDIRECT(Sheet2!$W$2&amp;"$D:$D"),VALUE(0),0,1)</f>
        <v>0</v>
      </c>
      <c r="M204">
        <v>0</v>
      </c>
      <c r="N204" cm="1">
        <f t="array" aca="1" ref="N204" ca="1">IFERROR(IF(AND(Sheet1!W204="",Sheet1!X204="",Sheet1!Y204=""),IF(OR(Sheet1!F204="❖",Sheet3!AC204="14:00",AND(F204=0,Sheet1!E204=""),AND(Sheet1!Q204=0,Sheet3!M204=0),AND(ABS(Sheet3!L204-Sheet1!S204)&lt;100,Sheet1!Q204=Sheet3!M204,Sheet3!AC204=VALUE(発送日))),0,1),1),0)</f>
        <v>0</v>
      </c>
      <c r="O204" cm="1">
        <f t="array" aca="1" ref="O204" ca="1">IF(INDIRECT("Sheet1!"&amp;"H"&amp;ROW())  &gt;=50,VALUE("10"),A204-INDIRECT("Sheet1!"&amp;"H"&amp;ROW())  )</f>
        <v>1</v>
      </c>
      <c r="R204" s="3">
        <v>0.92</v>
      </c>
    </row>
    <row r="205" spans="1:18">
      <c r="A205">
        <v>48</v>
      </c>
      <c r="B205">
        <v>5182</v>
      </c>
      <c r="D205">
        <v>5229</v>
      </c>
      <c r="E205" cm="1">
        <f t="array" aca="1" ref="E205" ca="1">IF(INDIRECT("Sheet1!"&amp;"B"&amp;ROW()) ="",VALUE(0),COUNTIF(INDIRECT(Sheet2!$W$2&amp;"$A:$A"),INDIRECT("Sheet1!"&amp;"B"&amp;ROW())))</f>
        <v>54</v>
      </c>
      <c r="F205" cm="1">
        <f t="array" aca="1" ref="F205" ca="1">_xlfn.LET(_xlpm.SS,_xlfn.XLOOKUP(INDIRECT("Sheet1!A"&amp;ROW()),Sheet5!A:A,Sheet5!G:G,"N",0,1),IF(OR(_xlpm.SS="N",AND(_xlpm.SS="Y",_xlfn.XLOOKUP(INDIRECT("Sheet1!A"&amp;ROW()),Sheet5!A:A,Sheet5!K:K,"N",0,1)="0")),0,1))</f>
        <v>1</v>
      </c>
      <c r="G205">
        <v>0</v>
      </c>
      <c r="L205" cm="1">
        <f t="array" aca="1" ref="L205" ca="1">_xlfn.XLOOKUP(INDIRECT("Sheet1!"&amp;"B"&amp;ROW()),INDIRECT(Sheet2!$W$2&amp;"$A:$A"),INDIRECT(Sheet2!$W$2&amp;"$D:$D"),VALUE(0),0,1)</f>
        <v>46</v>
      </c>
      <c r="M205">
        <v>0</v>
      </c>
      <c r="N205" cm="1">
        <f t="array" aca="1" ref="N205" ca="1">IFERROR(IF(AND(Sheet1!W205="",Sheet1!X205="",Sheet1!Y205=""),IF(OR(Sheet1!F205="❖",Sheet3!AC205="14:00",AND(F205=0,Sheet1!E205=""),AND(Sheet1!Q205=0,Sheet3!M205=0),AND(ABS(Sheet3!L205-Sheet1!S205)&lt;100,Sheet1!Q205=Sheet3!M205,Sheet3!AC205=VALUE(発送日))),0,1),1),0)</f>
        <v>1</v>
      </c>
      <c r="O205" cm="1">
        <f t="array" aca="1" ref="O205" ca="1">IF(INDIRECT("Sheet1!"&amp;"H"&amp;ROW())  &gt;=50,VALUE("10"),A205-INDIRECT("Sheet1!"&amp;"H"&amp;ROW())  )</f>
        <v>2</v>
      </c>
      <c r="R205" s="3">
        <v>0.92</v>
      </c>
    </row>
    <row r="206" spans="1:18">
      <c r="A206">
        <v>31</v>
      </c>
      <c r="B206">
        <v>5098</v>
      </c>
      <c r="D206">
        <v>5128</v>
      </c>
      <c r="E206" cm="1">
        <f t="array" aca="1" ref="E206" ca="1">IF(INDIRECT("Sheet1!"&amp;"B"&amp;ROW()) ="",VALUE(0),COUNTIF(INDIRECT(Sheet2!$W$2&amp;"$A:$A"),INDIRECT("Sheet1!"&amp;"B"&amp;ROW())))</f>
        <v>35</v>
      </c>
      <c r="F206" cm="1">
        <f t="array" aca="1" ref="F206" ca="1">_xlfn.LET(_xlpm.SS,_xlfn.XLOOKUP(INDIRECT("Sheet1!A"&amp;ROW()),Sheet5!A:A,Sheet5!G:G,"N",0,1),IF(OR(_xlpm.SS="N",AND(_xlpm.SS="Y",_xlfn.XLOOKUP(INDIRECT("Sheet1!A"&amp;ROW()),Sheet5!A:A,Sheet5!K:K,"N",0,1)="0")),0,1))</f>
        <v>1</v>
      </c>
      <c r="G206">
        <v>0</v>
      </c>
      <c r="L206" cm="1">
        <f t="array" aca="1" ref="L206" ca="1">_xlfn.XLOOKUP(INDIRECT("Sheet1!"&amp;"B"&amp;ROW()),INDIRECT(Sheet2!$W$2&amp;"$A:$A"),INDIRECT(Sheet2!$W$2&amp;"$D:$D"),VALUE(0),0,1)</f>
        <v>29</v>
      </c>
      <c r="M206">
        <v>0</v>
      </c>
      <c r="N206" cm="1">
        <f t="array" aca="1" ref="N206" ca="1">IFERROR(IF(AND(Sheet1!W206="",Sheet1!X206="",Sheet1!Y206=""),IF(OR(Sheet1!F206="❖",Sheet3!AC206="14:00",AND(F206=0,Sheet1!E206=""),AND(Sheet1!Q206=0,Sheet3!M206=0),AND(ABS(Sheet3!L206-Sheet1!S206)&lt;100,Sheet1!Q206=Sheet3!M206,Sheet3!AC206=VALUE(発送日))),0,1),1),0)</f>
        <v>1</v>
      </c>
      <c r="O206" cm="1">
        <f t="array" aca="1" ref="O206" ca="1">IF(INDIRECT("Sheet1!"&amp;"H"&amp;ROW())  &gt;=50,VALUE("10"),A206-INDIRECT("Sheet1!"&amp;"H"&amp;ROW())  )</f>
        <v>2</v>
      </c>
      <c r="R206" s="3">
        <v>0.92</v>
      </c>
    </row>
    <row r="207" spans="1:18">
      <c r="A207">
        <v>31</v>
      </c>
      <c r="B207">
        <v>5236</v>
      </c>
      <c r="D207">
        <v>5266</v>
      </c>
      <c r="E207" cm="1">
        <f t="array" aca="1" ref="E207" ca="1">IF(INDIRECT("Sheet1!"&amp;"B"&amp;ROW()) ="",VALUE(0),COUNTIF(INDIRECT(Sheet2!$W$2&amp;"$A:$A"),INDIRECT("Sheet1!"&amp;"B"&amp;ROW())))</f>
        <v>35</v>
      </c>
      <c r="F207" cm="1">
        <f t="array" aca="1" ref="F207" ca="1">_xlfn.LET(_xlpm.SS,_xlfn.XLOOKUP(INDIRECT("Sheet1!A"&amp;ROW()),Sheet5!A:A,Sheet5!G:G,"N",0,1),IF(OR(_xlpm.SS="N",AND(_xlpm.SS="Y",_xlfn.XLOOKUP(INDIRECT("Sheet1!A"&amp;ROW()),Sheet5!A:A,Sheet5!K:K,"N",0,1)="0")),0,1))</f>
        <v>1</v>
      </c>
      <c r="G207">
        <v>0</v>
      </c>
      <c r="L207" cm="1">
        <f t="array" aca="1" ref="L207" ca="1">_xlfn.XLOOKUP(INDIRECT("Sheet1!"&amp;"B"&amp;ROW()),INDIRECT(Sheet2!$W$2&amp;"$A:$A"),INDIRECT(Sheet2!$W$2&amp;"$D:$D"),VALUE(0),0,1)</f>
        <v>29</v>
      </c>
      <c r="M207">
        <v>0</v>
      </c>
      <c r="N207" cm="1">
        <f t="array" aca="1" ref="N207" ca="1">IFERROR(IF(AND(Sheet1!W207="",Sheet1!X207="",Sheet1!Y207=""),IF(OR(Sheet1!F207="❖",Sheet3!AC207="14:00",AND(F207=0,Sheet1!E207=""),AND(Sheet1!Q207=0,Sheet3!M207=0),AND(ABS(Sheet3!L207-Sheet1!S207)&lt;100,Sheet1!Q207=Sheet3!M207,Sheet3!AC207=VALUE(発送日))),0,1),1),0)</f>
        <v>0</v>
      </c>
      <c r="O207" cm="1">
        <f t="array" aca="1" ref="O207" ca="1">IF(INDIRECT("Sheet1!"&amp;"H"&amp;ROW())  &gt;=50,VALUE("10"),A207-INDIRECT("Sheet1!"&amp;"H"&amp;ROW())  )</f>
        <v>2</v>
      </c>
      <c r="R207" s="3">
        <v>0.92</v>
      </c>
    </row>
    <row r="208" spans="1:18">
      <c r="A208">
        <v>3</v>
      </c>
      <c r="B208">
        <v>5271</v>
      </c>
      <c r="D208">
        <v>5273</v>
      </c>
      <c r="E208" cm="1">
        <f t="array" aca="1" ref="E208" ca="1">IF(INDIRECT("Sheet1!"&amp;"B"&amp;ROW()) ="",VALUE(0),COUNTIF(INDIRECT(Sheet2!$W$2&amp;"$A:$A"),INDIRECT("Sheet1!"&amp;"B"&amp;ROW())))</f>
        <v>3</v>
      </c>
      <c r="F208" cm="1">
        <f t="array" aca="1" ref="F208" ca="1">_xlfn.LET(_xlpm.SS,_xlfn.XLOOKUP(INDIRECT("Sheet1!A"&amp;ROW()),Sheet5!A:A,Sheet5!G:G,"N",0,1),IF(OR(_xlpm.SS="N",AND(_xlpm.SS="Y",_xlfn.XLOOKUP(INDIRECT("Sheet1!A"&amp;ROW()),Sheet5!A:A,Sheet5!K:K,"N",0,1)="0")),0,1))</f>
        <v>0</v>
      </c>
      <c r="G208">
        <v>0</v>
      </c>
      <c r="L208" cm="1">
        <f t="array" aca="1" ref="L208" ca="1">_xlfn.XLOOKUP(INDIRECT("Sheet1!"&amp;"B"&amp;ROW()),INDIRECT(Sheet2!$W$2&amp;"$A:$A"),INDIRECT(Sheet2!$W$2&amp;"$D:$D"),VALUE(0),0,1)</f>
        <v>1</v>
      </c>
      <c r="M208">
        <v>0</v>
      </c>
      <c r="N208" cm="1">
        <f t="array" aca="1" ref="N208" ca="1">IFERROR(IF(AND(Sheet1!W208="",Sheet1!X208="",Sheet1!Y208=""),IF(OR(Sheet1!F208="❖",Sheet3!AC208="14:00",AND(F208=0,Sheet1!E208=""),AND(Sheet1!Q208=0,Sheet3!M208=0),AND(ABS(Sheet3!L208-Sheet1!S208)&lt;100,Sheet1!Q208=Sheet3!M208,Sheet3!AC208=VALUE(発送日))),0,1),1),0)</f>
        <v>0</v>
      </c>
      <c r="O208" cm="1">
        <f t="array" aca="1" ref="O208" ca="1">IF(INDIRECT("Sheet1!"&amp;"H"&amp;ROW())  &gt;=50,VALUE("10"),A208-INDIRECT("Sheet1!"&amp;"H"&amp;ROW())  )</f>
        <v>2</v>
      </c>
      <c r="R208" s="3">
        <v>0.92</v>
      </c>
    </row>
    <row r="209" spans="1:18">
      <c r="A209">
        <v>3</v>
      </c>
      <c r="B209">
        <v>5274</v>
      </c>
      <c r="D209">
        <v>5276</v>
      </c>
      <c r="E209" cm="1">
        <f t="array" aca="1" ref="E209" ca="1">IF(INDIRECT("Sheet1!"&amp;"B"&amp;ROW()) ="",VALUE(0),COUNTIF(INDIRECT(Sheet2!$W$2&amp;"$A:$A"),INDIRECT("Sheet1!"&amp;"B"&amp;ROW())))</f>
        <v>3</v>
      </c>
      <c r="F209" cm="1">
        <f t="array" aca="1" ref="F209" ca="1">_xlfn.LET(_xlpm.SS,_xlfn.XLOOKUP(INDIRECT("Sheet1!A"&amp;ROW()),Sheet5!A:A,Sheet5!G:G,"N",0,1),IF(OR(_xlpm.SS="N",AND(_xlpm.SS="Y",_xlfn.XLOOKUP(INDIRECT("Sheet1!A"&amp;ROW()),Sheet5!A:A,Sheet5!K:K,"N",0,1)="0")),0,1))</f>
        <v>0</v>
      </c>
      <c r="G209">
        <v>0</v>
      </c>
      <c r="L209" cm="1">
        <f t="array" aca="1" ref="L209" ca="1">_xlfn.XLOOKUP(INDIRECT("Sheet1!"&amp;"B"&amp;ROW()),INDIRECT(Sheet2!$W$2&amp;"$A:$A"),INDIRECT(Sheet2!$W$2&amp;"$D:$D"),VALUE(0),0,1)</f>
        <v>1</v>
      </c>
      <c r="M209">
        <v>0</v>
      </c>
      <c r="N209" cm="1">
        <f t="array" aca="1" ref="N209" ca="1">IFERROR(IF(AND(Sheet1!W209="",Sheet1!X209="",Sheet1!Y209=""),IF(OR(Sheet1!F209="❖",Sheet3!AC209="14:00",AND(F209=0,Sheet1!E209=""),AND(Sheet1!Q209=0,Sheet3!M209=0),AND(ABS(Sheet3!L209-Sheet1!S209)&lt;100,Sheet1!Q209=Sheet3!M209,Sheet3!AC209=VALUE(発送日))),0,1),1),0)</f>
        <v>0</v>
      </c>
      <c r="O209" cm="1">
        <f t="array" aca="1" ref="O209" ca="1">IF(INDIRECT("Sheet1!"&amp;"H"&amp;ROW())  &gt;=50,VALUE("10"),A209-INDIRECT("Sheet1!"&amp;"H"&amp;ROW())  )</f>
        <v>2</v>
      </c>
      <c r="R209" s="3">
        <v>0.92</v>
      </c>
    </row>
    <row r="210" spans="1:18">
      <c r="A210">
        <v>10</v>
      </c>
      <c r="B210">
        <v>5277</v>
      </c>
      <c r="D210">
        <v>5286</v>
      </c>
      <c r="E210" cm="1">
        <f t="array" aca="1" ref="E210" ca="1">IF(INDIRECT("Sheet1!"&amp;"B"&amp;ROW()) ="",VALUE(0),COUNTIF(INDIRECT(Sheet2!$W$2&amp;"$A:$A"),INDIRECT("Sheet1!"&amp;"B"&amp;ROW())))</f>
        <v>10</v>
      </c>
      <c r="F210" cm="1">
        <f t="array" aca="1" ref="F210" ca="1">_xlfn.LET(_xlpm.SS,_xlfn.XLOOKUP(INDIRECT("Sheet1!A"&amp;ROW()),Sheet5!A:A,Sheet5!G:G,"N",0,1),IF(OR(_xlpm.SS="N",AND(_xlpm.SS="Y",_xlfn.XLOOKUP(INDIRECT("Sheet1!A"&amp;ROW()),Sheet5!A:A,Sheet5!K:K,"N",0,1)="0")),0,1))</f>
        <v>1</v>
      </c>
      <c r="G210">
        <v>0</v>
      </c>
      <c r="L210" cm="1">
        <f t="array" aca="1" ref="L210" ca="1">_xlfn.XLOOKUP(INDIRECT("Sheet1!"&amp;"B"&amp;ROW()),INDIRECT(Sheet2!$W$2&amp;"$A:$A"),INDIRECT(Sheet2!$W$2&amp;"$D:$D"),VALUE(0),0,1)</f>
        <v>8</v>
      </c>
      <c r="M210">
        <v>0</v>
      </c>
      <c r="N210" cm="1">
        <f t="array" aca="1" ref="N210" ca="1">IFERROR(IF(AND(Sheet1!W210="",Sheet1!X210="",Sheet1!Y210=""),IF(OR(Sheet1!F210="❖",Sheet3!AC210="14:00",AND(F210=0,Sheet1!E210=""),AND(Sheet1!Q210=0,Sheet3!M210=0),AND(ABS(Sheet3!L210-Sheet1!S210)&lt;100,Sheet1!Q210=Sheet3!M210,Sheet3!AC210=VALUE(発送日))),0,1),1),0)</f>
        <v>0</v>
      </c>
      <c r="O210" cm="1">
        <f t="array" aca="1" ref="O210" ca="1">IF(INDIRECT("Sheet1!"&amp;"H"&amp;ROW())  &gt;=50,VALUE("10"),A210-INDIRECT("Sheet1!"&amp;"H"&amp;ROW())  )</f>
        <v>2</v>
      </c>
      <c r="R210" s="3">
        <v>0.92</v>
      </c>
    </row>
    <row r="211" spans="1:18">
      <c r="A211">
        <v>12</v>
      </c>
      <c r="B211">
        <v>5287</v>
      </c>
      <c r="D211">
        <v>5298</v>
      </c>
      <c r="E211" cm="1">
        <f t="array" aca="1" ref="E211" ca="1">IF(INDIRECT("Sheet1!"&amp;"B"&amp;ROW()) ="",VALUE(0),COUNTIF(INDIRECT(Sheet2!$W$2&amp;"$A:$A"),INDIRECT("Sheet1!"&amp;"B"&amp;ROW())))</f>
        <v>12</v>
      </c>
      <c r="F211" cm="1">
        <f t="array" aca="1" ref="F211" ca="1">_xlfn.LET(_xlpm.SS,_xlfn.XLOOKUP(INDIRECT("Sheet1!A"&amp;ROW()),Sheet5!A:A,Sheet5!G:G,"N",0,1),IF(OR(_xlpm.SS="N",AND(_xlpm.SS="Y",_xlfn.XLOOKUP(INDIRECT("Sheet1!A"&amp;ROW()),Sheet5!A:A,Sheet5!K:K,"N",0,1)="0")),0,1))</f>
        <v>1</v>
      </c>
      <c r="G211">
        <v>0</v>
      </c>
      <c r="L211" cm="1">
        <f t="array" aca="1" ref="L211" ca="1">_xlfn.XLOOKUP(INDIRECT("Sheet1!"&amp;"B"&amp;ROW()),INDIRECT(Sheet2!$W$2&amp;"$A:$A"),INDIRECT(Sheet2!$W$2&amp;"$D:$D"),VALUE(0),0,1)</f>
        <v>10</v>
      </c>
      <c r="M211">
        <v>0</v>
      </c>
      <c r="N211" cm="1">
        <f t="array" aca="1" ref="N211" ca="1">IFERROR(IF(AND(Sheet1!W211="",Sheet1!X211="",Sheet1!Y211=""),IF(OR(Sheet1!F211="❖",Sheet3!AC211="14:00",AND(F211=0,Sheet1!E211=""),AND(Sheet1!Q211=0,Sheet3!M211=0),AND(ABS(Sheet3!L211-Sheet1!S211)&lt;100,Sheet1!Q211=Sheet3!M211,Sheet3!AC211=VALUE(発送日))),0,1),1),0)</f>
        <v>1</v>
      </c>
      <c r="O211" cm="1">
        <f t="array" aca="1" ref="O211" ca="1">IF(INDIRECT("Sheet1!"&amp;"H"&amp;ROW())  &gt;=50,VALUE("10"),A211-INDIRECT("Sheet1!"&amp;"H"&amp;ROW())  )</f>
        <v>2</v>
      </c>
      <c r="R211" s="3">
        <v>0.92</v>
      </c>
    </row>
    <row r="212" spans="1:18">
      <c r="A212">
        <v>40</v>
      </c>
      <c r="B212">
        <v>5369</v>
      </c>
      <c r="D212">
        <v>5408</v>
      </c>
      <c r="E212" cm="1">
        <f t="array" aca="1" ref="E212" ca="1">IF(INDIRECT("Sheet1!"&amp;"B"&amp;ROW()) ="",VALUE(0),COUNTIF(INDIRECT(Sheet2!$W$2&amp;"$A:$A"),INDIRECT("Sheet1!"&amp;"B"&amp;ROW())))</f>
        <v>46</v>
      </c>
      <c r="F212" cm="1">
        <f t="array" aca="1" ref="F212" ca="1">_xlfn.LET(_xlpm.SS,_xlfn.XLOOKUP(INDIRECT("Sheet1!A"&amp;ROW()),Sheet5!A:A,Sheet5!G:G,"N",0,1),IF(OR(_xlpm.SS="N",AND(_xlpm.SS="Y",_xlfn.XLOOKUP(INDIRECT("Sheet1!A"&amp;ROW()),Sheet5!A:A,Sheet5!K:K,"N",0,1)="0")),0,1))</f>
        <v>1</v>
      </c>
      <c r="G212">
        <v>0</v>
      </c>
      <c r="L212" cm="1">
        <f t="array" aca="1" ref="L212" ca="1">_xlfn.XLOOKUP(INDIRECT("Sheet1!"&amp;"B"&amp;ROW()),INDIRECT(Sheet2!$W$2&amp;"$A:$A"),INDIRECT(Sheet2!$W$2&amp;"$D:$D"),VALUE(0),0,1)</f>
        <v>38</v>
      </c>
      <c r="M212">
        <v>0</v>
      </c>
      <c r="N212" cm="1">
        <f t="array" aca="1" ref="N212" ca="1">IFERROR(IF(AND(Sheet1!W212="",Sheet1!X212="",Sheet1!Y212=""),IF(OR(Sheet1!F212="❖",Sheet3!AC212="14:00",AND(F212=0,Sheet1!E212=""),AND(Sheet1!Q212=0,Sheet3!M212=0),AND(ABS(Sheet3!L212-Sheet1!S212)&lt;100,Sheet1!Q212=Sheet3!M212,Sheet3!AC212=VALUE(発送日))),0,1),1),0)</f>
        <v>0</v>
      </c>
      <c r="O212" cm="1">
        <f t="array" aca="1" ref="O212" ca="1">IF(INDIRECT("Sheet1!"&amp;"H"&amp;ROW())  &gt;=50,VALUE("10"),A212-INDIRECT("Sheet1!"&amp;"H"&amp;ROW())  )</f>
        <v>2</v>
      </c>
      <c r="R212" s="3">
        <v>0.92</v>
      </c>
    </row>
    <row r="213" spans="1:18">
      <c r="A213">
        <v>33</v>
      </c>
      <c r="B213">
        <v>5299</v>
      </c>
      <c r="D213">
        <v>5331</v>
      </c>
      <c r="E213" cm="1">
        <f t="array" aca="1" ref="E213" ca="1">IF(INDIRECT("Sheet1!"&amp;"B"&amp;ROW()) ="",VALUE(0),COUNTIF(INDIRECT(Sheet2!$W$2&amp;"$A:$A"),INDIRECT("Sheet1!"&amp;"B"&amp;ROW())))</f>
        <v>37</v>
      </c>
      <c r="F213" cm="1">
        <f t="array" aca="1" ref="F213" ca="1">_xlfn.LET(_xlpm.SS,_xlfn.XLOOKUP(INDIRECT("Sheet1!A"&amp;ROW()),Sheet5!A:A,Sheet5!G:G,"N",0,1),IF(OR(_xlpm.SS="N",AND(_xlpm.SS="Y",_xlfn.XLOOKUP(INDIRECT("Sheet1!A"&amp;ROW()),Sheet5!A:A,Sheet5!K:K,"N",0,1)="0")),0,1))</f>
        <v>0</v>
      </c>
      <c r="G213">
        <v>0</v>
      </c>
      <c r="L213" cm="1">
        <f t="array" aca="1" ref="L213" ca="1">_xlfn.XLOOKUP(INDIRECT("Sheet1!"&amp;"B"&amp;ROW()),INDIRECT(Sheet2!$W$2&amp;"$A:$A"),INDIRECT(Sheet2!$W$2&amp;"$D:$D"),VALUE(0),0,1)</f>
        <v>31</v>
      </c>
      <c r="M213">
        <v>0</v>
      </c>
      <c r="N213" cm="1">
        <f t="array" aca="1" ref="N213" ca="1">IFERROR(IF(AND(Sheet1!W213="",Sheet1!X213="",Sheet1!Y213=""),IF(OR(Sheet1!F213="❖",Sheet3!AC213="14:00",AND(F213=0,Sheet1!E213=""),AND(Sheet1!Q213=0,Sheet3!M213=0),AND(ABS(Sheet3!L213-Sheet1!S213)&lt;100,Sheet1!Q213=Sheet3!M213,Sheet3!AC213=VALUE(発送日))),0,1),1),0)</f>
        <v>0</v>
      </c>
      <c r="O213" cm="1">
        <f t="array" aca="1" ref="O213" ca="1">IF(INDIRECT("Sheet1!"&amp;"H"&amp;ROW())  &gt;=50,VALUE("10"),A213-INDIRECT("Sheet1!"&amp;"H"&amp;ROW())  )</f>
        <v>2</v>
      </c>
      <c r="R213" s="3">
        <v>0.92</v>
      </c>
    </row>
    <row r="214" spans="1:18">
      <c r="A214">
        <v>45</v>
      </c>
      <c r="B214">
        <v>5415</v>
      </c>
      <c r="D214">
        <v>5459</v>
      </c>
      <c r="E214" cm="1">
        <f t="array" aca="1" ref="E214" ca="1">IF(INDIRECT("Sheet1!"&amp;"B"&amp;ROW()) ="",VALUE(0),COUNTIF(INDIRECT(Sheet2!$W$2&amp;"$A:$A"),INDIRECT("Sheet1!"&amp;"B"&amp;ROW())))</f>
        <v>51</v>
      </c>
      <c r="F214" cm="1">
        <f t="array" aca="1" ref="F214" ca="1">_xlfn.LET(_xlpm.SS,_xlfn.XLOOKUP(INDIRECT("Sheet1!A"&amp;ROW()),Sheet5!A:A,Sheet5!G:G,"N",0,1),IF(OR(_xlpm.SS="N",AND(_xlpm.SS="Y",_xlfn.XLOOKUP(INDIRECT("Sheet1!A"&amp;ROW()),Sheet5!A:A,Sheet5!K:K,"N",0,1)="0")),0,1))</f>
        <v>1</v>
      </c>
      <c r="G214">
        <v>0</v>
      </c>
      <c r="L214" cm="1">
        <f t="array" aca="1" ref="L214" ca="1">_xlfn.XLOOKUP(INDIRECT("Sheet1!"&amp;"B"&amp;ROW()),INDIRECT(Sheet2!$W$2&amp;"$A:$A"),INDIRECT(Sheet2!$W$2&amp;"$D:$D"),VALUE(0),0,1)</f>
        <v>43</v>
      </c>
      <c r="M214">
        <v>0</v>
      </c>
      <c r="N214" cm="1">
        <f t="array" aca="1" ref="N214" ca="1">IFERROR(IF(AND(Sheet1!W214="",Sheet1!X214="",Sheet1!Y214=""),IF(OR(Sheet1!F214="❖",Sheet3!AC214="14:00",AND(F214=0,Sheet1!E214=""),AND(Sheet1!Q214=0,Sheet3!M214=0),AND(ABS(Sheet3!L214-Sheet1!S214)&lt;100,Sheet1!Q214=Sheet3!M214,Sheet3!AC214=VALUE(発送日))),0,1),1),0)</f>
        <v>0</v>
      </c>
      <c r="O214" cm="1">
        <f t="array" aca="1" ref="O214" ca="1">IF(INDIRECT("Sheet1!"&amp;"H"&amp;ROW())  &gt;=50,VALUE("10"),A214-INDIRECT("Sheet1!"&amp;"H"&amp;ROW())  )</f>
        <v>2</v>
      </c>
      <c r="R214" s="3">
        <v>0.92</v>
      </c>
    </row>
    <row r="215" spans="1:18">
      <c r="A215">
        <v>48</v>
      </c>
      <c r="B215">
        <v>5466</v>
      </c>
      <c r="D215">
        <v>5513</v>
      </c>
      <c r="E215" cm="1">
        <f t="array" aca="1" ref="E215" ca="1">IF(INDIRECT("Sheet1!"&amp;"B"&amp;ROW()) ="",VALUE(0),COUNTIF(INDIRECT(Sheet2!$W$2&amp;"$A:$A"),INDIRECT("Sheet1!"&amp;"B"&amp;ROW())))</f>
        <v>54</v>
      </c>
      <c r="F215" cm="1">
        <f t="array" aca="1" ref="F215" ca="1">_xlfn.LET(_xlpm.SS,_xlfn.XLOOKUP(INDIRECT("Sheet1!A"&amp;ROW()),Sheet5!A:A,Sheet5!G:G,"N",0,1),IF(OR(_xlpm.SS="N",AND(_xlpm.SS="Y",_xlfn.XLOOKUP(INDIRECT("Sheet1!A"&amp;ROW()),Sheet5!A:A,Sheet5!K:K,"N",0,1)="0")),0,1))</f>
        <v>1</v>
      </c>
      <c r="G215">
        <v>0</v>
      </c>
      <c r="L215" cm="1">
        <f t="array" aca="1" ref="L215" ca="1">_xlfn.XLOOKUP(INDIRECT("Sheet1!"&amp;"B"&amp;ROW()),INDIRECT(Sheet2!$W$2&amp;"$A:$A"),INDIRECT(Sheet2!$W$2&amp;"$D:$D"),VALUE(0),0,1)</f>
        <v>46</v>
      </c>
      <c r="M215">
        <v>0</v>
      </c>
      <c r="N215" cm="1">
        <f t="array" aca="1" ref="N215" ca="1">IFERROR(IF(AND(Sheet1!W215="",Sheet1!X215="",Sheet1!Y215=""),IF(OR(Sheet1!F215="❖",Sheet3!AC215="14:00",AND(F215=0,Sheet1!E215=""),AND(Sheet1!Q215=0,Sheet3!M215=0),AND(ABS(Sheet3!L215-Sheet1!S215)&lt;100,Sheet1!Q215=Sheet3!M215,Sheet3!AC215=VALUE(発送日))),0,1),1),0)</f>
        <v>0</v>
      </c>
      <c r="O215" cm="1">
        <f t="array" aca="1" ref="O215" ca="1">IF(INDIRECT("Sheet1!"&amp;"H"&amp;ROW())  &gt;=50,VALUE("10"),A215-INDIRECT("Sheet1!"&amp;"H"&amp;ROW())  )</f>
        <v>2</v>
      </c>
      <c r="R215" s="3">
        <v>0.92</v>
      </c>
    </row>
    <row r="216" spans="1:18">
      <c r="A216">
        <v>29</v>
      </c>
      <c r="B216">
        <v>5336</v>
      </c>
      <c r="D216">
        <v>5364</v>
      </c>
      <c r="E216" cm="1">
        <f t="array" aca="1" ref="E216" ca="1">IF(INDIRECT("Sheet1!"&amp;"B"&amp;ROW()) ="",VALUE(0),COUNTIF(INDIRECT(Sheet2!$W$2&amp;"$A:$A"),INDIRECT("Sheet1!"&amp;"B"&amp;ROW())))</f>
        <v>33</v>
      </c>
      <c r="F216" cm="1">
        <f t="array" aca="1" ref="F216" ca="1">_xlfn.LET(_xlpm.SS,_xlfn.XLOOKUP(INDIRECT("Sheet1!A"&amp;ROW()),Sheet5!A:A,Sheet5!G:G,"N",0,1),IF(OR(_xlpm.SS="N",AND(_xlpm.SS="Y",_xlfn.XLOOKUP(INDIRECT("Sheet1!A"&amp;ROW()),Sheet5!A:A,Sheet5!K:K,"N",0,1)="0")),0,1))</f>
        <v>0</v>
      </c>
      <c r="G216">
        <v>0</v>
      </c>
      <c r="L216" cm="1">
        <f t="array" aca="1" ref="L216" ca="1">_xlfn.XLOOKUP(INDIRECT("Sheet1!"&amp;"B"&amp;ROW()),INDIRECT(Sheet2!$W$2&amp;"$A:$A"),INDIRECT(Sheet2!$W$2&amp;"$D:$D"),VALUE(0),0,1)</f>
        <v>27</v>
      </c>
      <c r="M216">
        <v>0</v>
      </c>
      <c r="N216" cm="1">
        <f t="array" aca="1" ref="N216" ca="1">IFERROR(IF(AND(Sheet1!W216="",Sheet1!X216="",Sheet1!Y216=""),IF(OR(Sheet1!F216="❖",Sheet3!AC216="14:00",AND(F216=0,Sheet1!E216=""),AND(Sheet1!Q216=0,Sheet3!M216=0),AND(ABS(Sheet3!L216-Sheet1!S216)&lt;100,Sheet1!Q216=Sheet3!M216,Sheet3!AC216=VALUE(発送日))),0,1),1),0)</f>
        <v>0</v>
      </c>
      <c r="O216" cm="1">
        <f t="array" aca="1" ref="O216" ca="1">IF(INDIRECT("Sheet1!"&amp;"H"&amp;ROW())  &gt;=50,VALUE("10"),A216-INDIRECT("Sheet1!"&amp;"H"&amp;ROW())  )</f>
        <v>2</v>
      </c>
      <c r="R216" s="3">
        <v>0.92</v>
      </c>
    </row>
    <row r="217" spans="1:18">
      <c r="A217">
        <v>39</v>
      </c>
      <c r="B217">
        <v>5520</v>
      </c>
      <c r="D217">
        <v>5558</v>
      </c>
      <c r="E217" cm="1">
        <f t="array" aca="1" ref="E217" ca="1">IF(INDIRECT("Sheet1!"&amp;"B"&amp;ROW()) ="",VALUE(0),COUNTIF(INDIRECT(Sheet2!$W$2&amp;"$A:$A"),INDIRECT("Sheet1!"&amp;"B"&amp;ROW())))</f>
        <v>45</v>
      </c>
      <c r="F217" cm="1">
        <f t="array" aca="1" ref="F217" ca="1">_xlfn.LET(_xlpm.SS,_xlfn.XLOOKUP(INDIRECT("Sheet1!A"&amp;ROW()),Sheet5!A:A,Sheet5!G:G,"N",0,1),IF(OR(_xlpm.SS="N",AND(_xlpm.SS="Y",_xlfn.XLOOKUP(INDIRECT("Sheet1!A"&amp;ROW()),Sheet5!A:A,Sheet5!K:K,"N",0,1)="0")),0,1))</f>
        <v>0</v>
      </c>
      <c r="G217">
        <v>0</v>
      </c>
      <c r="L217" cm="1">
        <f t="array" aca="1" ref="L217" ca="1">_xlfn.XLOOKUP(INDIRECT("Sheet1!"&amp;"B"&amp;ROW()),INDIRECT(Sheet2!$W$2&amp;"$A:$A"),INDIRECT(Sheet2!$W$2&amp;"$D:$D"),VALUE(0),0,1)</f>
        <v>37</v>
      </c>
      <c r="M217">
        <v>0</v>
      </c>
      <c r="N217" cm="1">
        <f t="array" aca="1" ref="N217" ca="1">IFERROR(IF(AND(Sheet1!W217="",Sheet1!X217="",Sheet1!Y217=""),IF(OR(Sheet1!F217="❖",Sheet3!AC217="14:00",AND(F217=0,Sheet1!E217=""),AND(Sheet1!Q217=0,Sheet3!M217=0),AND(ABS(Sheet3!L217-Sheet1!S217)&lt;100,Sheet1!Q217=Sheet3!M217,Sheet3!AC217=VALUE(発送日))),0,1),1),0)</f>
        <v>0</v>
      </c>
      <c r="O217" cm="1">
        <f t="array" aca="1" ref="O217" ca="1">IF(INDIRECT("Sheet1!"&amp;"H"&amp;ROW())  &gt;=50,VALUE("10"),A217-INDIRECT("Sheet1!"&amp;"H"&amp;ROW())  )</f>
        <v>2</v>
      </c>
      <c r="R217" s="3">
        <v>0.92</v>
      </c>
    </row>
    <row r="218" spans="1:18">
      <c r="A218">
        <v>27</v>
      </c>
      <c r="B218">
        <v>5632</v>
      </c>
      <c r="D218">
        <v>5658</v>
      </c>
      <c r="E218" cm="1">
        <f t="array" aca="1" ref="E218" ca="1">IF(INDIRECT("Sheet1!"&amp;"B"&amp;ROW()) ="",VALUE(0),COUNTIF(INDIRECT(Sheet2!$W$2&amp;"$A:$A"),INDIRECT("Sheet1!"&amp;"B"&amp;ROW())))</f>
        <v>31</v>
      </c>
      <c r="F218" cm="1">
        <f t="array" aca="1" ref="F218" ca="1">_xlfn.LET(_xlpm.SS,_xlfn.XLOOKUP(INDIRECT("Sheet1!A"&amp;ROW()),Sheet5!A:A,Sheet5!G:G,"N",0,1),IF(OR(_xlpm.SS="N",AND(_xlpm.SS="Y",_xlfn.XLOOKUP(INDIRECT("Sheet1!A"&amp;ROW()),Sheet5!A:A,Sheet5!K:K,"N",0,1)="0")),0,1))</f>
        <v>0</v>
      </c>
      <c r="G218">
        <v>0</v>
      </c>
      <c r="L218" cm="1">
        <f t="array" aca="1" ref="L218" ca="1">_xlfn.XLOOKUP(INDIRECT("Sheet1!"&amp;"B"&amp;ROW()),INDIRECT(Sheet2!$W$2&amp;"$A:$A"),INDIRECT(Sheet2!$W$2&amp;"$D:$D"),VALUE(0),0,1)</f>
        <v>25</v>
      </c>
      <c r="M218">
        <v>0</v>
      </c>
      <c r="N218" cm="1">
        <f t="array" aca="1" ref="N218" ca="1">IFERROR(IF(AND(Sheet1!W218="",Sheet1!X218="",Sheet1!Y218=""),IF(OR(Sheet1!F218="❖",Sheet3!AC218="14:00",AND(F218=0,Sheet1!E218=""),AND(Sheet1!Q218=0,Sheet3!M218=0),AND(ABS(Sheet3!L218-Sheet1!S218)&lt;100,Sheet1!Q218=Sheet3!M218,Sheet3!AC218=VALUE(発送日))),0,1),1),0)</f>
        <v>0</v>
      </c>
      <c r="O218" cm="1">
        <f t="array" aca="1" ref="O218" ca="1">IF(INDIRECT("Sheet1!"&amp;"H"&amp;ROW())  &gt;=50,VALUE("10"),A218-INDIRECT("Sheet1!"&amp;"H"&amp;ROW())  )</f>
        <v>2</v>
      </c>
      <c r="R218" s="3">
        <v>0.92</v>
      </c>
    </row>
    <row r="219" spans="1:18">
      <c r="A219">
        <v>31</v>
      </c>
      <c r="B219">
        <v>5565</v>
      </c>
      <c r="D219">
        <v>5595</v>
      </c>
      <c r="E219" cm="1">
        <f t="array" aca="1" ref="E219" ca="1">IF(INDIRECT("Sheet1!"&amp;"B"&amp;ROW()) ="",VALUE(0),COUNTIF(INDIRECT(Sheet2!$W$2&amp;"$A:$A"),INDIRECT("Sheet1!"&amp;"B"&amp;ROW())))</f>
        <v>35</v>
      </c>
      <c r="F219" cm="1">
        <f t="array" aca="1" ref="F219" ca="1">_xlfn.LET(_xlpm.SS,_xlfn.XLOOKUP(INDIRECT("Sheet1!A"&amp;ROW()),Sheet5!A:A,Sheet5!G:G,"N",0,1),IF(OR(_xlpm.SS="N",AND(_xlpm.SS="Y",_xlfn.XLOOKUP(INDIRECT("Sheet1!A"&amp;ROW()),Sheet5!A:A,Sheet5!K:K,"N",0,1)="0")),0,1))</f>
        <v>0</v>
      </c>
      <c r="G219">
        <v>0</v>
      </c>
      <c r="L219" cm="1">
        <f t="array" aca="1" ref="L219" ca="1">_xlfn.XLOOKUP(INDIRECT("Sheet1!"&amp;"B"&amp;ROW()),INDIRECT(Sheet2!$W$2&amp;"$A:$A"),INDIRECT(Sheet2!$W$2&amp;"$D:$D"),VALUE(0),0,1)</f>
        <v>29</v>
      </c>
      <c r="M219">
        <v>0</v>
      </c>
      <c r="N219" cm="1">
        <f t="array" aca="1" ref="N219" ca="1">IFERROR(IF(AND(Sheet1!W219="",Sheet1!X219="",Sheet1!Y219=""),IF(OR(Sheet1!F219="❖",Sheet3!AC219="14:00",AND(F219=0,Sheet1!E219=""),AND(Sheet1!Q219=0,Sheet3!M219=0),AND(ABS(Sheet3!L219-Sheet1!S219)&lt;100,Sheet1!Q219=Sheet3!M219,Sheet3!AC219=VALUE(発送日))),0,1),1),0)</f>
        <v>0</v>
      </c>
      <c r="O219" cm="1">
        <f t="array" aca="1" ref="O219" ca="1">IF(INDIRECT("Sheet1!"&amp;"H"&amp;ROW())  &gt;=50,VALUE("10"),A219-INDIRECT("Sheet1!"&amp;"H"&amp;ROW())  )</f>
        <v>2</v>
      </c>
      <c r="R219" s="3">
        <v>0.92</v>
      </c>
    </row>
    <row r="220" spans="1:18">
      <c r="A220">
        <v>28</v>
      </c>
      <c r="B220">
        <v>5600</v>
      </c>
      <c r="D220">
        <v>5627</v>
      </c>
      <c r="E220" cm="1">
        <f t="array" aca="1" ref="E220" ca="1">IF(INDIRECT("Sheet1!"&amp;"B"&amp;ROW()) ="",VALUE(0),COUNTIF(INDIRECT(Sheet2!$W$2&amp;"$A:$A"),INDIRECT("Sheet1!"&amp;"B"&amp;ROW())))</f>
        <v>32</v>
      </c>
      <c r="F220" cm="1">
        <f t="array" aca="1" ref="F220" ca="1">_xlfn.LET(_xlpm.SS,_xlfn.XLOOKUP(INDIRECT("Sheet1!A"&amp;ROW()),Sheet5!A:A,Sheet5!G:G,"N",0,1),IF(OR(_xlpm.SS="N",AND(_xlpm.SS="Y",_xlfn.XLOOKUP(INDIRECT("Sheet1!A"&amp;ROW()),Sheet5!A:A,Sheet5!K:K,"N",0,1)="0")),0,1))</f>
        <v>0</v>
      </c>
      <c r="G220">
        <v>0</v>
      </c>
      <c r="L220" cm="1">
        <f t="array" aca="1" ref="L220" ca="1">_xlfn.XLOOKUP(INDIRECT("Sheet1!"&amp;"B"&amp;ROW()),INDIRECT(Sheet2!$W$2&amp;"$A:$A"),INDIRECT(Sheet2!$W$2&amp;"$D:$D"),VALUE(0),0,1)</f>
        <v>26</v>
      </c>
      <c r="M220">
        <v>0</v>
      </c>
      <c r="N220" cm="1">
        <f t="array" aca="1" ref="N220" ca="1">IFERROR(IF(AND(Sheet1!W220="",Sheet1!X220="",Sheet1!Y220=""),IF(OR(Sheet1!F220="❖",Sheet3!AC220="14:00",AND(F220=0,Sheet1!E220=""),AND(Sheet1!Q220=0,Sheet3!M220=0),AND(ABS(Sheet3!L220-Sheet1!S220)&lt;100,Sheet1!Q220=Sheet3!M220,Sheet3!AC220=VALUE(発送日))),0,1),1),0)</f>
        <v>0</v>
      </c>
      <c r="O220" cm="1">
        <f t="array" aca="1" ref="O220" ca="1">IF(INDIRECT("Sheet1!"&amp;"H"&amp;ROW())  &gt;=50,VALUE("10"),A220-INDIRECT("Sheet1!"&amp;"H"&amp;ROW())  )</f>
        <v>2</v>
      </c>
      <c r="R220" s="3">
        <v>0.92</v>
      </c>
    </row>
    <row r="221" spans="1:18">
      <c r="A221">
        <v>33</v>
      </c>
      <c r="B221">
        <v>5663</v>
      </c>
      <c r="D221">
        <v>5695</v>
      </c>
      <c r="E221" cm="1">
        <f t="array" aca="1" ref="E221" ca="1">IF(INDIRECT("Sheet1!"&amp;"B"&amp;ROW()) ="",VALUE(0),COUNTIF(INDIRECT(Sheet2!$W$2&amp;"$A:$A"),INDIRECT("Sheet1!"&amp;"B"&amp;ROW())))</f>
        <v>37</v>
      </c>
      <c r="F221" cm="1">
        <f t="array" aca="1" ref="F221" ca="1">_xlfn.LET(_xlpm.SS,_xlfn.XLOOKUP(INDIRECT("Sheet1!A"&amp;ROW()),Sheet5!A:A,Sheet5!G:G,"N",0,1),IF(OR(_xlpm.SS="N",AND(_xlpm.SS="Y",_xlfn.XLOOKUP(INDIRECT("Sheet1!A"&amp;ROW()),Sheet5!A:A,Sheet5!K:K,"N",0,1)="0")),0,1))</f>
        <v>0</v>
      </c>
      <c r="G221">
        <v>0</v>
      </c>
      <c r="L221" cm="1">
        <f t="array" aca="1" ref="L221" ca="1">_xlfn.XLOOKUP(INDIRECT("Sheet1!"&amp;"B"&amp;ROW()),INDIRECT(Sheet2!$W$2&amp;"$A:$A"),INDIRECT(Sheet2!$W$2&amp;"$D:$D"),VALUE(0),0,1)</f>
        <v>31</v>
      </c>
      <c r="M221">
        <v>0</v>
      </c>
      <c r="N221" cm="1">
        <f t="array" aca="1" ref="N221" ca="1">IFERROR(IF(AND(Sheet1!W221="",Sheet1!X221="",Sheet1!Y221=""),IF(OR(Sheet1!F221="❖",Sheet3!AC221="14:00",AND(F221=0,Sheet1!E221=""),AND(Sheet1!Q221=0,Sheet3!M221=0),AND(ABS(Sheet3!L221-Sheet1!S221)&lt;100,Sheet1!Q221=Sheet3!M221,Sheet3!AC221=VALUE(発送日))),0,1),1),0)</f>
        <v>0</v>
      </c>
      <c r="O221" cm="1">
        <f t="array" aca="1" ref="O221" ca="1">IF(INDIRECT("Sheet1!"&amp;"H"&amp;ROW())  &gt;=50,VALUE("10"),A221-INDIRECT("Sheet1!"&amp;"H"&amp;ROW())  )</f>
        <v>2</v>
      </c>
      <c r="R221" s="3">
        <v>0.92</v>
      </c>
    </row>
    <row r="222" spans="1:18">
      <c r="A222">
        <v>26</v>
      </c>
      <c r="B222">
        <v>5700</v>
      </c>
      <c r="D222">
        <v>5725</v>
      </c>
      <c r="E222" cm="1">
        <f t="array" aca="1" ref="E222" ca="1">IF(INDIRECT("Sheet1!"&amp;"B"&amp;ROW()) ="",VALUE(0),COUNTIF(INDIRECT(Sheet2!$W$2&amp;"$A:$A"),INDIRECT("Sheet1!"&amp;"B"&amp;ROW())))</f>
        <v>30</v>
      </c>
      <c r="F222" cm="1">
        <f t="array" aca="1" ref="F222" ca="1">_xlfn.LET(_xlpm.SS,_xlfn.XLOOKUP(INDIRECT("Sheet1!A"&amp;ROW()),Sheet5!A:A,Sheet5!G:G,"N",0,1),IF(OR(_xlpm.SS="N",AND(_xlpm.SS="Y",_xlfn.XLOOKUP(INDIRECT("Sheet1!A"&amp;ROW()),Sheet5!A:A,Sheet5!K:K,"N",0,1)="0")),0,1))</f>
        <v>0</v>
      </c>
      <c r="G222">
        <v>0</v>
      </c>
      <c r="L222" cm="1">
        <f t="array" aca="1" ref="L222" ca="1">_xlfn.XLOOKUP(INDIRECT("Sheet1!"&amp;"B"&amp;ROW()),INDIRECT(Sheet2!$W$2&amp;"$A:$A"),INDIRECT(Sheet2!$W$2&amp;"$D:$D"),VALUE(0),0,1)</f>
        <v>24</v>
      </c>
      <c r="M222">
        <v>0</v>
      </c>
      <c r="N222" cm="1">
        <f t="array" aca="1" ref="N222" ca="1">IFERROR(IF(AND(Sheet1!W222="",Sheet1!X222="",Sheet1!Y222=""),IF(OR(Sheet1!F222="❖",Sheet3!AC222="14:00",AND(F222=0,Sheet1!E222=""),AND(Sheet1!Q222=0,Sheet3!M222=0),AND(ABS(Sheet3!L222-Sheet1!S222)&lt;100,Sheet1!Q222=Sheet3!M222,Sheet3!AC222=VALUE(発送日))),0,1),1),0)</f>
        <v>0</v>
      </c>
      <c r="O222" cm="1">
        <f t="array" aca="1" ref="O222" ca="1">IF(INDIRECT("Sheet1!"&amp;"H"&amp;ROW())  &gt;=50,VALUE("10"),A222-INDIRECT("Sheet1!"&amp;"H"&amp;ROW())  )</f>
        <v>2</v>
      </c>
      <c r="R222" s="3">
        <v>0.92</v>
      </c>
    </row>
    <row r="223" spans="1:18">
      <c r="A223">
        <v>40</v>
      </c>
      <c r="B223">
        <v>5730</v>
      </c>
      <c r="D223">
        <v>5769</v>
      </c>
      <c r="E223" cm="1">
        <f t="array" aca="1" ref="E223" ca="1">IF(INDIRECT("Sheet1!"&amp;"B"&amp;ROW()) ="",VALUE(0),COUNTIF(INDIRECT(Sheet2!$W$2&amp;"$A:$A"),INDIRECT("Sheet1!"&amp;"B"&amp;ROW())))</f>
        <v>46</v>
      </c>
      <c r="F223" cm="1">
        <f t="array" aca="1" ref="F223" ca="1">_xlfn.LET(_xlpm.SS,_xlfn.XLOOKUP(INDIRECT("Sheet1!A"&amp;ROW()),Sheet5!A:A,Sheet5!G:G,"N",0,1),IF(OR(_xlpm.SS="N",AND(_xlpm.SS="Y",_xlfn.XLOOKUP(INDIRECT("Sheet1!A"&amp;ROW()),Sheet5!A:A,Sheet5!K:K,"N",0,1)="0")),0,1))</f>
        <v>1</v>
      </c>
      <c r="G223">
        <v>0</v>
      </c>
      <c r="L223" cm="1">
        <f t="array" aca="1" ref="L223" ca="1">_xlfn.XLOOKUP(INDIRECT("Sheet1!"&amp;"B"&amp;ROW()),INDIRECT(Sheet2!$W$2&amp;"$A:$A"),INDIRECT(Sheet2!$W$2&amp;"$D:$D"),VALUE(0),0,1)</f>
        <v>38</v>
      </c>
      <c r="M223">
        <v>0</v>
      </c>
      <c r="N223" cm="1">
        <f t="array" aca="1" ref="N223" ca="1">IFERROR(IF(AND(Sheet1!W223="",Sheet1!X223="",Sheet1!Y223=""),IF(OR(Sheet1!F223="❖",Sheet3!AC223="14:00",AND(F223=0,Sheet1!E223=""),AND(Sheet1!Q223=0,Sheet3!M223=0),AND(ABS(Sheet3!L223-Sheet1!S223)&lt;100,Sheet1!Q223=Sheet3!M223,Sheet3!AC223=VALUE(発送日))),0,1),1),0)</f>
        <v>0</v>
      </c>
      <c r="O223" cm="1">
        <f t="array" aca="1" ref="O223" ca="1">IF(INDIRECT("Sheet1!"&amp;"H"&amp;ROW())  &gt;=50,VALUE("10"),A223-INDIRECT("Sheet1!"&amp;"H"&amp;ROW())  )</f>
        <v>2</v>
      </c>
      <c r="R223" s="3">
        <v>0.92</v>
      </c>
    </row>
    <row r="224" spans="1:18">
      <c r="A224">
        <v>52</v>
      </c>
      <c r="B224">
        <v>5776</v>
      </c>
      <c r="D224">
        <v>5827</v>
      </c>
      <c r="E224" cm="1">
        <f t="array" aca="1" ref="E224" ca="1">IF(INDIRECT("Sheet1!"&amp;"B"&amp;ROW()) ="",VALUE(0),COUNTIF(INDIRECT(Sheet2!$W$2&amp;"$A:$A"),INDIRECT("Sheet1!"&amp;"B"&amp;ROW())))</f>
        <v>60</v>
      </c>
      <c r="F224" cm="1">
        <f t="array" aca="1" ref="F224" ca="1">_xlfn.LET(_xlpm.SS,_xlfn.XLOOKUP(INDIRECT("Sheet1!A"&amp;ROW()),Sheet5!A:A,Sheet5!G:G,"N",0,1),IF(OR(_xlpm.SS="N",AND(_xlpm.SS="Y",_xlfn.XLOOKUP(INDIRECT("Sheet1!A"&amp;ROW()),Sheet5!A:A,Sheet5!K:K,"N",0,1)="0")),0,1))</f>
        <v>1</v>
      </c>
      <c r="G224">
        <v>0</v>
      </c>
      <c r="L224" cm="1">
        <f t="array" aca="1" ref="L224" ca="1">_xlfn.XLOOKUP(INDIRECT("Sheet1!"&amp;"B"&amp;ROW()),INDIRECT(Sheet2!$W$2&amp;"$A:$A"),INDIRECT(Sheet2!$W$2&amp;"$D:$D"),VALUE(0),0,1)</f>
        <v>50</v>
      </c>
      <c r="M224">
        <v>0</v>
      </c>
      <c r="N224" cm="1">
        <f t="array" aca="1" ref="N224" ca="1">IFERROR(IF(AND(Sheet1!W224="",Sheet1!X224="",Sheet1!Y224=""),IF(OR(Sheet1!F224="❖",Sheet3!AC224="14:00",AND(F224=0,Sheet1!E224=""),AND(Sheet1!Q224=0,Sheet3!M224=0),AND(ABS(Sheet3!L224-Sheet1!S224)&lt;100,Sheet1!Q224=Sheet3!M224,Sheet3!AC224=VALUE(発送日))),0,1),1),0)</f>
        <v>1</v>
      </c>
      <c r="O224" cm="1">
        <f t="array" aca="1" ref="O224" ca="1">IF(INDIRECT("Sheet1!"&amp;"H"&amp;ROW())  &gt;=50,VALUE("10"),A224-INDIRECT("Sheet1!"&amp;"H"&amp;ROW())  )</f>
        <v>10</v>
      </c>
      <c r="R224" s="3">
        <v>0.92</v>
      </c>
    </row>
    <row r="225" spans="1:18">
      <c r="A225">
        <v>46</v>
      </c>
      <c r="B225">
        <v>6070</v>
      </c>
      <c r="D225">
        <v>6115</v>
      </c>
      <c r="E225" cm="1">
        <f t="array" aca="1" ref="E225" ca="1">IF(INDIRECT("Sheet1!"&amp;"B"&amp;ROW()) ="",VALUE(0),COUNTIF(INDIRECT(Sheet2!$W$2&amp;"$A:$A"),INDIRECT("Sheet1!"&amp;"B"&amp;ROW())))</f>
        <v>52</v>
      </c>
      <c r="F225" cm="1">
        <f t="array" aca="1" ref="F225" ca="1">_xlfn.LET(_xlpm.SS,_xlfn.XLOOKUP(INDIRECT("Sheet1!A"&amp;ROW()),Sheet5!A:A,Sheet5!G:G,"N",0,1),IF(OR(_xlpm.SS="N",AND(_xlpm.SS="Y",_xlfn.XLOOKUP(INDIRECT("Sheet1!A"&amp;ROW()),Sheet5!A:A,Sheet5!K:K,"N",0,1)="0")),0,1))</f>
        <v>1</v>
      </c>
      <c r="G225">
        <v>0</v>
      </c>
      <c r="L225" cm="1">
        <f t="array" aca="1" ref="L225" ca="1">_xlfn.XLOOKUP(INDIRECT("Sheet1!"&amp;"B"&amp;ROW()),INDIRECT(Sheet2!$W$2&amp;"$A:$A"),INDIRECT(Sheet2!$W$2&amp;"$D:$D"),VALUE(0),0,1)</f>
        <v>44</v>
      </c>
      <c r="M225">
        <v>0</v>
      </c>
      <c r="N225" cm="1">
        <f t="array" aca="1" ref="N225" ca="1">IFERROR(IF(AND(Sheet1!W225="",Sheet1!X225="",Sheet1!Y225=""),IF(OR(Sheet1!F225="❖",Sheet3!AC225="14:00",AND(F225=0,Sheet1!E225=""),AND(Sheet1!Q225=0,Sheet3!M225=0),AND(ABS(Sheet3!L225-Sheet1!S225)&lt;100,Sheet1!Q225=Sheet3!M225,Sheet3!AC225=VALUE(発送日))),0,1),1),0)</f>
        <v>1</v>
      </c>
      <c r="O225" cm="1">
        <f t="array" aca="1" ref="O225" ca="1">IF(INDIRECT("Sheet1!"&amp;"H"&amp;ROW())  &gt;=50,VALUE("10"),A225-INDIRECT("Sheet1!"&amp;"H"&amp;ROW())  )</f>
        <v>2</v>
      </c>
      <c r="R225" s="3">
        <v>0.92</v>
      </c>
    </row>
    <row r="226" spans="1:18">
      <c r="A226">
        <v>46</v>
      </c>
      <c r="B226">
        <v>5980</v>
      </c>
      <c r="D226">
        <v>6025</v>
      </c>
      <c r="E226" cm="1">
        <f t="array" aca="1" ref="E226" ca="1">IF(INDIRECT("Sheet1!"&amp;"B"&amp;ROW()) ="",VALUE(0),COUNTIF(INDIRECT(Sheet2!$W$2&amp;"$A:$A"),INDIRECT("Sheet1!"&amp;"B"&amp;ROW())))</f>
        <v>52</v>
      </c>
      <c r="F226" cm="1">
        <f t="array" aca="1" ref="F226" ca="1">_xlfn.LET(_xlpm.SS,_xlfn.XLOOKUP(INDIRECT("Sheet1!A"&amp;ROW()),Sheet5!A:A,Sheet5!G:G,"N",0,1),IF(OR(_xlpm.SS="N",AND(_xlpm.SS="Y",_xlfn.XLOOKUP(INDIRECT("Sheet1!A"&amp;ROW()),Sheet5!A:A,Sheet5!K:K,"N",0,1)="0")),0,1))</f>
        <v>1</v>
      </c>
      <c r="G226">
        <v>0</v>
      </c>
      <c r="L226" cm="1">
        <f t="array" aca="1" ref="L226" ca="1">_xlfn.XLOOKUP(INDIRECT("Sheet1!"&amp;"B"&amp;ROW()),INDIRECT(Sheet2!$W$2&amp;"$A:$A"),INDIRECT(Sheet2!$W$2&amp;"$D:$D"),VALUE(0),0,1)</f>
        <v>44</v>
      </c>
      <c r="M226">
        <v>0</v>
      </c>
      <c r="N226" cm="1">
        <f t="array" aca="1" ref="N226" ca="1">IFERROR(IF(AND(Sheet1!W226="",Sheet1!X226="",Sheet1!Y226=""),IF(OR(Sheet1!F226="❖",Sheet3!AC226="14:00",AND(F226=0,Sheet1!E226=""),AND(Sheet1!Q226=0,Sheet3!M226=0),AND(ABS(Sheet3!L226-Sheet1!S226)&lt;100,Sheet1!Q226=Sheet3!M226,Sheet3!AC226=VALUE(発送日))),0,1),1),0)</f>
        <v>1</v>
      </c>
      <c r="O226" cm="1">
        <f t="array" aca="1" ref="O226" ca="1">IF(INDIRECT("Sheet1!"&amp;"H"&amp;ROW())  &gt;=50,VALUE("10"),A226-INDIRECT("Sheet1!"&amp;"H"&amp;ROW())  )</f>
        <v>2</v>
      </c>
      <c r="R226" s="3">
        <v>0.92</v>
      </c>
    </row>
    <row r="227" spans="1:18">
      <c r="A227">
        <v>25</v>
      </c>
      <c r="B227">
        <v>5872</v>
      </c>
      <c r="D227">
        <v>5896</v>
      </c>
      <c r="E227" cm="1">
        <f t="array" aca="1" ref="E227" ca="1">IF(INDIRECT("Sheet1!"&amp;"B"&amp;ROW()) ="",VALUE(0),COUNTIF(INDIRECT(Sheet2!$W$2&amp;"$A:$A"),INDIRECT("Sheet1!"&amp;"B"&amp;ROW())))</f>
        <v>29</v>
      </c>
      <c r="F227" cm="1">
        <f t="array" aca="1" ref="F227" ca="1">_xlfn.LET(_xlpm.SS,_xlfn.XLOOKUP(INDIRECT("Sheet1!A"&amp;ROW()),Sheet5!A:A,Sheet5!G:G,"N",0,1),IF(OR(_xlpm.SS="N",AND(_xlpm.SS="Y",_xlfn.XLOOKUP(INDIRECT("Sheet1!A"&amp;ROW()),Sheet5!A:A,Sheet5!K:K,"N",0,1)="0")),0,1))</f>
        <v>0</v>
      </c>
      <c r="G227">
        <v>0</v>
      </c>
      <c r="L227" cm="1">
        <f t="array" aca="1" ref="L227" ca="1">_xlfn.XLOOKUP(INDIRECT("Sheet1!"&amp;"B"&amp;ROW()),INDIRECT(Sheet2!$W$2&amp;"$A:$A"),INDIRECT(Sheet2!$W$2&amp;"$D:$D"),VALUE(0),0,1)</f>
        <v>23</v>
      </c>
      <c r="M227">
        <v>0</v>
      </c>
      <c r="N227" cm="1">
        <f t="array" aca="1" ref="N227" ca="1">IFERROR(IF(AND(Sheet1!W227="",Sheet1!X227="",Sheet1!Y227=""),IF(OR(Sheet1!F227="❖",Sheet3!AC227="14:00",AND(F227=0,Sheet1!E227=""),AND(Sheet1!Q227=0,Sheet3!M227=0),AND(ABS(Sheet3!L227-Sheet1!S227)&lt;100,Sheet1!Q227=Sheet3!M227,Sheet3!AC227=VALUE(発送日))),0,1),1),0)</f>
        <v>0</v>
      </c>
      <c r="O227" cm="1">
        <f t="array" aca="1" ref="O227" ca="1">IF(INDIRECT("Sheet1!"&amp;"H"&amp;ROW())  &gt;=50,VALUE("10"),A227-INDIRECT("Sheet1!"&amp;"H"&amp;ROW())  )</f>
        <v>2</v>
      </c>
      <c r="R227" s="3">
        <v>0.92</v>
      </c>
    </row>
    <row r="228" spans="1:18">
      <c r="A228">
        <v>29</v>
      </c>
      <c r="B228">
        <v>5901</v>
      </c>
      <c r="D228">
        <v>5929</v>
      </c>
      <c r="E228" cm="1">
        <f t="array" aca="1" ref="E228" ca="1">IF(INDIRECT("Sheet1!"&amp;"B"&amp;ROW()) ="",VALUE(0),COUNTIF(INDIRECT(Sheet2!$W$2&amp;"$A:$A"),INDIRECT("Sheet1!"&amp;"B"&amp;ROW())))</f>
        <v>33</v>
      </c>
      <c r="F228" cm="1">
        <f t="array" aca="1" ref="F228" ca="1">_xlfn.LET(_xlpm.SS,_xlfn.XLOOKUP(INDIRECT("Sheet1!A"&amp;ROW()),Sheet5!A:A,Sheet5!G:G,"N",0,1),IF(OR(_xlpm.SS="N",AND(_xlpm.SS="Y",_xlfn.XLOOKUP(INDIRECT("Sheet1!A"&amp;ROW()),Sheet5!A:A,Sheet5!K:K,"N",0,1)="0")),0,1))</f>
        <v>1</v>
      </c>
      <c r="G228">
        <v>0</v>
      </c>
      <c r="L228" cm="1">
        <f t="array" aca="1" ref="L228" ca="1">_xlfn.XLOOKUP(INDIRECT("Sheet1!"&amp;"B"&amp;ROW()),INDIRECT(Sheet2!$W$2&amp;"$A:$A"),INDIRECT(Sheet2!$W$2&amp;"$D:$D"),VALUE(0),0,1)</f>
        <v>27</v>
      </c>
      <c r="M228">
        <v>0</v>
      </c>
      <c r="N228" cm="1">
        <f t="array" aca="1" ref="N228" ca="1">IFERROR(IF(AND(Sheet1!W228="",Sheet1!X228="",Sheet1!Y228=""),IF(OR(Sheet1!F228="❖",Sheet3!AC228="14:00",AND(F228=0,Sheet1!E228=""),AND(Sheet1!Q228=0,Sheet3!M228=0),AND(ABS(Sheet3!L228-Sheet1!S228)&lt;100,Sheet1!Q228=Sheet3!M228,Sheet3!AC228=VALUE(発送日))),0,1),1),0)</f>
        <v>1</v>
      </c>
      <c r="O228" cm="1">
        <f t="array" aca="1" ref="O228" ca="1">IF(INDIRECT("Sheet1!"&amp;"H"&amp;ROW())  &gt;=50,VALUE("10"),A228-INDIRECT("Sheet1!"&amp;"H"&amp;ROW())  )</f>
        <v>2</v>
      </c>
      <c r="R228" s="3">
        <v>0.92</v>
      </c>
    </row>
    <row r="229" spans="1:18">
      <c r="A229">
        <v>40</v>
      </c>
      <c r="B229">
        <v>5934</v>
      </c>
      <c r="D229">
        <v>5973</v>
      </c>
      <c r="E229" cm="1">
        <f t="array" aca="1" ref="E229" ca="1">IF(INDIRECT("Sheet1!"&amp;"B"&amp;ROW()) ="",VALUE(0),COUNTIF(INDIRECT(Sheet2!$W$2&amp;"$A:$A"),INDIRECT("Sheet1!"&amp;"B"&amp;ROW())))</f>
        <v>46</v>
      </c>
      <c r="F229" cm="1">
        <f t="array" aca="1" ref="F229" ca="1">_xlfn.LET(_xlpm.SS,_xlfn.XLOOKUP(INDIRECT("Sheet1!A"&amp;ROW()),Sheet5!A:A,Sheet5!G:G,"N",0,1),IF(OR(_xlpm.SS="N",AND(_xlpm.SS="Y",_xlfn.XLOOKUP(INDIRECT("Sheet1!A"&amp;ROW()),Sheet5!A:A,Sheet5!K:K,"N",0,1)="0")),0,1))</f>
        <v>1</v>
      </c>
      <c r="G229">
        <v>0</v>
      </c>
      <c r="L229" cm="1">
        <f t="array" aca="1" ref="L229" ca="1">_xlfn.XLOOKUP(INDIRECT("Sheet1!"&amp;"B"&amp;ROW()),INDIRECT(Sheet2!$W$2&amp;"$A:$A"),INDIRECT(Sheet2!$W$2&amp;"$D:$D"),VALUE(0),0,1)</f>
        <v>38</v>
      </c>
      <c r="M229">
        <v>0</v>
      </c>
      <c r="N229" cm="1">
        <f t="array" aca="1" ref="N229" ca="1">IFERROR(IF(AND(Sheet1!W229="",Sheet1!X229="",Sheet1!Y229=""),IF(OR(Sheet1!F229="❖",Sheet3!AC229="14:00",AND(F229=0,Sheet1!E229=""),AND(Sheet1!Q229=0,Sheet3!M229=0),AND(ABS(Sheet3!L229-Sheet1!S229)&lt;100,Sheet1!Q229=Sheet3!M229,Sheet3!AC229=VALUE(発送日))),0,1),1),0)</f>
        <v>0</v>
      </c>
      <c r="O229" cm="1">
        <f t="array" aca="1" ref="O229" ca="1">IF(INDIRECT("Sheet1!"&amp;"H"&amp;ROW())  &gt;=50,VALUE("10"),A229-INDIRECT("Sheet1!"&amp;"H"&amp;ROW())  )</f>
        <v>2</v>
      </c>
      <c r="R229" s="3">
        <v>0.92</v>
      </c>
    </row>
    <row r="230" spans="1:18">
      <c r="A230">
        <v>37</v>
      </c>
      <c r="B230">
        <v>6122</v>
      </c>
      <c r="D230">
        <v>6158</v>
      </c>
      <c r="E230" cm="1">
        <f t="array" aca="1" ref="E230" ca="1">IF(INDIRECT("Sheet1!"&amp;"B"&amp;ROW()) ="",VALUE(0),COUNTIF(INDIRECT(Sheet2!$W$2&amp;"$A:$A"),INDIRECT("Sheet1!"&amp;"B"&amp;ROW())))</f>
        <v>43</v>
      </c>
      <c r="F230" cm="1">
        <f t="array" aca="1" ref="F230" ca="1">_xlfn.LET(_xlpm.SS,_xlfn.XLOOKUP(INDIRECT("Sheet1!A"&amp;ROW()),Sheet5!A:A,Sheet5!G:G,"N",0,1),IF(OR(_xlpm.SS="N",AND(_xlpm.SS="Y",_xlfn.XLOOKUP(INDIRECT("Sheet1!A"&amp;ROW()),Sheet5!A:A,Sheet5!K:K,"N",0,1)="0")),0,1))</f>
        <v>1</v>
      </c>
      <c r="G230">
        <v>0</v>
      </c>
      <c r="L230" cm="1">
        <f t="array" aca="1" ref="L230" ca="1">_xlfn.XLOOKUP(INDIRECT("Sheet1!"&amp;"B"&amp;ROW()),INDIRECT(Sheet2!$W$2&amp;"$A:$A"),INDIRECT(Sheet2!$W$2&amp;"$D:$D"),VALUE(0),0,1)</f>
        <v>35</v>
      </c>
      <c r="M230">
        <v>0</v>
      </c>
      <c r="N230" cm="1">
        <f t="array" aca="1" ref="N230" ca="1">IFERROR(IF(AND(Sheet1!W230="",Sheet1!X230="",Sheet1!Y230=""),IF(OR(Sheet1!F230="❖",Sheet3!AC230="14:00",AND(F230=0,Sheet1!E230=""),AND(Sheet1!Q230=0,Sheet3!M230=0),AND(ABS(Sheet3!L230-Sheet1!S230)&lt;100,Sheet1!Q230=Sheet3!M230,Sheet3!AC230=VALUE(発送日))),0,1),1),0)</f>
        <v>0</v>
      </c>
      <c r="O230" cm="1">
        <f t="array" aca="1" ref="O230" ca="1">IF(INDIRECT("Sheet1!"&amp;"H"&amp;ROW())  &gt;=50,VALUE("10"),A230-INDIRECT("Sheet1!"&amp;"H"&amp;ROW())  )</f>
        <v>2</v>
      </c>
      <c r="R230" s="3">
        <v>0.92</v>
      </c>
    </row>
    <row r="231" spans="1:18">
      <c r="A231">
        <v>34</v>
      </c>
      <c r="B231">
        <v>6032</v>
      </c>
      <c r="D231">
        <v>6065</v>
      </c>
      <c r="E231" cm="1">
        <f t="array" aca="1" ref="E231" ca="1">IF(INDIRECT("Sheet1!"&amp;"B"&amp;ROW()) ="",VALUE(0),COUNTIF(INDIRECT(Sheet2!$W$2&amp;"$A:$A"),INDIRECT("Sheet1!"&amp;"B"&amp;ROW())))</f>
        <v>38</v>
      </c>
      <c r="F231" cm="1">
        <f t="array" aca="1" ref="F231" ca="1">_xlfn.LET(_xlpm.SS,_xlfn.XLOOKUP(INDIRECT("Sheet1!A"&amp;ROW()),Sheet5!A:A,Sheet5!G:G,"N",0,1),IF(OR(_xlpm.SS="N",AND(_xlpm.SS="Y",_xlfn.XLOOKUP(INDIRECT("Sheet1!A"&amp;ROW()),Sheet5!A:A,Sheet5!K:K,"N",0,1)="0")),0,1))</f>
        <v>1</v>
      </c>
      <c r="G231">
        <v>0</v>
      </c>
      <c r="L231" cm="1">
        <f t="array" aca="1" ref="L231" ca="1">_xlfn.XLOOKUP(INDIRECT("Sheet1!"&amp;"B"&amp;ROW()),INDIRECT(Sheet2!$W$2&amp;"$A:$A"),INDIRECT(Sheet2!$W$2&amp;"$D:$D"),VALUE(0),0,1)</f>
        <v>32</v>
      </c>
      <c r="M231">
        <v>0</v>
      </c>
      <c r="N231" cm="1">
        <f t="array" aca="1" ref="N231" ca="1">IFERROR(IF(AND(Sheet1!W231="",Sheet1!X231="",Sheet1!Y231=""),IF(OR(Sheet1!F231="❖",Sheet3!AC231="14:00",AND(F231=0,Sheet1!E231=""),AND(Sheet1!Q231=0,Sheet3!M231=0),AND(ABS(Sheet3!L231-Sheet1!S231)&lt;100,Sheet1!Q231=Sheet3!M231,Sheet3!AC231=VALUE(発送日))),0,1),1),0)</f>
        <v>1</v>
      </c>
      <c r="O231" cm="1">
        <f t="array" aca="1" ref="O231" ca="1">IF(INDIRECT("Sheet1!"&amp;"H"&amp;ROW())  &gt;=50,VALUE("10"),A231-INDIRECT("Sheet1!"&amp;"H"&amp;ROW())  )</f>
        <v>2</v>
      </c>
      <c r="R231" s="3">
        <v>0.92</v>
      </c>
    </row>
    <row r="232" spans="1:18">
      <c r="A232">
        <v>32</v>
      </c>
      <c r="B232">
        <v>5836</v>
      </c>
      <c r="D232">
        <v>5867</v>
      </c>
      <c r="E232" cm="1">
        <f t="array" aca="1" ref="E232" ca="1">IF(INDIRECT("Sheet1!"&amp;"B"&amp;ROW()) ="",VALUE(0),COUNTIF(INDIRECT(Sheet2!$W$2&amp;"$A:$A"),INDIRECT("Sheet1!"&amp;"B"&amp;ROW())))</f>
        <v>36</v>
      </c>
      <c r="F232" cm="1">
        <f t="array" aca="1" ref="F232" ca="1">_xlfn.LET(_xlpm.SS,_xlfn.XLOOKUP(INDIRECT("Sheet1!A"&amp;ROW()),Sheet5!A:A,Sheet5!G:G,"N",0,1),IF(OR(_xlpm.SS="N",AND(_xlpm.SS="Y",_xlfn.XLOOKUP(INDIRECT("Sheet1!A"&amp;ROW()),Sheet5!A:A,Sheet5!K:K,"N",0,1)="0")),0,1))</f>
        <v>1</v>
      </c>
      <c r="G232">
        <v>0</v>
      </c>
      <c r="L232" cm="1">
        <f t="array" aca="1" ref="L232" ca="1">_xlfn.XLOOKUP(INDIRECT("Sheet1!"&amp;"B"&amp;ROW()),INDIRECT(Sheet2!$W$2&amp;"$A:$A"),INDIRECT(Sheet2!$W$2&amp;"$D:$D"),VALUE(0),0,1)</f>
        <v>30</v>
      </c>
      <c r="M232">
        <v>0</v>
      </c>
      <c r="N232" cm="1">
        <f t="array" aca="1" ref="N232" ca="1">IFERROR(IF(AND(Sheet1!W232="",Sheet1!X232="",Sheet1!Y232=""),IF(OR(Sheet1!F232="❖",Sheet3!AC232="14:00",AND(F232=0,Sheet1!E232=""),AND(Sheet1!Q232=0,Sheet3!M232=0),AND(ABS(Sheet3!L232-Sheet1!S232)&lt;100,Sheet1!Q232=Sheet3!M232,Sheet3!AC232=VALUE(発送日))),0,1),1),0)</f>
        <v>1</v>
      </c>
      <c r="O232" cm="1">
        <f t="array" aca="1" ref="O232" ca="1">IF(INDIRECT("Sheet1!"&amp;"H"&amp;ROW())  &gt;=50,VALUE("10"),A232-INDIRECT("Sheet1!"&amp;"H"&amp;ROW())  )</f>
        <v>2</v>
      </c>
      <c r="R232" s="3">
        <v>0.92</v>
      </c>
    </row>
    <row r="233" spans="1:18">
      <c r="A233">
        <v>33</v>
      </c>
      <c r="B233">
        <v>6256</v>
      </c>
      <c r="D233">
        <v>6288</v>
      </c>
      <c r="E233" cm="1">
        <f t="array" aca="1" ref="E233" ca="1">IF(INDIRECT("Sheet1!"&amp;"B"&amp;ROW()) ="",VALUE(0),COUNTIF(INDIRECT(Sheet2!$W$2&amp;"$A:$A"),INDIRECT("Sheet1!"&amp;"B"&amp;ROW())))</f>
        <v>37</v>
      </c>
      <c r="F233" cm="1">
        <f t="array" aca="1" ref="F233" ca="1">_xlfn.LET(_xlpm.SS,_xlfn.XLOOKUP(INDIRECT("Sheet1!A"&amp;ROW()),Sheet5!A:A,Sheet5!G:G,"N",0,1),IF(OR(_xlpm.SS="N",AND(_xlpm.SS="Y",_xlfn.XLOOKUP(INDIRECT("Sheet1!A"&amp;ROW()),Sheet5!A:A,Sheet5!K:K,"N",0,1)="0")),0,1))</f>
        <v>1</v>
      </c>
      <c r="G233">
        <v>0</v>
      </c>
      <c r="L233" cm="1">
        <f t="array" aca="1" ref="L233" ca="1">_xlfn.XLOOKUP(INDIRECT("Sheet1!"&amp;"B"&amp;ROW()),INDIRECT(Sheet2!$W$2&amp;"$A:$A"),INDIRECT(Sheet2!$W$2&amp;"$D:$D"),VALUE(0),0,1)</f>
        <v>31</v>
      </c>
      <c r="M233">
        <v>0</v>
      </c>
      <c r="N233" cm="1">
        <f t="array" aca="1" ref="N233" ca="1">IFERROR(IF(AND(Sheet1!W233="",Sheet1!X233="",Sheet1!Y233=""),IF(OR(Sheet1!F233="❖",Sheet3!AC233="14:00",AND(F233=0,Sheet1!E233=""),AND(Sheet1!Q233=0,Sheet3!M233=0),AND(ABS(Sheet3!L233-Sheet1!S233)&lt;100,Sheet1!Q233=Sheet3!M233,Sheet3!AC233=VALUE(発送日))),0,1),1),0)</f>
        <v>0</v>
      </c>
      <c r="O233" cm="1">
        <f t="array" aca="1" ref="O233" ca="1">IF(INDIRECT("Sheet1!"&amp;"H"&amp;ROW())  &gt;=50,VALUE("10"),A233-INDIRECT("Sheet1!"&amp;"H"&amp;ROW())  )</f>
        <v>2</v>
      </c>
      <c r="R233" s="3">
        <v>0.92</v>
      </c>
    </row>
    <row r="234" spans="1:18">
      <c r="A234">
        <v>38</v>
      </c>
      <c r="B234">
        <v>6165</v>
      </c>
      <c r="D234">
        <v>6202</v>
      </c>
      <c r="E234" cm="1">
        <f t="array" aca="1" ref="E234" ca="1">IF(INDIRECT("Sheet1!"&amp;"B"&amp;ROW()) ="",VALUE(0),COUNTIF(INDIRECT(Sheet2!$W$2&amp;"$A:$A"),INDIRECT("Sheet1!"&amp;"B"&amp;ROW())))</f>
        <v>44</v>
      </c>
      <c r="F234" cm="1">
        <f t="array" aca="1" ref="F234" ca="1">_xlfn.LET(_xlpm.SS,_xlfn.XLOOKUP(INDIRECT("Sheet1!A"&amp;ROW()),Sheet5!A:A,Sheet5!G:G,"N",0,1),IF(OR(_xlpm.SS="N",AND(_xlpm.SS="Y",_xlfn.XLOOKUP(INDIRECT("Sheet1!A"&amp;ROW()),Sheet5!A:A,Sheet5!K:K,"N",0,1)="0")),0,1))</f>
        <v>1</v>
      </c>
      <c r="G234">
        <v>0</v>
      </c>
      <c r="L234" cm="1">
        <f t="array" aca="1" ref="L234" ca="1">_xlfn.XLOOKUP(INDIRECT("Sheet1!"&amp;"B"&amp;ROW()),INDIRECT(Sheet2!$W$2&amp;"$A:$A"),INDIRECT(Sheet2!$W$2&amp;"$D:$D"),VALUE(0),0,1)</f>
        <v>36</v>
      </c>
      <c r="M234">
        <v>0</v>
      </c>
      <c r="N234" cm="1">
        <f t="array" aca="1" ref="N234" ca="1">IFERROR(IF(AND(Sheet1!W234="",Sheet1!X234="",Sheet1!Y234=""),IF(OR(Sheet1!F234="❖",Sheet3!AC234="14:00",AND(F234=0,Sheet1!E234=""),AND(Sheet1!Q234=0,Sheet3!M234=0),AND(ABS(Sheet3!L234-Sheet1!S234)&lt;100,Sheet1!Q234=Sheet3!M234,Sheet3!AC234=VALUE(発送日))),0,1),1),0)</f>
        <v>0</v>
      </c>
      <c r="O234" cm="1">
        <f t="array" aca="1" ref="O234" ca="1">IF(INDIRECT("Sheet1!"&amp;"H"&amp;ROW())  &gt;=50,VALUE("10"),A234-INDIRECT("Sheet1!"&amp;"H"&amp;ROW())  )</f>
        <v>2</v>
      </c>
      <c r="R234" s="3">
        <v>0.92</v>
      </c>
    </row>
    <row r="235" spans="1:18">
      <c r="A235">
        <v>49</v>
      </c>
      <c r="B235">
        <v>6444</v>
      </c>
      <c r="D235">
        <v>6492</v>
      </c>
      <c r="E235" cm="1">
        <f t="array" aca="1" ref="E235" ca="1">IF(INDIRECT("Sheet1!"&amp;"B"&amp;ROW()) ="",VALUE(0),COUNTIF(INDIRECT(Sheet2!$W$2&amp;"$A:$A"),INDIRECT("Sheet1!"&amp;"B"&amp;ROW())))</f>
        <v>57</v>
      </c>
      <c r="F235" cm="1">
        <f t="array" aca="1" ref="F235" ca="1">_xlfn.LET(_xlpm.SS,_xlfn.XLOOKUP(INDIRECT("Sheet1!A"&amp;ROW()),Sheet5!A:A,Sheet5!G:G,"N",0,1),IF(OR(_xlpm.SS="N",AND(_xlpm.SS="Y",_xlfn.XLOOKUP(INDIRECT("Sheet1!A"&amp;ROW()),Sheet5!A:A,Sheet5!K:K,"N",0,1)="0")),0,1))</f>
        <v>1</v>
      </c>
      <c r="G235">
        <v>0</v>
      </c>
      <c r="L235" cm="1">
        <f t="array" aca="1" ref="L235" ca="1">_xlfn.XLOOKUP(INDIRECT("Sheet1!"&amp;"B"&amp;ROW()),INDIRECT(Sheet2!$W$2&amp;"$A:$A"),INDIRECT(Sheet2!$W$2&amp;"$D:$D"),VALUE(0),0,1)</f>
        <v>47</v>
      </c>
      <c r="M235">
        <v>0</v>
      </c>
      <c r="N235" cm="1">
        <f t="array" aca="1" ref="N235" ca="1">IFERROR(IF(AND(Sheet1!W235="",Sheet1!X235="",Sheet1!Y235=""),IF(OR(Sheet1!F235="❖",Sheet3!AC235="14:00",AND(F235=0,Sheet1!E235=""),AND(Sheet1!Q235=0,Sheet3!M235=0),AND(ABS(Sheet3!L235-Sheet1!S235)&lt;100,Sheet1!Q235=Sheet3!M235,Sheet3!AC235=VALUE(発送日))),0,1),1),0)</f>
        <v>1</v>
      </c>
      <c r="O235" cm="1">
        <f t="array" aca="1" ref="O235" ca="1">IF(INDIRECT("Sheet1!"&amp;"H"&amp;ROW())  &gt;=50,VALUE("10"),A235-INDIRECT("Sheet1!"&amp;"H"&amp;ROW())  )</f>
        <v>2</v>
      </c>
      <c r="R235" s="3">
        <v>0.92</v>
      </c>
    </row>
    <row r="236" spans="1:18">
      <c r="A236">
        <v>52</v>
      </c>
      <c r="B236">
        <v>6501</v>
      </c>
      <c r="D236">
        <v>6552</v>
      </c>
      <c r="E236" cm="1">
        <f t="array" aca="1" ref="E236" ca="1">IF(INDIRECT("Sheet1!"&amp;"B"&amp;ROW()) ="",VALUE(0),COUNTIF(INDIRECT(Sheet2!$W$2&amp;"$A:$A"),INDIRECT("Sheet1!"&amp;"B"&amp;ROW())))</f>
        <v>60</v>
      </c>
      <c r="F236" cm="1">
        <f t="array" aca="1" ref="F236" ca="1">_xlfn.LET(_xlpm.SS,_xlfn.XLOOKUP(INDIRECT("Sheet1!A"&amp;ROW()),Sheet5!A:A,Sheet5!G:G,"N",0,1),IF(OR(_xlpm.SS="N",AND(_xlpm.SS="Y",_xlfn.XLOOKUP(INDIRECT("Sheet1!A"&amp;ROW()),Sheet5!A:A,Sheet5!K:K,"N",0,1)="0")),0,1))</f>
        <v>1</v>
      </c>
      <c r="G236">
        <v>0</v>
      </c>
      <c r="L236" cm="1">
        <f t="array" aca="1" ref="L236" ca="1">_xlfn.XLOOKUP(INDIRECT("Sheet1!"&amp;"B"&amp;ROW()),INDIRECT(Sheet2!$W$2&amp;"$A:$A"),INDIRECT(Sheet2!$W$2&amp;"$D:$D"),VALUE(0),0,1)</f>
        <v>50</v>
      </c>
      <c r="M236">
        <v>0</v>
      </c>
      <c r="N236" cm="1">
        <f t="array" aca="1" ref="N236" ca="1">IFERROR(IF(AND(Sheet1!W236="",Sheet1!X236="",Sheet1!Y236=""),IF(OR(Sheet1!F236="❖",Sheet3!AC236="14:00",AND(F236=0,Sheet1!E236=""),AND(Sheet1!Q236=0,Sheet3!M236=0),AND(ABS(Sheet3!L236-Sheet1!S236)&lt;100,Sheet1!Q236=Sheet3!M236,Sheet3!AC236=VALUE(発送日))),0,1),1),0)</f>
        <v>0</v>
      </c>
      <c r="O236" cm="1">
        <f t="array" aca="1" ref="O236" ca="1">IF(INDIRECT("Sheet1!"&amp;"H"&amp;ROW())  &gt;=50,VALUE("10"),A236-INDIRECT("Sheet1!"&amp;"H"&amp;ROW())  )</f>
        <v>10</v>
      </c>
      <c r="R236" s="3">
        <v>0.92</v>
      </c>
    </row>
    <row r="237" spans="1:18">
      <c r="A237">
        <v>48</v>
      </c>
      <c r="B237">
        <v>6341</v>
      </c>
      <c r="D237">
        <v>6388</v>
      </c>
      <c r="E237" cm="1">
        <f t="array" aca="1" ref="E237" ca="1">IF(INDIRECT("Sheet1!"&amp;"B"&amp;ROW()) ="",VALUE(0),COUNTIF(INDIRECT(Sheet2!$W$2&amp;"$A:$A"),INDIRECT("Sheet1!"&amp;"B"&amp;ROW())))</f>
        <v>54</v>
      </c>
      <c r="F237" cm="1">
        <f t="array" aca="1" ref="F237" ca="1">_xlfn.LET(_xlpm.SS,_xlfn.XLOOKUP(INDIRECT("Sheet1!A"&amp;ROW()),Sheet5!A:A,Sheet5!G:G,"N",0,1),IF(OR(_xlpm.SS="N",AND(_xlpm.SS="Y",_xlfn.XLOOKUP(INDIRECT("Sheet1!A"&amp;ROW()),Sheet5!A:A,Sheet5!K:K,"N",0,1)="0")),0,1))</f>
        <v>1</v>
      </c>
      <c r="G237">
        <v>0</v>
      </c>
      <c r="L237" cm="1">
        <f t="array" aca="1" ref="L237" ca="1">_xlfn.XLOOKUP(INDIRECT("Sheet1!"&amp;"B"&amp;ROW()),INDIRECT(Sheet2!$W$2&amp;"$A:$A"),INDIRECT(Sheet2!$W$2&amp;"$D:$D"),VALUE(0),0,1)</f>
        <v>46</v>
      </c>
      <c r="M237">
        <v>0</v>
      </c>
      <c r="N237" cm="1">
        <f t="array" aca="1" ref="N237" ca="1">IFERROR(IF(AND(Sheet1!W237="",Sheet1!X237="",Sheet1!Y237=""),IF(OR(Sheet1!F237="❖",Sheet3!AC237="14:00",AND(F237=0,Sheet1!E237=""),AND(Sheet1!Q237=0,Sheet3!M237=0),AND(ABS(Sheet3!L237-Sheet1!S237)&lt;100,Sheet1!Q237=Sheet3!M237,Sheet3!AC237=VALUE(発送日))),0,1),1),0)</f>
        <v>0</v>
      </c>
      <c r="O237" cm="1">
        <f t="array" aca="1" ref="O237" ca="1">IF(INDIRECT("Sheet1!"&amp;"H"&amp;ROW())  &gt;=50,VALUE("10"),A237-INDIRECT("Sheet1!"&amp;"H"&amp;ROW())  )</f>
        <v>2</v>
      </c>
      <c r="R237" s="3">
        <v>0.92</v>
      </c>
    </row>
    <row r="238" spans="1:18">
      <c r="A238">
        <v>42</v>
      </c>
      <c r="B238">
        <v>6293</v>
      </c>
      <c r="D238">
        <v>6334</v>
      </c>
      <c r="E238" cm="1">
        <f t="array" aca="1" ref="E238" ca="1">IF(INDIRECT("Sheet1!"&amp;"B"&amp;ROW()) ="",VALUE(0),COUNTIF(INDIRECT(Sheet2!$W$2&amp;"$A:$A"),INDIRECT("Sheet1!"&amp;"B"&amp;ROW())))</f>
        <v>48</v>
      </c>
      <c r="F238" cm="1">
        <f t="array" aca="1" ref="F238" ca="1">_xlfn.LET(_xlpm.SS,_xlfn.XLOOKUP(INDIRECT("Sheet1!A"&amp;ROW()),Sheet5!A:A,Sheet5!G:G,"N",0,1),IF(OR(_xlpm.SS="N",AND(_xlpm.SS="Y",_xlfn.XLOOKUP(INDIRECT("Sheet1!A"&amp;ROW()),Sheet5!A:A,Sheet5!K:K,"N",0,1)="0")),0,1))</f>
        <v>1</v>
      </c>
      <c r="G238">
        <v>0</v>
      </c>
      <c r="L238" cm="1">
        <f t="array" aca="1" ref="L238" ca="1">_xlfn.XLOOKUP(INDIRECT("Sheet1!"&amp;"B"&amp;ROW()),INDIRECT(Sheet2!$W$2&amp;"$A:$A"),INDIRECT(Sheet2!$W$2&amp;"$D:$D"),VALUE(0),0,1)</f>
        <v>40</v>
      </c>
      <c r="M238">
        <v>0</v>
      </c>
      <c r="N238" cm="1">
        <f t="array" aca="1" ref="N238" ca="1">IFERROR(IF(AND(Sheet1!W238="",Sheet1!X238="",Sheet1!Y238=""),IF(OR(Sheet1!F238="❖",Sheet3!AC238="14:00",AND(F238=0,Sheet1!E238=""),AND(Sheet1!Q238=0,Sheet3!M238=0),AND(ABS(Sheet3!L238-Sheet1!S238)&lt;100,Sheet1!Q238=Sheet3!M238,Sheet3!AC238=VALUE(発送日))),0,1),1),0)</f>
        <v>0</v>
      </c>
      <c r="O238" cm="1">
        <f t="array" aca="1" ref="O238" ca="1">IF(INDIRECT("Sheet1!"&amp;"H"&amp;ROW())  &gt;=50,VALUE("10"),A238-INDIRECT("Sheet1!"&amp;"H"&amp;ROW())  )</f>
        <v>2</v>
      </c>
      <c r="R238" s="3">
        <v>0.92</v>
      </c>
    </row>
    <row r="239" spans="1:18">
      <c r="A239">
        <v>43</v>
      </c>
      <c r="B239">
        <v>6395</v>
      </c>
      <c r="D239">
        <v>6437</v>
      </c>
      <c r="E239" cm="1">
        <f t="array" aca="1" ref="E239" ca="1">IF(INDIRECT("Sheet1!"&amp;"B"&amp;ROW()) ="",VALUE(0),COUNTIF(INDIRECT(Sheet2!$W$2&amp;"$A:$A"),INDIRECT("Sheet1!"&amp;"B"&amp;ROW())))</f>
        <v>49</v>
      </c>
      <c r="F239" cm="1">
        <f t="array" aca="1" ref="F239" ca="1">_xlfn.LET(_xlpm.SS,_xlfn.XLOOKUP(INDIRECT("Sheet1!A"&amp;ROW()),Sheet5!A:A,Sheet5!G:G,"N",0,1),IF(OR(_xlpm.SS="N",AND(_xlpm.SS="Y",_xlfn.XLOOKUP(INDIRECT("Sheet1!A"&amp;ROW()),Sheet5!A:A,Sheet5!K:K,"N",0,1)="0")),0,1))</f>
        <v>1</v>
      </c>
      <c r="G239">
        <v>0</v>
      </c>
      <c r="L239" cm="1">
        <f t="array" aca="1" ref="L239" ca="1">_xlfn.XLOOKUP(INDIRECT("Sheet1!"&amp;"B"&amp;ROW()),INDIRECT(Sheet2!$W$2&amp;"$A:$A"),INDIRECT(Sheet2!$W$2&amp;"$D:$D"),VALUE(0),0,1)</f>
        <v>41</v>
      </c>
      <c r="M239">
        <v>0</v>
      </c>
      <c r="N239" cm="1">
        <f t="array" aca="1" ref="N239" ca="1">IFERROR(IF(AND(Sheet1!W239="",Sheet1!X239="",Sheet1!Y239=""),IF(OR(Sheet1!F239="❖",Sheet3!AC239="14:00",AND(F239=0,Sheet1!E239=""),AND(Sheet1!Q239=0,Sheet3!M239=0),AND(ABS(Sheet3!L239-Sheet1!S239)&lt;100,Sheet1!Q239=Sheet3!M239,Sheet3!AC239=VALUE(発送日))),0,1),1),0)</f>
        <v>0</v>
      </c>
      <c r="O239" cm="1">
        <f t="array" aca="1" ref="O239" ca="1">IF(INDIRECT("Sheet1!"&amp;"H"&amp;ROW())  &gt;=50,VALUE("10"),A239-INDIRECT("Sheet1!"&amp;"H"&amp;ROW())  )</f>
        <v>2</v>
      </c>
      <c r="R239" s="3">
        <v>0.92</v>
      </c>
    </row>
    <row r="240" spans="1:18">
      <c r="A240">
        <v>41</v>
      </c>
      <c r="B240">
        <v>6209</v>
      </c>
      <c r="D240">
        <v>6249</v>
      </c>
      <c r="E240" cm="1">
        <f t="array" aca="1" ref="E240" ca="1">IF(INDIRECT("Sheet1!"&amp;"B"&amp;ROW()) ="",VALUE(0),COUNTIF(INDIRECT(Sheet2!$W$2&amp;"$A:$A"),INDIRECT("Sheet1!"&amp;"B"&amp;ROW())))</f>
        <v>47</v>
      </c>
      <c r="F240" cm="1">
        <f t="array" aca="1" ref="F240" ca="1">_xlfn.LET(_xlpm.SS,_xlfn.XLOOKUP(INDIRECT("Sheet1!A"&amp;ROW()),Sheet5!A:A,Sheet5!G:G,"N",0,1),IF(OR(_xlpm.SS="N",AND(_xlpm.SS="Y",_xlfn.XLOOKUP(INDIRECT("Sheet1!A"&amp;ROW()),Sheet5!A:A,Sheet5!K:K,"N",0,1)="0")),0,1))</f>
        <v>1</v>
      </c>
      <c r="G240">
        <v>0</v>
      </c>
      <c r="L240" cm="1">
        <f t="array" aca="1" ref="L240" ca="1">_xlfn.XLOOKUP(INDIRECT("Sheet1!"&amp;"B"&amp;ROW()),INDIRECT(Sheet2!$W$2&amp;"$A:$A"),INDIRECT(Sheet2!$W$2&amp;"$D:$D"),VALUE(0),0,1)</f>
        <v>39</v>
      </c>
      <c r="M240">
        <v>0</v>
      </c>
      <c r="N240" cm="1">
        <f t="array" aca="1" ref="N240" ca="1">IFERROR(IF(AND(Sheet1!W240="",Sheet1!X240="",Sheet1!Y240=""),IF(OR(Sheet1!F240="❖",Sheet3!AC240="14:00",AND(F240=0,Sheet1!E240=""),AND(Sheet1!Q240=0,Sheet3!M240=0),AND(ABS(Sheet3!L240-Sheet1!S240)&lt;100,Sheet1!Q240=Sheet3!M240,Sheet3!AC240=VALUE(発送日))),0,1),1),0)</f>
        <v>1</v>
      </c>
      <c r="O240" cm="1">
        <f t="array" aca="1" ref="O240" ca="1">IF(INDIRECT("Sheet1!"&amp;"H"&amp;ROW())  &gt;=50,VALUE("10"),A240-INDIRECT("Sheet1!"&amp;"H"&amp;ROW())  )</f>
        <v>2</v>
      </c>
      <c r="R240" s="3">
        <v>0.92</v>
      </c>
    </row>
    <row r="241" spans="1:18">
      <c r="A241">
        <v>43</v>
      </c>
      <c r="B241">
        <v>6607</v>
      </c>
      <c r="D241">
        <v>6649</v>
      </c>
      <c r="E241" cm="1">
        <f t="array" aca="1" ref="E241" ca="1">IF(INDIRECT("Sheet1!"&amp;"B"&amp;ROW()) ="",VALUE(0),COUNTIF(INDIRECT(Sheet2!$W$2&amp;"$A:$A"),INDIRECT("Sheet1!"&amp;"B"&amp;ROW())))</f>
        <v>49</v>
      </c>
      <c r="F241" cm="1">
        <f t="array" aca="1" ref="F241" ca="1">_xlfn.LET(_xlpm.SS,_xlfn.XLOOKUP(INDIRECT("Sheet1!A"&amp;ROW()),Sheet5!A:A,Sheet5!G:G,"N",0,1),IF(OR(_xlpm.SS="N",AND(_xlpm.SS="Y",_xlfn.XLOOKUP(INDIRECT("Sheet1!A"&amp;ROW()),Sheet5!A:A,Sheet5!K:K,"N",0,1)="0")),0,1))</f>
        <v>1</v>
      </c>
      <c r="G241">
        <v>0</v>
      </c>
      <c r="L241" cm="1">
        <f t="array" aca="1" ref="L241" ca="1">_xlfn.XLOOKUP(INDIRECT("Sheet1!"&amp;"B"&amp;ROW()),INDIRECT(Sheet2!$W$2&amp;"$A:$A"),INDIRECT(Sheet2!$W$2&amp;"$D:$D"),VALUE(0),0,1)</f>
        <v>41</v>
      </c>
      <c r="M241">
        <v>0</v>
      </c>
      <c r="N241" cm="1">
        <f t="array" aca="1" ref="N241" ca="1">IFERROR(IF(AND(Sheet1!W241="",Sheet1!X241="",Sheet1!Y241=""),IF(OR(Sheet1!F241="❖",Sheet3!AC241="14:00",AND(F241=0,Sheet1!E241=""),AND(Sheet1!Q241=0,Sheet3!M241=0),AND(ABS(Sheet3!L241-Sheet1!S241)&lt;100,Sheet1!Q241=Sheet3!M241,Sheet3!AC241=VALUE(発送日))),0,1),1),0)</f>
        <v>1</v>
      </c>
      <c r="O241" cm="1">
        <f t="array" aca="1" ref="O241" ca="1">IF(INDIRECT("Sheet1!"&amp;"H"&amp;ROW())  &gt;=50,VALUE("10"),A241-INDIRECT("Sheet1!"&amp;"H"&amp;ROW())  )</f>
        <v>2</v>
      </c>
      <c r="R241" s="3">
        <v>0.92</v>
      </c>
    </row>
    <row r="242" spans="1:18">
      <c r="A242">
        <v>31</v>
      </c>
      <c r="B242">
        <v>6656</v>
      </c>
      <c r="D242">
        <v>6686</v>
      </c>
      <c r="E242" cm="1">
        <f t="array" aca="1" ref="E242" ca="1">IF(INDIRECT("Sheet1!"&amp;"B"&amp;ROW()) ="",VALUE(0),COUNTIF(INDIRECT(Sheet2!$W$2&amp;"$A:$A"),INDIRECT("Sheet1!"&amp;"B"&amp;ROW())))</f>
        <v>35</v>
      </c>
      <c r="F242" cm="1">
        <f t="array" aca="1" ref="F242" ca="1">_xlfn.LET(_xlpm.SS,_xlfn.XLOOKUP(INDIRECT("Sheet1!A"&amp;ROW()),Sheet5!A:A,Sheet5!G:G,"N",0,1),IF(OR(_xlpm.SS="N",AND(_xlpm.SS="Y",_xlfn.XLOOKUP(INDIRECT("Sheet1!A"&amp;ROW()),Sheet5!A:A,Sheet5!K:K,"N",0,1)="0")),0,1))</f>
        <v>1</v>
      </c>
      <c r="G242">
        <v>0</v>
      </c>
      <c r="L242" cm="1">
        <f t="array" aca="1" ref="L242" ca="1">_xlfn.XLOOKUP(INDIRECT("Sheet1!"&amp;"B"&amp;ROW()),INDIRECT(Sheet2!$W$2&amp;"$A:$A"),INDIRECT(Sheet2!$W$2&amp;"$D:$D"),VALUE(0),0,1)</f>
        <v>29</v>
      </c>
      <c r="M242">
        <v>0</v>
      </c>
      <c r="N242" cm="1">
        <f t="array" aca="1" ref="N242" ca="1">IFERROR(IF(AND(Sheet1!W242="",Sheet1!X242="",Sheet1!Y242=""),IF(OR(Sheet1!F242="❖",Sheet3!AC242="14:00",AND(F242=0,Sheet1!E242=""),AND(Sheet1!Q242=0,Sheet3!M242=0),AND(ABS(Sheet3!L242-Sheet1!S242)&lt;100,Sheet1!Q242=Sheet3!M242,Sheet3!AC242=VALUE(発送日))),0,1),1),0)</f>
        <v>1</v>
      </c>
      <c r="O242" cm="1">
        <f t="array" aca="1" ref="O242" ca="1">IF(INDIRECT("Sheet1!"&amp;"H"&amp;ROW())  &gt;=50,VALUE("10"),A242-INDIRECT("Sheet1!"&amp;"H"&amp;ROW())  )</f>
        <v>2</v>
      </c>
      <c r="R242" s="3">
        <v>0.92</v>
      </c>
    </row>
    <row r="243" spans="1:18">
      <c r="A243">
        <v>40</v>
      </c>
      <c r="B243">
        <v>6561</v>
      </c>
      <c r="D243">
        <v>6600</v>
      </c>
      <c r="E243" cm="1">
        <f t="array" aca="1" ref="E243" ca="1">IF(INDIRECT("Sheet1!"&amp;"B"&amp;ROW()) ="",VALUE(0),COUNTIF(INDIRECT(Sheet2!$W$2&amp;"$A:$A"),INDIRECT("Sheet1!"&amp;"B"&amp;ROW())))</f>
        <v>46</v>
      </c>
      <c r="F243" cm="1">
        <f t="array" aca="1" ref="F243" ca="1">_xlfn.LET(_xlpm.SS,_xlfn.XLOOKUP(INDIRECT("Sheet1!A"&amp;ROW()),Sheet5!A:A,Sheet5!G:G,"N",0,1),IF(OR(_xlpm.SS="N",AND(_xlpm.SS="Y",_xlfn.XLOOKUP(INDIRECT("Sheet1!A"&amp;ROW()),Sheet5!A:A,Sheet5!K:K,"N",0,1)="0")),0,1))</f>
        <v>1</v>
      </c>
      <c r="G243">
        <v>0</v>
      </c>
      <c r="L243" cm="1">
        <f t="array" aca="1" ref="L243" ca="1">_xlfn.XLOOKUP(INDIRECT("Sheet1!"&amp;"B"&amp;ROW()),INDIRECT(Sheet2!$W$2&amp;"$A:$A"),INDIRECT(Sheet2!$W$2&amp;"$D:$D"),VALUE(0),0,1)</f>
        <v>38</v>
      </c>
      <c r="M243">
        <v>0</v>
      </c>
      <c r="N243" cm="1">
        <f t="array" aca="1" ref="N243" ca="1">IFERROR(IF(AND(Sheet1!W243="",Sheet1!X243="",Sheet1!Y243=""),IF(OR(Sheet1!F243="❖",Sheet3!AC243="14:00",AND(F243=0,Sheet1!E243=""),AND(Sheet1!Q243=0,Sheet3!M243=0),AND(ABS(Sheet3!L243-Sheet1!S243)&lt;100,Sheet1!Q243=Sheet3!M243,Sheet3!AC243=VALUE(発送日))),0,1),1),0)</f>
        <v>0</v>
      </c>
      <c r="O243" cm="1">
        <f t="array" aca="1" ref="O243" ca="1">IF(INDIRECT("Sheet1!"&amp;"H"&amp;ROW())  &gt;=50,VALUE("10"),A243-INDIRECT("Sheet1!"&amp;"H"&amp;ROW())  )</f>
        <v>2</v>
      </c>
      <c r="R243" s="3">
        <v>0.92</v>
      </c>
    </row>
  </sheetData>
  <phoneticPr fontId="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75AE5-0FFE-4F45-803F-8BAFB30DE219}">
  <sheetPr codeName="Sheet3"/>
  <dimension ref="A1:Z243"/>
  <sheetViews>
    <sheetView topLeftCell="A223" workbookViewId="0">
      <selection activeCell="A238" sqref="A238:XFD243"/>
    </sheetView>
  </sheetViews>
  <sheetFormatPr defaultRowHeight="18.75"/>
  <cols>
    <col min="1" max="1" width="9.75" customWidth="1"/>
    <col min="3" max="7" width="15.625" customWidth="1"/>
    <col min="8" max="8" width="9.375" style="3" bestFit="1" customWidth="1"/>
    <col min="9" max="10" width="15.625" customWidth="1"/>
    <col min="11" max="11" width="6.75" customWidth="1"/>
    <col min="21" max="21" width="11.375" style="15" bestFit="1" customWidth="1"/>
  </cols>
  <sheetData>
    <row r="1" spans="1:26" s="12" customFormat="1">
      <c r="A1" s="12" t="s">
        <v>2396</v>
      </c>
      <c r="B1" s="13" t="s">
        <v>2397</v>
      </c>
      <c r="C1" s="39" t="s">
        <v>2398</v>
      </c>
      <c r="D1" s="39" t="s">
        <v>2399</v>
      </c>
      <c r="E1" s="39" t="s">
        <v>2400</v>
      </c>
      <c r="F1" s="39" t="s">
        <v>2401</v>
      </c>
      <c r="G1" s="39" t="s">
        <v>2402</v>
      </c>
      <c r="H1" s="25" t="s">
        <v>2403</v>
      </c>
      <c r="I1" s="39" t="s">
        <v>2404</v>
      </c>
      <c r="J1" s="39" t="s">
        <v>2405</v>
      </c>
      <c r="K1" t="s">
        <v>2406</v>
      </c>
      <c r="L1" s="12" t="s">
        <v>2407</v>
      </c>
      <c r="M1" s="12" t="s">
        <v>2408</v>
      </c>
      <c r="N1" s="12" t="s">
        <v>2409</v>
      </c>
      <c r="O1" s="12" t="s">
        <v>2410</v>
      </c>
      <c r="P1" s="12" t="s">
        <v>2411</v>
      </c>
      <c r="Q1" s="12" t="s">
        <v>2412</v>
      </c>
      <c r="R1" s="12" t="s">
        <v>2413</v>
      </c>
      <c r="S1" s="12" t="s">
        <v>2414</v>
      </c>
      <c r="T1" s="12" t="s">
        <v>2415</v>
      </c>
      <c r="U1" s="14" t="s">
        <v>2416</v>
      </c>
    </row>
    <row r="2" spans="1:26">
      <c r="A2" s="3">
        <v>820590178</v>
      </c>
      <c r="B2" s="3" t="s">
        <v>1699</v>
      </c>
      <c r="C2" t="s">
        <v>1934</v>
      </c>
      <c r="D2" t="s">
        <v>2160</v>
      </c>
      <c r="E2">
        <v>320002163</v>
      </c>
      <c r="F2">
        <v>27913</v>
      </c>
      <c r="G2">
        <v>4548736079427</v>
      </c>
      <c r="H2" s="3">
        <v>0.92</v>
      </c>
      <c r="I2">
        <v>119079</v>
      </c>
      <c r="K2">
        <v>4000</v>
      </c>
      <c r="L2" t="s">
        <v>93</v>
      </c>
      <c r="M2" t="s">
        <v>95</v>
      </c>
      <c r="N2" t="s">
        <v>96</v>
      </c>
      <c r="O2" t="s">
        <v>97</v>
      </c>
      <c r="P2" t="s">
        <v>97</v>
      </c>
      <c r="Q2">
        <v>1</v>
      </c>
      <c r="R2" t="s">
        <v>99</v>
      </c>
      <c r="U2" s="15">
        <v>44117</v>
      </c>
      <c r="V2" s="3" t="s">
        <v>1229</v>
      </c>
      <c r="Z2" t="s">
        <v>1229</v>
      </c>
    </row>
    <row r="3" spans="1:26">
      <c r="A3" s="3">
        <v>820590179</v>
      </c>
      <c r="B3" s="3" t="s">
        <v>1700</v>
      </c>
      <c r="C3" t="s">
        <v>1935</v>
      </c>
      <c r="D3" t="s">
        <v>2161</v>
      </c>
      <c r="E3">
        <v>320002163</v>
      </c>
      <c r="F3">
        <v>33783</v>
      </c>
      <c r="G3">
        <v>4936080895983</v>
      </c>
      <c r="H3" s="3">
        <v>0.92</v>
      </c>
      <c r="I3">
        <v>119079</v>
      </c>
      <c r="K3">
        <v>3500</v>
      </c>
      <c r="L3" t="s">
        <v>93</v>
      </c>
      <c r="M3" t="s">
        <v>95</v>
      </c>
      <c r="N3" t="s">
        <v>96</v>
      </c>
      <c r="O3" t="s">
        <v>97</v>
      </c>
      <c r="P3" t="s">
        <v>97</v>
      </c>
      <c r="Q3">
        <v>1</v>
      </c>
      <c r="R3" t="s">
        <v>99</v>
      </c>
      <c r="U3" s="15">
        <v>44117</v>
      </c>
      <c r="V3" s="3" t="s">
        <v>1230</v>
      </c>
      <c r="Z3" t="s">
        <v>1230</v>
      </c>
    </row>
    <row r="4" spans="1:26">
      <c r="A4" s="3">
        <v>820590183</v>
      </c>
      <c r="B4" s="3" t="s">
        <v>1701</v>
      </c>
      <c r="C4" t="s">
        <v>1936</v>
      </c>
      <c r="D4" t="s">
        <v>2417</v>
      </c>
      <c r="E4">
        <v>320002163</v>
      </c>
      <c r="F4">
        <v>27923</v>
      </c>
      <c r="G4">
        <v>4549980237151</v>
      </c>
      <c r="H4" s="3">
        <v>0.92</v>
      </c>
      <c r="I4">
        <v>119079</v>
      </c>
      <c r="K4">
        <v>6000</v>
      </c>
      <c r="L4" t="s">
        <v>93</v>
      </c>
      <c r="M4" t="s">
        <v>95</v>
      </c>
      <c r="N4" t="s">
        <v>96</v>
      </c>
      <c r="O4" t="s">
        <v>97</v>
      </c>
      <c r="P4" t="s">
        <v>97</v>
      </c>
      <c r="Q4">
        <v>1</v>
      </c>
      <c r="R4" t="s">
        <v>99</v>
      </c>
      <c r="U4" s="15">
        <v>44117</v>
      </c>
      <c r="V4" s="3" t="s">
        <v>207</v>
      </c>
      <c r="Z4" t="s">
        <v>207</v>
      </c>
    </row>
    <row r="5" spans="1:26">
      <c r="A5" s="3">
        <v>820590184</v>
      </c>
      <c r="B5" s="3" t="s">
        <v>1702</v>
      </c>
      <c r="C5" t="s">
        <v>1937</v>
      </c>
      <c r="D5" t="s">
        <v>2162</v>
      </c>
      <c r="E5">
        <v>320002163</v>
      </c>
      <c r="F5">
        <v>27913</v>
      </c>
      <c r="G5">
        <v>4548736060432</v>
      </c>
      <c r="H5" s="3">
        <v>0.92</v>
      </c>
      <c r="I5">
        <v>119079</v>
      </c>
      <c r="K5">
        <v>3500</v>
      </c>
      <c r="L5" t="s">
        <v>93</v>
      </c>
      <c r="M5" t="s">
        <v>95</v>
      </c>
      <c r="N5" t="s">
        <v>96</v>
      </c>
      <c r="O5" t="s">
        <v>97</v>
      </c>
      <c r="P5" t="s">
        <v>97</v>
      </c>
      <c r="Q5">
        <v>1</v>
      </c>
      <c r="R5" t="s">
        <v>99</v>
      </c>
      <c r="U5" s="15">
        <v>44117</v>
      </c>
      <c r="V5" s="3" t="s">
        <v>208</v>
      </c>
      <c r="Z5" t="s">
        <v>208</v>
      </c>
    </row>
    <row r="6" spans="1:26">
      <c r="A6" s="3">
        <v>820590185</v>
      </c>
      <c r="B6" s="3" t="s">
        <v>1703</v>
      </c>
      <c r="C6" t="s">
        <v>1938</v>
      </c>
      <c r="D6" t="s">
        <v>2163</v>
      </c>
      <c r="E6">
        <v>320002163</v>
      </c>
      <c r="F6">
        <v>27913</v>
      </c>
      <c r="G6">
        <v>4548736060425</v>
      </c>
      <c r="H6" s="3">
        <v>0.92</v>
      </c>
      <c r="I6">
        <v>119079</v>
      </c>
      <c r="K6">
        <v>3500</v>
      </c>
      <c r="L6" t="s">
        <v>93</v>
      </c>
      <c r="M6" t="s">
        <v>95</v>
      </c>
      <c r="N6" t="s">
        <v>96</v>
      </c>
      <c r="O6" t="s">
        <v>97</v>
      </c>
      <c r="P6" t="s">
        <v>97</v>
      </c>
      <c r="Q6">
        <v>1</v>
      </c>
      <c r="R6" t="s">
        <v>99</v>
      </c>
      <c r="U6" s="15">
        <v>44117</v>
      </c>
      <c r="V6" s="3" t="s">
        <v>1231</v>
      </c>
      <c r="Z6" t="s">
        <v>1231</v>
      </c>
    </row>
    <row r="7" spans="1:26">
      <c r="A7" s="3">
        <v>820590186</v>
      </c>
      <c r="B7" s="3" t="s">
        <v>1704</v>
      </c>
      <c r="C7" t="s">
        <v>1939</v>
      </c>
      <c r="D7" t="s">
        <v>2164</v>
      </c>
      <c r="E7">
        <v>320002163</v>
      </c>
      <c r="F7">
        <v>27923</v>
      </c>
      <c r="G7">
        <v>4549077811820</v>
      </c>
      <c r="H7" s="3">
        <v>0.92</v>
      </c>
      <c r="I7">
        <v>119079</v>
      </c>
      <c r="K7">
        <v>4000</v>
      </c>
      <c r="L7" t="s">
        <v>93</v>
      </c>
      <c r="M7" t="s">
        <v>95</v>
      </c>
      <c r="N7" t="s">
        <v>96</v>
      </c>
      <c r="O7" t="s">
        <v>97</v>
      </c>
      <c r="P7" t="s">
        <v>97</v>
      </c>
      <c r="Q7">
        <v>1</v>
      </c>
      <c r="R7" t="s">
        <v>99</v>
      </c>
      <c r="U7" s="15">
        <v>44117</v>
      </c>
      <c r="V7" s="3" t="s">
        <v>209</v>
      </c>
      <c r="Z7" t="s">
        <v>209</v>
      </c>
    </row>
    <row r="8" spans="1:26">
      <c r="A8" s="3">
        <v>820590187</v>
      </c>
      <c r="B8" s="3" t="s">
        <v>1705</v>
      </c>
      <c r="C8" t="s">
        <v>1940</v>
      </c>
      <c r="D8" t="s">
        <v>2165</v>
      </c>
      <c r="E8">
        <v>320002163</v>
      </c>
      <c r="F8">
        <v>27923</v>
      </c>
      <c r="G8">
        <v>4549077811813</v>
      </c>
      <c r="H8" s="3">
        <v>0.92</v>
      </c>
      <c r="I8">
        <v>119079</v>
      </c>
      <c r="K8">
        <v>3500</v>
      </c>
      <c r="L8" t="s">
        <v>93</v>
      </c>
      <c r="M8" t="s">
        <v>95</v>
      </c>
      <c r="N8" t="s">
        <v>96</v>
      </c>
      <c r="O8" t="s">
        <v>97</v>
      </c>
      <c r="P8" t="s">
        <v>97</v>
      </c>
      <c r="Q8">
        <v>1</v>
      </c>
      <c r="R8" t="s">
        <v>99</v>
      </c>
      <c r="U8" s="15">
        <v>44117</v>
      </c>
      <c r="V8" s="3" t="s">
        <v>210</v>
      </c>
      <c r="Z8" t="s">
        <v>210</v>
      </c>
    </row>
    <row r="9" spans="1:26">
      <c r="A9" s="3">
        <v>820590191</v>
      </c>
      <c r="B9" s="3" t="s">
        <v>1706</v>
      </c>
      <c r="C9" t="s">
        <v>1706</v>
      </c>
      <c r="D9" t="s">
        <v>2166</v>
      </c>
      <c r="E9">
        <v>320002163</v>
      </c>
      <c r="F9">
        <v>27913</v>
      </c>
      <c r="G9">
        <v>4548736079403</v>
      </c>
      <c r="H9" s="3">
        <v>0.92</v>
      </c>
      <c r="I9">
        <v>119079</v>
      </c>
      <c r="K9">
        <v>6000</v>
      </c>
      <c r="L9" t="s">
        <v>93</v>
      </c>
      <c r="M9" t="s">
        <v>95</v>
      </c>
      <c r="N9" t="s">
        <v>96</v>
      </c>
      <c r="O9" t="s">
        <v>97</v>
      </c>
      <c r="P9" t="s">
        <v>97</v>
      </c>
      <c r="Q9">
        <v>1</v>
      </c>
      <c r="R9" t="s">
        <v>99</v>
      </c>
      <c r="U9" s="15">
        <v>44117</v>
      </c>
      <c r="V9" s="3" t="s">
        <v>211</v>
      </c>
      <c r="Z9" t="s">
        <v>211</v>
      </c>
    </row>
    <row r="10" spans="1:26">
      <c r="A10" s="3">
        <v>820590192</v>
      </c>
      <c r="B10" s="3" t="s">
        <v>1707</v>
      </c>
      <c r="C10" t="s">
        <v>1707</v>
      </c>
      <c r="D10" t="s">
        <v>2167</v>
      </c>
      <c r="E10">
        <v>320002163</v>
      </c>
      <c r="F10">
        <v>27913</v>
      </c>
      <c r="G10">
        <v>4548736068537</v>
      </c>
      <c r="H10" s="3">
        <v>0.92</v>
      </c>
      <c r="I10">
        <v>119079</v>
      </c>
      <c r="K10">
        <v>8000</v>
      </c>
      <c r="L10" t="s">
        <v>93</v>
      </c>
      <c r="M10" t="s">
        <v>95</v>
      </c>
      <c r="N10" t="s">
        <v>96</v>
      </c>
      <c r="O10" t="s">
        <v>97</v>
      </c>
      <c r="P10" t="s">
        <v>97</v>
      </c>
      <c r="Q10">
        <v>1</v>
      </c>
      <c r="R10" t="s">
        <v>99</v>
      </c>
      <c r="U10" s="15">
        <v>44117</v>
      </c>
      <c r="V10" s="3" t="s">
        <v>212</v>
      </c>
      <c r="Z10" t="s">
        <v>212</v>
      </c>
    </row>
    <row r="11" spans="1:26">
      <c r="A11" s="3">
        <v>820590196</v>
      </c>
      <c r="B11" s="3" t="s">
        <v>1708</v>
      </c>
      <c r="C11" t="s">
        <v>1941</v>
      </c>
      <c r="D11" t="s">
        <v>2168</v>
      </c>
      <c r="E11">
        <v>320002163</v>
      </c>
      <c r="G11">
        <v>9338716005387</v>
      </c>
      <c r="H11" s="3">
        <v>0.92</v>
      </c>
      <c r="I11">
        <v>119079</v>
      </c>
      <c r="K11">
        <v>6000</v>
      </c>
      <c r="L11" t="s">
        <v>93</v>
      </c>
      <c r="M11" t="s">
        <v>95</v>
      </c>
      <c r="N11" t="s">
        <v>96</v>
      </c>
      <c r="O11" t="s">
        <v>97</v>
      </c>
      <c r="P11" t="s">
        <v>97</v>
      </c>
      <c r="Q11">
        <v>1</v>
      </c>
      <c r="R11" t="s">
        <v>99</v>
      </c>
      <c r="U11" s="15">
        <v>44117</v>
      </c>
      <c r="V11" s="3" t="s">
        <v>213</v>
      </c>
      <c r="Z11" t="s">
        <v>213</v>
      </c>
    </row>
    <row r="12" spans="1:26">
      <c r="A12" s="3">
        <v>820590197</v>
      </c>
      <c r="B12" s="3" t="s">
        <v>1709</v>
      </c>
      <c r="C12" t="s">
        <v>1709</v>
      </c>
      <c r="D12" t="s">
        <v>2169</v>
      </c>
      <c r="E12">
        <v>320002163</v>
      </c>
      <c r="F12">
        <v>27923</v>
      </c>
      <c r="G12">
        <v>4549980601235</v>
      </c>
      <c r="H12" s="3">
        <v>0.92</v>
      </c>
      <c r="I12">
        <v>119079</v>
      </c>
      <c r="K12">
        <v>8000</v>
      </c>
      <c r="L12" t="s">
        <v>93</v>
      </c>
      <c r="M12" t="s">
        <v>95</v>
      </c>
      <c r="N12" t="s">
        <v>96</v>
      </c>
      <c r="O12" t="s">
        <v>97</v>
      </c>
      <c r="P12" t="s">
        <v>97</v>
      </c>
      <c r="Q12">
        <v>1</v>
      </c>
      <c r="R12" t="s">
        <v>99</v>
      </c>
      <c r="U12" s="15">
        <v>44117</v>
      </c>
      <c r="V12" s="3" t="s">
        <v>214</v>
      </c>
      <c r="Z12" t="s">
        <v>214</v>
      </c>
    </row>
    <row r="13" spans="1:26">
      <c r="A13" s="3">
        <v>820590201</v>
      </c>
      <c r="B13" s="3" t="s">
        <v>1710</v>
      </c>
      <c r="C13" t="s">
        <v>1942</v>
      </c>
      <c r="D13" t="s">
        <v>2170</v>
      </c>
      <c r="E13">
        <v>320002163</v>
      </c>
      <c r="F13">
        <v>27922</v>
      </c>
      <c r="G13">
        <v>4975769462665</v>
      </c>
      <c r="H13" s="3">
        <v>0.92</v>
      </c>
      <c r="I13">
        <v>119079</v>
      </c>
      <c r="K13">
        <v>4000</v>
      </c>
      <c r="L13" t="s">
        <v>93</v>
      </c>
      <c r="M13" t="s">
        <v>95</v>
      </c>
      <c r="N13" t="s">
        <v>96</v>
      </c>
      <c r="O13" t="s">
        <v>97</v>
      </c>
      <c r="P13" t="s">
        <v>97</v>
      </c>
      <c r="Q13">
        <v>1</v>
      </c>
      <c r="R13" t="s">
        <v>99</v>
      </c>
      <c r="U13" s="15">
        <v>44117</v>
      </c>
      <c r="V13" s="3" t="s">
        <v>1232</v>
      </c>
      <c r="Z13" t="s">
        <v>1232</v>
      </c>
    </row>
    <row r="14" spans="1:26">
      <c r="A14" s="3">
        <v>820590202</v>
      </c>
      <c r="B14" s="3" t="s">
        <v>1711</v>
      </c>
      <c r="C14" t="s">
        <v>1943</v>
      </c>
      <c r="D14" t="s">
        <v>2171</v>
      </c>
      <c r="E14">
        <v>320002163</v>
      </c>
      <c r="F14">
        <v>27922</v>
      </c>
      <c r="G14">
        <v>4975769462658</v>
      </c>
      <c r="H14" s="3">
        <v>0.92</v>
      </c>
      <c r="I14">
        <v>119079</v>
      </c>
      <c r="K14">
        <v>6000</v>
      </c>
      <c r="L14" t="s">
        <v>93</v>
      </c>
      <c r="M14" t="s">
        <v>95</v>
      </c>
      <c r="N14" t="s">
        <v>96</v>
      </c>
      <c r="O14" t="s">
        <v>97</v>
      </c>
      <c r="P14" t="s">
        <v>97</v>
      </c>
      <c r="Q14">
        <v>1</v>
      </c>
      <c r="R14" t="s">
        <v>99</v>
      </c>
      <c r="U14" s="15">
        <v>44117</v>
      </c>
      <c r="V14" s="3" t="s">
        <v>1233</v>
      </c>
      <c r="Z14" t="s">
        <v>1233</v>
      </c>
    </row>
    <row r="15" spans="1:26">
      <c r="A15" s="3">
        <v>820590203</v>
      </c>
      <c r="B15" s="3" t="s">
        <v>1712</v>
      </c>
      <c r="C15" t="s">
        <v>1944</v>
      </c>
      <c r="D15" t="s">
        <v>2172</v>
      </c>
      <c r="E15">
        <v>320002163</v>
      </c>
      <c r="G15">
        <v>9338716006285</v>
      </c>
      <c r="H15" s="3">
        <v>0.92</v>
      </c>
      <c r="I15">
        <v>119079</v>
      </c>
      <c r="K15">
        <v>8000</v>
      </c>
      <c r="L15" t="s">
        <v>93</v>
      </c>
      <c r="M15" t="s">
        <v>95</v>
      </c>
      <c r="N15" t="s">
        <v>96</v>
      </c>
      <c r="O15" t="s">
        <v>97</v>
      </c>
      <c r="P15" t="s">
        <v>97</v>
      </c>
      <c r="Q15">
        <v>1</v>
      </c>
      <c r="R15" t="s">
        <v>99</v>
      </c>
      <c r="U15" s="15">
        <v>44117</v>
      </c>
      <c r="V15" s="3" t="s">
        <v>1234</v>
      </c>
      <c r="Z15" t="s">
        <v>1234</v>
      </c>
    </row>
    <row r="16" spans="1:26">
      <c r="A16" s="3">
        <v>820590209</v>
      </c>
      <c r="B16" s="3" t="s">
        <v>1713</v>
      </c>
      <c r="C16" t="s">
        <v>1945</v>
      </c>
      <c r="D16" t="s">
        <v>2173</v>
      </c>
      <c r="E16">
        <v>320002155</v>
      </c>
      <c r="F16">
        <v>27830</v>
      </c>
      <c r="G16">
        <v>4549292157253</v>
      </c>
      <c r="H16" s="3">
        <v>0.92</v>
      </c>
      <c r="I16">
        <v>119079</v>
      </c>
      <c r="K16">
        <v>8000</v>
      </c>
      <c r="L16" t="s">
        <v>93</v>
      </c>
      <c r="M16" t="s">
        <v>95</v>
      </c>
      <c r="N16" t="s">
        <v>96</v>
      </c>
      <c r="O16" t="s">
        <v>96</v>
      </c>
      <c r="P16" t="s">
        <v>111</v>
      </c>
      <c r="Q16">
        <v>1</v>
      </c>
      <c r="R16" t="s">
        <v>99</v>
      </c>
      <c r="U16" s="15">
        <v>44117</v>
      </c>
      <c r="V16" s="3" t="s">
        <v>1235</v>
      </c>
      <c r="Z16" t="s">
        <v>1235</v>
      </c>
    </row>
    <row r="17" spans="1:26">
      <c r="A17" s="3">
        <v>820590210</v>
      </c>
      <c r="B17" s="3" t="s">
        <v>1714</v>
      </c>
      <c r="C17" t="s">
        <v>1946</v>
      </c>
      <c r="D17" t="s">
        <v>2174</v>
      </c>
      <c r="E17">
        <v>320002155</v>
      </c>
      <c r="F17">
        <v>27830</v>
      </c>
      <c r="G17">
        <v>4549292157345</v>
      </c>
      <c r="H17" s="3">
        <v>0.92</v>
      </c>
      <c r="I17">
        <v>119079</v>
      </c>
      <c r="K17">
        <v>12000</v>
      </c>
      <c r="L17" t="s">
        <v>93</v>
      </c>
      <c r="M17" t="s">
        <v>95</v>
      </c>
      <c r="N17" t="s">
        <v>96</v>
      </c>
      <c r="O17" t="s">
        <v>96</v>
      </c>
      <c r="P17" t="s">
        <v>111</v>
      </c>
      <c r="Q17">
        <v>1</v>
      </c>
      <c r="R17" t="s">
        <v>99</v>
      </c>
      <c r="U17" s="15">
        <v>44117</v>
      </c>
      <c r="V17" s="3" t="s">
        <v>1236</v>
      </c>
      <c r="Z17" t="s">
        <v>1236</v>
      </c>
    </row>
    <row r="18" spans="1:26">
      <c r="A18" s="3">
        <v>820590211</v>
      </c>
      <c r="B18" s="3" t="s">
        <v>1715</v>
      </c>
      <c r="C18" t="s">
        <v>1947</v>
      </c>
      <c r="D18" t="s">
        <v>1715</v>
      </c>
      <c r="E18">
        <v>320002154</v>
      </c>
      <c r="F18">
        <v>27913</v>
      </c>
      <c r="G18">
        <v>4548736121331</v>
      </c>
      <c r="H18" s="3">
        <v>0.92</v>
      </c>
      <c r="I18">
        <v>119079</v>
      </c>
      <c r="K18">
        <v>12000</v>
      </c>
      <c r="L18" t="s">
        <v>93</v>
      </c>
      <c r="M18" t="s">
        <v>95</v>
      </c>
      <c r="N18" t="s">
        <v>96</v>
      </c>
      <c r="O18" t="s">
        <v>96</v>
      </c>
      <c r="P18" t="s">
        <v>114</v>
      </c>
      <c r="Q18">
        <v>1</v>
      </c>
      <c r="R18" t="s">
        <v>99</v>
      </c>
      <c r="U18" s="15">
        <v>44117</v>
      </c>
      <c r="V18" s="3" t="s">
        <v>1237</v>
      </c>
      <c r="Z18" t="s">
        <v>1237</v>
      </c>
    </row>
    <row r="19" spans="1:26">
      <c r="A19" s="3">
        <v>820590212</v>
      </c>
      <c r="B19" s="3" t="s">
        <v>1716</v>
      </c>
      <c r="C19" t="s">
        <v>1948</v>
      </c>
      <c r="D19" t="s">
        <v>2175</v>
      </c>
      <c r="E19">
        <v>320002155</v>
      </c>
      <c r="F19">
        <v>27830</v>
      </c>
      <c r="G19">
        <v>4549292157512</v>
      </c>
      <c r="H19" s="3">
        <v>0.92</v>
      </c>
      <c r="I19">
        <v>119079</v>
      </c>
      <c r="K19">
        <v>8000</v>
      </c>
      <c r="L19" t="s">
        <v>93</v>
      </c>
      <c r="M19" t="s">
        <v>95</v>
      </c>
      <c r="N19" t="s">
        <v>96</v>
      </c>
      <c r="O19" t="s">
        <v>96</v>
      </c>
      <c r="P19" t="s">
        <v>111</v>
      </c>
      <c r="Q19">
        <v>1</v>
      </c>
      <c r="R19" t="s">
        <v>99</v>
      </c>
      <c r="U19" s="15">
        <v>44117</v>
      </c>
      <c r="V19" s="3" t="s">
        <v>1238</v>
      </c>
      <c r="Z19" t="s">
        <v>1238</v>
      </c>
    </row>
    <row r="20" spans="1:26">
      <c r="A20" s="3">
        <v>820590213</v>
      </c>
      <c r="B20" s="3" t="s">
        <v>1717</v>
      </c>
      <c r="C20" t="s">
        <v>1949</v>
      </c>
      <c r="D20" t="s">
        <v>2176</v>
      </c>
      <c r="E20">
        <v>320002155</v>
      </c>
      <c r="F20">
        <v>27923</v>
      </c>
      <c r="G20">
        <v>4549980624197</v>
      </c>
      <c r="H20" s="3">
        <v>0.92</v>
      </c>
      <c r="I20">
        <v>119079</v>
      </c>
      <c r="K20">
        <v>6000</v>
      </c>
      <c r="L20" t="s">
        <v>93</v>
      </c>
      <c r="M20" t="s">
        <v>95</v>
      </c>
      <c r="N20" t="s">
        <v>96</v>
      </c>
      <c r="O20" t="s">
        <v>96</v>
      </c>
      <c r="P20" t="s">
        <v>111</v>
      </c>
      <c r="Q20">
        <v>1</v>
      </c>
      <c r="R20" t="s">
        <v>99</v>
      </c>
      <c r="U20" s="15">
        <v>44117</v>
      </c>
      <c r="V20" s="3" t="s">
        <v>1239</v>
      </c>
      <c r="Z20" t="s">
        <v>1239</v>
      </c>
    </row>
    <row r="21" spans="1:26">
      <c r="A21" s="3">
        <v>820590219</v>
      </c>
      <c r="B21" s="3" t="s">
        <v>1718</v>
      </c>
      <c r="C21" t="s">
        <v>1950</v>
      </c>
      <c r="D21" t="s">
        <v>2177</v>
      </c>
      <c r="E21">
        <v>320002155</v>
      </c>
      <c r="F21">
        <v>27923</v>
      </c>
      <c r="G21">
        <v>4549980624180</v>
      </c>
      <c r="H21" s="3">
        <v>0.92</v>
      </c>
      <c r="I21">
        <v>119079</v>
      </c>
      <c r="K21">
        <v>6000</v>
      </c>
      <c r="L21" t="s">
        <v>93</v>
      </c>
      <c r="M21" t="s">
        <v>95</v>
      </c>
      <c r="N21" t="s">
        <v>96</v>
      </c>
      <c r="O21" t="s">
        <v>96</v>
      </c>
      <c r="P21" t="s">
        <v>111</v>
      </c>
      <c r="Q21">
        <v>1</v>
      </c>
      <c r="R21" t="s">
        <v>99</v>
      </c>
      <c r="U21" s="15">
        <v>44117</v>
      </c>
      <c r="V21" s="3" t="s">
        <v>1240</v>
      </c>
      <c r="Z21" t="s">
        <v>1240</v>
      </c>
    </row>
    <row r="22" spans="1:26">
      <c r="A22" s="3">
        <v>820590220</v>
      </c>
      <c r="B22" s="3" t="s">
        <v>1719</v>
      </c>
      <c r="C22" t="s">
        <v>1951</v>
      </c>
      <c r="D22" t="s">
        <v>2178</v>
      </c>
      <c r="E22">
        <v>320002155</v>
      </c>
      <c r="F22">
        <v>27759</v>
      </c>
      <c r="G22">
        <v>4545350053277</v>
      </c>
      <c r="H22" s="3">
        <v>0.92</v>
      </c>
      <c r="I22">
        <v>119079</v>
      </c>
      <c r="K22">
        <v>4000</v>
      </c>
      <c r="L22" t="s">
        <v>93</v>
      </c>
      <c r="M22" t="s">
        <v>95</v>
      </c>
      <c r="N22" t="s">
        <v>96</v>
      </c>
      <c r="O22" t="s">
        <v>96</v>
      </c>
      <c r="P22" t="s">
        <v>111</v>
      </c>
      <c r="Q22">
        <v>1</v>
      </c>
      <c r="R22" t="s">
        <v>99</v>
      </c>
      <c r="U22" s="15">
        <v>44117</v>
      </c>
      <c r="V22" s="3" t="s">
        <v>1241</v>
      </c>
      <c r="Z22" t="s">
        <v>1241</v>
      </c>
    </row>
    <row r="23" spans="1:26">
      <c r="A23" s="3">
        <v>820590221</v>
      </c>
      <c r="B23" s="3" t="s">
        <v>1720</v>
      </c>
      <c r="C23" t="s">
        <v>1952</v>
      </c>
      <c r="D23" t="s">
        <v>2179</v>
      </c>
      <c r="E23">
        <v>320002155</v>
      </c>
      <c r="F23">
        <v>27759</v>
      </c>
      <c r="G23">
        <v>4545350053284</v>
      </c>
      <c r="H23" s="3">
        <v>0.92</v>
      </c>
      <c r="I23">
        <v>119079</v>
      </c>
      <c r="K23">
        <v>4000</v>
      </c>
      <c r="L23" t="s">
        <v>93</v>
      </c>
      <c r="M23" t="s">
        <v>95</v>
      </c>
      <c r="N23" t="s">
        <v>96</v>
      </c>
      <c r="O23" t="s">
        <v>96</v>
      </c>
      <c r="P23" t="s">
        <v>111</v>
      </c>
      <c r="Q23">
        <v>1</v>
      </c>
      <c r="R23" t="s">
        <v>99</v>
      </c>
      <c r="U23" s="15">
        <v>44117</v>
      </c>
      <c r="V23" s="3" t="s">
        <v>1242</v>
      </c>
      <c r="Z23" t="s">
        <v>1242</v>
      </c>
    </row>
    <row r="24" spans="1:26">
      <c r="A24" s="3">
        <v>820590222</v>
      </c>
      <c r="B24" s="3" t="s">
        <v>1721</v>
      </c>
      <c r="C24" t="s">
        <v>1953</v>
      </c>
      <c r="D24" t="s">
        <v>2180</v>
      </c>
      <c r="E24">
        <v>320002155</v>
      </c>
      <c r="F24">
        <v>27759</v>
      </c>
      <c r="G24">
        <v>4545350053352</v>
      </c>
      <c r="H24" s="3">
        <v>0.92</v>
      </c>
      <c r="I24">
        <v>119079</v>
      </c>
      <c r="K24">
        <v>6000</v>
      </c>
      <c r="L24" t="s">
        <v>93</v>
      </c>
      <c r="M24" t="s">
        <v>95</v>
      </c>
      <c r="N24" t="s">
        <v>96</v>
      </c>
      <c r="O24" t="s">
        <v>96</v>
      </c>
      <c r="P24" t="s">
        <v>111</v>
      </c>
      <c r="Q24">
        <v>1</v>
      </c>
      <c r="R24" t="s">
        <v>99</v>
      </c>
      <c r="U24" s="15">
        <v>44117</v>
      </c>
      <c r="V24" s="3" t="s">
        <v>1243</v>
      </c>
      <c r="Z24" t="s">
        <v>1243</v>
      </c>
    </row>
    <row r="25" spans="1:26">
      <c r="A25" s="3">
        <v>820590223</v>
      </c>
      <c r="B25" s="3" t="s">
        <v>1722</v>
      </c>
      <c r="C25" t="s">
        <v>1954</v>
      </c>
      <c r="D25" t="s">
        <v>2181</v>
      </c>
      <c r="E25">
        <v>320002155</v>
      </c>
      <c r="F25">
        <v>27759</v>
      </c>
      <c r="G25">
        <v>4545350053369</v>
      </c>
      <c r="H25" s="3">
        <v>0.92</v>
      </c>
      <c r="I25">
        <v>119079</v>
      </c>
      <c r="K25">
        <v>4000</v>
      </c>
      <c r="L25" t="s">
        <v>93</v>
      </c>
      <c r="M25" t="s">
        <v>95</v>
      </c>
      <c r="N25" t="s">
        <v>96</v>
      </c>
      <c r="O25" t="s">
        <v>96</v>
      </c>
      <c r="P25" t="s">
        <v>111</v>
      </c>
      <c r="Q25">
        <v>1</v>
      </c>
      <c r="R25" t="s">
        <v>99</v>
      </c>
      <c r="U25" s="15">
        <v>44117</v>
      </c>
      <c r="V25" s="3" t="s">
        <v>1244</v>
      </c>
      <c r="Z25" t="s">
        <v>1244</v>
      </c>
    </row>
    <row r="26" spans="1:26">
      <c r="A26" s="3">
        <v>820590224</v>
      </c>
      <c r="B26" s="3" t="s">
        <v>1723</v>
      </c>
      <c r="C26" t="s">
        <v>1955</v>
      </c>
      <c r="D26" t="s">
        <v>2182</v>
      </c>
      <c r="E26">
        <v>320002155</v>
      </c>
      <c r="F26">
        <v>27382</v>
      </c>
      <c r="G26">
        <v>4960759904485</v>
      </c>
      <c r="H26" s="3">
        <v>0.92</v>
      </c>
      <c r="I26">
        <v>119079</v>
      </c>
      <c r="K26">
        <v>6000</v>
      </c>
      <c r="L26" t="s">
        <v>93</v>
      </c>
      <c r="M26" t="s">
        <v>95</v>
      </c>
      <c r="N26" t="s">
        <v>96</v>
      </c>
      <c r="O26" t="s">
        <v>96</v>
      </c>
      <c r="P26" t="s">
        <v>111</v>
      </c>
      <c r="Q26">
        <v>1</v>
      </c>
      <c r="R26" t="s">
        <v>99</v>
      </c>
      <c r="U26" s="15">
        <v>44117</v>
      </c>
      <c r="V26" s="3" t="s">
        <v>1245</v>
      </c>
      <c r="Z26" t="s">
        <v>1245</v>
      </c>
    </row>
    <row r="27" spans="1:26">
      <c r="A27" s="3">
        <v>820590225</v>
      </c>
      <c r="B27" s="3" t="s">
        <v>1724</v>
      </c>
      <c r="C27" t="s">
        <v>1956</v>
      </c>
      <c r="D27" t="s">
        <v>2183</v>
      </c>
      <c r="E27">
        <v>320002155</v>
      </c>
      <c r="F27">
        <v>27382</v>
      </c>
      <c r="G27">
        <v>4960759904515</v>
      </c>
      <c r="H27" s="3">
        <v>0.92</v>
      </c>
      <c r="I27">
        <v>119079</v>
      </c>
      <c r="K27">
        <v>6000</v>
      </c>
      <c r="L27" t="s">
        <v>93</v>
      </c>
      <c r="M27" t="s">
        <v>95</v>
      </c>
      <c r="N27" t="s">
        <v>96</v>
      </c>
      <c r="O27" t="s">
        <v>96</v>
      </c>
      <c r="P27" t="s">
        <v>111</v>
      </c>
      <c r="Q27">
        <v>1</v>
      </c>
      <c r="R27" t="s">
        <v>99</v>
      </c>
      <c r="U27" s="15">
        <v>44117</v>
      </c>
      <c r="V27" s="3" t="s">
        <v>1246</v>
      </c>
      <c r="Z27" t="s">
        <v>1246</v>
      </c>
    </row>
    <row r="28" spans="1:26">
      <c r="A28" s="3">
        <v>820590226</v>
      </c>
      <c r="B28" s="3" t="s">
        <v>1725</v>
      </c>
      <c r="C28" t="s">
        <v>1957</v>
      </c>
      <c r="D28" t="s">
        <v>2184</v>
      </c>
      <c r="E28">
        <v>320002154</v>
      </c>
      <c r="F28">
        <v>28351</v>
      </c>
      <c r="G28">
        <v>4548182200024</v>
      </c>
      <c r="H28" s="3">
        <v>0.92</v>
      </c>
      <c r="I28">
        <v>119079</v>
      </c>
      <c r="K28">
        <v>6000</v>
      </c>
      <c r="L28" t="s">
        <v>93</v>
      </c>
      <c r="M28" t="s">
        <v>95</v>
      </c>
      <c r="N28" t="s">
        <v>96</v>
      </c>
      <c r="O28" t="s">
        <v>96</v>
      </c>
      <c r="P28" t="s">
        <v>114</v>
      </c>
      <c r="Q28">
        <v>1</v>
      </c>
      <c r="R28" t="s">
        <v>99</v>
      </c>
      <c r="U28" s="15">
        <v>44117</v>
      </c>
      <c r="V28" s="3" t="s">
        <v>1247</v>
      </c>
      <c r="Z28" t="s">
        <v>1247</v>
      </c>
    </row>
    <row r="29" spans="1:26">
      <c r="A29" s="3">
        <v>820590227</v>
      </c>
      <c r="B29" s="3" t="s">
        <v>1726</v>
      </c>
      <c r="C29" t="s">
        <v>1958</v>
      </c>
      <c r="D29" t="s">
        <v>2185</v>
      </c>
      <c r="E29">
        <v>320002154</v>
      </c>
      <c r="F29">
        <v>28351</v>
      </c>
      <c r="G29">
        <v>4548182200031</v>
      </c>
      <c r="H29" s="3">
        <v>0.92</v>
      </c>
      <c r="I29">
        <v>119079</v>
      </c>
      <c r="K29">
        <v>30000</v>
      </c>
      <c r="L29" t="s">
        <v>93</v>
      </c>
      <c r="M29" t="s">
        <v>95</v>
      </c>
      <c r="N29" t="s">
        <v>96</v>
      </c>
      <c r="O29" t="s">
        <v>96</v>
      </c>
      <c r="P29" t="s">
        <v>114</v>
      </c>
      <c r="Q29">
        <v>1</v>
      </c>
      <c r="R29" t="s">
        <v>99</v>
      </c>
      <c r="U29" s="15">
        <v>44117</v>
      </c>
      <c r="V29" s="3" t="s">
        <v>1248</v>
      </c>
      <c r="Z29" t="s">
        <v>1248</v>
      </c>
    </row>
    <row r="30" spans="1:26">
      <c r="A30" s="3">
        <v>820590228</v>
      </c>
      <c r="B30" s="3" t="s">
        <v>1727</v>
      </c>
      <c r="C30" t="s">
        <v>1959</v>
      </c>
      <c r="D30" t="s">
        <v>2186</v>
      </c>
      <c r="E30">
        <v>320002155</v>
      </c>
      <c r="F30">
        <v>27923</v>
      </c>
      <c r="G30">
        <v>4549980632239</v>
      </c>
      <c r="H30" s="3">
        <v>0.92</v>
      </c>
      <c r="I30">
        <v>119079</v>
      </c>
      <c r="K30">
        <v>4000</v>
      </c>
      <c r="L30" t="s">
        <v>93</v>
      </c>
      <c r="M30" t="s">
        <v>95</v>
      </c>
      <c r="N30" t="s">
        <v>96</v>
      </c>
      <c r="O30" t="s">
        <v>96</v>
      </c>
      <c r="P30" t="s">
        <v>111</v>
      </c>
      <c r="Q30">
        <v>1</v>
      </c>
      <c r="R30" t="s">
        <v>99</v>
      </c>
      <c r="U30" s="15">
        <v>44117</v>
      </c>
      <c r="V30" s="3" t="s">
        <v>1249</v>
      </c>
      <c r="Z30" t="s">
        <v>1249</v>
      </c>
    </row>
    <row r="31" spans="1:26">
      <c r="A31" s="3">
        <v>820590229</v>
      </c>
      <c r="B31" s="3" t="s">
        <v>1728</v>
      </c>
      <c r="C31" t="s">
        <v>1960</v>
      </c>
      <c r="D31" t="s">
        <v>2187</v>
      </c>
      <c r="E31">
        <v>320002155</v>
      </c>
      <c r="F31">
        <v>27923</v>
      </c>
      <c r="G31">
        <v>4549980632253</v>
      </c>
      <c r="H31" s="3">
        <v>0.92</v>
      </c>
      <c r="I31">
        <v>119079</v>
      </c>
      <c r="K31">
        <v>4000</v>
      </c>
      <c r="L31" t="s">
        <v>93</v>
      </c>
      <c r="M31" t="s">
        <v>95</v>
      </c>
      <c r="N31" t="s">
        <v>96</v>
      </c>
      <c r="O31" t="s">
        <v>96</v>
      </c>
      <c r="P31" t="s">
        <v>111</v>
      </c>
      <c r="Q31">
        <v>1</v>
      </c>
      <c r="R31" t="s">
        <v>99</v>
      </c>
      <c r="U31" s="15">
        <v>44117</v>
      </c>
      <c r="V31" s="3" t="s">
        <v>1250</v>
      </c>
      <c r="Z31" t="s">
        <v>1250</v>
      </c>
    </row>
    <row r="32" spans="1:26">
      <c r="A32" s="3">
        <v>820590230</v>
      </c>
      <c r="B32" s="3" t="s">
        <v>1729</v>
      </c>
      <c r="C32" t="s">
        <v>1961</v>
      </c>
      <c r="D32" t="s">
        <v>1729</v>
      </c>
      <c r="E32">
        <v>320002154</v>
      </c>
      <c r="F32">
        <v>27759</v>
      </c>
      <c r="G32">
        <v>4545350052812</v>
      </c>
      <c r="H32" s="3">
        <v>0.92</v>
      </c>
      <c r="I32">
        <v>119079</v>
      </c>
      <c r="K32">
        <v>6000</v>
      </c>
      <c r="L32" t="s">
        <v>93</v>
      </c>
      <c r="M32" t="s">
        <v>95</v>
      </c>
      <c r="N32" t="s">
        <v>96</v>
      </c>
      <c r="O32" t="s">
        <v>96</v>
      </c>
      <c r="P32" t="s">
        <v>114</v>
      </c>
      <c r="Q32">
        <v>1</v>
      </c>
      <c r="R32" t="s">
        <v>99</v>
      </c>
      <c r="U32" s="15">
        <v>44117</v>
      </c>
      <c r="V32" s="3" t="s">
        <v>1251</v>
      </c>
      <c r="Z32" t="s">
        <v>1251</v>
      </c>
    </row>
    <row r="33" spans="1:26">
      <c r="A33" s="3">
        <v>820590231</v>
      </c>
      <c r="B33" s="3" t="s">
        <v>1730</v>
      </c>
      <c r="C33" t="s">
        <v>1962</v>
      </c>
      <c r="D33" t="s">
        <v>1730</v>
      </c>
      <c r="E33">
        <v>320002154</v>
      </c>
      <c r="F33">
        <v>27759</v>
      </c>
      <c r="G33">
        <v>4545350052805</v>
      </c>
      <c r="H33" s="3">
        <v>0.92</v>
      </c>
      <c r="I33">
        <v>119079</v>
      </c>
      <c r="K33">
        <v>6000</v>
      </c>
      <c r="L33" t="s">
        <v>93</v>
      </c>
      <c r="M33" t="s">
        <v>95</v>
      </c>
      <c r="N33" t="s">
        <v>96</v>
      </c>
      <c r="O33" t="s">
        <v>96</v>
      </c>
      <c r="P33" t="s">
        <v>114</v>
      </c>
      <c r="Q33">
        <v>1</v>
      </c>
      <c r="R33" t="s">
        <v>99</v>
      </c>
      <c r="U33" s="15">
        <v>44117</v>
      </c>
      <c r="V33" s="3" t="s">
        <v>1252</v>
      </c>
      <c r="Z33" t="s">
        <v>1252</v>
      </c>
    </row>
    <row r="34" spans="1:26">
      <c r="A34" s="3">
        <v>820590232</v>
      </c>
      <c r="B34" s="3" t="s">
        <v>1731</v>
      </c>
      <c r="C34" t="s">
        <v>1731</v>
      </c>
      <c r="D34" t="s">
        <v>2188</v>
      </c>
      <c r="E34">
        <v>320002154</v>
      </c>
      <c r="F34">
        <v>28351</v>
      </c>
      <c r="G34">
        <v>4548182108276</v>
      </c>
      <c r="H34" s="3">
        <v>0.92</v>
      </c>
      <c r="I34">
        <v>119079</v>
      </c>
      <c r="K34">
        <v>30000</v>
      </c>
      <c r="L34" t="s">
        <v>93</v>
      </c>
      <c r="M34" t="s">
        <v>95</v>
      </c>
      <c r="N34" t="s">
        <v>96</v>
      </c>
      <c r="O34" t="s">
        <v>96</v>
      </c>
      <c r="P34" t="s">
        <v>114</v>
      </c>
      <c r="Q34">
        <v>1</v>
      </c>
      <c r="R34" t="s">
        <v>99</v>
      </c>
      <c r="U34" s="15">
        <v>44117</v>
      </c>
      <c r="V34" s="3" t="s">
        <v>1253</v>
      </c>
      <c r="Z34" t="s">
        <v>1253</v>
      </c>
    </row>
    <row r="35" spans="1:26">
      <c r="A35" s="3">
        <v>820590234</v>
      </c>
      <c r="B35" s="3" t="s">
        <v>1732</v>
      </c>
      <c r="C35" t="s">
        <v>1963</v>
      </c>
      <c r="D35" t="s">
        <v>2189</v>
      </c>
      <c r="E35">
        <v>320002155</v>
      </c>
      <c r="F35">
        <v>27525</v>
      </c>
      <c r="G35">
        <v>4547410427875</v>
      </c>
      <c r="H35" s="3">
        <v>0.92</v>
      </c>
      <c r="I35">
        <v>119079</v>
      </c>
      <c r="K35">
        <v>6000</v>
      </c>
      <c r="L35" t="s">
        <v>93</v>
      </c>
      <c r="M35" t="s">
        <v>95</v>
      </c>
      <c r="N35" t="s">
        <v>96</v>
      </c>
      <c r="O35" t="s">
        <v>96</v>
      </c>
      <c r="P35" t="s">
        <v>111</v>
      </c>
      <c r="Q35">
        <v>1</v>
      </c>
      <c r="R35" t="s">
        <v>99</v>
      </c>
      <c r="U35" s="15">
        <v>44117</v>
      </c>
      <c r="V35" s="3" t="s">
        <v>1254</v>
      </c>
      <c r="Z35" t="s">
        <v>1254</v>
      </c>
    </row>
    <row r="36" spans="1:26">
      <c r="A36" s="3">
        <v>820590233</v>
      </c>
      <c r="B36" s="3" t="s">
        <v>1733</v>
      </c>
      <c r="C36" t="s">
        <v>1964</v>
      </c>
      <c r="D36" t="s">
        <v>2190</v>
      </c>
      <c r="E36">
        <v>320002155</v>
      </c>
      <c r="F36">
        <v>27525</v>
      </c>
      <c r="G36">
        <v>4547410427936</v>
      </c>
      <c r="H36" s="3">
        <v>0.92</v>
      </c>
      <c r="I36">
        <v>119079</v>
      </c>
      <c r="K36">
        <v>8000</v>
      </c>
      <c r="L36" t="s">
        <v>93</v>
      </c>
      <c r="M36" t="s">
        <v>95</v>
      </c>
      <c r="N36" t="s">
        <v>96</v>
      </c>
      <c r="O36" t="s">
        <v>96</v>
      </c>
      <c r="P36" t="s">
        <v>111</v>
      </c>
      <c r="Q36">
        <v>1</v>
      </c>
      <c r="R36" t="s">
        <v>99</v>
      </c>
      <c r="U36" s="15">
        <v>44117</v>
      </c>
      <c r="V36" s="3" t="s">
        <v>1255</v>
      </c>
      <c r="Z36" t="s">
        <v>1255</v>
      </c>
    </row>
    <row r="37" spans="1:26">
      <c r="A37" s="3">
        <v>820590235</v>
      </c>
      <c r="B37" s="3" t="s">
        <v>1734</v>
      </c>
      <c r="C37" t="s">
        <v>1965</v>
      </c>
      <c r="D37" t="s">
        <v>2191</v>
      </c>
      <c r="E37">
        <v>320002155</v>
      </c>
      <c r="F37">
        <v>27525</v>
      </c>
      <c r="G37">
        <v>4547410428056</v>
      </c>
      <c r="H37" s="3">
        <v>0.92</v>
      </c>
      <c r="I37">
        <v>119079</v>
      </c>
      <c r="K37">
        <v>8000</v>
      </c>
      <c r="L37" t="s">
        <v>93</v>
      </c>
      <c r="M37" t="s">
        <v>95</v>
      </c>
      <c r="N37" t="s">
        <v>96</v>
      </c>
      <c r="O37" t="s">
        <v>96</v>
      </c>
      <c r="P37" t="s">
        <v>111</v>
      </c>
      <c r="Q37">
        <v>1</v>
      </c>
      <c r="R37" t="s">
        <v>99</v>
      </c>
      <c r="U37" s="15">
        <v>44117</v>
      </c>
      <c r="V37" s="3" t="s">
        <v>1256</v>
      </c>
      <c r="Z37" t="s">
        <v>1256</v>
      </c>
    </row>
    <row r="38" spans="1:26">
      <c r="A38" s="3">
        <v>820590236</v>
      </c>
      <c r="B38" s="3" t="s">
        <v>1735</v>
      </c>
      <c r="C38" t="s">
        <v>1966</v>
      </c>
      <c r="D38" t="s">
        <v>2192</v>
      </c>
      <c r="E38">
        <v>320002155</v>
      </c>
      <c r="F38">
        <v>27525</v>
      </c>
      <c r="G38">
        <v>4547410428032</v>
      </c>
      <c r="H38" s="3">
        <v>0.92</v>
      </c>
      <c r="I38">
        <v>119079</v>
      </c>
      <c r="K38">
        <v>8000</v>
      </c>
      <c r="L38" t="s">
        <v>93</v>
      </c>
      <c r="M38" t="s">
        <v>95</v>
      </c>
      <c r="N38" t="s">
        <v>96</v>
      </c>
      <c r="O38" t="s">
        <v>96</v>
      </c>
      <c r="P38" t="s">
        <v>111</v>
      </c>
      <c r="Q38">
        <v>1</v>
      </c>
      <c r="R38" t="s">
        <v>99</v>
      </c>
      <c r="U38" s="15">
        <v>44117</v>
      </c>
      <c r="V38" s="3" t="s">
        <v>1257</v>
      </c>
      <c r="Z38" t="s">
        <v>1257</v>
      </c>
    </row>
    <row r="39" spans="1:26">
      <c r="A39" s="3">
        <v>820590237</v>
      </c>
      <c r="B39" s="3" t="s">
        <v>1736</v>
      </c>
      <c r="C39" t="s">
        <v>1967</v>
      </c>
      <c r="D39" t="s">
        <v>2193</v>
      </c>
      <c r="E39">
        <v>320002154</v>
      </c>
      <c r="F39">
        <v>27830</v>
      </c>
      <c r="G39">
        <v>4549292151237</v>
      </c>
      <c r="H39" s="3">
        <v>0.92</v>
      </c>
      <c r="I39">
        <v>119079</v>
      </c>
      <c r="K39">
        <v>6000</v>
      </c>
      <c r="L39" t="s">
        <v>93</v>
      </c>
      <c r="M39" t="s">
        <v>95</v>
      </c>
      <c r="N39" t="s">
        <v>96</v>
      </c>
      <c r="O39" t="s">
        <v>96</v>
      </c>
      <c r="P39" t="s">
        <v>114</v>
      </c>
      <c r="Q39">
        <v>1</v>
      </c>
      <c r="R39" t="s">
        <v>99</v>
      </c>
      <c r="U39" s="15">
        <v>44117</v>
      </c>
      <c r="V39" s="3" t="s">
        <v>1258</v>
      </c>
      <c r="Z39" t="s">
        <v>1258</v>
      </c>
    </row>
    <row r="40" spans="1:26">
      <c r="A40" s="3">
        <v>820590238</v>
      </c>
      <c r="B40" s="3" t="s">
        <v>1737</v>
      </c>
      <c r="C40" t="s">
        <v>1968</v>
      </c>
      <c r="D40" t="s">
        <v>2194</v>
      </c>
      <c r="E40">
        <v>320002154</v>
      </c>
      <c r="F40">
        <v>27830</v>
      </c>
      <c r="G40">
        <v>4549292151251</v>
      </c>
      <c r="H40" s="3">
        <v>0.92</v>
      </c>
      <c r="I40">
        <v>119079</v>
      </c>
      <c r="K40">
        <v>6000</v>
      </c>
      <c r="L40" t="s">
        <v>93</v>
      </c>
      <c r="M40" t="s">
        <v>95</v>
      </c>
      <c r="N40" t="s">
        <v>96</v>
      </c>
      <c r="O40" t="s">
        <v>96</v>
      </c>
      <c r="P40" t="s">
        <v>114</v>
      </c>
      <c r="Q40">
        <v>1</v>
      </c>
      <c r="R40" t="s">
        <v>99</v>
      </c>
      <c r="U40" s="15">
        <v>44117</v>
      </c>
      <c r="V40" s="3" t="s">
        <v>1259</v>
      </c>
      <c r="Z40" t="s">
        <v>1259</v>
      </c>
    </row>
    <row r="41" spans="1:26">
      <c r="A41" s="3">
        <v>820590239</v>
      </c>
      <c r="B41" s="3" t="s">
        <v>1738</v>
      </c>
      <c r="C41" t="s">
        <v>1969</v>
      </c>
      <c r="D41" t="s">
        <v>1738</v>
      </c>
      <c r="E41">
        <v>320002154</v>
      </c>
      <c r="F41">
        <v>27830</v>
      </c>
      <c r="G41">
        <v>4549292171433</v>
      </c>
      <c r="H41" s="3">
        <v>0.92</v>
      </c>
      <c r="I41">
        <v>119079</v>
      </c>
      <c r="K41">
        <v>6000</v>
      </c>
      <c r="L41" t="s">
        <v>93</v>
      </c>
      <c r="M41" t="s">
        <v>95</v>
      </c>
      <c r="N41" t="s">
        <v>96</v>
      </c>
      <c r="O41" t="s">
        <v>96</v>
      </c>
      <c r="P41" t="s">
        <v>114</v>
      </c>
      <c r="Q41">
        <v>1</v>
      </c>
      <c r="R41" t="s">
        <v>99</v>
      </c>
      <c r="U41" s="15">
        <v>44117</v>
      </c>
      <c r="V41" s="3" t="s">
        <v>1260</v>
      </c>
      <c r="Z41" t="s">
        <v>1260</v>
      </c>
    </row>
    <row r="42" spans="1:26">
      <c r="A42" s="3">
        <v>820590240</v>
      </c>
      <c r="B42" s="3" t="s">
        <v>1739</v>
      </c>
      <c r="C42" t="s">
        <v>1970</v>
      </c>
      <c r="D42" t="s">
        <v>2195</v>
      </c>
      <c r="E42">
        <v>320002155</v>
      </c>
      <c r="F42">
        <v>27759</v>
      </c>
      <c r="G42">
        <v>4545350053000</v>
      </c>
      <c r="H42" s="3">
        <v>0.92</v>
      </c>
      <c r="I42">
        <v>119079</v>
      </c>
      <c r="K42">
        <v>6000</v>
      </c>
      <c r="L42" t="s">
        <v>93</v>
      </c>
      <c r="M42" t="s">
        <v>95</v>
      </c>
      <c r="N42" t="s">
        <v>96</v>
      </c>
      <c r="O42" t="s">
        <v>96</v>
      </c>
      <c r="P42" t="s">
        <v>111</v>
      </c>
      <c r="Q42">
        <v>1</v>
      </c>
      <c r="R42" t="s">
        <v>99</v>
      </c>
      <c r="U42" s="15">
        <v>44117</v>
      </c>
      <c r="V42" s="3" t="s">
        <v>1261</v>
      </c>
      <c r="Z42" t="s">
        <v>1261</v>
      </c>
    </row>
    <row r="43" spans="1:26">
      <c r="A43" s="3">
        <v>820590241</v>
      </c>
      <c r="B43" s="3" t="s">
        <v>1740</v>
      </c>
      <c r="C43" t="s">
        <v>1971</v>
      </c>
      <c r="D43" t="s">
        <v>2196</v>
      </c>
      <c r="E43">
        <v>320002155</v>
      </c>
      <c r="F43">
        <v>27759</v>
      </c>
      <c r="G43">
        <v>4545350053017</v>
      </c>
      <c r="H43" s="3">
        <v>0.92</v>
      </c>
      <c r="I43">
        <v>119079</v>
      </c>
      <c r="K43">
        <v>8000</v>
      </c>
      <c r="L43" t="s">
        <v>93</v>
      </c>
      <c r="M43" t="s">
        <v>95</v>
      </c>
      <c r="N43" t="s">
        <v>96</v>
      </c>
      <c r="O43" t="s">
        <v>96</v>
      </c>
      <c r="P43" t="s">
        <v>111</v>
      </c>
      <c r="Q43">
        <v>1</v>
      </c>
      <c r="R43" t="s">
        <v>99</v>
      </c>
      <c r="U43" s="15">
        <v>44117</v>
      </c>
      <c r="V43" s="3" t="s">
        <v>1262</v>
      </c>
      <c r="Z43" t="s">
        <v>1262</v>
      </c>
    </row>
    <row r="44" spans="1:26">
      <c r="A44" s="3">
        <v>820590242</v>
      </c>
      <c r="B44" s="3" t="s">
        <v>1741</v>
      </c>
      <c r="C44" t="s">
        <v>1972</v>
      </c>
      <c r="D44" t="s">
        <v>2197</v>
      </c>
      <c r="E44">
        <v>320002154</v>
      </c>
      <c r="F44">
        <v>27382</v>
      </c>
      <c r="G44">
        <v>4960759903402</v>
      </c>
      <c r="H44" s="3">
        <v>0.92</v>
      </c>
      <c r="I44">
        <v>119079</v>
      </c>
      <c r="K44">
        <v>12000</v>
      </c>
      <c r="L44" t="s">
        <v>93</v>
      </c>
      <c r="M44" t="s">
        <v>95</v>
      </c>
      <c r="N44" t="s">
        <v>96</v>
      </c>
      <c r="O44" t="s">
        <v>96</v>
      </c>
      <c r="P44" t="s">
        <v>114</v>
      </c>
      <c r="Q44">
        <v>1</v>
      </c>
      <c r="R44" t="s">
        <v>99</v>
      </c>
      <c r="U44" s="15">
        <v>44117</v>
      </c>
      <c r="V44" s="3" t="s">
        <v>1263</v>
      </c>
      <c r="Z44" t="s">
        <v>1263</v>
      </c>
    </row>
    <row r="45" spans="1:26">
      <c r="A45" s="3">
        <v>820590250</v>
      </c>
      <c r="B45" s="3" t="s">
        <v>1742</v>
      </c>
      <c r="C45" t="s">
        <v>1973</v>
      </c>
      <c r="D45" t="s">
        <v>2198</v>
      </c>
      <c r="E45">
        <v>320002154</v>
      </c>
      <c r="F45">
        <v>27382</v>
      </c>
      <c r="G45">
        <v>4960759904058</v>
      </c>
      <c r="H45" s="3">
        <v>0.92</v>
      </c>
      <c r="I45">
        <v>119079</v>
      </c>
      <c r="K45">
        <v>8000</v>
      </c>
      <c r="L45" t="s">
        <v>93</v>
      </c>
      <c r="M45" t="s">
        <v>95</v>
      </c>
      <c r="N45" t="s">
        <v>96</v>
      </c>
      <c r="O45" t="s">
        <v>96</v>
      </c>
      <c r="P45" t="s">
        <v>114</v>
      </c>
      <c r="Q45">
        <v>1</v>
      </c>
      <c r="R45" t="s">
        <v>99</v>
      </c>
      <c r="U45" s="15">
        <v>44117</v>
      </c>
      <c r="V45" s="3" t="s">
        <v>1264</v>
      </c>
      <c r="Z45" t="s">
        <v>1264</v>
      </c>
    </row>
    <row r="46" spans="1:26">
      <c r="A46" s="3">
        <v>820590251</v>
      </c>
      <c r="B46" s="3" t="s">
        <v>1743</v>
      </c>
      <c r="C46" t="s">
        <v>1974</v>
      </c>
      <c r="D46" t="s">
        <v>2199</v>
      </c>
      <c r="E46">
        <v>320002154</v>
      </c>
      <c r="F46">
        <v>27830</v>
      </c>
      <c r="G46">
        <v>4549292146851</v>
      </c>
      <c r="H46" s="3">
        <v>0.92</v>
      </c>
      <c r="I46">
        <v>119079</v>
      </c>
      <c r="K46">
        <v>30000</v>
      </c>
      <c r="L46" t="s">
        <v>93</v>
      </c>
      <c r="M46" t="s">
        <v>95</v>
      </c>
      <c r="N46" t="s">
        <v>96</v>
      </c>
      <c r="O46" t="s">
        <v>96</v>
      </c>
      <c r="P46" t="s">
        <v>114</v>
      </c>
      <c r="Q46">
        <v>1</v>
      </c>
      <c r="R46" t="s">
        <v>99</v>
      </c>
      <c r="U46" s="15">
        <v>44117</v>
      </c>
      <c r="V46" s="3" t="s">
        <v>1265</v>
      </c>
      <c r="Z46" t="s">
        <v>1265</v>
      </c>
    </row>
    <row r="47" spans="1:26">
      <c r="A47" s="3">
        <v>820590252</v>
      </c>
      <c r="B47" s="3" t="s">
        <v>1744</v>
      </c>
      <c r="C47" t="s">
        <v>1975</v>
      </c>
      <c r="D47" t="s">
        <v>1744</v>
      </c>
      <c r="E47">
        <v>320002154</v>
      </c>
      <c r="F47">
        <v>27759</v>
      </c>
      <c r="G47">
        <v>4545350052782</v>
      </c>
      <c r="H47" s="3">
        <v>0.92</v>
      </c>
      <c r="I47">
        <v>119079</v>
      </c>
      <c r="K47">
        <v>6000</v>
      </c>
      <c r="L47" t="s">
        <v>93</v>
      </c>
      <c r="M47" t="s">
        <v>95</v>
      </c>
      <c r="N47" t="s">
        <v>96</v>
      </c>
      <c r="O47" t="s">
        <v>96</v>
      </c>
      <c r="P47" t="s">
        <v>114</v>
      </c>
      <c r="Q47">
        <v>1</v>
      </c>
      <c r="R47" t="s">
        <v>99</v>
      </c>
      <c r="U47" s="15">
        <v>44117</v>
      </c>
      <c r="V47" s="3" t="s">
        <v>1266</v>
      </c>
      <c r="Z47" t="s">
        <v>1266</v>
      </c>
    </row>
    <row r="48" spans="1:26">
      <c r="A48" s="3">
        <v>820590253</v>
      </c>
      <c r="B48" s="3" t="s">
        <v>1745</v>
      </c>
      <c r="C48" t="s">
        <v>1976</v>
      </c>
      <c r="D48" t="s">
        <v>2200</v>
      </c>
      <c r="E48">
        <v>320002170</v>
      </c>
      <c r="F48">
        <v>27830</v>
      </c>
      <c r="G48">
        <v>4549292168037</v>
      </c>
      <c r="H48" s="3">
        <v>0.92</v>
      </c>
      <c r="I48">
        <v>119079</v>
      </c>
      <c r="K48">
        <v>8000</v>
      </c>
      <c r="L48" t="s">
        <v>93</v>
      </c>
      <c r="M48" t="s">
        <v>95</v>
      </c>
      <c r="N48" t="s">
        <v>96</v>
      </c>
      <c r="O48" t="s">
        <v>144</v>
      </c>
      <c r="P48" t="s">
        <v>145</v>
      </c>
      <c r="Q48">
        <v>1</v>
      </c>
      <c r="R48" t="s">
        <v>99</v>
      </c>
      <c r="U48" s="15">
        <v>44117</v>
      </c>
      <c r="V48" s="3" t="s">
        <v>1267</v>
      </c>
      <c r="Z48" t="s">
        <v>1267</v>
      </c>
    </row>
    <row r="49" spans="1:26">
      <c r="A49" s="3">
        <v>820590254</v>
      </c>
      <c r="B49" s="3" t="s">
        <v>1746</v>
      </c>
      <c r="C49" t="s">
        <v>1977</v>
      </c>
      <c r="D49" t="s">
        <v>2201</v>
      </c>
      <c r="E49">
        <v>320002170</v>
      </c>
      <c r="F49">
        <v>27830</v>
      </c>
      <c r="G49">
        <v>4549292115611</v>
      </c>
      <c r="H49" s="3">
        <v>0.92</v>
      </c>
      <c r="I49">
        <v>119079</v>
      </c>
      <c r="K49">
        <v>6000</v>
      </c>
      <c r="L49" t="s">
        <v>93</v>
      </c>
      <c r="M49" t="s">
        <v>95</v>
      </c>
      <c r="N49" t="s">
        <v>96</v>
      </c>
      <c r="O49" t="s">
        <v>144</v>
      </c>
      <c r="P49" t="s">
        <v>145</v>
      </c>
      <c r="Q49">
        <v>1</v>
      </c>
      <c r="R49" t="s">
        <v>99</v>
      </c>
      <c r="U49" s="15">
        <v>44117</v>
      </c>
      <c r="V49" s="3" t="s">
        <v>1268</v>
      </c>
      <c r="Z49" t="s">
        <v>1268</v>
      </c>
    </row>
    <row r="50" spans="1:26">
      <c r="A50" s="3">
        <v>820590255</v>
      </c>
      <c r="B50" s="3" t="s">
        <v>1747</v>
      </c>
      <c r="C50" t="s">
        <v>1978</v>
      </c>
      <c r="D50" t="s">
        <v>2202</v>
      </c>
      <c r="E50">
        <v>320002170</v>
      </c>
      <c r="G50">
        <v>4530076132412</v>
      </c>
      <c r="H50" s="3">
        <v>0.92</v>
      </c>
      <c r="I50">
        <v>119079</v>
      </c>
      <c r="K50">
        <v>4000</v>
      </c>
      <c r="L50" t="s">
        <v>93</v>
      </c>
      <c r="M50" t="s">
        <v>95</v>
      </c>
      <c r="N50" t="s">
        <v>96</v>
      </c>
      <c r="O50" t="s">
        <v>144</v>
      </c>
      <c r="P50" t="s">
        <v>148</v>
      </c>
      <c r="Q50">
        <v>1</v>
      </c>
      <c r="R50" t="s">
        <v>99</v>
      </c>
      <c r="U50" s="15">
        <v>44117</v>
      </c>
      <c r="V50" s="3" t="s">
        <v>1269</v>
      </c>
      <c r="Z50" t="s">
        <v>1269</v>
      </c>
    </row>
    <row r="51" spans="1:26">
      <c r="A51" s="3">
        <v>820590256</v>
      </c>
      <c r="B51" s="3" t="s">
        <v>1748</v>
      </c>
      <c r="C51" t="s">
        <v>1979</v>
      </c>
      <c r="D51" t="s">
        <v>2203</v>
      </c>
      <c r="E51">
        <v>320002170</v>
      </c>
      <c r="G51">
        <v>4530076132429</v>
      </c>
      <c r="H51" s="3">
        <v>0.92</v>
      </c>
      <c r="I51">
        <v>119079</v>
      </c>
      <c r="K51">
        <v>4000</v>
      </c>
      <c r="L51" t="s">
        <v>93</v>
      </c>
      <c r="M51" t="s">
        <v>95</v>
      </c>
      <c r="N51" t="s">
        <v>96</v>
      </c>
      <c r="O51" t="s">
        <v>144</v>
      </c>
      <c r="P51" t="s">
        <v>148</v>
      </c>
      <c r="Q51">
        <v>1</v>
      </c>
      <c r="R51" t="s">
        <v>99</v>
      </c>
      <c r="U51" s="15">
        <v>44117</v>
      </c>
      <c r="V51" s="3" t="s">
        <v>1270</v>
      </c>
      <c r="Z51" t="s">
        <v>1270</v>
      </c>
    </row>
    <row r="52" spans="1:26">
      <c r="A52" s="3">
        <v>820590257</v>
      </c>
      <c r="B52" s="3" t="s">
        <v>1749</v>
      </c>
      <c r="C52" t="s">
        <v>1980</v>
      </c>
      <c r="D52" t="s">
        <v>2204</v>
      </c>
      <c r="E52">
        <v>320002170</v>
      </c>
      <c r="G52">
        <v>4530076132436</v>
      </c>
      <c r="H52" s="3">
        <v>0.92</v>
      </c>
      <c r="I52">
        <v>119079</v>
      </c>
      <c r="K52">
        <v>6000</v>
      </c>
      <c r="L52" t="s">
        <v>93</v>
      </c>
      <c r="M52" t="s">
        <v>95</v>
      </c>
      <c r="N52" t="s">
        <v>96</v>
      </c>
      <c r="O52" t="s">
        <v>144</v>
      </c>
      <c r="P52" t="s">
        <v>148</v>
      </c>
      <c r="Q52">
        <v>1</v>
      </c>
      <c r="R52" t="s">
        <v>99</v>
      </c>
      <c r="U52" s="15">
        <v>44117</v>
      </c>
      <c r="V52" s="3" t="s">
        <v>1271</v>
      </c>
      <c r="Z52" t="s">
        <v>1271</v>
      </c>
    </row>
    <row r="53" spans="1:26">
      <c r="A53" s="3">
        <v>820590258</v>
      </c>
      <c r="B53" s="3" t="s">
        <v>1750</v>
      </c>
      <c r="C53" t="s">
        <v>1981</v>
      </c>
      <c r="D53" t="s">
        <v>2205</v>
      </c>
      <c r="E53">
        <v>320002170</v>
      </c>
      <c r="G53">
        <v>4530076132443</v>
      </c>
      <c r="H53" s="3">
        <v>0.92</v>
      </c>
      <c r="I53">
        <v>119079</v>
      </c>
      <c r="K53">
        <v>6000</v>
      </c>
      <c r="L53" t="s">
        <v>93</v>
      </c>
      <c r="M53" t="s">
        <v>95</v>
      </c>
      <c r="N53" t="s">
        <v>96</v>
      </c>
      <c r="O53" t="s">
        <v>144</v>
      </c>
      <c r="P53" t="s">
        <v>148</v>
      </c>
      <c r="Q53">
        <v>1</v>
      </c>
      <c r="R53" t="s">
        <v>99</v>
      </c>
      <c r="U53" s="15">
        <v>44117</v>
      </c>
      <c r="V53" s="3" t="s">
        <v>1272</v>
      </c>
      <c r="Z53" t="s">
        <v>1272</v>
      </c>
    </row>
    <row r="54" spans="1:26">
      <c r="A54" s="3">
        <v>820590259</v>
      </c>
      <c r="B54" s="3" t="s">
        <v>1751</v>
      </c>
      <c r="C54" t="s">
        <v>1982</v>
      </c>
      <c r="D54" t="s">
        <v>2206</v>
      </c>
      <c r="E54">
        <v>320002170</v>
      </c>
      <c r="G54">
        <v>4530076132450</v>
      </c>
      <c r="H54" s="3">
        <v>0.92</v>
      </c>
      <c r="I54">
        <v>119079</v>
      </c>
      <c r="K54">
        <v>4000</v>
      </c>
      <c r="L54" t="s">
        <v>93</v>
      </c>
      <c r="M54" t="s">
        <v>95</v>
      </c>
      <c r="N54" t="s">
        <v>96</v>
      </c>
      <c r="O54" t="s">
        <v>144</v>
      </c>
      <c r="P54" t="s">
        <v>148</v>
      </c>
      <c r="Q54">
        <v>1</v>
      </c>
      <c r="R54" t="s">
        <v>99</v>
      </c>
      <c r="U54" s="15">
        <v>44117</v>
      </c>
      <c r="V54" s="3" t="s">
        <v>1273</v>
      </c>
      <c r="Z54" t="s">
        <v>1273</v>
      </c>
    </row>
    <row r="55" spans="1:26">
      <c r="A55" s="3">
        <v>820590260</v>
      </c>
      <c r="B55" s="3" t="s">
        <v>1752</v>
      </c>
      <c r="C55" t="s">
        <v>1983</v>
      </c>
      <c r="D55" t="s">
        <v>2207</v>
      </c>
      <c r="E55">
        <v>320002170</v>
      </c>
      <c r="G55">
        <v>4530076132467</v>
      </c>
      <c r="H55" s="3">
        <v>0.92</v>
      </c>
      <c r="I55">
        <v>119079</v>
      </c>
      <c r="K55">
        <v>4000</v>
      </c>
      <c r="L55" t="s">
        <v>93</v>
      </c>
      <c r="M55" t="s">
        <v>95</v>
      </c>
      <c r="N55" t="s">
        <v>96</v>
      </c>
      <c r="O55" t="s">
        <v>144</v>
      </c>
      <c r="P55" t="s">
        <v>148</v>
      </c>
      <c r="Q55">
        <v>1</v>
      </c>
      <c r="R55" t="s">
        <v>99</v>
      </c>
      <c r="U55" s="15">
        <v>44117</v>
      </c>
      <c r="V55" s="3" t="s">
        <v>1274</v>
      </c>
      <c r="Z55" t="s">
        <v>1274</v>
      </c>
    </row>
    <row r="56" spans="1:26">
      <c r="A56" s="3">
        <v>820590261</v>
      </c>
      <c r="B56" s="3" t="s">
        <v>1753</v>
      </c>
      <c r="C56" t="s">
        <v>1984</v>
      </c>
      <c r="D56" t="s">
        <v>2208</v>
      </c>
      <c r="E56">
        <v>320002171</v>
      </c>
      <c r="F56">
        <v>27382</v>
      </c>
      <c r="G56">
        <v>4960759903495</v>
      </c>
      <c r="H56" s="3">
        <v>0.92</v>
      </c>
      <c r="I56">
        <v>119079</v>
      </c>
      <c r="K56">
        <v>8000</v>
      </c>
      <c r="L56" t="s">
        <v>93</v>
      </c>
      <c r="M56" t="s">
        <v>95</v>
      </c>
      <c r="N56" t="s">
        <v>96</v>
      </c>
      <c r="O56" t="s">
        <v>144</v>
      </c>
      <c r="P56" t="s">
        <v>155</v>
      </c>
      <c r="Q56">
        <v>1</v>
      </c>
      <c r="R56" t="s">
        <v>99</v>
      </c>
      <c r="U56" s="15">
        <v>44117</v>
      </c>
      <c r="V56" s="3" t="s">
        <v>1275</v>
      </c>
      <c r="Z56" t="s">
        <v>1275</v>
      </c>
    </row>
    <row r="57" spans="1:26">
      <c r="A57" s="3">
        <v>820590262</v>
      </c>
      <c r="B57" s="3" t="s">
        <v>1754</v>
      </c>
      <c r="C57" t="s">
        <v>1985</v>
      </c>
      <c r="D57" t="s">
        <v>2209</v>
      </c>
      <c r="E57">
        <v>320002171</v>
      </c>
      <c r="F57">
        <v>27382</v>
      </c>
      <c r="G57">
        <v>4960759903570</v>
      </c>
      <c r="H57" s="3">
        <v>0.92</v>
      </c>
      <c r="I57">
        <v>119079</v>
      </c>
      <c r="K57">
        <v>8000</v>
      </c>
      <c r="L57" t="s">
        <v>93</v>
      </c>
      <c r="M57" t="s">
        <v>95</v>
      </c>
      <c r="N57" t="s">
        <v>96</v>
      </c>
      <c r="O57" t="s">
        <v>144</v>
      </c>
      <c r="P57" t="s">
        <v>155</v>
      </c>
      <c r="Q57">
        <v>1</v>
      </c>
      <c r="R57" t="s">
        <v>99</v>
      </c>
      <c r="U57" s="15">
        <v>44117</v>
      </c>
      <c r="V57" s="3" t="s">
        <v>1276</v>
      </c>
      <c r="Z57" t="s">
        <v>1276</v>
      </c>
    </row>
    <row r="58" spans="1:26">
      <c r="A58" s="3">
        <v>820590263</v>
      </c>
      <c r="B58" s="3" t="s">
        <v>1755</v>
      </c>
      <c r="C58" t="s">
        <v>1986</v>
      </c>
      <c r="D58" t="s">
        <v>2210</v>
      </c>
      <c r="E58">
        <v>320002170</v>
      </c>
      <c r="G58">
        <v>4589457583022</v>
      </c>
      <c r="H58" s="3">
        <v>0.92</v>
      </c>
      <c r="I58">
        <v>119079</v>
      </c>
      <c r="K58">
        <v>4000</v>
      </c>
      <c r="L58" t="s">
        <v>93</v>
      </c>
      <c r="M58" t="s">
        <v>95</v>
      </c>
      <c r="N58" t="s">
        <v>96</v>
      </c>
      <c r="O58" t="s">
        <v>144</v>
      </c>
      <c r="P58" t="s">
        <v>148</v>
      </c>
      <c r="Q58">
        <v>1</v>
      </c>
      <c r="R58" t="s">
        <v>99</v>
      </c>
      <c r="U58" s="15">
        <v>44117</v>
      </c>
      <c r="V58" s="3" t="s">
        <v>1277</v>
      </c>
      <c r="Z58" t="s">
        <v>1277</v>
      </c>
    </row>
    <row r="59" spans="1:26">
      <c r="A59" s="3">
        <v>820590265</v>
      </c>
      <c r="B59" s="3" t="s">
        <v>1756</v>
      </c>
      <c r="C59" t="s">
        <v>1987</v>
      </c>
      <c r="D59" t="s">
        <v>2211</v>
      </c>
      <c r="E59">
        <v>320002170</v>
      </c>
      <c r="G59">
        <v>4589457583053</v>
      </c>
      <c r="H59" s="3">
        <v>0.92</v>
      </c>
      <c r="I59">
        <v>119079</v>
      </c>
      <c r="K59">
        <v>6000</v>
      </c>
      <c r="L59" t="s">
        <v>93</v>
      </c>
      <c r="M59" t="s">
        <v>95</v>
      </c>
      <c r="N59" t="s">
        <v>96</v>
      </c>
      <c r="O59" t="s">
        <v>144</v>
      </c>
      <c r="P59" t="s">
        <v>148</v>
      </c>
      <c r="Q59">
        <v>1</v>
      </c>
      <c r="R59" t="s">
        <v>99</v>
      </c>
      <c r="U59" s="15">
        <v>44117</v>
      </c>
      <c r="V59" s="3" t="s">
        <v>1278</v>
      </c>
      <c r="Z59" t="s">
        <v>1278</v>
      </c>
    </row>
    <row r="60" spans="1:26">
      <c r="A60" s="3">
        <v>820590266</v>
      </c>
      <c r="B60" s="3" t="s">
        <v>1757</v>
      </c>
      <c r="C60" t="s">
        <v>1988</v>
      </c>
      <c r="D60" t="s">
        <v>2212</v>
      </c>
      <c r="E60">
        <v>320002171</v>
      </c>
      <c r="F60">
        <v>223</v>
      </c>
      <c r="G60">
        <v>85126322656</v>
      </c>
      <c r="H60" s="3">
        <v>0.92</v>
      </c>
      <c r="I60">
        <v>119079</v>
      </c>
      <c r="K60">
        <v>6000</v>
      </c>
      <c r="L60" t="s">
        <v>93</v>
      </c>
      <c r="M60" t="s">
        <v>95</v>
      </c>
      <c r="N60" t="s">
        <v>96</v>
      </c>
      <c r="O60" t="s">
        <v>144</v>
      </c>
      <c r="P60" t="s">
        <v>148</v>
      </c>
      <c r="Q60">
        <v>1</v>
      </c>
      <c r="R60" t="s">
        <v>99</v>
      </c>
      <c r="U60" s="15">
        <v>44117</v>
      </c>
      <c r="V60" s="3" t="s">
        <v>1279</v>
      </c>
      <c r="Z60" t="s">
        <v>1279</v>
      </c>
    </row>
    <row r="61" spans="1:26">
      <c r="A61" s="3">
        <v>820590267</v>
      </c>
      <c r="B61" s="3" t="s">
        <v>1758</v>
      </c>
      <c r="C61" t="s">
        <v>1989</v>
      </c>
      <c r="D61" t="s">
        <v>2213</v>
      </c>
      <c r="E61">
        <v>320002171</v>
      </c>
      <c r="F61">
        <v>27759</v>
      </c>
      <c r="G61">
        <v>4545350053055</v>
      </c>
      <c r="H61" s="3">
        <v>0.92</v>
      </c>
      <c r="I61">
        <v>119079</v>
      </c>
      <c r="K61">
        <v>6000</v>
      </c>
      <c r="L61" t="s">
        <v>93</v>
      </c>
      <c r="M61" t="s">
        <v>95</v>
      </c>
      <c r="N61" t="s">
        <v>96</v>
      </c>
      <c r="O61" t="s">
        <v>144</v>
      </c>
      <c r="P61" t="s">
        <v>163</v>
      </c>
      <c r="Q61">
        <v>1</v>
      </c>
      <c r="R61" t="s">
        <v>99</v>
      </c>
      <c r="U61" s="15">
        <v>44117</v>
      </c>
      <c r="V61" s="3" t="s">
        <v>1280</v>
      </c>
      <c r="Z61" t="s">
        <v>1280</v>
      </c>
    </row>
    <row r="62" spans="1:26">
      <c r="A62" s="3">
        <v>820590268</v>
      </c>
      <c r="B62" s="3" t="s">
        <v>1759</v>
      </c>
      <c r="C62" t="s">
        <v>1990</v>
      </c>
      <c r="D62" t="s">
        <v>2214</v>
      </c>
      <c r="E62">
        <v>320002171</v>
      </c>
      <c r="F62">
        <v>27382</v>
      </c>
      <c r="G62">
        <v>4960759902887</v>
      </c>
      <c r="H62" s="3">
        <v>0.92</v>
      </c>
      <c r="I62">
        <v>119079</v>
      </c>
      <c r="K62">
        <v>6000</v>
      </c>
      <c r="L62" t="s">
        <v>93</v>
      </c>
      <c r="M62" t="s">
        <v>95</v>
      </c>
      <c r="N62" t="s">
        <v>96</v>
      </c>
      <c r="O62" t="s">
        <v>144</v>
      </c>
      <c r="P62" t="s">
        <v>155</v>
      </c>
      <c r="Q62">
        <v>1</v>
      </c>
      <c r="R62" t="s">
        <v>99</v>
      </c>
      <c r="U62" s="15">
        <v>44117</v>
      </c>
      <c r="V62" s="3" t="s">
        <v>1281</v>
      </c>
      <c r="Z62" t="s">
        <v>1281</v>
      </c>
    </row>
    <row r="63" spans="1:26">
      <c r="A63" s="3">
        <v>820590269</v>
      </c>
      <c r="B63" s="3" t="s">
        <v>1760</v>
      </c>
      <c r="C63" t="s">
        <v>1991</v>
      </c>
      <c r="D63" t="s">
        <v>2215</v>
      </c>
      <c r="E63">
        <v>320002171</v>
      </c>
      <c r="F63">
        <v>27923</v>
      </c>
      <c r="G63">
        <v>4549077845306</v>
      </c>
      <c r="H63" s="3">
        <v>0.92</v>
      </c>
      <c r="I63">
        <v>119079</v>
      </c>
      <c r="K63">
        <v>4000</v>
      </c>
      <c r="L63" t="s">
        <v>93</v>
      </c>
      <c r="M63" t="s">
        <v>95</v>
      </c>
      <c r="N63" t="s">
        <v>96</v>
      </c>
      <c r="O63" t="s">
        <v>144</v>
      </c>
      <c r="P63" t="s">
        <v>148</v>
      </c>
      <c r="Q63">
        <v>1</v>
      </c>
      <c r="R63" t="s">
        <v>99</v>
      </c>
      <c r="U63" s="15">
        <v>44117</v>
      </c>
      <c r="V63" s="3" t="s">
        <v>1282</v>
      </c>
      <c r="Z63" t="s">
        <v>1282</v>
      </c>
    </row>
    <row r="64" spans="1:26">
      <c r="A64" s="3">
        <v>820590270</v>
      </c>
      <c r="B64" s="3" t="s">
        <v>1761</v>
      </c>
      <c r="C64" t="s">
        <v>1992</v>
      </c>
      <c r="D64" t="s">
        <v>2216</v>
      </c>
      <c r="E64">
        <v>320002171</v>
      </c>
      <c r="F64">
        <v>27382</v>
      </c>
      <c r="G64">
        <v>4960759902191</v>
      </c>
      <c r="H64" s="3">
        <v>0.92</v>
      </c>
      <c r="I64">
        <v>119079</v>
      </c>
      <c r="K64">
        <v>8000</v>
      </c>
      <c r="L64" t="s">
        <v>93</v>
      </c>
      <c r="M64" t="s">
        <v>95</v>
      </c>
      <c r="N64" t="s">
        <v>96</v>
      </c>
      <c r="O64" t="s">
        <v>144</v>
      </c>
      <c r="P64" t="s">
        <v>155</v>
      </c>
      <c r="Q64">
        <v>1</v>
      </c>
      <c r="R64" t="s">
        <v>99</v>
      </c>
      <c r="U64" s="15">
        <v>44117</v>
      </c>
      <c r="V64" s="3" t="s">
        <v>1283</v>
      </c>
      <c r="Z64" t="s">
        <v>1283</v>
      </c>
    </row>
    <row r="65" spans="1:26">
      <c r="A65" s="3">
        <v>820590271</v>
      </c>
      <c r="B65" s="3" t="s">
        <v>1762</v>
      </c>
      <c r="C65" t="s">
        <v>1993</v>
      </c>
      <c r="D65" t="s">
        <v>2217</v>
      </c>
      <c r="E65">
        <v>320002170</v>
      </c>
      <c r="F65">
        <v>27830</v>
      </c>
      <c r="G65">
        <v>4549292168068</v>
      </c>
      <c r="H65" s="3">
        <v>0.92</v>
      </c>
      <c r="I65">
        <v>119079</v>
      </c>
      <c r="K65">
        <v>4000</v>
      </c>
      <c r="L65" t="s">
        <v>93</v>
      </c>
      <c r="M65" t="s">
        <v>95</v>
      </c>
      <c r="N65" t="s">
        <v>96</v>
      </c>
      <c r="O65" t="s">
        <v>144</v>
      </c>
      <c r="P65" t="s">
        <v>145</v>
      </c>
      <c r="Q65">
        <v>1</v>
      </c>
      <c r="R65" t="s">
        <v>99</v>
      </c>
      <c r="U65" s="15">
        <v>44117</v>
      </c>
      <c r="V65" s="3" t="s">
        <v>1284</v>
      </c>
      <c r="Z65" t="s">
        <v>1284</v>
      </c>
    </row>
    <row r="66" spans="1:26">
      <c r="A66" s="3">
        <v>820590272</v>
      </c>
      <c r="B66" s="3" t="s">
        <v>1763</v>
      </c>
      <c r="C66" t="s">
        <v>1994</v>
      </c>
      <c r="D66" t="s">
        <v>2218</v>
      </c>
      <c r="E66">
        <v>320002170</v>
      </c>
      <c r="F66">
        <v>27830</v>
      </c>
      <c r="G66">
        <v>4549292162059</v>
      </c>
      <c r="H66" s="3">
        <v>0.92</v>
      </c>
      <c r="I66">
        <v>119079</v>
      </c>
      <c r="K66">
        <v>6000</v>
      </c>
      <c r="L66" t="s">
        <v>93</v>
      </c>
      <c r="M66" t="s">
        <v>95</v>
      </c>
      <c r="N66" t="s">
        <v>96</v>
      </c>
      <c r="O66" t="s">
        <v>144</v>
      </c>
      <c r="P66" t="s">
        <v>145</v>
      </c>
      <c r="Q66">
        <v>1</v>
      </c>
      <c r="R66" t="s">
        <v>99</v>
      </c>
      <c r="U66" s="15">
        <v>44117</v>
      </c>
      <c r="V66" s="3" t="s">
        <v>1285</v>
      </c>
      <c r="Z66" t="s">
        <v>1285</v>
      </c>
    </row>
    <row r="67" spans="1:26">
      <c r="A67" s="3">
        <v>820590273</v>
      </c>
      <c r="B67" s="3" t="s">
        <v>1764</v>
      </c>
      <c r="C67" t="s">
        <v>1995</v>
      </c>
      <c r="D67" t="s">
        <v>2219</v>
      </c>
      <c r="E67">
        <v>320002171</v>
      </c>
      <c r="F67">
        <v>223</v>
      </c>
      <c r="G67">
        <v>85126260699</v>
      </c>
      <c r="H67" s="3">
        <v>0.92</v>
      </c>
      <c r="I67">
        <v>119079</v>
      </c>
      <c r="K67">
        <v>6000</v>
      </c>
      <c r="L67" t="s">
        <v>93</v>
      </c>
      <c r="M67" t="s">
        <v>95</v>
      </c>
      <c r="N67" t="s">
        <v>96</v>
      </c>
      <c r="O67" t="s">
        <v>144</v>
      </c>
      <c r="P67" t="s">
        <v>148</v>
      </c>
      <c r="Q67">
        <v>1</v>
      </c>
      <c r="R67" t="s">
        <v>99</v>
      </c>
      <c r="U67" s="15">
        <v>44117</v>
      </c>
      <c r="V67" s="3" t="s">
        <v>1286</v>
      </c>
      <c r="Z67" t="s">
        <v>1286</v>
      </c>
    </row>
    <row r="68" spans="1:26">
      <c r="A68" s="3">
        <v>820590274</v>
      </c>
      <c r="B68" s="3" t="s">
        <v>1765</v>
      </c>
      <c r="C68" t="s">
        <v>1996</v>
      </c>
      <c r="D68" t="s">
        <v>1765</v>
      </c>
      <c r="E68">
        <v>320002171</v>
      </c>
      <c r="F68">
        <v>27666</v>
      </c>
      <c r="G68">
        <v>4960371006727</v>
      </c>
      <c r="H68" s="3">
        <v>0.92</v>
      </c>
      <c r="I68">
        <v>119079</v>
      </c>
      <c r="K68">
        <v>4000</v>
      </c>
      <c r="L68" t="s">
        <v>93</v>
      </c>
      <c r="M68" t="s">
        <v>95</v>
      </c>
      <c r="N68" t="s">
        <v>96</v>
      </c>
      <c r="O68" t="s">
        <v>144</v>
      </c>
      <c r="P68" t="s">
        <v>148</v>
      </c>
      <c r="Q68">
        <v>1</v>
      </c>
      <c r="R68" t="s">
        <v>99</v>
      </c>
      <c r="U68" s="15">
        <v>44117</v>
      </c>
      <c r="V68" s="3" t="s">
        <v>1287</v>
      </c>
      <c r="Z68" t="s">
        <v>1287</v>
      </c>
    </row>
    <row r="69" spans="1:26">
      <c r="A69" s="3">
        <v>820590275</v>
      </c>
      <c r="B69" s="3" t="s">
        <v>1766</v>
      </c>
      <c r="C69" t="s">
        <v>1997</v>
      </c>
      <c r="D69" t="s">
        <v>2220</v>
      </c>
      <c r="E69">
        <v>320002170</v>
      </c>
      <c r="G69">
        <v>6900803810834</v>
      </c>
      <c r="H69" s="3">
        <v>0.92</v>
      </c>
      <c r="I69">
        <v>119079</v>
      </c>
      <c r="K69">
        <v>6000</v>
      </c>
      <c r="L69" t="s">
        <v>93</v>
      </c>
      <c r="M69" t="s">
        <v>95</v>
      </c>
      <c r="N69" t="s">
        <v>96</v>
      </c>
      <c r="O69" t="s">
        <v>144</v>
      </c>
      <c r="P69" t="s">
        <v>148</v>
      </c>
      <c r="Q69">
        <v>1</v>
      </c>
      <c r="R69" t="s">
        <v>99</v>
      </c>
      <c r="U69" s="15">
        <v>44117</v>
      </c>
      <c r="V69" s="3" t="s">
        <v>1288</v>
      </c>
      <c r="Z69" t="s">
        <v>1288</v>
      </c>
    </row>
    <row r="70" spans="1:26">
      <c r="A70" s="3">
        <v>820590276</v>
      </c>
      <c r="B70" s="3" t="s">
        <v>1767</v>
      </c>
      <c r="C70" t="s">
        <v>1998</v>
      </c>
      <c r="D70" t="s">
        <v>2221</v>
      </c>
      <c r="E70">
        <v>320002170</v>
      </c>
      <c r="G70">
        <v>6900803810841</v>
      </c>
      <c r="H70" s="3">
        <v>0.92</v>
      </c>
      <c r="I70">
        <v>119079</v>
      </c>
      <c r="K70">
        <v>6000</v>
      </c>
      <c r="L70" t="s">
        <v>93</v>
      </c>
      <c r="M70" t="s">
        <v>95</v>
      </c>
      <c r="N70" t="s">
        <v>96</v>
      </c>
      <c r="O70" t="s">
        <v>144</v>
      </c>
      <c r="P70" t="s">
        <v>148</v>
      </c>
      <c r="Q70">
        <v>1</v>
      </c>
      <c r="R70" t="s">
        <v>99</v>
      </c>
      <c r="U70" s="15">
        <v>44117</v>
      </c>
      <c r="V70" s="3" t="s">
        <v>1289</v>
      </c>
      <c r="Z70" t="s">
        <v>1289</v>
      </c>
    </row>
    <row r="71" spans="1:26">
      <c r="A71" s="3">
        <v>820590277</v>
      </c>
      <c r="B71" s="3" t="s">
        <v>1768</v>
      </c>
      <c r="C71" t="s">
        <v>1999</v>
      </c>
      <c r="D71" t="s">
        <v>2222</v>
      </c>
      <c r="E71">
        <v>320002170</v>
      </c>
      <c r="G71">
        <v>4589457583039</v>
      </c>
      <c r="H71" s="3">
        <v>0.92</v>
      </c>
      <c r="I71">
        <v>119079</v>
      </c>
      <c r="K71">
        <v>6000</v>
      </c>
      <c r="L71" t="s">
        <v>93</v>
      </c>
      <c r="M71" t="s">
        <v>95</v>
      </c>
      <c r="N71" t="s">
        <v>96</v>
      </c>
      <c r="O71" t="s">
        <v>144</v>
      </c>
      <c r="P71" t="s">
        <v>148</v>
      </c>
      <c r="Q71">
        <v>1</v>
      </c>
      <c r="R71" t="s">
        <v>99</v>
      </c>
      <c r="U71" s="15">
        <v>44117</v>
      </c>
      <c r="V71" s="3" t="s">
        <v>1290</v>
      </c>
      <c r="Z71" t="s">
        <v>1290</v>
      </c>
    </row>
    <row r="72" spans="1:26">
      <c r="A72" s="3">
        <v>820590278</v>
      </c>
      <c r="B72" s="3" t="s">
        <v>1769</v>
      </c>
      <c r="C72" t="s">
        <v>2000</v>
      </c>
      <c r="D72" t="s">
        <v>2223</v>
      </c>
      <c r="E72">
        <v>320002170</v>
      </c>
      <c r="G72">
        <v>4589457583060</v>
      </c>
      <c r="H72" s="3">
        <v>0.92</v>
      </c>
      <c r="I72">
        <v>119079</v>
      </c>
      <c r="K72">
        <v>6000</v>
      </c>
      <c r="L72" t="s">
        <v>93</v>
      </c>
      <c r="M72" t="s">
        <v>95</v>
      </c>
      <c r="N72" t="s">
        <v>96</v>
      </c>
      <c r="O72" t="s">
        <v>144</v>
      </c>
      <c r="P72" t="s">
        <v>148</v>
      </c>
      <c r="Q72">
        <v>1</v>
      </c>
      <c r="R72" t="s">
        <v>99</v>
      </c>
      <c r="U72" s="15">
        <v>44117</v>
      </c>
      <c r="V72" s="3" t="s">
        <v>1291</v>
      </c>
      <c r="Z72" t="s">
        <v>1291</v>
      </c>
    </row>
    <row r="73" spans="1:26">
      <c r="A73" s="3">
        <v>820590279</v>
      </c>
      <c r="B73" s="3" t="s">
        <v>1770</v>
      </c>
      <c r="C73" t="s">
        <v>2001</v>
      </c>
      <c r="D73" t="s">
        <v>2224</v>
      </c>
      <c r="E73">
        <v>320002170</v>
      </c>
      <c r="G73">
        <v>4589457583015</v>
      </c>
      <c r="H73" s="3">
        <v>0.92</v>
      </c>
      <c r="I73">
        <v>119079</v>
      </c>
      <c r="K73">
        <v>6000</v>
      </c>
      <c r="L73" t="s">
        <v>93</v>
      </c>
      <c r="M73" t="s">
        <v>95</v>
      </c>
      <c r="N73" t="s">
        <v>96</v>
      </c>
      <c r="O73" t="s">
        <v>144</v>
      </c>
      <c r="P73" t="s">
        <v>148</v>
      </c>
      <c r="Q73">
        <v>1</v>
      </c>
      <c r="R73" t="s">
        <v>99</v>
      </c>
      <c r="U73" s="15">
        <v>44117</v>
      </c>
      <c r="V73" s="3" t="s">
        <v>1292</v>
      </c>
      <c r="Z73" t="s">
        <v>1292</v>
      </c>
    </row>
    <row r="74" spans="1:26">
      <c r="A74" s="3">
        <v>820590280</v>
      </c>
      <c r="B74" s="3" t="s">
        <v>1771</v>
      </c>
      <c r="C74" t="s">
        <v>2002</v>
      </c>
      <c r="D74" t="s">
        <v>2225</v>
      </c>
      <c r="E74">
        <v>320002170</v>
      </c>
      <c r="G74">
        <v>4589457583046</v>
      </c>
      <c r="H74" s="3">
        <v>0.92</v>
      </c>
      <c r="I74">
        <v>119079</v>
      </c>
      <c r="K74">
        <v>6000</v>
      </c>
      <c r="L74" t="s">
        <v>93</v>
      </c>
      <c r="M74" t="s">
        <v>95</v>
      </c>
      <c r="N74" t="s">
        <v>96</v>
      </c>
      <c r="O74" t="s">
        <v>144</v>
      </c>
      <c r="P74" t="s">
        <v>148</v>
      </c>
      <c r="Q74">
        <v>1</v>
      </c>
      <c r="R74" t="s">
        <v>99</v>
      </c>
      <c r="U74" s="15">
        <v>44117</v>
      </c>
      <c r="V74" s="3" t="s">
        <v>1293</v>
      </c>
      <c r="Z74" t="s">
        <v>1293</v>
      </c>
    </row>
    <row r="75" spans="1:26">
      <c r="A75" s="3">
        <v>820590281</v>
      </c>
      <c r="B75" s="3" t="s">
        <v>1772</v>
      </c>
      <c r="C75" t="s">
        <v>2003</v>
      </c>
      <c r="D75" t="s">
        <v>2226</v>
      </c>
      <c r="E75">
        <v>320002171</v>
      </c>
      <c r="G75">
        <v>8809298886349</v>
      </c>
      <c r="H75" s="3">
        <v>0.92</v>
      </c>
      <c r="I75">
        <v>119079</v>
      </c>
      <c r="K75">
        <v>3500</v>
      </c>
      <c r="L75" t="s">
        <v>93</v>
      </c>
      <c r="M75" t="s">
        <v>95</v>
      </c>
      <c r="N75" t="s">
        <v>96</v>
      </c>
      <c r="O75" t="s">
        <v>144</v>
      </c>
      <c r="P75" t="s">
        <v>148</v>
      </c>
      <c r="Q75">
        <v>1</v>
      </c>
      <c r="R75" t="s">
        <v>99</v>
      </c>
      <c r="U75" s="15">
        <v>44117</v>
      </c>
      <c r="V75" s="3" t="s">
        <v>1294</v>
      </c>
      <c r="Z75" t="s">
        <v>1294</v>
      </c>
    </row>
    <row r="76" spans="1:26">
      <c r="A76" s="3">
        <v>820590282</v>
      </c>
      <c r="B76" s="3" t="s">
        <v>1773</v>
      </c>
      <c r="C76" t="s">
        <v>2004</v>
      </c>
      <c r="D76" t="s">
        <v>2227</v>
      </c>
      <c r="E76">
        <v>320002171</v>
      </c>
      <c r="G76">
        <v>8809298886370</v>
      </c>
      <c r="H76" s="3">
        <v>0.92</v>
      </c>
      <c r="I76">
        <v>119079</v>
      </c>
      <c r="K76">
        <v>3500</v>
      </c>
      <c r="L76" t="s">
        <v>93</v>
      </c>
      <c r="M76" t="s">
        <v>95</v>
      </c>
      <c r="N76" t="s">
        <v>96</v>
      </c>
      <c r="O76" t="s">
        <v>144</v>
      </c>
      <c r="P76" t="s">
        <v>148</v>
      </c>
      <c r="Q76">
        <v>1</v>
      </c>
      <c r="R76" t="s">
        <v>99</v>
      </c>
      <c r="U76" s="15">
        <v>44117</v>
      </c>
      <c r="V76" s="3" t="s">
        <v>1295</v>
      </c>
      <c r="Z76" t="s">
        <v>1295</v>
      </c>
    </row>
    <row r="77" spans="1:26">
      <c r="A77" s="3">
        <v>820590283</v>
      </c>
      <c r="B77" s="3" t="s">
        <v>1774</v>
      </c>
      <c r="C77" t="s">
        <v>2005</v>
      </c>
      <c r="D77" t="s">
        <v>2228</v>
      </c>
      <c r="E77">
        <v>320002171</v>
      </c>
      <c r="G77">
        <v>8809298886363</v>
      </c>
      <c r="H77" s="3">
        <v>0.92</v>
      </c>
      <c r="I77">
        <v>119079</v>
      </c>
      <c r="K77">
        <v>3500</v>
      </c>
      <c r="L77" t="s">
        <v>93</v>
      </c>
      <c r="M77" t="s">
        <v>95</v>
      </c>
      <c r="N77" t="s">
        <v>96</v>
      </c>
      <c r="O77" t="s">
        <v>144</v>
      </c>
      <c r="P77" t="s">
        <v>148</v>
      </c>
      <c r="Q77">
        <v>1</v>
      </c>
      <c r="R77" t="s">
        <v>99</v>
      </c>
      <c r="U77" s="15">
        <v>44117</v>
      </c>
      <c r="V77" s="3" t="s">
        <v>1296</v>
      </c>
      <c r="Z77" t="s">
        <v>1296</v>
      </c>
    </row>
    <row r="78" spans="1:26">
      <c r="A78" s="3">
        <v>820590284</v>
      </c>
      <c r="B78" s="3" t="s">
        <v>1775</v>
      </c>
      <c r="C78" t="s">
        <v>2006</v>
      </c>
      <c r="D78" t="s">
        <v>2229</v>
      </c>
      <c r="E78">
        <v>320002171</v>
      </c>
      <c r="G78">
        <v>8809298886332</v>
      </c>
      <c r="H78" s="3">
        <v>0.92</v>
      </c>
      <c r="I78">
        <v>119079</v>
      </c>
      <c r="K78">
        <v>3500</v>
      </c>
      <c r="L78" t="s">
        <v>93</v>
      </c>
      <c r="M78" t="s">
        <v>95</v>
      </c>
      <c r="N78" t="s">
        <v>96</v>
      </c>
      <c r="O78" t="s">
        <v>144</v>
      </c>
      <c r="P78" t="s">
        <v>148</v>
      </c>
      <c r="Q78">
        <v>1</v>
      </c>
      <c r="R78" t="s">
        <v>99</v>
      </c>
      <c r="U78" s="15">
        <v>44117</v>
      </c>
      <c r="V78" s="3" t="s">
        <v>1297</v>
      </c>
      <c r="Z78" t="s">
        <v>1297</v>
      </c>
    </row>
    <row r="79" spans="1:26">
      <c r="A79" s="3">
        <v>820590285</v>
      </c>
      <c r="B79" s="3" t="s">
        <v>1776</v>
      </c>
      <c r="C79" t="s">
        <v>2007</v>
      </c>
      <c r="D79" t="s">
        <v>2230</v>
      </c>
      <c r="E79">
        <v>320002171</v>
      </c>
      <c r="G79">
        <v>8809298886356</v>
      </c>
      <c r="H79" s="3">
        <v>0.92</v>
      </c>
      <c r="I79">
        <v>119079</v>
      </c>
      <c r="K79">
        <v>3500</v>
      </c>
      <c r="L79" t="s">
        <v>93</v>
      </c>
      <c r="M79" t="s">
        <v>95</v>
      </c>
      <c r="N79" t="s">
        <v>96</v>
      </c>
      <c r="O79" t="s">
        <v>144</v>
      </c>
      <c r="P79" t="s">
        <v>148</v>
      </c>
      <c r="Q79">
        <v>1</v>
      </c>
      <c r="R79" t="s">
        <v>99</v>
      </c>
      <c r="U79" s="15">
        <v>44117</v>
      </c>
      <c r="V79" s="3" t="s">
        <v>1298</v>
      </c>
      <c r="Z79" t="s">
        <v>1298</v>
      </c>
    </row>
    <row r="80" spans="1:26">
      <c r="A80" s="3">
        <v>820590286</v>
      </c>
      <c r="B80" s="3" t="s">
        <v>1777</v>
      </c>
      <c r="C80" t="s">
        <v>2008</v>
      </c>
      <c r="D80" t="s">
        <v>2231</v>
      </c>
      <c r="E80">
        <v>320002171</v>
      </c>
      <c r="G80">
        <v>8809298886325</v>
      </c>
      <c r="H80" s="3">
        <v>0.92</v>
      </c>
      <c r="I80">
        <v>119079</v>
      </c>
      <c r="K80">
        <v>3500</v>
      </c>
      <c r="L80" t="s">
        <v>93</v>
      </c>
      <c r="M80" t="s">
        <v>95</v>
      </c>
      <c r="N80" t="s">
        <v>96</v>
      </c>
      <c r="O80" t="s">
        <v>144</v>
      </c>
      <c r="P80" t="s">
        <v>148</v>
      </c>
      <c r="Q80">
        <v>1</v>
      </c>
      <c r="R80" t="s">
        <v>99</v>
      </c>
      <c r="U80" s="15">
        <v>44117</v>
      </c>
      <c r="V80" s="3" t="s">
        <v>1299</v>
      </c>
      <c r="Z80" t="s">
        <v>1299</v>
      </c>
    </row>
    <row r="81" spans="1:26">
      <c r="A81" s="3">
        <v>820590287</v>
      </c>
      <c r="B81" s="3" t="s">
        <v>1778</v>
      </c>
      <c r="C81" t="s">
        <v>2009</v>
      </c>
      <c r="D81" t="s">
        <v>2232</v>
      </c>
      <c r="E81">
        <v>320002171</v>
      </c>
      <c r="G81">
        <v>8809298886400</v>
      </c>
      <c r="H81" s="3">
        <v>0.92</v>
      </c>
      <c r="I81">
        <v>119079</v>
      </c>
      <c r="K81">
        <v>3500</v>
      </c>
      <c r="L81" t="s">
        <v>93</v>
      </c>
      <c r="M81" t="s">
        <v>95</v>
      </c>
      <c r="N81" t="s">
        <v>96</v>
      </c>
      <c r="O81" t="s">
        <v>144</v>
      </c>
      <c r="P81" t="s">
        <v>148</v>
      </c>
      <c r="Q81">
        <v>1</v>
      </c>
      <c r="R81" t="s">
        <v>99</v>
      </c>
      <c r="U81" s="15">
        <v>44117</v>
      </c>
      <c r="V81" s="3" t="s">
        <v>1300</v>
      </c>
      <c r="Z81" t="s">
        <v>1300</v>
      </c>
    </row>
    <row r="82" spans="1:26">
      <c r="A82" s="3">
        <v>820590288</v>
      </c>
      <c r="B82" s="3" t="s">
        <v>1779</v>
      </c>
      <c r="C82" t="s">
        <v>2010</v>
      </c>
      <c r="D82" t="s">
        <v>2233</v>
      </c>
      <c r="E82">
        <v>320002171</v>
      </c>
      <c r="G82">
        <v>8809298886424</v>
      </c>
      <c r="H82" s="3">
        <v>0.92</v>
      </c>
      <c r="I82">
        <v>119079</v>
      </c>
      <c r="K82">
        <v>3500</v>
      </c>
      <c r="L82" t="s">
        <v>93</v>
      </c>
      <c r="M82" t="s">
        <v>95</v>
      </c>
      <c r="N82" t="s">
        <v>96</v>
      </c>
      <c r="O82" t="s">
        <v>144</v>
      </c>
      <c r="P82" t="s">
        <v>148</v>
      </c>
      <c r="Q82">
        <v>1</v>
      </c>
      <c r="R82" t="s">
        <v>99</v>
      </c>
      <c r="U82" s="15">
        <v>44117</v>
      </c>
      <c r="V82" s="3" t="s">
        <v>1301</v>
      </c>
      <c r="Z82" t="s">
        <v>1301</v>
      </c>
    </row>
    <row r="83" spans="1:26">
      <c r="A83" s="3">
        <v>820590289</v>
      </c>
      <c r="B83" s="3" t="s">
        <v>1780</v>
      </c>
      <c r="C83" t="s">
        <v>2011</v>
      </c>
      <c r="D83" t="s">
        <v>2234</v>
      </c>
      <c r="E83">
        <v>320002171</v>
      </c>
      <c r="G83">
        <v>8809298886431</v>
      </c>
      <c r="H83" s="3">
        <v>0.92</v>
      </c>
      <c r="I83">
        <v>119079</v>
      </c>
      <c r="K83">
        <v>3500</v>
      </c>
      <c r="L83" t="s">
        <v>93</v>
      </c>
      <c r="M83" t="s">
        <v>95</v>
      </c>
      <c r="N83" t="s">
        <v>96</v>
      </c>
      <c r="O83" t="s">
        <v>144</v>
      </c>
      <c r="P83" t="s">
        <v>148</v>
      </c>
      <c r="Q83">
        <v>1</v>
      </c>
      <c r="R83" t="s">
        <v>99</v>
      </c>
      <c r="U83" s="15">
        <v>44117</v>
      </c>
      <c r="V83" s="3" t="s">
        <v>1302</v>
      </c>
      <c r="Z83" t="s">
        <v>1302</v>
      </c>
    </row>
    <row r="84" spans="1:26">
      <c r="A84" s="3">
        <v>820590290</v>
      </c>
      <c r="B84" s="3" t="s">
        <v>1781</v>
      </c>
      <c r="C84" t="s">
        <v>2012</v>
      </c>
      <c r="D84" t="s">
        <v>2235</v>
      </c>
      <c r="E84">
        <v>320002171</v>
      </c>
      <c r="G84">
        <v>8809298886394</v>
      </c>
      <c r="H84" s="3">
        <v>0.92</v>
      </c>
      <c r="I84">
        <v>119079</v>
      </c>
      <c r="K84">
        <v>3500</v>
      </c>
      <c r="L84" t="s">
        <v>93</v>
      </c>
      <c r="M84" t="s">
        <v>95</v>
      </c>
      <c r="N84" t="s">
        <v>96</v>
      </c>
      <c r="O84" t="s">
        <v>144</v>
      </c>
      <c r="P84" t="s">
        <v>148</v>
      </c>
      <c r="Q84">
        <v>1</v>
      </c>
      <c r="R84" t="s">
        <v>99</v>
      </c>
      <c r="U84" s="15">
        <v>44117</v>
      </c>
      <c r="V84" s="3" t="s">
        <v>1303</v>
      </c>
      <c r="Z84" t="s">
        <v>1303</v>
      </c>
    </row>
    <row r="85" spans="1:26">
      <c r="A85" s="3">
        <v>820590291</v>
      </c>
      <c r="B85" s="3" t="s">
        <v>1782</v>
      </c>
      <c r="C85" t="s">
        <v>2013</v>
      </c>
      <c r="D85" t="s">
        <v>2236</v>
      </c>
      <c r="E85">
        <v>320002171</v>
      </c>
      <c r="G85">
        <v>8809298886417</v>
      </c>
      <c r="H85" s="3">
        <v>0.92</v>
      </c>
      <c r="I85">
        <v>119079</v>
      </c>
      <c r="K85">
        <v>3500</v>
      </c>
      <c r="L85" t="s">
        <v>93</v>
      </c>
      <c r="M85" t="s">
        <v>95</v>
      </c>
      <c r="N85" t="s">
        <v>96</v>
      </c>
      <c r="O85" t="s">
        <v>144</v>
      </c>
      <c r="P85" t="s">
        <v>148</v>
      </c>
      <c r="Q85">
        <v>1</v>
      </c>
      <c r="R85" t="s">
        <v>99</v>
      </c>
      <c r="U85" s="15">
        <v>44117</v>
      </c>
      <c r="V85" s="3" t="s">
        <v>1304</v>
      </c>
      <c r="Z85" t="s">
        <v>1304</v>
      </c>
    </row>
    <row r="86" spans="1:26">
      <c r="A86" s="3">
        <v>820590292</v>
      </c>
      <c r="B86" s="3" t="s">
        <v>1783</v>
      </c>
      <c r="C86" t="s">
        <v>2014</v>
      </c>
      <c r="D86" t="s">
        <v>2237</v>
      </c>
      <c r="E86">
        <v>320002171</v>
      </c>
      <c r="G86">
        <v>8809298886387</v>
      </c>
      <c r="H86" s="3">
        <v>0.92</v>
      </c>
      <c r="I86">
        <v>119079</v>
      </c>
      <c r="K86">
        <v>3500</v>
      </c>
      <c r="L86" t="s">
        <v>93</v>
      </c>
      <c r="M86" t="s">
        <v>95</v>
      </c>
      <c r="N86" t="s">
        <v>96</v>
      </c>
      <c r="O86" t="s">
        <v>144</v>
      </c>
      <c r="P86" t="s">
        <v>148</v>
      </c>
      <c r="Q86">
        <v>1</v>
      </c>
      <c r="R86" t="s">
        <v>99</v>
      </c>
      <c r="U86" s="15">
        <v>44117</v>
      </c>
      <c r="V86" s="3" t="s">
        <v>1305</v>
      </c>
      <c r="Z86" t="s">
        <v>1305</v>
      </c>
    </row>
    <row r="87" spans="1:26">
      <c r="A87" s="3">
        <v>856092377</v>
      </c>
      <c r="B87" s="3" t="s">
        <v>1784</v>
      </c>
      <c r="C87" t="s">
        <v>2015</v>
      </c>
      <c r="D87" t="s">
        <v>2238</v>
      </c>
      <c r="E87">
        <v>320002171</v>
      </c>
      <c r="F87">
        <v>27913</v>
      </c>
      <c r="G87">
        <v>4548736038431</v>
      </c>
      <c r="H87" s="3">
        <v>0.92</v>
      </c>
      <c r="I87">
        <v>119079</v>
      </c>
      <c r="K87">
        <v>8000</v>
      </c>
      <c r="L87" t="s">
        <v>93</v>
      </c>
      <c r="M87" t="s">
        <v>95</v>
      </c>
      <c r="N87" t="s">
        <v>96</v>
      </c>
      <c r="O87" t="s">
        <v>144</v>
      </c>
      <c r="P87" t="s">
        <v>305</v>
      </c>
      <c r="Q87">
        <v>1</v>
      </c>
      <c r="R87" t="s">
        <v>99</v>
      </c>
      <c r="U87" s="15">
        <v>44215.645358796297</v>
      </c>
      <c r="V87" s="3" t="s">
        <v>1306</v>
      </c>
      <c r="Z87" t="s">
        <v>1306</v>
      </c>
    </row>
    <row r="88" spans="1:26">
      <c r="A88" s="3">
        <v>856092379</v>
      </c>
      <c r="B88" s="3" t="s">
        <v>1785</v>
      </c>
      <c r="C88" t="s">
        <v>2016</v>
      </c>
      <c r="D88" t="s">
        <v>1785</v>
      </c>
      <c r="E88">
        <v>320002171</v>
      </c>
      <c r="F88">
        <v>27913</v>
      </c>
      <c r="G88">
        <v>4905524935455</v>
      </c>
      <c r="H88" s="3">
        <v>0.92</v>
      </c>
      <c r="I88">
        <v>119079</v>
      </c>
      <c r="K88">
        <v>4000</v>
      </c>
      <c r="L88" t="s">
        <v>93</v>
      </c>
      <c r="M88" t="s">
        <v>95</v>
      </c>
      <c r="N88" t="s">
        <v>96</v>
      </c>
      <c r="O88" t="s">
        <v>144</v>
      </c>
      <c r="P88" t="s">
        <v>305</v>
      </c>
      <c r="Q88">
        <v>1</v>
      </c>
      <c r="R88" t="s">
        <v>99</v>
      </c>
      <c r="U88" s="15">
        <v>44215.645358796297</v>
      </c>
      <c r="V88" s="3" t="s">
        <v>1307</v>
      </c>
      <c r="Z88" t="s">
        <v>1307</v>
      </c>
    </row>
    <row r="89" spans="1:26">
      <c r="A89" s="3">
        <v>856092383</v>
      </c>
      <c r="B89" s="3" t="s">
        <v>1786</v>
      </c>
      <c r="C89" t="s">
        <v>2017</v>
      </c>
      <c r="D89" t="s">
        <v>2239</v>
      </c>
      <c r="E89">
        <v>320002171</v>
      </c>
      <c r="F89">
        <v>27759</v>
      </c>
      <c r="G89">
        <v>4545350029654</v>
      </c>
      <c r="H89" s="3">
        <v>0.92</v>
      </c>
      <c r="I89">
        <v>119079</v>
      </c>
      <c r="K89">
        <v>3500</v>
      </c>
      <c r="L89" t="s">
        <v>93</v>
      </c>
      <c r="M89" t="s">
        <v>95</v>
      </c>
      <c r="N89" t="s">
        <v>96</v>
      </c>
      <c r="O89" t="s">
        <v>144</v>
      </c>
      <c r="P89" t="s">
        <v>163</v>
      </c>
      <c r="Q89">
        <v>1</v>
      </c>
      <c r="R89" t="s">
        <v>99</v>
      </c>
      <c r="U89" s="15">
        <v>44215.645358796297</v>
      </c>
      <c r="V89" s="3" t="s">
        <v>1308</v>
      </c>
      <c r="Z89" t="s">
        <v>1308</v>
      </c>
    </row>
    <row r="90" spans="1:26">
      <c r="A90" s="3">
        <v>856092378</v>
      </c>
      <c r="B90" s="3" t="s">
        <v>1787</v>
      </c>
      <c r="C90" t="s">
        <v>2018</v>
      </c>
      <c r="D90" t="s">
        <v>2240</v>
      </c>
      <c r="E90">
        <v>320002171</v>
      </c>
      <c r="F90">
        <v>223</v>
      </c>
      <c r="G90">
        <v>85126260651</v>
      </c>
      <c r="H90" s="3">
        <v>0.92</v>
      </c>
      <c r="I90">
        <v>119079</v>
      </c>
      <c r="K90">
        <v>4000</v>
      </c>
      <c r="L90" t="s">
        <v>93</v>
      </c>
      <c r="M90" t="s">
        <v>95</v>
      </c>
      <c r="N90" t="s">
        <v>96</v>
      </c>
      <c r="O90" t="s">
        <v>144</v>
      </c>
      <c r="P90" t="s">
        <v>148</v>
      </c>
      <c r="Q90">
        <v>1</v>
      </c>
      <c r="R90" t="s">
        <v>99</v>
      </c>
      <c r="U90" s="15">
        <v>44215.645358796297</v>
      </c>
      <c r="V90" s="3" t="s">
        <v>1309</v>
      </c>
      <c r="Z90" t="s">
        <v>1309</v>
      </c>
    </row>
    <row r="91" spans="1:26">
      <c r="A91" s="3">
        <v>856092380</v>
      </c>
      <c r="B91" s="3" t="s">
        <v>1788</v>
      </c>
      <c r="C91" t="s">
        <v>2019</v>
      </c>
      <c r="D91" t="s">
        <v>2241</v>
      </c>
      <c r="E91">
        <v>320002171</v>
      </c>
      <c r="F91">
        <v>27382</v>
      </c>
      <c r="G91">
        <v>4960759025623</v>
      </c>
      <c r="H91" s="3">
        <v>0.92</v>
      </c>
      <c r="I91">
        <v>119079</v>
      </c>
      <c r="K91">
        <v>4000</v>
      </c>
      <c r="L91" t="s">
        <v>93</v>
      </c>
      <c r="M91" t="s">
        <v>95</v>
      </c>
      <c r="N91" t="s">
        <v>96</v>
      </c>
      <c r="O91" t="s">
        <v>144</v>
      </c>
      <c r="P91" t="s">
        <v>148</v>
      </c>
      <c r="Q91">
        <v>1</v>
      </c>
      <c r="R91" t="s">
        <v>99</v>
      </c>
      <c r="U91" s="15">
        <v>44215.645358796297</v>
      </c>
      <c r="V91" s="3" t="s">
        <v>1310</v>
      </c>
      <c r="Z91" t="s">
        <v>1310</v>
      </c>
    </row>
    <row r="92" spans="1:26">
      <c r="A92" s="3">
        <v>856092382</v>
      </c>
      <c r="B92" s="3" t="s">
        <v>1789</v>
      </c>
      <c r="C92" t="s">
        <v>2020</v>
      </c>
      <c r="D92" t="s">
        <v>1789</v>
      </c>
      <c r="E92">
        <v>320002171</v>
      </c>
      <c r="F92">
        <v>27666</v>
      </c>
      <c r="G92">
        <v>4960371006482</v>
      </c>
      <c r="H92" s="3">
        <v>0.92</v>
      </c>
      <c r="I92">
        <v>119079</v>
      </c>
      <c r="K92">
        <v>4000</v>
      </c>
      <c r="L92" t="s">
        <v>93</v>
      </c>
      <c r="M92" t="s">
        <v>95</v>
      </c>
      <c r="N92" t="s">
        <v>96</v>
      </c>
      <c r="O92" t="s">
        <v>144</v>
      </c>
      <c r="P92" t="s">
        <v>148</v>
      </c>
      <c r="Q92">
        <v>1</v>
      </c>
      <c r="R92" t="s">
        <v>99</v>
      </c>
      <c r="U92" s="15">
        <v>44215.645358796297</v>
      </c>
      <c r="V92" s="3" t="s">
        <v>1311</v>
      </c>
      <c r="Z92" t="s">
        <v>1311</v>
      </c>
    </row>
    <row r="93" spans="1:26">
      <c r="A93" s="3">
        <v>856092384</v>
      </c>
      <c r="B93" s="3" t="s">
        <v>1790</v>
      </c>
      <c r="C93" t="s">
        <v>2021</v>
      </c>
      <c r="D93" t="s">
        <v>2242</v>
      </c>
      <c r="E93">
        <v>320002171</v>
      </c>
      <c r="F93">
        <v>223</v>
      </c>
      <c r="G93">
        <v>85126302719</v>
      </c>
      <c r="H93" s="3">
        <v>0.92</v>
      </c>
      <c r="I93">
        <v>119079</v>
      </c>
      <c r="K93">
        <v>3500</v>
      </c>
      <c r="L93" t="s">
        <v>93</v>
      </c>
      <c r="M93" t="s">
        <v>95</v>
      </c>
      <c r="N93" t="s">
        <v>96</v>
      </c>
      <c r="O93" t="s">
        <v>144</v>
      </c>
      <c r="P93" t="s">
        <v>148</v>
      </c>
      <c r="Q93">
        <v>1</v>
      </c>
      <c r="R93" t="s">
        <v>99</v>
      </c>
      <c r="U93" s="15">
        <v>44215.645358796297</v>
      </c>
      <c r="V93" s="3" t="s">
        <v>1312</v>
      </c>
      <c r="Z93" t="s">
        <v>1312</v>
      </c>
    </row>
    <row r="94" spans="1:26">
      <c r="A94" s="3">
        <v>856092381</v>
      </c>
      <c r="B94" s="3" t="s">
        <v>1791</v>
      </c>
      <c r="C94" t="s">
        <v>2022</v>
      </c>
      <c r="D94" t="s">
        <v>1791</v>
      </c>
      <c r="E94">
        <v>320002171</v>
      </c>
      <c r="F94">
        <v>28745</v>
      </c>
      <c r="G94">
        <v>4549212274749</v>
      </c>
      <c r="H94" s="3">
        <v>0.92</v>
      </c>
      <c r="I94">
        <v>119079</v>
      </c>
      <c r="K94">
        <v>4000</v>
      </c>
      <c r="L94" t="s">
        <v>93</v>
      </c>
      <c r="M94" t="s">
        <v>95</v>
      </c>
      <c r="N94" t="s">
        <v>96</v>
      </c>
      <c r="O94" t="s">
        <v>144</v>
      </c>
      <c r="P94" t="s">
        <v>313</v>
      </c>
      <c r="Q94">
        <v>1</v>
      </c>
      <c r="R94" t="s">
        <v>99</v>
      </c>
      <c r="U94" s="15">
        <v>44215.645358796297</v>
      </c>
      <c r="V94" s="3" t="s">
        <v>1313</v>
      </c>
      <c r="Z94" t="s">
        <v>1313</v>
      </c>
    </row>
    <row r="95" spans="1:26">
      <c r="A95" s="3">
        <v>856092387</v>
      </c>
      <c r="B95" s="3" t="s">
        <v>1792</v>
      </c>
      <c r="C95" t="s">
        <v>2023</v>
      </c>
      <c r="D95" t="s">
        <v>2243</v>
      </c>
      <c r="E95">
        <v>320002460</v>
      </c>
      <c r="F95">
        <v>57303</v>
      </c>
      <c r="G95">
        <v>4515997002051</v>
      </c>
      <c r="H95" s="3">
        <v>0.92</v>
      </c>
      <c r="I95">
        <v>119079</v>
      </c>
      <c r="K95">
        <v>6000</v>
      </c>
      <c r="L95" t="s">
        <v>93</v>
      </c>
      <c r="M95" t="s">
        <v>95</v>
      </c>
      <c r="N95" t="s">
        <v>316</v>
      </c>
      <c r="O95" t="s">
        <v>317</v>
      </c>
      <c r="P95" t="s">
        <v>318</v>
      </c>
      <c r="Q95">
        <v>1</v>
      </c>
      <c r="R95" t="s">
        <v>99</v>
      </c>
      <c r="U95" s="15">
        <v>44215.645358796297</v>
      </c>
      <c r="V95" s="3" t="s">
        <v>1314</v>
      </c>
      <c r="Z95" t="s">
        <v>1314</v>
      </c>
    </row>
    <row r="96" spans="1:26">
      <c r="A96" s="3">
        <v>856828762</v>
      </c>
      <c r="B96" s="3" t="s">
        <v>1793</v>
      </c>
      <c r="C96" t="s">
        <v>2024</v>
      </c>
      <c r="D96" t="s">
        <v>2244</v>
      </c>
      <c r="E96">
        <v>320002163</v>
      </c>
      <c r="F96">
        <v>48345</v>
      </c>
      <c r="G96">
        <v>6941565906410</v>
      </c>
      <c r="H96" s="3">
        <v>0.92</v>
      </c>
      <c r="I96">
        <v>119079</v>
      </c>
      <c r="K96">
        <v>3500</v>
      </c>
      <c r="L96" t="s">
        <v>93</v>
      </c>
      <c r="M96" t="s">
        <v>95</v>
      </c>
      <c r="N96" t="s">
        <v>96</v>
      </c>
      <c r="O96" t="s">
        <v>97</v>
      </c>
      <c r="P96" t="s">
        <v>97</v>
      </c>
      <c r="Q96">
        <v>1</v>
      </c>
      <c r="R96" t="s">
        <v>99</v>
      </c>
      <c r="U96" s="15">
        <v>44217.752789351849</v>
      </c>
      <c r="V96" s="3" t="s">
        <v>1315</v>
      </c>
      <c r="Z96" t="s">
        <v>1315</v>
      </c>
    </row>
    <row r="97" spans="1:26">
      <c r="A97" s="3">
        <v>856828773</v>
      </c>
      <c r="B97" s="3" t="s">
        <v>1794</v>
      </c>
      <c r="C97" t="s">
        <v>2025</v>
      </c>
      <c r="D97" t="s">
        <v>2245</v>
      </c>
      <c r="E97">
        <v>320002165</v>
      </c>
      <c r="F97">
        <v>27830</v>
      </c>
      <c r="G97">
        <v>4549292087512</v>
      </c>
      <c r="H97" s="3">
        <v>0.92</v>
      </c>
      <c r="I97">
        <v>119079</v>
      </c>
      <c r="K97">
        <v>1500</v>
      </c>
      <c r="L97" t="s">
        <v>93</v>
      </c>
      <c r="M97" t="s">
        <v>95</v>
      </c>
      <c r="N97" t="s">
        <v>96</v>
      </c>
      <c r="O97" t="s">
        <v>96</v>
      </c>
      <c r="P97" t="s">
        <v>340</v>
      </c>
      <c r="Q97">
        <v>1</v>
      </c>
      <c r="R97" t="s">
        <v>99</v>
      </c>
      <c r="U97" s="15">
        <v>44217.752789351849</v>
      </c>
      <c r="V97" s="3" t="s">
        <v>1316</v>
      </c>
      <c r="Z97" t="s">
        <v>1316</v>
      </c>
    </row>
    <row r="98" spans="1:26">
      <c r="A98" s="3">
        <v>856828813</v>
      </c>
      <c r="B98" s="3" t="s">
        <v>1795</v>
      </c>
      <c r="C98" t="s">
        <v>2026</v>
      </c>
      <c r="D98" t="s">
        <v>2246</v>
      </c>
      <c r="E98">
        <v>320002154</v>
      </c>
      <c r="F98">
        <v>27830</v>
      </c>
      <c r="G98">
        <v>4549292176315</v>
      </c>
      <c r="H98" s="3">
        <v>0.92</v>
      </c>
      <c r="I98">
        <v>119079</v>
      </c>
      <c r="K98">
        <v>6000</v>
      </c>
      <c r="L98" t="s">
        <v>93</v>
      </c>
      <c r="M98" t="s">
        <v>95</v>
      </c>
      <c r="N98" t="s">
        <v>96</v>
      </c>
      <c r="O98" t="s">
        <v>96</v>
      </c>
      <c r="P98" t="s">
        <v>114</v>
      </c>
      <c r="Q98">
        <v>1</v>
      </c>
      <c r="R98" t="s">
        <v>99</v>
      </c>
      <c r="U98" s="15">
        <v>44217.752800925926</v>
      </c>
      <c r="V98" s="3" t="s">
        <v>1317</v>
      </c>
      <c r="Z98" t="s">
        <v>1317</v>
      </c>
    </row>
    <row r="99" spans="1:26">
      <c r="A99" s="3">
        <v>856828816</v>
      </c>
      <c r="B99" s="3" t="s">
        <v>1796</v>
      </c>
      <c r="C99" t="s">
        <v>2027</v>
      </c>
      <c r="D99" t="s">
        <v>1796</v>
      </c>
      <c r="E99">
        <v>320002154</v>
      </c>
      <c r="F99">
        <v>27830</v>
      </c>
      <c r="G99">
        <v>4549292132687</v>
      </c>
      <c r="H99" s="3">
        <v>0.92</v>
      </c>
      <c r="I99">
        <v>119079</v>
      </c>
      <c r="K99">
        <v>4000</v>
      </c>
      <c r="L99" t="s">
        <v>93</v>
      </c>
      <c r="M99" t="s">
        <v>95</v>
      </c>
      <c r="N99" t="s">
        <v>96</v>
      </c>
      <c r="O99" t="s">
        <v>96</v>
      </c>
      <c r="P99" t="s">
        <v>114</v>
      </c>
      <c r="Q99">
        <v>1</v>
      </c>
      <c r="R99" t="s">
        <v>99</v>
      </c>
      <c r="U99" s="15">
        <v>44217.752800925926</v>
      </c>
      <c r="V99" s="3" t="s">
        <v>1318</v>
      </c>
      <c r="Z99" t="s">
        <v>1318</v>
      </c>
    </row>
    <row r="100" spans="1:26">
      <c r="A100" s="3">
        <v>856828821</v>
      </c>
      <c r="B100" s="3" t="s">
        <v>1797</v>
      </c>
      <c r="C100" t="s">
        <v>2028</v>
      </c>
      <c r="D100" t="s">
        <v>2247</v>
      </c>
      <c r="E100">
        <v>320002154</v>
      </c>
      <c r="F100">
        <v>27830</v>
      </c>
      <c r="G100">
        <v>4549292142952</v>
      </c>
      <c r="H100" s="3">
        <v>0.92</v>
      </c>
      <c r="I100">
        <v>119079</v>
      </c>
      <c r="K100">
        <v>4000</v>
      </c>
      <c r="L100" t="s">
        <v>93</v>
      </c>
      <c r="M100" t="s">
        <v>95</v>
      </c>
      <c r="N100" t="s">
        <v>96</v>
      </c>
      <c r="O100" t="s">
        <v>96</v>
      </c>
      <c r="P100" t="s">
        <v>114</v>
      </c>
      <c r="Q100">
        <v>1</v>
      </c>
      <c r="R100" t="s">
        <v>99</v>
      </c>
      <c r="U100" s="15">
        <v>44217.752800925926</v>
      </c>
      <c r="V100" s="3" t="s">
        <v>1319</v>
      </c>
      <c r="Z100" t="s">
        <v>1319</v>
      </c>
    </row>
    <row r="101" spans="1:26">
      <c r="A101" s="3">
        <v>856828822</v>
      </c>
      <c r="B101" s="3" t="s">
        <v>1798</v>
      </c>
      <c r="C101" t="s">
        <v>2029</v>
      </c>
      <c r="D101" t="s">
        <v>2248</v>
      </c>
      <c r="E101">
        <v>320002154</v>
      </c>
      <c r="F101">
        <v>27830</v>
      </c>
      <c r="G101">
        <v>4549292143010</v>
      </c>
      <c r="H101" s="3">
        <v>0.92</v>
      </c>
      <c r="I101">
        <v>119079</v>
      </c>
      <c r="K101">
        <v>4000</v>
      </c>
      <c r="L101" t="s">
        <v>93</v>
      </c>
      <c r="M101" t="s">
        <v>95</v>
      </c>
      <c r="N101" t="s">
        <v>96</v>
      </c>
      <c r="O101" t="s">
        <v>96</v>
      </c>
      <c r="P101" t="s">
        <v>114</v>
      </c>
      <c r="Q101">
        <v>1</v>
      </c>
      <c r="R101" t="s">
        <v>99</v>
      </c>
      <c r="U101" s="15">
        <v>44217.752800925926</v>
      </c>
      <c r="V101" s="3" t="s">
        <v>1320</v>
      </c>
      <c r="Z101" t="s">
        <v>1320</v>
      </c>
    </row>
    <row r="102" spans="1:26">
      <c r="A102" s="3">
        <v>856828828</v>
      </c>
      <c r="B102" s="3" t="s">
        <v>1799</v>
      </c>
      <c r="C102" t="s">
        <v>2030</v>
      </c>
      <c r="D102" t="s">
        <v>2249</v>
      </c>
      <c r="E102">
        <v>320002154</v>
      </c>
      <c r="F102">
        <v>27830</v>
      </c>
      <c r="G102">
        <v>4549292142266</v>
      </c>
      <c r="H102" s="3">
        <v>0.92</v>
      </c>
      <c r="I102">
        <v>119079</v>
      </c>
      <c r="K102">
        <v>4000</v>
      </c>
      <c r="L102" t="s">
        <v>93</v>
      </c>
      <c r="M102" t="s">
        <v>95</v>
      </c>
      <c r="N102" t="s">
        <v>96</v>
      </c>
      <c r="O102" t="s">
        <v>96</v>
      </c>
      <c r="P102" t="s">
        <v>114</v>
      </c>
      <c r="Q102">
        <v>1</v>
      </c>
      <c r="R102" t="s">
        <v>99</v>
      </c>
      <c r="U102" s="15">
        <v>44217.752800925926</v>
      </c>
      <c r="V102" s="3" t="s">
        <v>1321</v>
      </c>
      <c r="Z102" t="s">
        <v>1321</v>
      </c>
    </row>
    <row r="103" spans="1:26">
      <c r="A103" s="3">
        <v>856828829</v>
      </c>
      <c r="B103" s="3" t="s">
        <v>1800</v>
      </c>
      <c r="C103" t="s">
        <v>2031</v>
      </c>
      <c r="D103" t="s">
        <v>2250</v>
      </c>
      <c r="E103">
        <v>320002154</v>
      </c>
      <c r="F103">
        <v>27830</v>
      </c>
      <c r="G103">
        <v>4549292146165</v>
      </c>
      <c r="H103" s="3">
        <v>0.92</v>
      </c>
      <c r="I103">
        <v>119079</v>
      </c>
      <c r="K103">
        <v>4000</v>
      </c>
      <c r="L103" t="s">
        <v>93</v>
      </c>
      <c r="M103" t="s">
        <v>95</v>
      </c>
      <c r="N103" t="s">
        <v>96</v>
      </c>
      <c r="O103" t="s">
        <v>96</v>
      </c>
      <c r="P103" t="s">
        <v>114</v>
      </c>
      <c r="Q103">
        <v>1</v>
      </c>
      <c r="R103" t="s">
        <v>99</v>
      </c>
      <c r="U103" s="15">
        <v>44217.752800925926</v>
      </c>
      <c r="V103" s="3" t="s">
        <v>1322</v>
      </c>
      <c r="Z103" t="s">
        <v>1322</v>
      </c>
    </row>
    <row r="104" spans="1:26">
      <c r="A104" s="3">
        <v>856828830</v>
      </c>
      <c r="B104" s="3" t="s">
        <v>1801</v>
      </c>
      <c r="C104" t="s">
        <v>2032</v>
      </c>
      <c r="D104" t="s">
        <v>2251</v>
      </c>
      <c r="E104">
        <v>320002154</v>
      </c>
      <c r="F104">
        <v>27382</v>
      </c>
      <c r="G104">
        <v>4960759148124</v>
      </c>
      <c r="H104" s="3">
        <v>0.92</v>
      </c>
      <c r="I104">
        <v>119079</v>
      </c>
      <c r="K104">
        <v>6000</v>
      </c>
      <c r="L104" t="s">
        <v>93</v>
      </c>
      <c r="M104" t="s">
        <v>95</v>
      </c>
      <c r="N104" t="s">
        <v>96</v>
      </c>
      <c r="O104" t="s">
        <v>96</v>
      </c>
      <c r="P104" t="s">
        <v>114</v>
      </c>
      <c r="Q104">
        <v>1</v>
      </c>
      <c r="R104" t="s">
        <v>99</v>
      </c>
      <c r="U104" s="15">
        <v>44217.752800925926</v>
      </c>
      <c r="V104" s="3" t="s">
        <v>1323</v>
      </c>
      <c r="Z104" t="s">
        <v>1323</v>
      </c>
    </row>
    <row r="105" spans="1:26">
      <c r="A105" s="3">
        <v>856828831</v>
      </c>
      <c r="B105" s="3" t="s">
        <v>1802</v>
      </c>
      <c r="C105" t="s">
        <v>2033</v>
      </c>
      <c r="D105" t="s">
        <v>2252</v>
      </c>
      <c r="E105">
        <v>320002156</v>
      </c>
      <c r="F105">
        <v>27830</v>
      </c>
      <c r="G105">
        <v>4549292137743</v>
      </c>
      <c r="H105" s="3">
        <v>0.92</v>
      </c>
      <c r="I105">
        <v>119079</v>
      </c>
      <c r="K105">
        <v>4000</v>
      </c>
      <c r="L105" t="s">
        <v>93</v>
      </c>
      <c r="M105" t="s">
        <v>95</v>
      </c>
      <c r="N105" t="s">
        <v>96</v>
      </c>
      <c r="O105" t="s">
        <v>96</v>
      </c>
      <c r="P105" t="s">
        <v>349</v>
      </c>
      <c r="Q105">
        <v>1</v>
      </c>
      <c r="R105" t="s">
        <v>99</v>
      </c>
      <c r="U105" s="15">
        <v>44217.752800925926</v>
      </c>
      <c r="V105" s="3" t="s">
        <v>1324</v>
      </c>
      <c r="Z105" t="s">
        <v>1324</v>
      </c>
    </row>
    <row r="106" spans="1:26">
      <c r="A106" s="3">
        <v>856828832</v>
      </c>
      <c r="B106" s="3" t="s">
        <v>1803</v>
      </c>
      <c r="C106" t="s">
        <v>2034</v>
      </c>
      <c r="D106" t="s">
        <v>2253</v>
      </c>
      <c r="E106">
        <v>320002156</v>
      </c>
      <c r="F106">
        <v>27830</v>
      </c>
      <c r="G106">
        <v>4549292137804</v>
      </c>
      <c r="H106" s="3">
        <v>0.92</v>
      </c>
      <c r="I106">
        <v>119079</v>
      </c>
      <c r="K106">
        <v>4000</v>
      </c>
      <c r="L106" t="s">
        <v>93</v>
      </c>
      <c r="M106" t="s">
        <v>95</v>
      </c>
      <c r="N106" t="s">
        <v>96</v>
      </c>
      <c r="O106" t="s">
        <v>96</v>
      </c>
      <c r="P106" t="s">
        <v>349</v>
      </c>
      <c r="Q106">
        <v>1</v>
      </c>
      <c r="R106" t="s">
        <v>99</v>
      </c>
      <c r="U106" s="15">
        <v>44217.752800925926</v>
      </c>
      <c r="V106" s="3" t="s">
        <v>1325</v>
      </c>
      <c r="Z106" t="s">
        <v>1325</v>
      </c>
    </row>
    <row r="107" spans="1:26">
      <c r="A107" s="3">
        <v>856828833</v>
      </c>
      <c r="B107" s="3" t="s">
        <v>1804</v>
      </c>
      <c r="C107" t="s">
        <v>2035</v>
      </c>
      <c r="D107" t="s">
        <v>2254</v>
      </c>
      <c r="E107">
        <v>320002156</v>
      </c>
      <c r="F107">
        <v>27923</v>
      </c>
      <c r="G107">
        <v>4549077780805</v>
      </c>
      <c r="H107" s="3">
        <v>0.92</v>
      </c>
      <c r="I107">
        <v>119079</v>
      </c>
      <c r="K107">
        <v>4000</v>
      </c>
      <c r="L107" t="s">
        <v>93</v>
      </c>
      <c r="M107" t="s">
        <v>95</v>
      </c>
      <c r="N107" t="s">
        <v>96</v>
      </c>
      <c r="O107" t="s">
        <v>96</v>
      </c>
      <c r="P107" t="s">
        <v>349</v>
      </c>
      <c r="Q107">
        <v>1</v>
      </c>
      <c r="R107" t="s">
        <v>99</v>
      </c>
      <c r="U107" s="15">
        <v>44217.752800925926</v>
      </c>
      <c r="V107" s="3" t="s">
        <v>1326</v>
      </c>
      <c r="Z107" t="s">
        <v>1326</v>
      </c>
    </row>
    <row r="108" spans="1:26">
      <c r="A108" s="3">
        <v>856828834</v>
      </c>
      <c r="B108" s="3" t="s">
        <v>1805</v>
      </c>
      <c r="C108" t="s">
        <v>2036</v>
      </c>
      <c r="D108" t="s">
        <v>2255</v>
      </c>
      <c r="E108">
        <v>320002156</v>
      </c>
      <c r="F108">
        <v>27830</v>
      </c>
      <c r="G108">
        <v>4549292082838</v>
      </c>
      <c r="H108" s="3">
        <v>0.92</v>
      </c>
      <c r="I108">
        <v>119079</v>
      </c>
      <c r="K108">
        <v>3500</v>
      </c>
      <c r="L108" t="s">
        <v>93</v>
      </c>
      <c r="M108" t="s">
        <v>95</v>
      </c>
      <c r="N108" t="s">
        <v>96</v>
      </c>
      <c r="O108" t="s">
        <v>96</v>
      </c>
      <c r="P108" t="s">
        <v>349</v>
      </c>
      <c r="Q108">
        <v>1</v>
      </c>
      <c r="R108" t="s">
        <v>99</v>
      </c>
      <c r="U108" s="15">
        <v>44217.752800925926</v>
      </c>
      <c r="V108" s="3" t="s">
        <v>1327</v>
      </c>
      <c r="Z108" t="s">
        <v>1327</v>
      </c>
    </row>
    <row r="109" spans="1:26">
      <c r="A109" s="3">
        <v>856828835</v>
      </c>
      <c r="B109" s="3" t="s">
        <v>1806</v>
      </c>
      <c r="C109" t="s">
        <v>2037</v>
      </c>
      <c r="D109" t="s">
        <v>2256</v>
      </c>
      <c r="E109">
        <v>320002156</v>
      </c>
      <c r="F109">
        <v>27830</v>
      </c>
      <c r="G109">
        <v>4549292082821</v>
      </c>
      <c r="H109" s="3">
        <v>0.92</v>
      </c>
      <c r="I109">
        <v>119079</v>
      </c>
      <c r="K109">
        <v>3500</v>
      </c>
      <c r="L109" t="s">
        <v>93</v>
      </c>
      <c r="M109" t="s">
        <v>95</v>
      </c>
      <c r="N109" t="s">
        <v>96</v>
      </c>
      <c r="O109" t="s">
        <v>96</v>
      </c>
      <c r="P109" t="s">
        <v>349</v>
      </c>
      <c r="Q109">
        <v>1</v>
      </c>
      <c r="R109" t="s">
        <v>99</v>
      </c>
      <c r="U109" s="15">
        <v>44217.752800925926</v>
      </c>
      <c r="V109" s="3" t="s">
        <v>1328</v>
      </c>
      <c r="Z109" t="s">
        <v>1328</v>
      </c>
    </row>
    <row r="110" spans="1:26">
      <c r="A110" s="3">
        <v>856828836</v>
      </c>
      <c r="B110" s="3" t="s">
        <v>1807</v>
      </c>
      <c r="C110" t="s">
        <v>2038</v>
      </c>
      <c r="D110" t="s">
        <v>2257</v>
      </c>
      <c r="E110">
        <v>320002156</v>
      </c>
      <c r="F110">
        <v>27830</v>
      </c>
      <c r="G110">
        <v>4549292119060</v>
      </c>
      <c r="H110" s="3">
        <v>0.92</v>
      </c>
      <c r="I110">
        <v>119079</v>
      </c>
      <c r="K110">
        <v>3500</v>
      </c>
      <c r="L110" t="s">
        <v>93</v>
      </c>
      <c r="M110" t="s">
        <v>95</v>
      </c>
      <c r="N110" t="s">
        <v>96</v>
      </c>
      <c r="O110" t="s">
        <v>96</v>
      </c>
      <c r="P110" t="s">
        <v>349</v>
      </c>
      <c r="Q110">
        <v>1</v>
      </c>
      <c r="R110" t="s">
        <v>99</v>
      </c>
      <c r="U110" s="15">
        <v>44217.752800925926</v>
      </c>
      <c r="V110" s="3" t="s">
        <v>1329</v>
      </c>
      <c r="Z110" t="s">
        <v>1329</v>
      </c>
    </row>
    <row r="111" spans="1:26">
      <c r="A111" s="3">
        <v>856828837</v>
      </c>
      <c r="B111" s="3" t="s">
        <v>1808</v>
      </c>
      <c r="C111" t="s">
        <v>2039</v>
      </c>
      <c r="D111" t="s">
        <v>2258</v>
      </c>
      <c r="E111">
        <v>320002156</v>
      </c>
      <c r="F111">
        <v>27830</v>
      </c>
      <c r="G111">
        <v>4549292119008</v>
      </c>
      <c r="H111" s="3">
        <v>0.92</v>
      </c>
      <c r="I111">
        <v>119079</v>
      </c>
      <c r="K111">
        <v>4000</v>
      </c>
      <c r="L111" t="s">
        <v>93</v>
      </c>
      <c r="M111" t="s">
        <v>95</v>
      </c>
      <c r="N111" t="s">
        <v>96</v>
      </c>
      <c r="O111" t="s">
        <v>96</v>
      </c>
      <c r="P111" t="s">
        <v>349</v>
      </c>
      <c r="Q111">
        <v>1</v>
      </c>
      <c r="R111" t="s">
        <v>99</v>
      </c>
      <c r="U111" s="15">
        <v>44217.752800925926</v>
      </c>
      <c r="V111" s="3" t="s">
        <v>1330</v>
      </c>
      <c r="Z111" t="s">
        <v>1330</v>
      </c>
    </row>
    <row r="112" spans="1:26">
      <c r="A112" s="3">
        <v>856828838</v>
      </c>
      <c r="B112" s="3" t="s">
        <v>1809</v>
      </c>
      <c r="C112" t="s">
        <v>2040</v>
      </c>
      <c r="D112" t="s">
        <v>2259</v>
      </c>
      <c r="E112">
        <v>320002156</v>
      </c>
      <c r="F112">
        <v>27830</v>
      </c>
      <c r="G112">
        <v>4549292083064</v>
      </c>
      <c r="H112" s="3">
        <v>0.92</v>
      </c>
      <c r="I112">
        <v>119079</v>
      </c>
      <c r="K112">
        <v>3500</v>
      </c>
      <c r="L112" t="s">
        <v>93</v>
      </c>
      <c r="M112" t="s">
        <v>95</v>
      </c>
      <c r="N112" t="s">
        <v>96</v>
      </c>
      <c r="O112" t="s">
        <v>96</v>
      </c>
      <c r="P112" t="s">
        <v>349</v>
      </c>
      <c r="Q112">
        <v>1</v>
      </c>
      <c r="R112" t="s">
        <v>99</v>
      </c>
      <c r="U112" s="15">
        <v>44217.752800925926</v>
      </c>
      <c r="V112" s="3" t="s">
        <v>1331</v>
      </c>
      <c r="Z112" t="s">
        <v>1331</v>
      </c>
    </row>
    <row r="113" spans="1:26">
      <c r="A113" s="3">
        <v>856828839</v>
      </c>
      <c r="B113" s="3" t="s">
        <v>1810</v>
      </c>
      <c r="C113" t="s">
        <v>2041</v>
      </c>
      <c r="D113" t="s">
        <v>2260</v>
      </c>
      <c r="E113">
        <v>320002156</v>
      </c>
      <c r="F113">
        <v>27830</v>
      </c>
      <c r="G113">
        <v>4549292083071</v>
      </c>
      <c r="H113" s="3">
        <v>0.92</v>
      </c>
      <c r="I113">
        <v>119079</v>
      </c>
      <c r="K113">
        <v>6000</v>
      </c>
      <c r="L113" t="s">
        <v>93</v>
      </c>
      <c r="M113" t="s">
        <v>95</v>
      </c>
      <c r="N113" t="s">
        <v>96</v>
      </c>
      <c r="O113" t="s">
        <v>96</v>
      </c>
      <c r="P113" t="s">
        <v>349</v>
      </c>
      <c r="Q113">
        <v>1</v>
      </c>
      <c r="R113" t="s">
        <v>99</v>
      </c>
      <c r="U113" s="15">
        <v>44217.752800925926</v>
      </c>
      <c r="V113" s="3" t="s">
        <v>1332</v>
      </c>
      <c r="Z113" t="s">
        <v>1332</v>
      </c>
    </row>
    <row r="114" spans="1:26" s="3" customFormat="1">
      <c r="A114" s="1">
        <v>857016376</v>
      </c>
      <c r="B114" s="31" t="s">
        <v>1811</v>
      </c>
      <c r="C114" t="s">
        <v>1811</v>
      </c>
      <c r="D114" t="s">
        <v>2261</v>
      </c>
      <c r="E114">
        <v>320002182</v>
      </c>
      <c r="F114">
        <v>48345</v>
      </c>
      <c r="G114">
        <v>6941565901552</v>
      </c>
      <c r="H114" s="3">
        <v>0.92</v>
      </c>
      <c r="I114">
        <v>119079</v>
      </c>
      <c r="J114"/>
      <c r="K114">
        <v>4000</v>
      </c>
      <c r="L114" s="1" t="s">
        <v>93</v>
      </c>
      <c r="M114" s="1" t="s">
        <v>95</v>
      </c>
      <c r="N114" s="1" t="s">
        <v>96</v>
      </c>
      <c r="O114" s="1" t="s">
        <v>358</v>
      </c>
      <c r="P114" s="1" t="s">
        <v>359</v>
      </c>
      <c r="Q114" s="1">
        <v>1</v>
      </c>
      <c r="R114" s="1" t="s">
        <v>99</v>
      </c>
      <c r="S114" s="1"/>
      <c r="T114" s="1"/>
      <c r="U114" s="7">
        <v>44218.673391203702</v>
      </c>
      <c r="V114" s="1" t="s">
        <v>1333</v>
      </c>
      <c r="W114" s="1"/>
      <c r="Z114" t="s">
        <v>1333</v>
      </c>
    </row>
    <row r="115" spans="1:26" s="3" customFormat="1">
      <c r="A115" s="1">
        <v>871304140</v>
      </c>
      <c r="B115" s="31" t="s">
        <v>1812</v>
      </c>
      <c r="C115" t="s">
        <v>2042</v>
      </c>
      <c r="D115" t="s">
        <v>2262</v>
      </c>
      <c r="E115">
        <v>320002160</v>
      </c>
      <c r="F115">
        <v>27525</v>
      </c>
      <c r="G115">
        <v>4547410431063</v>
      </c>
      <c r="H115" s="3">
        <v>0.92</v>
      </c>
      <c r="I115">
        <v>119079</v>
      </c>
      <c r="J115"/>
      <c r="K115">
        <v>1500</v>
      </c>
      <c r="L115" s="1" t="s">
        <v>93</v>
      </c>
      <c r="M115" s="1" t="s">
        <v>95</v>
      </c>
      <c r="N115" s="1" t="s">
        <v>96</v>
      </c>
      <c r="O115" s="1" t="s">
        <v>96</v>
      </c>
      <c r="P115" s="1" t="s">
        <v>385</v>
      </c>
      <c r="Q115" s="1">
        <v>1</v>
      </c>
      <c r="R115" s="1" t="s">
        <v>99</v>
      </c>
      <c r="S115" s="1"/>
      <c r="T115" s="1"/>
      <c r="U115" s="7">
        <v>44278.507118055553</v>
      </c>
      <c r="V115" s="1" t="s">
        <v>1334</v>
      </c>
      <c r="W115" s="1"/>
      <c r="Z115" t="s">
        <v>1334</v>
      </c>
    </row>
    <row r="116" spans="1:26" s="3" customFormat="1">
      <c r="A116" s="1">
        <v>871304141</v>
      </c>
      <c r="B116" s="31" t="s">
        <v>1813</v>
      </c>
      <c r="C116" t="s">
        <v>2043</v>
      </c>
      <c r="D116" t="s">
        <v>2263</v>
      </c>
      <c r="E116">
        <v>320002160</v>
      </c>
      <c r="F116">
        <v>27525</v>
      </c>
      <c r="G116">
        <v>4547410431025</v>
      </c>
      <c r="H116" s="3">
        <v>0.92</v>
      </c>
      <c r="I116">
        <v>119079</v>
      </c>
      <c r="J116"/>
      <c r="K116">
        <v>1500</v>
      </c>
      <c r="L116" s="1" t="s">
        <v>93</v>
      </c>
      <c r="M116" s="1" t="s">
        <v>95</v>
      </c>
      <c r="N116" s="1" t="s">
        <v>96</v>
      </c>
      <c r="O116" s="1" t="s">
        <v>96</v>
      </c>
      <c r="P116" s="1" t="s">
        <v>385</v>
      </c>
      <c r="Q116" s="1">
        <v>1</v>
      </c>
      <c r="R116" s="1" t="s">
        <v>99</v>
      </c>
      <c r="S116" s="1"/>
      <c r="T116" s="1"/>
      <c r="U116" s="7">
        <v>44278.507118055553</v>
      </c>
      <c r="V116" s="1" t="s">
        <v>1335</v>
      </c>
      <c r="W116" s="1"/>
      <c r="Z116" t="s">
        <v>1335</v>
      </c>
    </row>
    <row r="117" spans="1:26">
      <c r="A117">
        <v>871304142</v>
      </c>
      <c r="B117" t="s">
        <v>1814</v>
      </c>
      <c r="C117" t="s">
        <v>2044</v>
      </c>
      <c r="D117" t="s">
        <v>2264</v>
      </c>
      <c r="E117">
        <v>320002160</v>
      </c>
      <c r="F117">
        <v>27525</v>
      </c>
      <c r="G117">
        <v>4547410431056</v>
      </c>
      <c r="H117" s="3">
        <v>0.92</v>
      </c>
      <c r="I117">
        <v>119079</v>
      </c>
      <c r="K117">
        <v>1500</v>
      </c>
      <c r="L117" t="s">
        <v>93</v>
      </c>
      <c r="M117" t="s">
        <v>95</v>
      </c>
      <c r="N117" t="s">
        <v>96</v>
      </c>
      <c r="O117" t="s">
        <v>96</v>
      </c>
      <c r="P117" t="s">
        <v>385</v>
      </c>
      <c r="Q117">
        <v>1</v>
      </c>
      <c r="R117" t="s">
        <v>99</v>
      </c>
      <c r="U117" s="15">
        <v>44278.507118055553</v>
      </c>
      <c r="V117" t="s">
        <v>1336</v>
      </c>
      <c r="Z117" t="s">
        <v>1336</v>
      </c>
    </row>
    <row r="118" spans="1:26">
      <c r="A118">
        <v>871304143</v>
      </c>
      <c r="B118" t="s">
        <v>1815</v>
      </c>
      <c r="C118" t="s">
        <v>2045</v>
      </c>
      <c r="D118" t="s">
        <v>2265</v>
      </c>
      <c r="E118">
        <v>320002160</v>
      </c>
      <c r="F118">
        <v>27525</v>
      </c>
      <c r="G118">
        <v>4547410431032</v>
      </c>
      <c r="H118" s="3">
        <v>0.92</v>
      </c>
      <c r="I118">
        <v>119079</v>
      </c>
      <c r="K118">
        <v>1500</v>
      </c>
      <c r="L118" t="s">
        <v>93</v>
      </c>
      <c r="M118" t="s">
        <v>95</v>
      </c>
      <c r="N118" t="s">
        <v>96</v>
      </c>
      <c r="O118" t="s">
        <v>96</v>
      </c>
      <c r="P118" t="s">
        <v>385</v>
      </c>
      <c r="Q118">
        <v>1</v>
      </c>
      <c r="R118" t="s">
        <v>99</v>
      </c>
      <c r="U118" s="15">
        <v>44278.507118055553</v>
      </c>
      <c r="V118" t="s">
        <v>1337</v>
      </c>
      <c r="Z118" t="s">
        <v>1337</v>
      </c>
    </row>
    <row r="119" spans="1:26">
      <c r="A119">
        <v>871304144</v>
      </c>
      <c r="B119" t="s">
        <v>1816</v>
      </c>
      <c r="C119" t="s">
        <v>2046</v>
      </c>
      <c r="D119" t="s">
        <v>2266</v>
      </c>
      <c r="E119">
        <v>320002160</v>
      </c>
      <c r="F119">
        <v>27525</v>
      </c>
      <c r="G119">
        <v>4547410431049</v>
      </c>
      <c r="H119" s="3">
        <v>0.92</v>
      </c>
      <c r="I119">
        <v>119079</v>
      </c>
      <c r="K119">
        <v>1500</v>
      </c>
      <c r="L119" t="s">
        <v>93</v>
      </c>
      <c r="M119" t="s">
        <v>95</v>
      </c>
      <c r="N119" t="s">
        <v>96</v>
      </c>
      <c r="O119" t="s">
        <v>96</v>
      </c>
      <c r="P119" t="s">
        <v>385</v>
      </c>
      <c r="Q119">
        <v>1</v>
      </c>
      <c r="R119" t="s">
        <v>99</v>
      </c>
      <c r="U119" s="15">
        <v>44278.507118055553</v>
      </c>
      <c r="V119" t="s">
        <v>1338</v>
      </c>
      <c r="Z119" t="s">
        <v>1338</v>
      </c>
    </row>
    <row r="120" spans="1:26">
      <c r="A120">
        <v>871304145</v>
      </c>
      <c r="B120" t="s">
        <v>1817</v>
      </c>
      <c r="C120" t="s">
        <v>2047</v>
      </c>
      <c r="D120" t="s">
        <v>2267</v>
      </c>
      <c r="E120">
        <v>320002160</v>
      </c>
      <c r="F120">
        <v>27525</v>
      </c>
      <c r="G120">
        <v>4547410413250</v>
      </c>
      <c r="H120" s="3">
        <v>0.92</v>
      </c>
      <c r="I120">
        <v>119079</v>
      </c>
      <c r="K120">
        <v>1500</v>
      </c>
      <c r="L120" t="s">
        <v>93</v>
      </c>
      <c r="M120" t="s">
        <v>95</v>
      </c>
      <c r="N120" t="s">
        <v>96</v>
      </c>
      <c r="O120" t="s">
        <v>96</v>
      </c>
      <c r="P120" t="s">
        <v>385</v>
      </c>
      <c r="Q120">
        <v>1</v>
      </c>
      <c r="R120" t="s">
        <v>99</v>
      </c>
      <c r="U120" s="15">
        <v>44278.507118055553</v>
      </c>
      <c r="V120" t="s">
        <v>1339</v>
      </c>
      <c r="Z120" t="s">
        <v>1339</v>
      </c>
    </row>
    <row r="121" spans="1:26">
      <c r="A121">
        <v>871304146</v>
      </c>
      <c r="B121" t="s">
        <v>1818</v>
      </c>
      <c r="C121" t="s">
        <v>2048</v>
      </c>
      <c r="D121" t="s">
        <v>2268</v>
      </c>
      <c r="E121">
        <v>320002160</v>
      </c>
      <c r="F121">
        <v>27525</v>
      </c>
      <c r="G121">
        <v>4547410260649</v>
      </c>
      <c r="H121" s="3">
        <v>0.92</v>
      </c>
      <c r="I121">
        <v>119079</v>
      </c>
      <c r="K121">
        <v>2500</v>
      </c>
      <c r="L121" t="s">
        <v>93</v>
      </c>
      <c r="M121" t="s">
        <v>95</v>
      </c>
      <c r="N121" t="s">
        <v>96</v>
      </c>
      <c r="O121" t="s">
        <v>96</v>
      </c>
      <c r="P121" t="s">
        <v>385</v>
      </c>
      <c r="Q121">
        <v>1</v>
      </c>
      <c r="R121" t="s">
        <v>99</v>
      </c>
      <c r="U121" s="15">
        <v>44278.507118055553</v>
      </c>
      <c r="V121" t="s">
        <v>1340</v>
      </c>
      <c r="Z121" t="s">
        <v>1340</v>
      </c>
    </row>
    <row r="122" spans="1:26">
      <c r="A122">
        <v>871304147</v>
      </c>
      <c r="B122" t="s">
        <v>1819</v>
      </c>
      <c r="C122" t="s">
        <v>2049</v>
      </c>
      <c r="D122" t="s">
        <v>2269</v>
      </c>
      <c r="E122">
        <v>320002160</v>
      </c>
      <c r="F122">
        <v>27525</v>
      </c>
      <c r="G122">
        <v>4547410413212</v>
      </c>
      <c r="H122" s="3">
        <v>0.92</v>
      </c>
      <c r="I122">
        <v>119079</v>
      </c>
      <c r="K122">
        <v>1500</v>
      </c>
      <c r="L122" t="s">
        <v>93</v>
      </c>
      <c r="M122" t="s">
        <v>95</v>
      </c>
      <c r="N122" t="s">
        <v>96</v>
      </c>
      <c r="O122" t="s">
        <v>96</v>
      </c>
      <c r="P122" t="s">
        <v>385</v>
      </c>
      <c r="Q122">
        <v>1</v>
      </c>
      <c r="R122" t="s">
        <v>99</v>
      </c>
      <c r="U122" s="15">
        <v>44278.507118055553</v>
      </c>
      <c r="V122" t="s">
        <v>1341</v>
      </c>
      <c r="Z122" t="s">
        <v>1341</v>
      </c>
    </row>
    <row r="123" spans="1:26">
      <c r="A123">
        <v>871304148</v>
      </c>
      <c r="B123" t="s">
        <v>1820</v>
      </c>
      <c r="C123" t="s">
        <v>2050</v>
      </c>
      <c r="D123" t="s">
        <v>2270</v>
      </c>
      <c r="E123">
        <v>320002160</v>
      </c>
      <c r="F123">
        <v>27525</v>
      </c>
      <c r="G123">
        <v>4547410441529</v>
      </c>
      <c r="H123" s="3">
        <v>0.92</v>
      </c>
      <c r="I123">
        <v>119079</v>
      </c>
      <c r="K123">
        <v>1500</v>
      </c>
      <c r="L123" t="s">
        <v>93</v>
      </c>
      <c r="M123" t="s">
        <v>95</v>
      </c>
      <c r="N123" t="s">
        <v>96</v>
      </c>
      <c r="O123" t="s">
        <v>96</v>
      </c>
      <c r="P123" t="s">
        <v>385</v>
      </c>
      <c r="Q123">
        <v>1</v>
      </c>
      <c r="R123" t="s">
        <v>99</v>
      </c>
      <c r="U123" s="15">
        <v>44278.507118055553</v>
      </c>
      <c r="V123" t="s">
        <v>1342</v>
      </c>
      <c r="Z123" t="s">
        <v>1342</v>
      </c>
    </row>
    <row r="124" spans="1:26">
      <c r="A124">
        <v>871304149</v>
      </c>
      <c r="B124" t="s">
        <v>1821</v>
      </c>
      <c r="C124" t="s">
        <v>2051</v>
      </c>
      <c r="D124" t="s">
        <v>2271</v>
      </c>
      <c r="E124">
        <v>320002160</v>
      </c>
      <c r="F124">
        <v>27525</v>
      </c>
      <c r="G124">
        <v>4547410441536</v>
      </c>
      <c r="H124" s="3">
        <v>0.92</v>
      </c>
      <c r="I124">
        <v>119079</v>
      </c>
      <c r="K124">
        <v>1500</v>
      </c>
      <c r="L124" t="s">
        <v>93</v>
      </c>
      <c r="M124" t="s">
        <v>95</v>
      </c>
      <c r="N124" t="s">
        <v>96</v>
      </c>
      <c r="O124" t="s">
        <v>96</v>
      </c>
      <c r="P124" t="s">
        <v>385</v>
      </c>
      <c r="Q124">
        <v>1</v>
      </c>
      <c r="R124" t="s">
        <v>99</v>
      </c>
      <c r="U124" s="15">
        <v>44278.507118055553</v>
      </c>
      <c r="V124" t="s">
        <v>1343</v>
      </c>
      <c r="Z124" t="s">
        <v>1343</v>
      </c>
    </row>
    <row r="125" spans="1:26">
      <c r="A125">
        <v>871304150</v>
      </c>
      <c r="B125" t="s">
        <v>1822</v>
      </c>
      <c r="C125" t="s">
        <v>2052</v>
      </c>
      <c r="D125" t="s">
        <v>2272</v>
      </c>
      <c r="E125">
        <v>320002160</v>
      </c>
      <c r="F125">
        <v>27525</v>
      </c>
      <c r="G125">
        <v>4547410413298</v>
      </c>
      <c r="H125" s="3">
        <v>0.92</v>
      </c>
      <c r="I125">
        <v>119079</v>
      </c>
      <c r="K125">
        <v>1500</v>
      </c>
      <c r="L125" t="s">
        <v>93</v>
      </c>
      <c r="M125" t="s">
        <v>95</v>
      </c>
      <c r="N125" t="s">
        <v>96</v>
      </c>
      <c r="O125" t="s">
        <v>96</v>
      </c>
      <c r="P125" t="s">
        <v>385</v>
      </c>
      <c r="Q125">
        <v>1</v>
      </c>
      <c r="R125" t="s">
        <v>99</v>
      </c>
      <c r="U125" s="15">
        <v>44278.507118055553</v>
      </c>
      <c r="V125" t="s">
        <v>1344</v>
      </c>
      <c r="Z125" t="s">
        <v>1344</v>
      </c>
    </row>
    <row r="126" spans="1:26">
      <c r="A126">
        <v>871304155</v>
      </c>
      <c r="B126" t="s">
        <v>1823</v>
      </c>
      <c r="C126" t="s">
        <v>2053</v>
      </c>
      <c r="D126" t="s">
        <v>2273</v>
      </c>
      <c r="E126">
        <v>320002160</v>
      </c>
      <c r="F126">
        <v>27525</v>
      </c>
      <c r="G126">
        <v>4547410441512</v>
      </c>
      <c r="H126" s="3">
        <v>0.92</v>
      </c>
      <c r="I126">
        <v>119079</v>
      </c>
      <c r="K126">
        <v>1500</v>
      </c>
      <c r="L126" t="s">
        <v>93</v>
      </c>
      <c r="M126" t="s">
        <v>95</v>
      </c>
      <c r="N126" t="s">
        <v>96</v>
      </c>
      <c r="O126" t="s">
        <v>96</v>
      </c>
      <c r="P126" t="s">
        <v>385</v>
      </c>
      <c r="Q126">
        <v>1</v>
      </c>
      <c r="R126" t="s">
        <v>99</v>
      </c>
      <c r="U126" s="15">
        <v>44278.507118055553</v>
      </c>
      <c r="V126" s="1" t="s">
        <v>1345</v>
      </c>
      <c r="Z126" t="s">
        <v>1345</v>
      </c>
    </row>
    <row r="127" spans="1:26">
      <c r="A127">
        <v>871304156</v>
      </c>
      <c r="B127" t="s">
        <v>1824</v>
      </c>
      <c r="C127" t="s">
        <v>2054</v>
      </c>
      <c r="D127" t="s">
        <v>2274</v>
      </c>
      <c r="E127">
        <v>320002160</v>
      </c>
      <c r="F127">
        <v>27525</v>
      </c>
      <c r="G127">
        <v>4547410448672</v>
      </c>
      <c r="H127" s="3">
        <v>0.92</v>
      </c>
      <c r="I127">
        <v>119079</v>
      </c>
      <c r="K127">
        <v>6000</v>
      </c>
      <c r="L127" t="s">
        <v>93</v>
      </c>
      <c r="M127" t="s">
        <v>95</v>
      </c>
      <c r="N127" t="s">
        <v>96</v>
      </c>
      <c r="O127" t="s">
        <v>96</v>
      </c>
      <c r="P127" t="s">
        <v>385</v>
      </c>
      <c r="Q127">
        <v>1</v>
      </c>
      <c r="R127" t="s">
        <v>99</v>
      </c>
      <c r="U127" s="15">
        <v>44278.507118055553</v>
      </c>
      <c r="V127" t="s">
        <v>1346</v>
      </c>
    </row>
    <row r="128" spans="1:26">
      <c r="A128">
        <v>871304157</v>
      </c>
      <c r="B128" t="s">
        <v>1825</v>
      </c>
      <c r="C128" t="s">
        <v>2055</v>
      </c>
      <c r="D128" t="s">
        <v>2275</v>
      </c>
      <c r="E128">
        <v>320002160</v>
      </c>
      <c r="F128">
        <v>21907</v>
      </c>
      <c r="G128">
        <v>4904810131465</v>
      </c>
      <c r="H128" s="3">
        <v>0.92</v>
      </c>
      <c r="I128">
        <v>119079</v>
      </c>
      <c r="K128">
        <v>6000</v>
      </c>
      <c r="L128" t="s">
        <v>93</v>
      </c>
      <c r="M128" t="s">
        <v>95</v>
      </c>
      <c r="N128" t="s">
        <v>96</v>
      </c>
      <c r="O128" t="s">
        <v>96</v>
      </c>
      <c r="P128" t="s">
        <v>385</v>
      </c>
      <c r="Q128">
        <v>1</v>
      </c>
      <c r="R128" t="s">
        <v>99</v>
      </c>
      <c r="U128" s="15">
        <v>44278.507118055553</v>
      </c>
      <c r="V128" t="s">
        <v>1347</v>
      </c>
      <c r="Z128" t="s">
        <v>1347</v>
      </c>
    </row>
    <row r="129" spans="1:26">
      <c r="A129">
        <v>871304158</v>
      </c>
      <c r="B129" t="s">
        <v>1826</v>
      </c>
      <c r="C129" t="s">
        <v>2056</v>
      </c>
      <c r="D129" t="s">
        <v>2276</v>
      </c>
      <c r="E129">
        <v>320002160</v>
      </c>
      <c r="G129">
        <v>4961607438626</v>
      </c>
      <c r="H129" s="3">
        <v>0.92</v>
      </c>
      <c r="I129">
        <v>119079</v>
      </c>
      <c r="K129">
        <v>1500</v>
      </c>
      <c r="L129" t="s">
        <v>93</v>
      </c>
      <c r="M129" t="s">
        <v>95</v>
      </c>
      <c r="N129" t="s">
        <v>96</v>
      </c>
      <c r="O129" t="s">
        <v>96</v>
      </c>
      <c r="P129" t="s">
        <v>385</v>
      </c>
      <c r="Q129">
        <v>1</v>
      </c>
      <c r="R129" t="s">
        <v>99</v>
      </c>
      <c r="U129" s="15">
        <v>44278.507118055553</v>
      </c>
      <c r="V129" t="s">
        <v>1348</v>
      </c>
      <c r="Z129" t="s">
        <v>1348</v>
      </c>
    </row>
    <row r="130" spans="1:26">
      <c r="A130">
        <v>871304159</v>
      </c>
      <c r="B130" t="s">
        <v>1827</v>
      </c>
      <c r="C130" t="s">
        <v>2057</v>
      </c>
      <c r="D130" t="s">
        <v>2277</v>
      </c>
      <c r="E130">
        <v>320002160</v>
      </c>
      <c r="F130">
        <v>21907</v>
      </c>
      <c r="G130">
        <v>4904810141044</v>
      </c>
      <c r="H130" s="3">
        <v>0.92</v>
      </c>
      <c r="I130">
        <v>119079</v>
      </c>
      <c r="K130">
        <v>1500</v>
      </c>
      <c r="L130" t="s">
        <v>93</v>
      </c>
      <c r="M130" t="s">
        <v>95</v>
      </c>
      <c r="N130" t="s">
        <v>96</v>
      </c>
      <c r="O130" t="s">
        <v>96</v>
      </c>
      <c r="P130" t="s">
        <v>385</v>
      </c>
      <c r="Q130">
        <v>1</v>
      </c>
      <c r="R130" t="s">
        <v>99</v>
      </c>
      <c r="U130" s="15">
        <v>44278.507118055553</v>
      </c>
      <c r="V130" t="s">
        <v>1349</v>
      </c>
      <c r="Z130" t="s">
        <v>1349</v>
      </c>
    </row>
    <row r="131" spans="1:26">
      <c r="A131">
        <v>871304161</v>
      </c>
      <c r="B131" t="s">
        <v>1828</v>
      </c>
      <c r="C131" t="s">
        <v>2058</v>
      </c>
      <c r="D131" t="s">
        <v>2278</v>
      </c>
      <c r="E131">
        <v>320002160</v>
      </c>
      <c r="F131">
        <v>21907</v>
      </c>
      <c r="G131">
        <v>4904810138839</v>
      </c>
      <c r="H131" s="3">
        <v>0.92</v>
      </c>
      <c r="I131">
        <v>119079</v>
      </c>
      <c r="K131">
        <v>1500</v>
      </c>
      <c r="L131" t="s">
        <v>93</v>
      </c>
      <c r="M131" t="s">
        <v>95</v>
      </c>
      <c r="N131" t="s">
        <v>96</v>
      </c>
      <c r="O131" t="s">
        <v>96</v>
      </c>
      <c r="P131" t="s">
        <v>385</v>
      </c>
      <c r="Q131">
        <v>1</v>
      </c>
      <c r="R131" t="s">
        <v>99</v>
      </c>
      <c r="U131" s="15">
        <v>44278.50712962963</v>
      </c>
      <c r="V131" t="s">
        <v>1350</v>
      </c>
      <c r="Z131" t="s">
        <v>1350</v>
      </c>
    </row>
    <row r="132" spans="1:26">
      <c r="A132">
        <v>871304162</v>
      </c>
      <c r="B132" t="s">
        <v>1829</v>
      </c>
      <c r="C132" t="s">
        <v>2059</v>
      </c>
      <c r="D132" t="s">
        <v>2279</v>
      </c>
      <c r="E132">
        <v>320002160</v>
      </c>
      <c r="G132">
        <v>4961607438640</v>
      </c>
      <c r="H132" s="3">
        <v>0.92</v>
      </c>
      <c r="I132">
        <v>119079</v>
      </c>
      <c r="K132">
        <v>1500</v>
      </c>
      <c r="L132" t="s">
        <v>93</v>
      </c>
      <c r="M132" t="s">
        <v>95</v>
      </c>
      <c r="N132" t="s">
        <v>96</v>
      </c>
      <c r="O132" t="s">
        <v>96</v>
      </c>
      <c r="P132" t="s">
        <v>385</v>
      </c>
      <c r="Q132">
        <v>1</v>
      </c>
      <c r="R132" t="s">
        <v>99</v>
      </c>
      <c r="U132" s="15">
        <v>44278.50712962963</v>
      </c>
      <c r="V132" t="s">
        <v>1351</v>
      </c>
      <c r="Z132" t="s">
        <v>1351</v>
      </c>
    </row>
    <row r="133" spans="1:26">
      <c r="A133">
        <v>871304163</v>
      </c>
      <c r="B133" t="s">
        <v>1830</v>
      </c>
      <c r="C133" t="s">
        <v>2060</v>
      </c>
      <c r="D133" t="s">
        <v>2280</v>
      </c>
      <c r="E133">
        <v>320002160</v>
      </c>
      <c r="G133">
        <v>4961607438657</v>
      </c>
      <c r="H133" s="3">
        <v>0.92</v>
      </c>
      <c r="I133">
        <v>119079</v>
      </c>
      <c r="K133">
        <v>1500</v>
      </c>
      <c r="L133" t="s">
        <v>93</v>
      </c>
      <c r="M133" t="s">
        <v>95</v>
      </c>
      <c r="N133" t="s">
        <v>96</v>
      </c>
      <c r="O133" t="s">
        <v>96</v>
      </c>
      <c r="P133" t="s">
        <v>385</v>
      </c>
      <c r="Q133">
        <v>1</v>
      </c>
      <c r="R133" t="s">
        <v>99</v>
      </c>
      <c r="U133" s="15">
        <v>44278.50712962963</v>
      </c>
      <c r="V133" t="s">
        <v>1352</v>
      </c>
      <c r="Z133" t="s">
        <v>1352</v>
      </c>
    </row>
    <row r="134" spans="1:26">
      <c r="A134">
        <v>871304164</v>
      </c>
      <c r="B134" t="s">
        <v>1831</v>
      </c>
      <c r="C134" t="s">
        <v>2061</v>
      </c>
      <c r="D134" t="s">
        <v>2281</v>
      </c>
      <c r="E134">
        <v>320002160</v>
      </c>
      <c r="G134">
        <v>4961607438633</v>
      </c>
      <c r="H134" s="3">
        <v>0.92</v>
      </c>
      <c r="I134">
        <v>119079</v>
      </c>
      <c r="K134">
        <v>1500</v>
      </c>
      <c r="L134" t="s">
        <v>93</v>
      </c>
      <c r="M134" t="s">
        <v>95</v>
      </c>
      <c r="N134" t="s">
        <v>96</v>
      </c>
      <c r="O134" t="s">
        <v>96</v>
      </c>
      <c r="P134" t="s">
        <v>385</v>
      </c>
      <c r="Q134">
        <v>1</v>
      </c>
      <c r="R134" t="s">
        <v>99</v>
      </c>
      <c r="U134" s="15">
        <v>44278.50712962963</v>
      </c>
      <c r="V134" t="s">
        <v>1353</v>
      </c>
      <c r="Z134" t="s">
        <v>1353</v>
      </c>
    </row>
    <row r="135" spans="1:26">
      <c r="A135">
        <v>871304165</v>
      </c>
      <c r="B135" t="s">
        <v>1832</v>
      </c>
      <c r="C135" t="s">
        <v>2062</v>
      </c>
      <c r="D135" t="s">
        <v>2282</v>
      </c>
      <c r="E135">
        <v>320002160</v>
      </c>
      <c r="F135">
        <v>27525</v>
      </c>
      <c r="G135">
        <v>4547410291704</v>
      </c>
      <c r="H135" s="3">
        <v>0.92</v>
      </c>
      <c r="I135">
        <v>119079</v>
      </c>
      <c r="K135">
        <v>1500</v>
      </c>
      <c r="L135" t="s">
        <v>93</v>
      </c>
      <c r="M135" t="s">
        <v>95</v>
      </c>
      <c r="N135" t="s">
        <v>96</v>
      </c>
      <c r="O135" t="s">
        <v>96</v>
      </c>
      <c r="P135" t="s">
        <v>385</v>
      </c>
      <c r="Q135">
        <v>1</v>
      </c>
      <c r="R135" t="s">
        <v>99</v>
      </c>
      <c r="U135" s="15">
        <v>44278.50712962963</v>
      </c>
      <c r="V135" t="s">
        <v>1354</v>
      </c>
      <c r="Z135" t="s">
        <v>1354</v>
      </c>
    </row>
    <row r="136" spans="1:26">
      <c r="A136">
        <v>871304166</v>
      </c>
      <c r="B136" t="s">
        <v>1833</v>
      </c>
      <c r="C136" t="s">
        <v>2063</v>
      </c>
      <c r="D136" t="s">
        <v>2283</v>
      </c>
      <c r="E136">
        <v>320002160</v>
      </c>
      <c r="F136">
        <v>27525</v>
      </c>
      <c r="G136">
        <v>4547410394085</v>
      </c>
      <c r="H136" s="3">
        <v>0.92</v>
      </c>
      <c r="I136">
        <v>119079</v>
      </c>
      <c r="K136">
        <v>6000</v>
      </c>
      <c r="L136" t="s">
        <v>93</v>
      </c>
      <c r="M136" t="s">
        <v>95</v>
      </c>
      <c r="N136" t="s">
        <v>96</v>
      </c>
      <c r="O136" t="s">
        <v>96</v>
      </c>
      <c r="P136" t="s">
        <v>385</v>
      </c>
      <c r="Q136">
        <v>1</v>
      </c>
      <c r="R136" t="s">
        <v>99</v>
      </c>
      <c r="U136" s="15">
        <v>44278.50712962963</v>
      </c>
      <c r="V136" t="s">
        <v>1355</v>
      </c>
      <c r="Z136" t="s">
        <v>1355</v>
      </c>
    </row>
    <row r="137" spans="1:26">
      <c r="A137">
        <v>871304167</v>
      </c>
      <c r="B137" t="s">
        <v>1834</v>
      </c>
      <c r="C137" t="s">
        <v>2064</v>
      </c>
      <c r="D137" t="s">
        <v>2284</v>
      </c>
      <c r="E137">
        <v>320002160</v>
      </c>
      <c r="F137">
        <v>27525</v>
      </c>
      <c r="G137">
        <v>4547410394122</v>
      </c>
      <c r="H137" s="3">
        <v>0.92</v>
      </c>
      <c r="I137">
        <v>119079</v>
      </c>
      <c r="K137">
        <v>6000</v>
      </c>
      <c r="L137" t="s">
        <v>93</v>
      </c>
      <c r="M137" t="s">
        <v>95</v>
      </c>
      <c r="N137" t="s">
        <v>96</v>
      </c>
      <c r="O137" t="s">
        <v>96</v>
      </c>
      <c r="P137" t="s">
        <v>385</v>
      </c>
      <c r="Q137">
        <v>1</v>
      </c>
      <c r="R137" t="s">
        <v>99</v>
      </c>
      <c r="U137" s="15">
        <v>44278.50712962963</v>
      </c>
      <c r="V137" t="s">
        <v>1356</v>
      </c>
      <c r="Z137" t="s">
        <v>1356</v>
      </c>
    </row>
    <row r="138" spans="1:26">
      <c r="A138">
        <v>885796308</v>
      </c>
      <c r="B138" t="s">
        <v>1835</v>
      </c>
      <c r="C138" t="s">
        <v>2065</v>
      </c>
      <c r="D138" t="s">
        <v>2285</v>
      </c>
      <c r="E138">
        <v>320002156</v>
      </c>
      <c r="F138">
        <v>27525</v>
      </c>
      <c r="G138">
        <v>4547410423419</v>
      </c>
      <c r="H138" s="3">
        <v>0.92</v>
      </c>
      <c r="I138">
        <v>119079</v>
      </c>
      <c r="K138">
        <v>8000</v>
      </c>
      <c r="L138" t="s">
        <v>93</v>
      </c>
      <c r="M138" t="s">
        <v>95</v>
      </c>
      <c r="N138" t="s">
        <v>96</v>
      </c>
      <c r="O138" t="s">
        <v>96</v>
      </c>
      <c r="P138" t="s">
        <v>349</v>
      </c>
      <c r="Q138">
        <v>1</v>
      </c>
      <c r="R138" t="s">
        <v>99</v>
      </c>
      <c r="U138" s="15">
        <v>44334.789386574077</v>
      </c>
      <c r="V138" t="s">
        <v>1357</v>
      </c>
      <c r="Z138" t="s">
        <v>1357</v>
      </c>
    </row>
    <row r="139" spans="1:26">
      <c r="A139">
        <v>885796309</v>
      </c>
      <c r="B139" t="s">
        <v>1836</v>
      </c>
      <c r="C139" t="s">
        <v>2066</v>
      </c>
      <c r="D139" t="s">
        <v>2286</v>
      </c>
      <c r="E139">
        <v>320002156</v>
      </c>
      <c r="F139">
        <v>27525</v>
      </c>
      <c r="G139">
        <v>4547410423433</v>
      </c>
      <c r="H139" s="3">
        <v>0.92</v>
      </c>
      <c r="I139">
        <v>119079</v>
      </c>
      <c r="K139">
        <v>8000</v>
      </c>
      <c r="L139" t="s">
        <v>93</v>
      </c>
      <c r="M139" t="s">
        <v>95</v>
      </c>
      <c r="N139" t="s">
        <v>96</v>
      </c>
      <c r="O139" t="s">
        <v>96</v>
      </c>
      <c r="P139" t="s">
        <v>349</v>
      </c>
      <c r="Q139">
        <v>1</v>
      </c>
      <c r="R139" t="s">
        <v>99</v>
      </c>
      <c r="U139" s="15">
        <v>44334.789386574077</v>
      </c>
      <c r="V139" t="s">
        <v>1358</v>
      </c>
      <c r="Z139" t="s">
        <v>1358</v>
      </c>
    </row>
    <row r="140" spans="1:26">
      <c r="A140">
        <v>885796310</v>
      </c>
      <c r="B140" t="s">
        <v>1837</v>
      </c>
      <c r="C140" t="s">
        <v>1837</v>
      </c>
      <c r="D140" t="s">
        <v>2287</v>
      </c>
      <c r="E140">
        <v>320002156</v>
      </c>
      <c r="F140">
        <v>15829</v>
      </c>
      <c r="G140">
        <v>4961311958632</v>
      </c>
      <c r="H140" s="3">
        <v>0.92</v>
      </c>
      <c r="I140">
        <v>119079</v>
      </c>
      <c r="K140">
        <v>6000</v>
      </c>
      <c r="L140" t="s">
        <v>93</v>
      </c>
      <c r="M140" t="s">
        <v>95</v>
      </c>
      <c r="N140" t="s">
        <v>96</v>
      </c>
      <c r="O140" t="s">
        <v>96</v>
      </c>
      <c r="P140" t="s">
        <v>349</v>
      </c>
      <c r="Q140">
        <v>1</v>
      </c>
      <c r="R140" t="s">
        <v>99</v>
      </c>
      <c r="U140" s="15">
        <v>44334.789386574077</v>
      </c>
      <c r="V140" t="s">
        <v>1359</v>
      </c>
      <c r="Z140" t="s">
        <v>1359</v>
      </c>
    </row>
    <row r="141" spans="1:26">
      <c r="A141">
        <v>885796311</v>
      </c>
      <c r="B141" t="s">
        <v>1838</v>
      </c>
      <c r="C141" t="s">
        <v>2067</v>
      </c>
      <c r="D141" t="s">
        <v>2288</v>
      </c>
      <c r="E141">
        <v>320002156</v>
      </c>
      <c r="F141">
        <v>27913</v>
      </c>
      <c r="G141">
        <v>4548736118584</v>
      </c>
      <c r="H141" s="3">
        <v>0.92</v>
      </c>
      <c r="I141">
        <v>119079</v>
      </c>
      <c r="K141">
        <v>4000</v>
      </c>
      <c r="L141" t="s">
        <v>93</v>
      </c>
      <c r="M141" t="s">
        <v>95</v>
      </c>
      <c r="N141" t="s">
        <v>96</v>
      </c>
      <c r="O141" t="s">
        <v>96</v>
      </c>
      <c r="P141" t="s">
        <v>349</v>
      </c>
      <c r="Q141">
        <v>1</v>
      </c>
      <c r="R141" t="s">
        <v>99</v>
      </c>
      <c r="U141" s="15">
        <v>44334.789386574077</v>
      </c>
      <c r="V141" t="s">
        <v>1360</v>
      </c>
      <c r="Z141" t="s">
        <v>1360</v>
      </c>
    </row>
    <row r="142" spans="1:26">
      <c r="A142">
        <v>885796312</v>
      </c>
      <c r="B142" t="s">
        <v>1839</v>
      </c>
      <c r="C142" t="s">
        <v>2068</v>
      </c>
      <c r="D142" t="s">
        <v>2289</v>
      </c>
      <c r="E142">
        <v>320002156</v>
      </c>
      <c r="F142">
        <v>27913</v>
      </c>
      <c r="G142">
        <v>4548736122574</v>
      </c>
      <c r="H142" s="3">
        <v>0.92</v>
      </c>
      <c r="I142">
        <v>119079</v>
      </c>
      <c r="K142">
        <v>4000</v>
      </c>
      <c r="L142" t="s">
        <v>93</v>
      </c>
      <c r="M142" t="s">
        <v>95</v>
      </c>
      <c r="N142" t="s">
        <v>96</v>
      </c>
      <c r="O142" t="s">
        <v>96</v>
      </c>
      <c r="P142" t="s">
        <v>349</v>
      </c>
      <c r="Q142">
        <v>1</v>
      </c>
      <c r="R142" t="s">
        <v>99</v>
      </c>
      <c r="U142" s="15">
        <v>44334.789386574077</v>
      </c>
      <c r="V142" t="s">
        <v>1361</v>
      </c>
      <c r="Z142" t="s">
        <v>1361</v>
      </c>
    </row>
    <row r="143" spans="1:26">
      <c r="A143">
        <v>885796313</v>
      </c>
      <c r="B143" t="s">
        <v>1840</v>
      </c>
      <c r="C143" t="s">
        <v>2069</v>
      </c>
      <c r="D143" t="s">
        <v>2290</v>
      </c>
      <c r="E143">
        <v>320002156</v>
      </c>
      <c r="F143">
        <v>27382</v>
      </c>
      <c r="G143">
        <v>4960759902443</v>
      </c>
      <c r="H143" s="3">
        <v>0.92</v>
      </c>
      <c r="I143">
        <v>119079</v>
      </c>
      <c r="K143">
        <v>4000</v>
      </c>
      <c r="L143" t="s">
        <v>93</v>
      </c>
      <c r="M143" t="s">
        <v>95</v>
      </c>
      <c r="N143" t="s">
        <v>96</v>
      </c>
      <c r="O143" t="s">
        <v>96</v>
      </c>
      <c r="P143" t="s">
        <v>349</v>
      </c>
      <c r="Q143">
        <v>1</v>
      </c>
      <c r="R143" t="s">
        <v>99</v>
      </c>
      <c r="U143" s="15">
        <v>44334.789386574077</v>
      </c>
      <c r="V143" t="s">
        <v>1362</v>
      </c>
      <c r="Z143" t="s">
        <v>1362</v>
      </c>
    </row>
    <row r="144" spans="1:26">
      <c r="A144">
        <v>885796314</v>
      </c>
      <c r="B144" t="s">
        <v>1841</v>
      </c>
      <c r="C144" t="s">
        <v>2070</v>
      </c>
      <c r="D144" t="s">
        <v>2291</v>
      </c>
      <c r="E144">
        <v>320002156</v>
      </c>
      <c r="F144">
        <v>27913</v>
      </c>
      <c r="G144">
        <v>4546821921965</v>
      </c>
      <c r="H144" s="3">
        <v>0.92</v>
      </c>
      <c r="I144">
        <v>119079</v>
      </c>
      <c r="K144">
        <v>4000</v>
      </c>
      <c r="L144" t="s">
        <v>93</v>
      </c>
      <c r="M144" t="s">
        <v>95</v>
      </c>
      <c r="N144" t="s">
        <v>96</v>
      </c>
      <c r="O144" t="s">
        <v>96</v>
      </c>
      <c r="P144" t="s">
        <v>349</v>
      </c>
      <c r="Q144">
        <v>1</v>
      </c>
      <c r="R144" t="s">
        <v>99</v>
      </c>
      <c r="U144" s="15">
        <v>44334.789386574077</v>
      </c>
      <c r="V144" t="s">
        <v>1363</v>
      </c>
      <c r="Z144" t="s">
        <v>1363</v>
      </c>
    </row>
    <row r="145" spans="1:26">
      <c r="A145">
        <v>885796315</v>
      </c>
      <c r="B145" t="s">
        <v>1842</v>
      </c>
      <c r="C145" t="s">
        <v>2071</v>
      </c>
      <c r="D145" t="s">
        <v>2292</v>
      </c>
      <c r="E145">
        <v>320002156</v>
      </c>
      <c r="F145">
        <v>27913</v>
      </c>
      <c r="G145">
        <v>4546821920890</v>
      </c>
      <c r="H145" s="3">
        <v>0.92</v>
      </c>
      <c r="I145">
        <v>119079</v>
      </c>
      <c r="K145">
        <v>4000</v>
      </c>
      <c r="L145" t="s">
        <v>93</v>
      </c>
      <c r="M145" t="s">
        <v>95</v>
      </c>
      <c r="N145" t="s">
        <v>96</v>
      </c>
      <c r="O145" t="s">
        <v>96</v>
      </c>
      <c r="P145" t="s">
        <v>349</v>
      </c>
      <c r="Q145">
        <v>1</v>
      </c>
      <c r="R145" t="s">
        <v>99</v>
      </c>
      <c r="U145" s="15">
        <v>44334.789386574077</v>
      </c>
      <c r="V145" t="s">
        <v>1364</v>
      </c>
      <c r="Z145" t="s">
        <v>1364</v>
      </c>
    </row>
    <row r="146" spans="1:26">
      <c r="A146">
        <v>885796316</v>
      </c>
      <c r="B146" t="s">
        <v>1843</v>
      </c>
      <c r="C146" t="s">
        <v>2072</v>
      </c>
      <c r="D146" t="s">
        <v>2293</v>
      </c>
      <c r="E146">
        <v>320002156</v>
      </c>
      <c r="F146">
        <v>27923</v>
      </c>
      <c r="G146">
        <v>4549077890627</v>
      </c>
      <c r="H146" s="3">
        <v>0.92</v>
      </c>
      <c r="I146">
        <v>119079</v>
      </c>
      <c r="K146">
        <v>6000</v>
      </c>
      <c r="L146" t="s">
        <v>93</v>
      </c>
      <c r="M146" t="s">
        <v>95</v>
      </c>
      <c r="N146" t="s">
        <v>96</v>
      </c>
      <c r="O146" t="s">
        <v>96</v>
      </c>
      <c r="P146" t="s">
        <v>349</v>
      </c>
      <c r="Q146">
        <v>1</v>
      </c>
      <c r="R146" t="s">
        <v>99</v>
      </c>
      <c r="U146" s="15">
        <v>44334.789386574077</v>
      </c>
      <c r="V146" t="s">
        <v>1365</v>
      </c>
      <c r="Z146" t="s">
        <v>1365</v>
      </c>
    </row>
    <row r="147" spans="1:26">
      <c r="A147">
        <v>885796317</v>
      </c>
      <c r="B147" t="s">
        <v>1844</v>
      </c>
      <c r="C147" t="s">
        <v>2073</v>
      </c>
      <c r="D147" t="s">
        <v>2294</v>
      </c>
      <c r="E147">
        <v>320002156</v>
      </c>
      <c r="F147">
        <v>27830</v>
      </c>
      <c r="G147">
        <v>4549292056617</v>
      </c>
      <c r="H147" s="3">
        <v>0.92</v>
      </c>
      <c r="I147">
        <v>119079</v>
      </c>
      <c r="K147">
        <v>4000</v>
      </c>
      <c r="L147" t="s">
        <v>93</v>
      </c>
      <c r="M147" t="s">
        <v>95</v>
      </c>
      <c r="N147" t="s">
        <v>96</v>
      </c>
      <c r="O147" t="s">
        <v>96</v>
      </c>
      <c r="P147" t="s">
        <v>349</v>
      </c>
      <c r="Q147">
        <v>1</v>
      </c>
      <c r="R147" t="s">
        <v>99</v>
      </c>
      <c r="U147" s="15">
        <v>44334.789386574077</v>
      </c>
      <c r="V147" t="s">
        <v>1366</v>
      </c>
      <c r="Z147" t="s">
        <v>1366</v>
      </c>
    </row>
    <row r="148" spans="1:26">
      <c r="A148">
        <v>885796319</v>
      </c>
      <c r="B148" t="s">
        <v>1845</v>
      </c>
      <c r="C148" t="s">
        <v>2074</v>
      </c>
      <c r="D148" t="s">
        <v>2295</v>
      </c>
      <c r="E148">
        <v>320002156</v>
      </c>
      <c r="F148">
        <v>27830</v>
      </c>
      <c r="G148">
        <v>4549292056945</v>
      </c>
      <c r="H148" s="3">
        <v>0.92</v>
      </c>
      <c r="I148">
        <v>119079</v>
      </c>
      <c r="K148">
        <v>3500</v>
      </c>
      <c r="L148" t="s">
        <v>93</v>
      </c>
      <c r="M148" t="s">
        <v>95</v>
      </c>
      <c r="N148" t="s">
        <v>96</v>
      </c>
      <c r="O148" t="s">
        <v>96</v>
      </c>
      <c r="P148" t="s">
        <v>349</v>
      </c>
      <c r="Q148">
        <v>1</v>
      </c>
      <c r="R148" t="s">
        <v>99</v>
      </c>
      <c r="U148" s="15">
        <v>44334.789386574077</v>
      </c>
      <c r="V148" t="s">
        <v>1367</v>
      </c>
      <c r="Z148" t="s">
        <v>1367</v>
      </c>
    </row>
    <row r="149" spans="1:26">
      <c r="A149">
        <v>885796318</v>
      </c>
      <c r="B149" t="s">
        <v>1846</v>
      </c>
      <c r="C149" t="s">
        <v>2075</v>
      </c>
      <c r="D149" t="s">
        <v>2296</v>
      </c>
      <c r="E149">
        <v>320002156</v>
      </c>
      <c r="F149">
        <v>27913</v>
      </c>
      <c r="G149">
        <v>4905524970142</v>
      </c>
      <c r="H149" s="3">
        <v>0.92</v>
      </c>
      <c r="I149">
        <v>119079</v>
      </c>
      <c r="K149">
        <v>6000</v>
      </c>
      <c r="L149" t="s">
        <v>93</v>
      </c>
      <c r="M149" t="s">
        <v>95</v>
      </c>
      <c r="N149" t="s">
        <v>96</v>
      </c>
      <c r="O149" t="s">
        <v>96</v>
      </c>
      <c r="P149" t="s">
        <v>349</v>
      </c>
      <c r="Q149">
        <v>1</v>
      </c>
      <c r="R149" t="s">
        <v>99</v>
      </c>
      <c r="U149" s="15">
        <v>44334.789386574077</v>
      </c>
      <c r="V149" t="s">
        <v>1368</v>
      </c>
      <c r="Z149" t="s">
        <v>1368</v>
      </c>
    </row>
    <row r="150" spans="1:26">
      <c r="A150">
        <v>885796322</v>
      </c>
      <c r="B150" t="s">
        <v>1847</v>
      </c>
      <c r="C150" t="s">
        <v>2076</v>
      </c>
      <c r="D150" t="s">
        <v>2297</v>
      </c>
      <c r="E150">
        <v>320002156</v>
      </c>
      <c r="F150">
        <v>27913</v>
      </c>
      <c r="G150">
        <v>4905524970159</v>
      </c>
      <c r="H150" s="3">
        <v>0.92</v>
      </c>
      <c r="I150">
        <v>119079</v>
      </c>
      <c r="K150">
        <v>6000</v>
      </c>
      <c r="L150" t="s">
        <v>93</v>
      </c>
      <c r="M150" t="s">
        <v>95</v>
      </c>
      <c r="N150" t="s">
        <v>96</v>
      </c>
      <c r="O150" t="s">
        <v>96</v>
      </c>
      <c r="P150" t="s">
        <v>349</v>
      </c>
      <c r="Q150">
        <v>1</v>
      </c>
      <c r="R150" t="s">
        <v>99</v>
      </c>
      <c r="U150" s="15">
        <v>44334.789386574077</v>
      </c>
      <c r="V150" t="s">
        <v>1369</v>
      </c>
      <c r="Z150" t="s">
        <v>1369</v>
      </c>
    </row>
    <row r="151" spans="1:26">
      <c r="A151">
        <v>885796320</v>
      </c>
      <c r="B151" t="s">
        <v>1848</v>
      </c>
      <c r="C151" t="s">
        <v>2077</v>
      </c>
      <c r="D151" t="s">
        <v>2298</v>
      </c>
      <c r="E151">
        <v>320002156</v>
      </c>
      <c r="F151">
        <v>27913</v>
      </c>
      <c r="G151">
        <v>4905524970166</v>
      </c>
      <c r="H151" s="3">
        <v>0.92</v>
      </c>
      <c r="I151">
        <v>119079</v>
      </c>
      <c r="K151">
        <v>6000</v>
      </c>
      <c r="L151" t="s">
        <v>93</v>
      </c>
      <c r="M151" t="s">
        <v>95</v>
      </c>
      <c r="N151" t="s">
        <v>96</v>
      </c>
      <c r="O151" t="s">
        <v>96</v>
      </c>
      <c r="P151" t="s">
        <v>349</v>
      </c>
      <c r="Q151">
        <v>1</v>
      </c>
      <c r="R151" t="s">
        <v>99</v>
      </c>
      <c r="U151" s="15">
        <v>44334.789386574077</v>
      </c>
      <c r="V151" t="s">
        <v>1370</v>
      </c>
      <c r="Z151" t="s">
        <v>1370</v>
      </c>
    </row>
    <row r="152" spans="1:26">
      <c r="A152">
        <v>885796321</v>
      </c>
      <c r="B152" t="s">
        <v>1849</v>
      </c>
      <c r="C152" t="s">
        <v>2078</v>
      </c>
      <c r="D152" t="s">
        <v>2299</v>
      </c>
      <c r="E152">
        <v>320002156</v>
      </c>
      <c r="F152">
        <v>27923</v>
      </c>
      <c r="G152">
        <v>4549980250594</v>
      </c>
      <c r="H152" s="3">
        <v>0.92</v>
      </c>
      <c r="I152">
        <v>119079</v>
      </c>
      <c r="K152">
        <v>4000</v>
      </c>
      <c r="L152" t="s">
        <v>93</v>
      </c>
      <c r="M152" t="s">
        <v>95</v>
      </c>
      <c r="N152" t="s">
        <v>96</v>
      </c>
      <c r="O152" t="s">
        <v>96</v>
      </c>
      <c r="P152" t="s">
        <v>349</v>
      </c>
      <c r="Q152">
        <v>1</v>
      </c>
      <c r="R152" t="s">
        <v>99</v>
      </c>
      <c r="U152" s="15">
        <v>44334.789386574077</v>
      </c>
      <c r="V152" t="s">
        <v>1371</v>
      </c>
      <c r="Z152" t="s">
        <v>1371</v>
      </c>
    </row>
    <row r="153" spans="1:26">
      <c r="A153">
        <v>885796323</v>
      </c>
      <c r="B153" t="s">
        <v>1850</v>
      </c>
      <c r="C153" t="s">
        <v>2079</v>
      </c>
      <c r="D153" t="s">
        <v>2300</v>
      </c>
      <c r="E153">
        <v>320002156</v>
      </c>
      <c r="F153">
        <v>27923</v>
      </c>
      <c r="G153">
        <v>4549980250587</v>
      </c>
      <c r="H153" s="3">
        <v>0.92</v>
      </c>
      <c r="I153">
        <v>119079</v>
      </c>
      <c r="K153">
        <v>4000</v>
      </c>
      <c r="L153" t="s">
        <v>93</v>
      </c>
      <c r="M153" t="s">
        <v>95</v>
      </c>
      <c r="N153" t="s">
        <v>96</v>
      </c>
      <c r="O153" t="s">
        <v>96</v>
      </c>
      <c r="P153" t="s">
        <v>349</v>
      </c>
      <c r="Q153">
        <v>1</v>
      </c>
      <c r="R153" t="s">
        <v>99</v>
      </c>
      <c r="U153" s="15">
        <v>44334.789386574077</v>
      </c>
      <c r="V153" t="s">
        <v>1372</v>
      </c>
      <c r="Z153" t="s">
        <v>1372</v>
      </c>
    </row>
    <row r="154" spans="1:26">
      <c r="A154">
        <v>885796324</v>
      </c>
      <c r="B154" t="s">
        <v>1851</v>
      </c>
      <c r="C154" t="s">
        <v>2080</v>
      </c>
      <c r="D154" t="s">
        <v>2301</v>
      </c>
      <c r="E154">
        <v>320002156</v>
      </c>
      <c r="F154">
        <v>27913</v>
      </c>
      <c r="G154">
        <v>4548736012547</v>
      </c>
      <c r="H154" s="3">
        <v>0.92</v>
      </c>
      <c r="I154">
        <v>119079</v>
      </c>
      <c r="K154">
        <v>3500</v>
      </c>
      <c r="L154" t="s">
        <v>93</v>
      </c>
      <c r="M154" t="s">
        <v>95</v>
      </c>
      <c r="N154" t="s">
        <v>96</v>
      </c>
      <c r="O154" t="s">
        <v>96</v>
      </c>
      <c r="P154" t="s">
        <v>349</v>
      </c>
      <c r="Q154">
        <v>1</v>
      </c>
      <c r="R154" t="s">
        <v>99</v>
      </c>
      <c r="U154" s="15">
        <v>44334.789386574077</v>
      </c>
      <c r="V154" t="s">
        <v>1373</v>
      </c>
      <c r="Z154" t="s">
        <v>1373</v>
      </c>
    </row>
    <row r="155" spans="1:26">
      <c r="A155">
        <v>885796325</v>
      </c>
      <c r="B155" t="s">
        <v>1852</v>
      </c>
      <c r="C155" t="s">
        <v>2081</v>
      </c>
      <c r="D155" t="s">
        <v>2302</v>
      </c>
      <c r="E155">
        <v>320002156</v>
      </c>
      <c r="F155">
        <v>27913</v>
      </c>
      <c r="G155">
        <v>4548736012554</v>
      </c>
      <c r="H155" s="3">
        <v>0.92</v>
      </c>
      <c r="I155">
        <v>119079</v>
      </c>
      <c r="K155">
        <v>3500</v>
      </c>
      <c r="L155" t="s">
        <v>93</v>
      </c>
      <c r="M155" t="s">
        <v>95</v>
      </c>
      <c r="N155" t="s">
        <v>96</v>
      </c>
      <c r="O155" t="s">
        <v>96</v>
      </c>
      <c r="P155" t="s">
        <v>349</v>
      </c>
      <c r="Q155">
        <v>1</v>
      </c>
      <c r="R155" t="s">
        <v>99</v>
      </c>
      <c r="U155" s="15">
        <v>44334.789386574077</v>
      </c>
      <c r="V155" t="s">
        <v>1374</v>
      </c>
      <c r="Z155" t="s">
        <v>1374</v>
      </c>
    </row>
    <row r="156" spans="1:26">
      <c r="A156">
        <v>885796330</v>
      </c>
      <c r="B156" t="s">
        <v>1853</v>
      </c>
      <c r="C156" t="s">
        <v>2082</v>
      </c>
      <c r="D156" t="s">
        <v>2303</v>
      </c>
      <c r="E156">
        <v>320002156</v>
      </c>
      <c r="F156">
        <v>27913</v>
      </c>
      <c r="G156">
        <v>4548736012561</v>
      </c>
      <c r="H156" s="3">
        <v>0.92</v>
      </c>
      <c r="I156">
        <v>119079</v>
      </c>
      <c r="K156">
        <v>3500</v>
      </c>
      <c r="L156" t="s">
        <v>93</v>
      </c>
      <c r="M156" t="s">
        <v>95</v>
      </c>
      <c r="N156" t="s">
        <v>96</v>
      </c>
      <c r="O156" t="s">
        <v>96</v>
      </c>
      <c r="P156" t="s">
        <v>349</v>
      </c>
      <c r="Q156">
        <v>1</v>
      </c>
      <c r="R156" t="s">
        <v>99</v>
      </c>
      <c r="U156" s="15">
        <v>44334.789386574077</v>
      </c>
      <c r="V156" t="s">
        <v>1375</v>
      </c>
      <c r="Z156" t="s">
        <v>1375</v>
      </c>
    </row>
    <row r="157" spans="1:26">
      <c r="A157">
        <v>885796329</v>
      </c>
      <c r="B157" t="s">
        <v>1854</v>
      </c>
      <c r="C157" t="s">
        <v>2083</v>
      </c>
      <c r="D157" t="s">
        <v>2304</v>
      </c>
      <c r="E157">
        <v>320002156</v>
      </c>
      <c r="F157">
        <v>27913</v>
      </c>
      <c r="G157">
        <v>4905524972535</v>
      </c>
      <c r="H157" s="3">
        <v>0.92</v>
      </c>
      <c r="I157">
        <v>119079</v>
      </c>
      <c r="K157">
        <v>6000</v>
      </c>
      <c r="L157" t="s">
        <v>93</v>
      </c>
      <c r="M157" t="s">
        <v>95</v>
      </c>
      <c r="N157" t="s">
        <v>96</v>
      </c>
      <c r="O157" t="s">
        <v>96</v>
      </c>
      <c r="P157" t="s">
        <v>349</v>
      </c>
      <c r="Q157">
        <v>1</v>
      </c>
      <c r="R157" t="s">
        <v>99</v>
      </c>
      <c r="U157" s="15">
        <v>44334.789386574077</v>
      </c>
      <c r="V157" t="s">
        <v>1376</v>
      </c>
      <c r="Z157" t="s">
        <v>1376</v>
      </c>
    </row>
    <row r="158" spans="1:26">
      <c r="A158">
        <v>885796326</v>
      </c>
      <c r="B158" t="s">
        <v>1855</v>
      </c>
      <c r="C158" t="s">
        <v>2084</v>
      </c>
      <c r="D158" t="s">
        <v>2305</v>
      </c>
      <c r="E158">
        <v>320002156</v>
      </c>
      <c r="F158">
        <v>27913</v>
      </c>
      <c r="G158">
        <v>4548736087989</v>
      </c>
      <c r="H158" s="3">
        <v>0.92</v>
      </c>
      <c r="I158">
        <v>119079</v>
      </c>
      <c r="K158">
        <v>6000</v>
      </c>
      <c r="L158" t="s">
        <v>93</v>
      </c>
      <c r="M158" t="s">
        <v>95</v>
      </c>
      <c r="N158" t="s">
        <v>96</v>
      </c>
      <c r="O158" t="s">
        <v>96</v>
      </c>
      <c r="P158" t="s">
        <v>349</v>
      </c>
      <c r="Q158">
        <v>1</v>
      </c>
      <c r="R158" t="s">
        <v>99</v>
      </c>
      <c r="U158" s="15">
        <v>44334.789386574077</v>
      </c>
      <c r="V158" t="s">
        <v>1377</v>
      </c>
      <c r="Z158" t="s">
        <v>1377</v>
      </c>
    </row>
    <row r="159" spans="1:26">
      <c r="A159">
        <v>885796327</v>
      </c>
      <c r="B159" t="s">
        <v>1856</v>
      </c>
      <c r="C159" t="s">
        <v>2085</v>
      </c>
      <c r="D159" t="s">
        <v>2306</v>
      </c>
      <c r="E159">
        <v>320002156</v>
      </c>
      <c r="F159">
        <v>27913</v>
      </c>
      <c r="G159">
        <v>4548736087613</v>
      </c>
      <c r="H159" s="3">
        <v>0.92</v>
      </c>
      <c r="I159">
        <v>119079</v>
      </c>
      <c r="K159">
        <v>4000</v>
      </c>
      <c r="L159" t="s">
        <v>93</v>
      </c>
      <c r="M159" t="s">
        <v>95</v>
      </c>
      <c r="N159" t="s">
        <v>96</v>
      </c>
      <c r="O159" t="s">
        <v>96</v>
      </c>
      <c r="P159" t="s">
        <v>349</v>
      </c>
      <c r="Q159">
        <v>1</v>
      </c>
      <c r="R159" t="s">
        <v>99</v>
      </c>
      <c r="U159" s="15">
        <v>44334.789386574077</v>
      </c>
      <c r="V159" t="s">
        <v>1378</v>
      </c>
      <c r="Z159" t="s">
        <v>1378</v>
      </c>
    </row>
    <row r="160" spans="1:26">
      <c r="A160">
        <v>885796328</v>
      </c>
      <c r="B160" t="s">
        <v>1857</v>
      </c>
      <c r="C160" t="s">
        <v>2086</v>
      </c>
      <c r="D160" t="s">
        <v>2307</v>
      </c>
      <c r="E160">
        <v>320002156</v>
      </c>
      <c r="F160">
        <v>27830</v>
      </c>
      <c r="G160">
        <v>4549292081121</v>
      </c>
      <c r="H160" s="3">
        <v>0.92</v>
      </c>
      <c r="I160">
        <v>119079</v>
      </c>
      <c r="K160">
        <v>4000</v>
      </c>
      <c r="L160" t="s">
        <v>93</v>
      </c>
      <c r="M160" t="s">
        <v>95</v>
      </c>
      <c r="N160" t="s">
        <v>96</v>
      </c>
      <c r="O160" t="s">
        <v>96</v>
      </c>
      <c r="P160" t="s">
        <v>349</v>
      </c>
      <c r="Q160">
        <v>1</v>
      </c>
      <c r="R160" t="s">
        <v>99</v>
      </c>
      <c r="U160" s="15">
        <v>44334.789386574077</v>
      </c>
      <c r="V160" t="s">
        <v>1379</v>
      </c>
      <c r="Z160" t="s">
        <v>1379</v>
      </c>
    </row>
    <row r="161" spans="1:26">
      <c r="A161">
        <v>885796331</v>
      </c>
      <c r="B161" t="s">
        <v>1858</v>
      </c>
      <c r="C161" t="s">
        <v>2087</v>
      </c>
      <c r="D161" t="s">
        <v>2308</v>
      </c>
      <c r="E161">
        <v>320002156</v>
      </c>
      <c r="F161">
        <v>27830</v>
      </c>
      <c r="G161">
        <v>4549292081053</v>
      </c>
      <c r="H161" s="3">
        <v>0.92</v>
      </c>
      <c r="I161">
        <v>119079</v>
      </c>
      <c r="K161">
        <v>4000</v>
      </c>
      <c r="L161" t="s">
        <v>93</v>
      </c>
      <c r="M161" t="s">
        <v>95</v>
      </c>
      <c r="N161" t="s">
        <v>96</v>
      </c>
      <c r="O161" t="s">
        <v>96</v>
      </c>
      <c r="P161" t="s">
        <v>349</v>
      </c>
      <c r="Q161">
        <v>1</v>
      </c>
      <c r="R161" t="s">
        <v>99</v>
      </c>
      <c r="U161" s="15">
        <v>44334.789386574077</v>
      </c>
      <c r="V161" t="s">
        <v>1380</v>
      </c>
      <c r="Z161" t="s">
        <v>1380</v>
      </c>
    </row>
    <row r="162" spans="1:26">
      <c r="A162">
        <v>885796332</v>
      </c>
      <c r="B162" t="s">
        <v>1859</v>
      </c>
      <c r="C162" t="s">
        <v>2088</v>
      </c>
      <c r="D162" t="s">
        <v>2309</v>
      </c>
      <c r="E162">
        <v>320002156</v>
      </c>
      <c r="F162">
        <v>27913</v>
      </c>
      <c r="G162">
        <v>4548736074033</v>
      </c>
      <c r="H162" s="3">
        <v>0.92</v>
      </c>
      <c r="I162">
        <v>119079</v>
      </c>
      <c r="K162">
        <v>8000</v>
      </c>
      <c r="L162" t="s">
        <v>93</v>
      </c>
      <c r="M162" t="s">
        <v>95</v>
      </c>
      <c r="N162" t="s">
        <v>96</v>
      </c>
      <c r="O162" t="s">
        <v>96</v>
      </c>
      <c r="P162" t="s">
        <v>349</v>
      </c>
      <c r="Q162">
        <v>1</v>
      </c>
      <c r="R162" t="s">
        <v>99</v>
      </c>
      <c r="U162" s="15">
        <v>44334.789386574077</v>
      </c>
      <c r="V162" t="s">
        <v>1381</v>
      </c>
      <c r="Z162" t="s">
        <v>1381</v>
      </c>
    </row>
    <row r="163" spans="1:26">
      <c r="A163">
        <v>885796333</v>
      </c>
      <c r="B163" t="s">
        <v>1860</v>
      </c>
      <c r="C163" t="s">
        <v>2089</v>
      </c>
      <c r="D163" t="s">
        <v>2310</v>
      </c>
      <c r="E163">
        <v>320002156</v>
      </c>
      <c r="F163">
        <v>27923</v>
      </c>
      <c r="G163">
        <v>4549077457974</v>
      </c>
      <c r="H163" s="3">
        <v>0.92</v>
      </c>
      <c r="I163">
        <v>119079</v>
      </c>
      <c r="K163">
        <v>4000</v>
      </c>
      <c r="L163" t="s">
        <v>93</v>
      </c>
      <c r="M163" t="s">
        <v>95</v>
      </c>
      <c r="N163" t="s">
        <v>96</v>
      </c>
      <c r="O163" t="s">
        <v>96</v>
      </c>
      <c r="P163" t="s">
        <v>349</v>
      </c>
      <c r="Q163">
        <v>1</v>
      </c>
      <c r="R163" t="s">
        <v>99</v>
      </c>
      <c r="U163" s="15">
        <v>44334.789386574077</v>
      </c>
      <c r="V163" t="s">
        <v>1382</v>
      </c>
      <c r="Z163" t="s">
        <v>1382</v>
      </c>
    </row>
    <row r="164" spans="1:26">
      <c r="A164">
        <v>885796334</v>
      </c>
      <c r="B164" t="s">
        <v>1861</v>
      </c>
      <c r="C164" t="s">
        <v>2090</v>
      </c>
      <c r="D164" t="s">
        <v>2311</v>
      </c>
      <c r="E164">
        <v>320002156</v>
      </c>
      <c r="F164">
        <v>27830</v>
      </c>
      <c r="G164">
        <v>4549292057584</v>
      </c>
      <c r="H164" s="3">
        <v>0.92</v>
      </c>
      <c r="I164">
        <v>119079</v>
      </c>
      <c r="K164">
        <v>3500</v>
      </c>
      <c r="L164" t="s">
        <v>93</v>
      </c>
      <c r="M164" t="s">
        <v>95</v>
      </c>
      <c r="N164" t="s">
        <v>96</v>
      </c>
      <c r="O164" t="s">
        <v>96</v>
      </c>
      <c r="P164" t="s">
        <v>349</v>
      </c>
      <c r="Q164">
        <v>1</v>
      </c>
      <c r="R164" t="s">
        <v>99</v>
      </c>
      <c r="U164" s="15">
        <v>44334.789386574077</v>
      </c>
      <c r="V164" t="s">
        <v>1383</v>
      </c>
      <c r="Z164" t="s">
        <v>1383</v>
      </c>
    </row>
    <row r="165" spans="1:26">
      <c r="A165">
        <v>885796335</v>
      </c>
      <c r="B165" t="s">
        <v>1862</v>
      </c>
      <c r="C165" t="s">
        <v>2091</v>
      </c>
      <c r="D165" t="s">
        <v>2312</v>
      </c>
      <c r="E165">
        <v>320002156</v>
      </c>
      <c r="F165">
        <v>27830</v>
      </c>
      <c r="G165">
        <v>4549292057522</v>
      </c>
      <c r="H165" s="3">
        <v>0.92</v>
      </c>
      <c r="I165">
        <v>119079</v>
      </c>
      <c r="K165">
        <v>3500</v>
      </c>
      <c r="L165" t="s">
        <v>93</v>
      </c>
      <c r="M165" t="s">
        <v>95</v>
      </c>
      <c r="N165" t="s">
        <v>96</v>
      </c>
      <c r="O165" t="s">
        <v>96</v>
      </c>
      <c r="P165" t="s">
        <v>349</v>
      </c>
      <c r="Q165">
        <v>1</v>
      </c>
      <c r="R165" t="s">
        <v>99</v>
      </c>
      <c r="U165" s="15">
        <v>44334.789386574077</v>
      </c>
      <c r="V165" t="s">
        <v>1384</v>
      </c>
      <c r="Z165" t="s">
        <v>1384</v>
      </c>
    </row>
    <row r="166" spans="1:26">
      <c r="A166">
        <v>885796336</v>
      </c>
      <c r="B166" t="s">
        <v>1863</v>
      </c>
      <c r="C166" t="s">
        <v>2092</v>
      </c>
      <c r="D166" t="s">
        <v>2313</v>
      </c>
      <c r="E166">
        <v>320002156</v>
      </c>
      <c r="F166">
        <v>27923</v>
      </c>
      <c r="G166">
        <v>4549980186145</v>
      </c>
      <c r="H166" s="3">
        <v>0.92</v>
      </c>
      <c r="I166">
        <v>119079</v>
      </c>
      <c r="K166">
        <v>6000</v>
      </c>
      <c r="L166" t="s">
        <v>93</v>
      </c>
      <c r="M166" t="s">
        <v>95</v>
      </c>
      <c r="N166" t="s">
        <v>96</v>
      </c>
      <c r="O166" t="s">
        <v>96</v>
      </c>
      <c r="P166" t="s">
        <v>349</v>
      </c>
      <c r="Q166">
        <v>1</v>
      </c>
      <c r="R166" t="s">
        <v>99</v>
      </c>
      <c r="U166" s="15">
        <v>44334.789386574077</v>
      </c>
      <c r="V166" t="s">
        <v>1385</v>
      </c>
      <c r="Z166" t="s">
        <v>1385</v>
      </c>
    </row>
    <row r="167" spans="1:26">
      <c r="A167">
        <v>885796337</v>
      </c>
      <c r="B167" t="s">
        <v>1864</v>
      </c>
      <c r="C167" t="s">
        <v>1864</v>
      </c>
      <c r="D167" t="s">
        <v>2314</v>
      </c>
      <c r="E167">
        <v>320002156</v>
      </c>
      <c r="F167">
        <v>27830</v>
      </c>
      <c r="G167">
        <v>4549292179675</v>
      </c>
      <c r="H167" s="3">
        <v>0.92</v>
      </c>
      <c r="I167">
        <v>119079</v>
      </c>
      <c r="K167">
        <v>3500</v>
      </c>
      <c r="L167" t="s">
        <v>93</v>
      </c>
      <c r="M167" t="s">
        <v>95</v>
      </c>
      <c r="N167" t="s">
        <v>96</v>
      </c>
      <c r="O167" t="s">
        <v>96</v>
      </c>
      <c r="P167" t="s">
        <v>349</v>
      </c>
      <c r="Q167">
        <v>1</v>
      </c>
      <c r="R167" t="s">
        <v>99</v>
      </c>
      <c r="U167" s="15">
        <v>44334.789386574077</v>
      </c>
      <c r="V167" t="s">
        <v>1386</v>
      </c>
      <c r="Z167" t="s">
        <v>1386</v>
      </c>
    </row>
    <row r="168" spans="1:26">
      <c r="A168">
        <v>885796338</v>
      </c>
      <c r="B168" t="s">
        <v>1865</v>
      </c>
      <c r="C168" t="s">
        <v>2093</v>
      </c>
      <c r="D168" t="s">
        <v>2315</v>
      </c>
      <c r="E168">
        <v>320002156</v>
      </c>
      <c r="F168">
        <v>27830</v>
      </c>
      <c r="G168">
        <v>4549292119114</v>
      </c>
      <c r="H168" s="3">
        <v>0.92</v>
      </c>
      <c r="I168">
        <v>119079</v>
      </c>
      <c r="K168">
        <v>4000</v>
      </c>
      <c r="L168" t="s">
        <v>93</v>
      </c>
      <c r="M168" t="s">
        <v>95</v>
      </c>
      <c r="N168" t="s">
        <v>96</v>
      </c>
      <c r="O168" t="s">
        <v>96</v>
      </c>
      <c r="P168" t="s">
        <v>349</v>
      </c>
      <c r="Q168">
        <v>1</v>
      </c>
      <c r="R168" t="s">
        <v>99</v>
      </c>
      <c r="U168" s="15">
        <v>44334.789386574077</v>
      </c>
      <c r="V168" t="s">
        <v>1387</v>
      </c>
      <c r="Z168" t="s">
        <v>1387</v>
      </c>
    </row>
    <row r="169" spans="1:26">
      <c r="A169">
        <v>885796339</v>
      </c>
      <c r="B169" t="s">
        <v>1866</v>
      </c>
      <c r="C169" t="s">
        <v>2094</v>
      </c>
      <c r="D169" t="s">
        <v>2316</v>
      </c>
      <c r="E169">
        <v>320002156</v>
      </c>
      <c r="F169">
        <v>27923</v>
      </c>
      <c r="G169">
        <v>4549980237403</v>
      </c>
      <c r="H169" s="3">
        <v>0.92</v>
      </c>
      <c r="I169">
        <v>119079</v>
      </c>
      <c r="K169">
        <v>4000</v>
      </c>
      <c r="L169" t="s">
        <v>93</v>
      </c>
      <c r="M169" t="s">
        <v>95</v>
      </c>
      <c r="N169" t="s">
        <v>96</v>
      </c>
      <c r="O169" t="s">
        <v>96</v>
      </c>
      <c r="P169" t="s">
        <v>349</v>
      </c>
      <c r="Q169">
        <v>1</v>
      </c>
      <c r="R169" t="s">
        <v>99</v>
      </c>
      <c r="U169" s="15">
        <v>44334.789386574077</v>
      </c>
      <c r="V169" t="s">
        <v>1388</v>
      </c>
      <c r="Z169" t="s">
        <v>1388</v>
      </c>
    </row>
    <row r="170" spans="1:26">
      <c r="A170">
        <v>885796340</v>
      </c>
      <c r="B170" t="s">
        <v>1867</v>
      </c>
      <c r="C170" t="s">
        <v>2095</v>
      </c>
      <c r="D170" t="s">
        <v>2317</v>
      </c>
      <c r="E170">
        <v>320002156</v>
      </c>
      <c r="F170">
        <v>27913</v>
      </c>
      <c r="G170">
        <v>4905524970098</v>
      </c>
      <c r="H170" s="3">
        <v>0.92</v>
      </c>
      <c r="I170">
        <v>119079</v>
      </c>
      <c r="K170">
        <v>6000</v>
      </c>
      <c r="L170" t="s">
        <v>93</v>
      </c>
      <c r="M170" t="s">
        <v>95</v>
      </c>
      <c r="N170" t="s">
        <v>96</v>
      </c>
      <c r="O170" t="s">
        <v>96</v>
      </c>
      <c r="P170" t="s">
        <v>349</v>
      </c>
      <c r="Q170">
        <v>1</v>
      </c>
      <c r="R170" t="s">
        <v>99</v>
      </c>
      <c r="U170" s="15">
        <v>44334.789386574077</v>
      </c>
      <c r="V170" t="s">
        <v>1389</v>
      </c>
      <c r="Z170" t="s">
        <v>1389</v>
      </c>
    </row>
    <row r="171" spans="1:26">
      <c r="A171">
        <v>885796341</v>
      </c>
      <c r="B171" t="s">
        <v>1868</v>
      </c>
      <c r="C171" t="s">
        <v>2096</v>
      </c>
      <c r="D171" t="s">
        <v>2318</v>
      </c>
      <c r="E171">
        <v>320002156</v>
      </c>
      <c r="F171">
        <v>27923</v>
      </c>
      <c r="G171">
        <v>4549980035153</v>
      </c>
      <c r="H171" s="3">
        <v>0.92</v>
      </c>
      <c r="I171">
        <v>119079</v>
      </c>
      <c r="K171">
        <v>4000</v>
      </c>
      <c r="L171" t="s">
        <v>93</v>
      </c>
      <c r="M171" t="s">
        <v>95</v>
      </c>
      <c r="N171" t="s">
        <v>96</v>
      </c>
      <c r="O171" t="s">
        <v>96</v>
      </c>
      <c r="P171" t="s">
        <v>349</v>
      </c>
      <c r="Q171">
        <v>1</v>
      </c>
      <c r="R171" t="s">
        <v>99</v>
      </c>
      <c r="U171" s="15">
        <v>44334.789386574077</v>
      </c>
      <c r="V171" t="s">
        <v>1390</v>
      </c>
      <c r="Z171" t="s">
        <v>1390</v>
      </c>
    </row>
    <row r="172" spans="1:26">
      <c r="A172">
        <v>885796342</v>
      </c>
      <c r="B172" t="s">
        <v>1869</v>
      </c>
      <c r="C172" t="s">
        <v>2097</v>
      </c>
      <c r="D172" t="s">
        <v>2319</v>
      </c>
      <c r="E172">
        <v>320002156</v>
      </c>
      <c r="F172">
        <v>27830</v>
      </c>
      <c r="G172">
        <v>4549292100723</v>
      </c>
      <c r="H172" s="3">
        <v>0.92</v>
      </c>
      <c r="I172">
        <v>119079</v>
      </c>
      <c r="K172">
        <v>6000</v>
      </c>
      <c r="L172" t="s">
        <v>93</v>
      </c>
      <c r="M172" t="s">
        <v>95</v>
      </c>
      <c r="N172" t="s">
        <v>96</v>
      </c>
      <c r="O172" t="s">
        <v>96</v>
      </c>
      <c r="P172" t="s">
        <v>349</v>
      </c>
      <c r="Q172">
        <v>1</v>
      </c>
      <c r="R172" t="s">
        <v>99</v>
      </c>
      <c r="U172" s="15">
        <v>44334.789398148147</v>
      </c>
      <c r="V172" t="s">
        <v>1391</v>
      </c>
      <c r="Z172" t="s">
        <v>1391</v>
      </c>
    </row>
    <row r="173" spans="1:26">
      <c r="A173">
        <v>885796343</v>
      </c>
      <c r="B173" t="s">
        <v>1870</v>
      </c>
      <c r="C173" t="s">
        <v>2098</v>
      </c>
      <c r="D173" t="s">
        <v>2320</v>
      </c>
      <c r="E173">
        <v>320002156</v>
      </c>
      <c r="G173">
        <v>4961607438619</v>
      </c>
      <c r="H173" s="3">
        <v>0.92</v>
      </c>
      <c r="I173">
        <v>119079</v>
      </c>
      <c r="K173">
        <v>1500</v>
      </c>
      <c r="L173" t="s">
        <v>93</v>
      </c>
      <c r="M173" t="s">
        <v>95</v>
      </c>
      <c r="N173" t="s">
        <v>96</v>
      </c>
      <c r="O173" t="s">
        <v>96</v>
      </c>
      <c r="P173" t="s">
        <v>349</v>
      </c>
      <c r="Q173">
        <v>1</v>
      </c>
      <c r="R173" t="s">
        <v>99</v>
      </c>
      <c r="U173" s="15">
        <v>44334.789398148147</v>
      </c>
      <c r="V173" t="s">
        <v>1392</v>
      </c>
      <c r="Z173" t="s">
        <v>1392</v>
      </c>
    </row>
    <row r="174" spans="1:26">
      <c r="A174">
        <v>885796344</v>
      </c>
      <c r="B174" t="s">
        <v>1871</v>
      </c>
      <c r="C174" t="s">
        <v>2099</v>
      </c>
      <c r="D174" t="s">
        <v>2321</v>
      </c>
      <c r="E174">
        <v>320002165</v>
      </c>
      <c r="F174">
        <v>15829</v>
      </c>
      <c r="G174">
        <v>4961311950360</v>
      </c>
      <c r="H174" s="3">
        <v>0.92</v>
      </c>
      <c r="I174">
        <v>119079</v>
      </c>
      <c r="K174">
        <v>6000</v>
      </c>
      <c r="L174" t="s">
        <v>93</v>
      </c>
      <c r="M174" t="s">
        <v>95</v>
      </c>
      <c r="N174" t="s">
        <v>96</v>
      </c>
      <c r="O174" t="s">
        <v>96</v>
      </c>
      <c r="P174" t="s">
        <v>496</v>
      </c>
      <c r="Q174">
        <v>1</v>
      </c>
      <c r="R174" t="s">
        <v>99</v>
      </c>
      <c r="U174" s="15">
        <v>44334.789398148147</v>
      </c>
      <c r="V174" t="s">
        <v>1393</v>
      </c>
      <c r="Z174" t="s">
        <v>1393</v>
      </c>
    </row>
    <row r="175" spans="1:26">
      <c r="A175">
        <v>885796345</v>
      </c>
      <c r="B175" t="s">
        <v>1872</v>
      </c>
      <c r="C175" t="s">
        <v>2100</v>
      </c>
      <c r="D175" t="s">
        <v>2322</v>
      </c>
      <c r="E175">
        <v>320002156</v>
      </c>
      <c r="F175">
        <v>27830</v>
      </c>
      <c r="G175">
        <v>4549292083453</v>
      </c>
      <c r="H175" s="3">
        <v>0.92</v>
      </c>
      <c r="I175">
        <v>119079</v>
      </c>
      <c r="K175">
        <v>6000</v>
      </c>
      <c r="L175" t="s">
        <v>93</v>
      </c>
      <c r="M175" t="s">
        <v>95</v>
      </c>
      <c r="N175" t="s">
        <v>96</v>
      </c>
      <c r="O175" t="s">
        <v>96</v>
      </c>
      <c r="P175" t="s">
        <v>349</v>
      </c>
      <c r="Q175">
        <v>1</v>
      </c>
      <c r="R175" t="s">
        <v>99</v>
      </c>
      <c r="U175" s="15">
        <v>44334.789398148147</v>
      </c>
      <c r="V175" t="s">
        <v>1394</v>
      </c>
      <c r="Z175" t="s">
        <v>1394</v>
      </c>
    </row>
    <row r="176" spans="1:26">
      <c r="A176">
        <v>885796346</v>
      </c>
      <c r="B176" t="s">
        <v>1873</v>
      </c>
      <c r="C176" t="s">
        <v>1873</v>
      </c>
      <c r="D176" t="s">
        <v>2323</v>
      </c>
      <c r="E176">
        <v>320002163</v>
      </c>
      <c r="F176">
        <v>27913</v>
      </c>
      <c r="G176">
        <v>4548736123205</v>
      </c>
      <c r="H176" s="3">
        <v>0.92</v>
      </c>
      <c r="I176">
        <v>119079</v>
      </c>
      <c r="K176">
        <v>12000</v>
      </c>
      <c r="L176" t="s">
        <v>93</v>
      </c>
      <c r="M176" t="s">
        <v>95</v>
      </c>
      <c r="N176" t="s">
        <v>96</v>
      </c>
      <c r="O176" t="s">
        <v>97</v>
      </c>
      <c r="P176" t="s">
        <v>97</v>
      </c>
      <c r="Q176">
        <v>1</v>
      </c>
      <c r="R176" t="s">
        <v>99</v>
      </c>
      <c r="U176" s="15">
        <v>44334.789398148147</v>
      </c>
      <c r="V176" t="s">
        <v>1395</v>
      </c>
      <c r="Z176" t="s">
        <v>1395</v>
      </c>
    </row>
    <row r="177" spans="1:26">
      <c r="A177">
        <v>885796347</v>
      </c>
      <c r="B177" t="s">
        <v>1874</v>
      </c>
      <c r="C177" t="s">
        <v>2101</v>
      </c>
      <c r="D177" t="s">
        <v>2324</v>
      </c>
      <c r="E177">
        <v>320002163</v>
      </c>
      <c r="F177">
        <v>114529</v>
      </c>
      <c r="G177">
        <v>743791915411</v>
      </c>
      <c r="H177" s="3">
        <v>0.92</v>
      </c>
      <c r="I177">
        <v>119079</v>
      </c>
      <c r="K177">
        <v>3500</v>
      </c>
      <c r="L177" t="s">
        <v>93</v>
      </c>
      <c r="M177" t="s">
        <v>95</v>
      </c>
      <c r="N177" t="s">
        <v>96</v>
      </c>
      <c r="O177" t="s">
        <v>97</v>
      </c>
      <c r="P177" t="s">
        <v>97</v>
      </c>
      <c r="Q177">
        <v>1</v>
      </c>
      <c r="R177" t="s">
        <v>99</v>
      </c>
      <c r="U177" s="15">
        <v>44334.789398148147</v>
      </c>
      <c r="V177" t="s">
        <v>1396</v>
      </c>
      <c r="Z177" t="s">
        <v>1396</v>
      </c>
    </row>
    <row r="178" spans="1:26">
      <c r="A178">
        <v>885796348</v>
      </c>
      <c r="B178" t="s">
        <v>1875</v>
      </c>
      <c r="C178" t="s">
        <v>2102</v>
      </c>
      <c r="D178" t="s">
        <v>2325</v>
      </c>
      <c r="E178">
        <v>320002163</v>
      </c>
      <c r="F178">
        <v>48345</v>
      </c>
      <c r="G178">
        <v>6941565903150</v>
      </c>
      <c r="H178" s="3">
        <v>0.92</v>
      </c>
      <c r="I178">
        <v>119079</v>
      </c>
      <c r="K178">
        <v>4000</v>
      </c>
      <c r="L178" t="s">
        <v>93</v>
      </c>
      <c r="M178" t="s">
        <v>95</v>
      </c>
      <c r="N178" t="s">
        <v>96</v>
      </c>
      <c r="O178" t="s">
        <v>97</v>
      </c>
      <c r="P178" t="s">
        <v>97</v>
      </c>
      <c r="Q178">
        <v>1</v>
      </c>
      <c r="R178" t="s">
        <v>99</v>
      </c>
      <c r="U178" s="15">
        <v>44334.789398148147</v>
      </c>
      <c r="V178" t="s">
        <v>1397</v>
      </c>
      <c r="Z178" t="s">
        <v>1397</v>
      </c>
    </row>
    <row r="179" spans="1:26">
      <c r="A179">
        <v>885796349</v>
      </c>
      <c r="B179" t="s">
        <v>1876</v>
      </c>
      <c r="C179" t="s">
        <v>2103</v>
      </c>
      <c r="D179" t="s">
        <v>2326</v>
      </c>
      <c r="E179">
        <v>320002163</v>
      </c>
      <c r="G179">
        <v>4537694288347</v>
      </c>
      <c r="H179" s="3">
        <v>0.92</v>
      </c>
      <c r="I179">
        <v>119079</v>
      </c>
      <c r="K179">
        <v>4000</v>
      </c>
      <c r="L179" t="s">
        <v>93</v>
      </c>
      <c r="M179" t="s">
        <v>95</v>
      </c>
      <c r="N179" t="s">
        <v>96</v>
      </c>
      <c r="O179" t="s">
        <v>97</v>
      </c>
      <c r="P179" t="s">
        <v>97</v>
      </c>
      <c r="Q179">
        <v>1</v>
      </c>
      <c r="R179" t="s">
        <v>99</v>
      </c>
      <c r="U179" s="15">
        <v>44334.789398148147</v>
      </c>
      <c r="V179" t="s">
        <v>1398</v>
      </c>
      <c r="Z179" t="s">
        <v>1398</v>
      </c>
    </row>
    <row r="180" spans="1:26">
      <c r="A180">
        <v>885796350</v>
      </c>
      <c r="B180" t="s">
        <v>1877</v>
      </c>
      <c r="C180" t="s">
        <v>2104</v>
      </c>
      <c r="D180" t="s">
        <v>2327</v>
      </c>
      <c r="E180">
        <v>320002163</v>
      </c>
      <c r="F180">
        <v>27922</v>
      </c>
      <c r="G180">
        <v>4975769444296</v>
      </c>
      <c r="H180" s="3">
        <v>0.92</v>
      </c>
      <c r="I180">
        <v>119079</v>
      </c>
      <c r="K180">
        <v>6000</v>
      </c>
      <c r="L180" t="s">
        <v>93</v>
      </c>
      <c r="M180" t="s">
        <v>95</v>
      </c>
      <c r="N180" t="s">
        <v>96</v>
      </c>
      <c r="O180" t="s">
        <v>97</v>
      </c>
      <c r="P180" t="s">
        <v>97</v>
      </c>
      <c r="Q180">
        <v>1</v>
      </c>
      <c r="R180" t="s">
        <v>99</v>
      </c>
      <c r="U180" s="15">
        <v>44334.789398148147</v>
      </c>
      <c r="V180" t="s">
        <v>1399</v>
      </c>
      <c r="Z180" t="s">
        <v>1399</v>
      </c>
    </row>
    <row r="181" spans="1:26">
      <c r="A181">
        <v>885796351</v>
      </c>
      <c r="B181" t="s">
        <v>1878</v>
      </c>
      <c r="C181" t="s">
        <v>2105</v>
      </c>
      <c r="D181" t="s">
        <v>2328</v>
      </c>
      <c r="E181">
        <v>320002163</v>
      </c>
      <c r="F181">
        <v>27922</v>
      </c>
      <c r="G181">
        <v>4975769444302</v>
      </c>
      <c r="H181" s="3">
        <v>0.92</v>
      </c>
      <c r="I181">
        <v>119079</v>
      </c>
      <c r="K181">
        <v>6000</v>
      </c>
      <c r="L181" t="s">
        <v>93</v>
      </c>
      <c r="M181" t="s">
        <v>95</v>
      </c>
      <c r="N181" t="s">
        <v>96</v>
      </c>
      <c r="O181" t="s">
        <v>97</v>
      </c>
      <c r="P181" t="s">
        <v>97</v>
      </c>
      <c r="Q181">
        <v>1</v>
      </c>
      <c r="R181" t="s">
        <v>99</v>
      </c>
      <c r="U181" s="15">
        <v>44334.789398148147</v>
      </c>
      <c r="V181" t="s">
        <v>1400</v>
      </c>
      <c r="Z181" t="s">
        <v>1400</v>
      </c>
    </row>
    <row r="182" spans="1:26">
      <c r="A182">
        <v>885796354</v>
      </c>
      <c r="B182" t="s">
        <v>1879</v>
      </c>
      <c r="C182" t="s">
        <v>2106</v>
      </c>
      <c r="D182" t="s">
        <v>2329</v>
      </c>
      <c r="E182">
        <v>320002163</v>
      </c>
      <c r="F182">
        <v>27922</v>
      </c>
      <c r="G182">
        <v>4975769452383</v>
      </c>
      <c r="H182" s="3">
        <v>0.92</v>
      </c>
      <c r="I182">
        <v>119079</v>
      </c>
      <c r="K182">
        <v>6000</v>
      </c>
      <c r="L182" t="s">
        <v>93</v>
      </c>
      <c r="M182" t="s">
        <v>95</v>
      </c>
      <c r="N182" t="s">
        <v>96</v>
      </c>
      <c r="O182" t="s">
        <v>97</v>
      </c>
      <c r="P182" t="s">
        <v>97</v>
      </c>
      <c r="Q182">
        <v>1</v>
      </c>
      <c r="R182" t="s">
        <v>99</v>
      </c>
      <c r="U182" s="15">
        <v>44334.789398148147</v>
      </c>
      <c r="V182" t="s">
        <v>1401</v>
      </c>
      <c r="Z182" t="s">
        <v>1401</v>
      </c>
    </row>
    <row r="183" spans="1:26">
      <c r="A183">
        <v>885796355</v>
      </c>
      <c r="B183" t="s">
        <v>1880</v>
      </c>
      <c r="C183" t="s">
        <v>2107</v>
      </c>
      <c r="D183" t="s">
        <v>2330</v>
      </c>
      <c r="E183">
        <v>320002160</v>
      </c>
      <c r="F183">
        <v>27525</v>
      </c>
      <c r="G183">
        <v>4547410449341</v>
      </c>
      <c r="H183" s="3">
        <v>0.92</v>
      </c>
      <c r="I183">
        <v>119079</v>
      </c>
      <c r="K183">
        <v>1500</v>
      </c>
      <c r="L183" t="s">
        <v>93</v>
      </c>
      <c r="M183" t="s">
        <v>95</v>
      </c>
      <c r="N183" t="s">
        <v>96</v>
      </c>
      <c r="O183" t="s">
        <v>96</v>
      </c>
      <c r="P183" t="s">
        <v>385</v>
      </c>
      <c r="Q183">
        <v>1</v>
      </c>
      <c r="R183" t="s">
        <v>99</v>
      </c>
      <c r="U183" s="15">
        <v>44334.789398148147</v>
      </c>
      <c r="V183" t="s">
        <v>1402</v>
      </c>
      <c r="Z183" t="s">
        <v>1402</v>
      </c>
    </row>
    <row r="184" spans="1:26">
      <c r="A184">
        <v>885796356</v>
      </c>
      <c r="B184" t="s">
        <v>1881</v>
      </c>
      <c r="C184" t="s">
        <v>2108</v>
      </c>
      <c r="D184" t="s">
        <v>2331</v>
      </c>
      <c r="E184">
        <v>320002160</v>
      </c>
      <c r="G184">
        <v>9120096771569</v>
      </c>
      <c r="H184" s="3">
        <v>0.92</v>
      </c>
      <c r="I184">
        <v>119079</v>
      </c>
      <c r="K184">
        <v>6000</v>
      </c>
      <c r="L184" t="s">
        <v>93</v>
      </c>
      <c r="M184" t="s">
        <v>95</v>
      </c>
      <c r="N184" t="s">
        <v>96</v>
      </c>
      <c r="O184" t="s">
        <v>96</v>
      </c>
      <c r="P184" t="s">
        <v>385</v>
      </c>
      <c r="Q184">
        <v>1</v>
      </c>
      <c r="R184" t="s">
        <v>99</v>
      </c>
      <c r="U184" s="15">
        <v>44334.789398148147</v>
      </c>
      <c r="V184" t="s">
        <v>1403</v>
      </c>
      <c r="Z184" t="s">
        <v>1403</v>
      </c>
    </row>
    <row r="185" spans="1:26">
      <c r="A185">
        <v>900847896</v>
      </c>
      <c r="B185" t="s">
        <v>1882</v>
      </c>
      <c r="C185" t="s">
        <v>2109</v>
      </c>
      <c r="D185" t="s">
        <v>2332</v>
      </c>
      <c r="E185">
        <v>320002154</v>
      </c>
      <c r="F185">
        <v>27382</v>
      </c>
      <c r="G185">
        <v>4960759906311</v>
      </c>
      <c r="H185" s="3">
        <v>0.92</v>
      </c>
      <c r="I185">
        <v>119079</v>
      </c>
      <c r="K185">
        <v>6000</v>
      </c>
      <c r="L185" t="s">
        <v>93</v>
      </c>
      <c r="M185" t="s">
        <v>95</v>
      </c>
      <c r="N185" t="s">
        <v>96</v>
      </c>
      <c r="O185" t="s">
        <v>96</v>
      </c>
      <c r="P185" t="s">
        <v>114</v>
      </c>
      <c r="Q185">
        <v>1</v>
      </c>
      <c r="R185" t="s">
        <v>99</v>
      </c>
      <c r="U185" s="15">
        <v>44389.723958333336</v>
      </c>
      <c r="V185" t="s">
        <v>1404</v>
      </c>
      <c r="Z185" t="s">
        <v>1404</v>
      </c>
    </row>
    <row r="186" spans="1:26">
      <c r="A186">
        <v>900847897</v>
      </c>
      <c r="B186" t="s">
        <v>1883</v>
      </c>
      <c r="C186" t="s">
        <v>2110</v>
      </c>
      <c r="D186" t="s">
        <v>2333</v>
      </c>
      <c r="E186">
        <v>320002154</v>
      </c>
      <c r="F186">
        <v>27382</v>
      </c>
      <c r="G186">
        <v>4960759906335</v>
      </c>
      <c r="H186" s="3">
        <v>0.92</v>
      </c>
      <c r="I186">
        <v>119079</v>
      </c>
      <c r="K186">
        <v>6000</v>
      </c>
      <c r="L186" t="s">
        <v>93</v>
      </c>
      <c r="M186" t="s">
        <v>95</v>
      </c>
      <c r="N186" t="s">
        <v>96</v>
      </c>
      <c r="O186" t="s">
        <v>96</v>
      </c>
      <c r="P186" t="s">
        <v>114</v>
      </c>
      <c r="Q186">
        <v>1</v>
      </c>
      <c r="R186" t="s">
        <v>99</v>
      </c>
      <c r="U186" s="15">
        <v>44389.723958333336</v>
      </c>
      <c r="V186" t="s">
        <v>1405</v>
      </c>
      <c r="Z186" t="s">
        <v>1405</v>
      </c>
    </row>
    <row r="187" spans="1:26">
      <c r="A187">
        <v>900847898</v>
      </c>
      <c r="B187" t="s">
        <v>1884</v>
      </c>
      <c r="C187" t="s">
        <v>2111</v>
      </c>
      <c r="D187" t="s">
        <v>2334</v>
      </c>
      <c r="E187">
        <v>320002154</v>
      </c>
      <c r="F187">
        <v>27382</v>
      </c>
      <c r="G187">
        <v>4960759906328</v>
      </c>
      <c r="H187" s="3">
        <v>0.92</v>
      </c>
      <c r="I187">
        <v>119079</v>
      </c>
      <c r="K187">
        <v>6000</v>
      </c>
      <c r="L187" t="s">
        <v>93</v>
      </c>
      <c r="M187" t="s">
        <v>95</v>
      </c>
      <c r="N187" t="s">
        <v>96</v>
      </c>
      <c r="O187" t="s">
        <v>96</v>
      </c>
      <c r="P187" t="s">
        <v>114</v>
      </c>
      <c r="Q187">
        <v>1</v>
      </c>
      <c r="R187" t="s">
        <v>99</v>
      </c>
      <c r="U187" s="15">
        <v>44389.723958333336</v>
      </c>
      <c r="V187" t="s">
        <v>1406</v>
      </c>
      <c r="Z187" t="s">
        <v>1406</v>
      </c>
    </row>
    <row r="188" spans="1:26">
      <c r="A188">
        <v>900847899</v>
      </c>
      <c r="B188" t="s">
        <v>1885</v>
      </c>
      <c r="C188" t="s">
        <v>2112</v>
      </c>
      <c r="D188" t="s">
        <v>2335</v>
      </c>
      <c r="E188">
        <v>320002154</v>
      </c>
      <c r="F188">
        <v>27759</v>
      </c>
      <c r="G188">
        <v>4545350053581</v>
      </c>
      <c r="H188" s="3">
        <v>0.92</v>
      </c>
      <c r="I188">
        <v>119079</v>
      </c>
      <c r="K188">
        <v>4000</v>
      </c>
      <c r="L188" t="s">
        <v>93</v>
      </c>
      <c r="M188" t="s">
        <v>95</v>
      </c>
      <c r="N188" t="s">
        <v>96</v>
      </c>
      <c r="O188" t="s">
        <v>96</v>
      </c>
      <c r="P188" t="s">
        <v>114</v>
      </c>
      <c r="Q188">
        <v>1</v>
      </c>
      <c r="R188" t="s">
        <v>99</v>
      </c>
      <c r="U188" s="15">
        <v>44389.723958333336</v>
      </c>
      <c r="V188" t="s">
        <v>1407</v>
      </c>
      <c r="Z188" t="s">
        <v>1407</v>
      </c>
    </row>
    <row r="189" spans="1:26">
      <c r="A189">
        <v>900847900</v>
      </c>
      <c r="B189" t="s">
        <v>1886</v>
      </c>
      <c r="C189" t="s">
        <v>2113</v>
      </c>
      <c r="D189" t="s">
        <v>2336</v>
      </c>
      <c r="E189">
        <v>320002154</v>
      </c>
      <c r="F189">
        <v>27759</v>
      </c>
      <c r="G189">
        <v>4545350053574</v>
      </c>
      <c r="H189" s="3">
        <v>0.92</v>
      </c>
      <c r="I189">
        <v>119079</v>
      </c>
      <c r="K189">
        <v>4000</v>
      </c>
      <c r="L189" t="s">
        <v>93</v>
      </c>
      <c r="M189" t="s">
        <v>95</v>
      </c>
      <c r="N189" t="s">
        <v>96</v>
      </c>
      <c r="O189" t="s">
        <v>96</v>
      </c>
      <c r="P189" t="s">
        <v>114</v>
      </c>
      <c r="Q189">
        <v>1</v>
      </c>
      <c r="R189" t="s">
        <v>99</v>
      </c>
      <c r="U189" s="15">
        <v>44389.723958333336</v>
      </c>
      <c r="V189" t="s">
        <v>1408</v>
      </c>
      <c r="Z189" t="s">
        <v>1408</v>
      </c>
    </row>
    <row r="190" spans="1:26">
      <c r="A190">
        <v>900847901</v>
      </c>
      <c r="B190" t="s">
        <v>1887</v>
      </c>
      <c r="C190" t="s">
        <v>2114</v>
      </c>
      <c r="D190" t="s">
        <v>2337</v>
      </c>
      <c r="E190">
        <v>320002154</v>
      </c>
      <c r="F190">
        <v>27759</v>
      </c>
      <c r="G190">
        <v>4545350053598</v>
      </c>
      <c r="H190" s="3">
        <v>0.92</v>
      </c>
      <c r="I190">
        <v>119079</v>
      </c>
      <c r="K190">
        <v>4000</v>
      </c>
      <c r="L190" t="s">
        <v>93</v>
      </c>
      <c r="M190" t="s">
        <v>95</v>
      </c>
      <c r="N190" t="s">
        <v>96</v>
      </c>
      <c r="O190" t="s">
        <v>96</v>
      </c>
      <c r="P190" t="s">
        <v>114</v>
      </c>
      <c r="Q190">
        <v>1</v>
      </c>
      <c r="R190" t="s">
        <v>99</v>
      </c>
      <c r="U190" s="15">
        <v>44389.723958333336</v>
      </c>
      <c r="V190" t="s">
        <v>1409</v>
      </c>
      <c r="Z190" t="s">
        <v>1409</v>
      </c>
    </row>
    <row r="191" spans="1:26">
      <c r="A191">
        <v>900847902</v>
      </c>
      <c r="B191" t="s">
        <v>1888</v>
      </c>
      <c r="C191" t="s">
        <v>2115</v>
      </c>
      <c r="D191" t="s">
        <v>2338</v>
      </c>
      <c r="E191">
        <v>320002154</v>
      </c>
      <c r="F191">
        <v>27759</v>
      </c>
      <c r="G191">
        <v>4545350053604</v>
      </c>
      <c r="H191" s="3">
        <v>0.92</v>
      </c>
      <c r="I191">
        <v>119079</v>
      </c>
      <c r="K191">
        <v>4000</v>
      </c>
      <c r="L191" t="s">
        <v>93</v>
      </c>
      <c r="M191" t="s">
        <v>95</v>
      </c>
      <c r="N191" t="s">
        <v>96</v>
      </c>
      <c r="O191" t="s">
        <v>96</v>
      </c>
      <c r="P191" t="s">
        <v>114</v>
      </c>
      <c r="Q191">
        <v>1</v>
      </c>
      <c r="R191" t="s">
        <v>99</v>
      </c>
      <c r="U191" s="15">
        <v>44389.723958333336</v>
      </c>
      <c r="V191" t="s">
        <v>1410</v>
      </c>
      <c r="Z191" t="s">
        <v>1410</v>
      </c>
    </row>
    <row r="192" spans="1:26">
      <c r="A192">
        <v>900847903</v>
      </c>
      <c r="B192" t="s">
        <v>1889</v>
      </c>
      <c r="C192" t="s">
        <v>2116</v>
      </c>
      <c r="D192" t="s">
        <v>2339</v>
      </c>
      <c r="E192">
        <v>320002154</v>
      </c>
      <c r="F192">
        <v>27923</v>
      </c>
      <c r="G192">
        <v>4549980499771</v>
      </c>
      <c r="H192" s="3">
        <v>0.92</v>
      </c>
      <c r="I192">
        <v>119079</v>
      </c>
      <c r="K192">
        <v>6000</v>
      </c>
      <c r="L192" t="s">
        <v>93</v>
      </c>
      <c r="M192" t="s">
        <v>95</v>
      </c>
      <c r="N192" t="s">
        <v>96</v>
      </c>
      <c r="O192" t="s">
        <v>96</v>
      </c>
      <c r="P192" t="s">
        <v>114</v>
      </c>
      <c r="Q192">
        <v>1</v>
      </c>
      <c r="R192" t="s">
        <v>99</v>
      </c>
      <c r="U192" s="15">
        <v>44389.723958333336</v>
      </c>
      <c r="V192" t="s">
        <v>1411</v>
      </c>
      <c r="Z192" t="s">
        <v>1411</v>
      </c>
    </row>
    <row r="193" spans="1:26">
      <c r="A193">
        <v>900847904</v>
      </c>
      <c r="B193" t="s">
        <v>1890</v>
      </c>
      <c r="C193" t="s">
        <v>2117</v>
      </c>
      <c r="D193" t="s">
        <v>2340</v>
      </c>
      <c r="E193">
        <v>320002154</v>
      </c>
      <c r="F193">
        <v>27923</v>
      </c>
      <c r="G193">
        <v>4549980499795</v>
      </c>
      <c r="H193" s="3">
        <v>0.92</v>
      </c>
      <c r="I193">
        <v>119079</v>
      </c>
      <c r="K193">
        <v>8000</v>
      </c>
      <c r="L193" t="s">
        <v>93</v>
      </c>
      <c r="M193" t="s">
        <v>95</v>
      </c>
      <c r="N193" t="s">
        <v>96</v>
      </c>
      <c r="O193" t="s">
        <v>96</v>
      </c>
      <c r="P193" t="s">
        <v>114</v>
      </c>
      <c r="Q193">
        <v>1</v>
      </c>
      <c r="R193" t="s">
        <v>99</v>
      </c>
      <c r="U193" s="15">
        <v>44389.723958333336</v>
      </c>
      <c r="V193" t="s">
        <v>1412</v>
      </c>
      <c r="Z193" t="s">
        <v>1412</v>
      </c>
    </row>
    <row r="194" spans="1:26">
      <c r="A194">
        <v>900847905</v>
      </c>
      <c r="B194" t="s">
        <v>1891</v>
      </c>
      <c r="C194" t="s">
        <v>2118</v>
      </c>
      <c r="D194" t="s">
        <v>2341</v>
      </c>
      <c r="E194">
        <v>320002154</v>
      </c>
      <c r="F194">
        <v>27913</v>
      </c>
      <c r="G194">
        <v>4548736128378</v>
      </c>
      <c r="H194" s="3">
        <v>0.92</v>
      </c>
      <c r="I194">
        <v>119079</v>
      </c>
      <c r="K194">
        <v>8000</v>
      </c>
      <c r="L194" t="s">
        <v>93</v>
      </c>
      <c r="M194" t="s">
        <v>95</v>
      </c>
      <c r="N194" t="s">
        <v>96</v>
      </c>
      <c r="O194" t="s">
        <v>96</v>
      </c>
      <c r="P194" t="s">
        <v>114</v>
      </c>
      <c r="Q194">
        <v>1</v>
      </c>
      <c r="R194" t="s">
        <v>99</v>
      </c>
      <c r="U194" s="15">
        <v>44389.723958333336</v>
      </c>
      <c r="V194" t="s">
        <v>1413</v>
      </c>
      <c r="Z194" t="s">
        <v>1413</v>
      </c>
    </row>
    <row r="195" spans="1:26">
      <c r="A195">
        <v>900847906</v>
      </c>
      <c r="B195" t="s">
        <v>1892</v>
      </c>
      <c r="C195" t="s">
        <v>2119</v>
      </c>
      <c r="D195" t="s">
        <v>2342</v>
      </c>
      <c r="E195">
        <v>320002154</v>
      </c>
      <c r="F195">
        <v>27913</v>
      </c>
      <c r="G195">
        <v>4548736128477</v>
      </c>
      <c r="H195" s="3">
        <v>0.92</v>
      </c>
      <c r="I195">
        <v>119079</v>
      </c>
      <c r="K195">
        <v>8000</v>
      </c>
      <c r="L195" t="s">
        <v>93</v>
      </c>
      <c r="M195" t="s">
        <v>95</v>
      </c>
      <c r="N195" t="s">
        <v>96</v>
      </c>
      <c r="O195" t="s">
        <v>96</v>
      </c>
      <c r="P195" t="s">
        <v>114</v>
      </c>
      <c r="Q195">
        <v>1</v>
      </c>
      <c r="R195" t="s">
        <v>99</v>
      </c>
      <c r="U195" s="15">
        <v>44389.723958333336</v>
      </c>
      <c r="V195" t="s">
        <v>1414</v>
      </c>
      <c r="Z195" t="s">
        <v>1414</v>
      </c>
    </row>
    <row r="196" spans="1:26">
      <c r="A196">
        <v>900847907</v>
      </c>
      <c r="B196" t="s">
        <v>1893</v>
      </c>
      <c r="C196" t="s">
        <v>2120</v>
      </c>
      <c r="D196" t="s">
        <v>2343</v>
      </c>
      <c r="E196">
        <v>320002154</v>
      </c>
      <c r="F196">
        <v>28745</v>
      </c>
      <c r="G196">
        <v>4549212302336</v>
      </c>
      <c r="H196" s="3">
        <v>0.92</v>
      </c>
      <c r="I196">
        <v>119079</v>
      </c>
      <c r="K196">
        <v>6000</v>
      </c>
      <c r="L196" t="s">
        <v>93</v>
      </c>
      <c r="M196" t="s">
        <v>95</v>
      </c>
      <c r="N196" t="s">
        <v>96</v>
      </c>
      <c r="O196" t="s">
        <v>96</v>
      </c>
      <c r="P196" t="s">
        <v>114</v>
      </c>
      <c r="Q196">
        <v>1</v>
      </c>
      <c r="R196" t="s">
        <v>99</v>
      </c>
      <c r="U196" s="15">
        <v>44389.723958333336</v>
      </c>
      <c r="V196" t="s">
        <v>1415</v>
      </c>
      <c r="Z196" t="s">
        <v>1415</v>
      </c>
    </row>
    <row r="197" spans="1:26">
      <c r="A197">
        <v>900847908</v>
      </c>
      <c r="B197" t="s">
        <v>1894</v>
      </c>
      <c r="C197" t="s">
        <v>2121</v>
      </c>
      <c r="D197" t="s">
        <v>2344</v>
      </c>
      <c r="E197">
        <v>320002154</v>
      </c>
      <c r="F197">
        <v>28745</v>
      </c>
      <c r="G197">
        <v>4549212302565</v>
      </c>
      <c r="H197" s="3">
        <v>0.92</v>
      </c>
      <c r="I197">
        <v>119079</v>
      </c>
      <c r="K197">
        <v>6000</v>
      </c>
      <c r="L197" t="s">
        <v>93</v>
      </c>
      <c r="M197" t="s">
        <v>95</v>
      </c>
      <c r="N197" t="s">
        <v>96</v>
      </c>
      <c r="O197" t="s">
        <v>96</v>
      </c>
      <c r="P197" t="s">
        <v>114</v>
      </c>
      <c r="Q197">
        <v>1</v>
      </c>
      <c r="R197" t="s">
        <v>99</v>
      </c>
      <c r="U197" s="15">
        <v>44389.723958333336</v>
      </c>
      <c r="V197" t="s">
        <v>1416</v>
      </c>
      <c r="Z197" t="s">
        <v>1416</v>
      </c>
    </row>
    <row r="198" spans="1:26">
      <c r="A198">
        <v>900847909</v>
      </c>
      <c r="B198" t="s">
        <v>1510</v>
      </c>
      <c r="C198" t="s">
        <v>1510</v>
      </c>
      <c r="D198" t="s">
        <v>2345</v>
      </c>
      <c r="E198">
        <v>320002154</v>
      </c>
      <c r="F198">
        <v>27913</v>
      </c>
      <c r="G198">
        <v>4548736130678</v>
      </c>
      <c r="H198" s="3">
        <v>0.92</v>
      </c>
      <c r="I198">
        <v>119079</v>
      </c>
      <c r="K198">
        <v>12000</v>
      </c>
      <c r="L198" t="s">
        <v>93</v>
      </c>
      <c r="M198" t="s">
        <v>95</v>
      </c>
      <c r="N198" t="s">
        <v>96</v>
      </c>
      <c r="O198" t="s">
        <v>96</v>
      </c>
      <c r="P198" t="s">
        <v>114</v>
      </c>
      <c r="Q198">
        <v>1</v>
      </c>
      <c r="R198" t="s">
        <v>99</v>
      </c>
      <c r="U198" s="15">
        <v>44389.723958333336</v>
      </c>
      <c r="V198" t="s">
        <v>1417</v>
      </c>
      <c r="Z198" t="s">
        <v>1417</v>
      </c>
    </row>
    <row r="199" spans="1:26">
      <c r="A199">
        <v>900847910</v>
      </c>
      <c r="B199" t="s">
        <v>1895</v>
      </c>
      <c r="C199" t="s">
        <v>2122</v>
      </c>
      <c r="D199" t="s">
        <v>2346</v>
      </c>
      <c r="E199">
        <v>320002154</v>
      </c>
      <c r="F199">
        <v>27525</v>
      </c>
      <c r="G199">
        <v>4547410442625</v>
      </c>
      <c r="H199" s="3">
        <v>0.92</v>
      </c>
      <c r="I199">
        <v>119079</v>
      </c>
      <c r="K199">
        <v>6000</v>
      </c>
      <c r="L199" t="s">
        <v>93</v>
      </c>
      <c r="M199" t="s">
        <v>95</v>
      </c>
      <c r="N199" t="s">
        <v>96</v>
      </c>
      <c r="O199" t="s">
        <v>96</v>
      </c>
      <c r="P199" t="s">
        <v>114</v>
      </c>
      <c r="Q199">
        <v>1</v>
      </c>
      <c r="R199" t="s">
        <v>99</v>
      </c>
      <c r="U199" s="15">
        <v>44389.723958333336</v>
      </c>
      <c r="V199" t="s">
        <v>1418</v>
      </c>
      <c r="Z199" t="s">
        <v>1418</v>
      </c>
    </row>
    <row r="200" spans="1:26">
      <c r="A200">
        <v>900847911</v>
      </c>
      <c r="B200" t="s">
        <v>1896</v>
      </c>
      <c r="C200" t="s">
        <v>2123</v>
      </c>
      <c r="D200" t="s">
        <v>2347</v>
      </c>
      <c r="E200">
        <v>320002154</v>
      </c>
      <c r="F200">
        <v>27525</v>
      </c>
      <c r="G200">
        <v>4547410442632</v>
      </c>
      <c r="H200" s="3">
        <v>0.92</v>
      </c>
      <c r="I200">
        <v>119079</v>
      </c>
      <c r="K200">
        <v>6000</v>
      </c>
      <c r="L200" t="s">
        <v>93</v>
      </c>
      <c r="M200" t="s">
        <v>95</v>
      </c>
      <c r="N200" t="s">
        <v>96</v>
      </c>
      <c r="O200" t="s">
        <v>96</v>
      </c>
      <c r="P200" t="s">
        <v>114</v>
      </c>
      <c r="Q200">
        <v>1</v>
      </c>
      <c r="R200" t="s">
        <v>99</v>
      </c>
      <c r="U200" s="15">
        <v>44389.723958333336</v>
      </c>
      <c r="V200" t="s">
        <v>1419</v>
      </c>
      <c r="Z200" t="s">
        <v>1419</v>
      </c>
    </row>
    <row r="201" spans="1:26">
      <c r="A201">
        <v>900847912</v>
      </c>
      <c r="B201" t="s">
        <v>1897</v>
      </c>
      <c r="C201" t="s">
        <v>2124</v>
      </c>
      <c r="D201" t="s">
        <v>2348</v>
      </c>
      <c r="E201">
        <v>320002154</v>
      </c>
      <c r="F201">
        <v>27525</v>
      </c>
      <c r="G201">
        <v>4547410457636</v>
      </c>
      <c r="H201" s="3">
        <v>0.92</v>
      </c>
      <c r="I201">
        <v>119079</v>
      </c>
      <c r="K201">
        <v>6000</v>
      </c>
      <c r="L201" t="s">
        <v>93</v>
      </c>
      <c r="M201" t="s">
        <v>95</v>
      </c>
      <c r="N201" t="s">
        <v>96</v>
      </c>
      <c r="O201" t="s">
        <v>96</v>
      </c>
      <c r="P201" t="s">
        <v>114</v>
      </c>
      <c r="Q201">
        <v>1</v>
      </c>
      <c r="R201" t="s">
        <v>99</v>
      </c>
      <c r="U201" s="15">
        <v>44389.723958333336</v>
      </c>
      <c r="V201" t="s">
        <v>1420</v>
      </c>
      <c r="Z201" t="s">
        <v>1420</v>
      </c>
    </row>
    <row r="202" spans="1:26">
      <c r="A202">
        <v>900847913</v>
      </c>
      <c r="B202" t="s">
        <v>1898</v>
      </c>
      <c r="C202" t="s">
        <v>2125</v>
      </c>
      <c r="D202" t="s">
        <v>2349</v>
      </c>
      <c r="E202">
        <v>320002154</v>
      </c>
      <c r="F202">
        <v>27525</v>
      </c>
      <c r="G202">
        <v>4547410457629</v>
      </c>
      <c r="H202" s="3">
        <v>0.92</v>
      </c>
      <c r="I202">
        <v>119079</v>
      </c>
      <c r="K202">
        <v>6000</v>
      </c>
      <c r="L202" t="s">
        <v>93</v>
      </c>
      <c r="M202" t="s">
        <v>95</v>
      </c>
      <c r="N202" t="s">
        <v>96</v>
      </c>
      <c r="O202" t="s">
        <v>96</v>
      </c>
      <c r="P202" t="s">
        <v>114</v>
      </c>
      <c r="Q202">
        <v>1</v>
      </c>
      <c r="R202" t="s">
        <v>99</v>
      </c>
      <c r="U202" s="15">
        <v>44389.723958333336</v>
      </c>
      <c r="V202" t="s">
        <v>1421</v>
      </c>
      <c r="Z202" t="s">
        <v>1421</v>
      </c>
    </row>
    <row r="203" spans="1:26">
      <c r="A203">
        <v>900847914</v>
      </c>
      <c r="B203" t="s">
        <v>1899</v>
      </c>
      <c r="C203" t="s">
        <v>2126</v>
      </c>
      <c r="D203" t="s">
        <v>2350</v>
      </c>
      <c r="E203">
        <v>320002154</v>
      </c>
      <c r="F203">
        <v>27525</v>
      </c>
      <c r="G203">
        <v>4960759905918</v>
      </c>
      <c r="H203" s="3">
        <v>0.92</v>
      </c>
      <c r="I203">
        <v>119079</v>
      </c>
      <c r="K203">
        <v>8000</v>
      </c>
      <c r="L203" t="s">
        <v>93</v>
      </c>
      <c r="M203" t="s">
        <v>95</v>
      </c>
      <c r="N203" t="s">
        <v>96</v>
      </c>
      <c r="O203" t="s">
        <v>96</v>
      </c>
      <c r="P203" t="s">
        <v>114</v>
      </c>
      <c r="Q203">
        <v>1</v>
      </c>
      <c r="R203" t="s">
        <v>99</v>
      </c>
      <c r="U203" s="15">
        <v>44389.723958333336</v>
      </c>
      <c r="V203" t="s">
        <v>1422</v>
      </c>
      <c r="Z203" t="s">
        <v>1422</v>
      </c>
    </row>
    <row r="204" spans="1:26">
      <c r="A204">
        <v>900847915</v>
      </c>
      <c r="B204" t="s">
        <v>1900</v>
      </c>
      <c r="C204" t="s">
        <v>2127</v>
      </c>
      <c r="D204" t="s">
        <v>2351</v>
      </c>
      <c r="E204">
        <v>320002154</v>
      </c>
      <c r="F204">
        <v>27525</v>
      </c>
      <c r="G204">
        <v>4955478182818</v>
      </c>
      <c r="H204" s="3">
        <v>0.92</v>
      </c>
      <c r="I204">
        <v>119079</v>
      </c>
      <c r="K204">
        <v>6000</v>
      </c>
      <c r="L204" t="s">
        <v>93</v>
      </c>
      <c r="M204" t="s">
        <v>95</v>
      </c>
      <c r="N204" t="s">
        <v>96</v>
      </c>
      <c r="O204" t="s">
        <v>96</v>
      </c>
      <c r="P204" t="s">
        <v>114</v>
      </c>
      <c r="Q204">
        <v>1</v>
      </c>
      <c r="R204" t="s">
        <v>99</v>
      </c>
      <c r="U204" s="15">
        <v>44389.723958333336</v>
      </c>
      <c r="V204" t="s">
        <v>1423</v>
      </c>
      <c r="Z204" t="s">
        <v>1423</v>
      </c>
    </row>
    <row r="205" spans="1:26">
      <c r="A205">
        <v>900847916</v>
      </c>
      <c r="B205" t="s">
        <v>1901</v>
      </c>
      <c r="C205" t="s">
        <v>2128</v>
      </c>
      <c r="D205" t="s">
        <v>2352</v>
      </c>
      <c r="E205">
        <v>320002154</v>
      </c>
      <c r="F205">
        <v>27382</v>
      </c>
      <c r="G205">
        <v>4960759905697</v>
      </c>
      <c r="H205" s="3">
        <v>0.92</v>
      </c>
      <c r="I205">
        <v>119079</v>
      </c>
      <c r="K205">
        <v>8000</v>
      </c>
      <c r="L205" t="s">
        <v>93</v>
      </c>
      <c r="M205" t="s">
        <v>95</v>
      </c>
      <c r="N205" t="s">
        <v>96</v>
      </c>
      <c r="O205" t="s">
        <v>96</v>
      </c>
      <c r="P205" t="s">
        <v>114</v>
      </c>
      <c r="Q205">
        <v>1</v>
      </c>
      <c r="R205" t="s">
        <v>99</v>
      </c>
      <c r="U205" s="15">
        <v>44389.723958333336</v>
      </c>
      <c r="V205" t="s">
        <v>1424</v>
      </c>
      <c r="Z205" t="s">
        <v>1424</v>
      </c>
    </row>
    <row r="206" spans="1:26">
      <c r="A206">
        <v>900847917</v>
      </c>
      <c r="B206" t="s">
        <v>1902</v>
      </c>
      <c r="C206" t="s">
        <v>1902</v>
      </c>
      <c r="D206" t="s">
        <v>2353</v>
      </c>
      <c r="E206">
        <v>320002154</v>
      </c>
      <c r="F206">
        <v>223</v>
      </c>
      <c r="G206">
        <v>85126939038</v>
      </c>
      <c r="H206" s="3">
        <v>0.92</v>
      </c>
      <c r="I206">
        <v>119079</v>
      </c>
      <c r="K206">
        <v>8000</v>
      </c>
      <c r="L206" t="s">
        <v>93</v>
      </c>
      <c r="M206" t="s">
        <v>95</v>
      </c>
      <c r="N206" t="s">
        <v>96</v>
      </c>
      <c r="O206" t="s">
        <v>96</v>
      </c>
      <c r="P206" t="s">
        <v>114</v>
      </c>
      <c r="Q206">
        <v>1</v>
      </c>
      <c r="R206" t="s">
        <v>99</v>
      </c>
      <c r="U206" s="15">
        <v>44389.723958333336</v>
      </c>
      <c r="V206" t="s">
        <v>1425</v>
      </c>
      <c r="Z206" t="s">
        <v>1425</v>
      </c>
    </row>
    <row r="207" spans="1:26">
      <c r="A207">
        <v>900847918</v>
      </c>
      <c r="B207" t="s">
        <v>1903</v>
      </c>
      <c r="C207" t="s">
        <v>2129</v>
      </c>
      <c r="D207" t="s">
        <v>2354</v>
      </c>
      <c r="E207">
        <v>320002154</v>
      </c>
      <c r="F207">
        <v>223</v>
      </c>
      <c r="G207">
        <v>85126939076</v>
      </c>
      <c r="H207" s="3">
        <v>0.92</v>
      </c>
      <c r="I207">
        <v>119079</v>
      </c>
      <c r="K207">
        <v>8000</v>
      </c>
      <c r="L207" t="s">
        <v>93</v>
      </c>
      <c r="M207" t="s">
        <v>95</v>
      </c>
      <c r="N207" t="s">
        <v>96</v>
      </c>
      <c r="O207" t="s">
        <v>96</v>
      </c>
      <c r="P207" t="s">
        <v>114</v>
      </c>
      <c r="Q207">
        <v>1</v>
      </c>
      <c r="R207" t="s">
        <v>99</v>
      </c>
      <c r="U207" s="15">
        <v>44389.723958333336</v>
      </c>
      <c r="V207" t="s">
        <v>1426</v>
      </c>
      <c r="Z207" t="s">
        <v>1426</v>
      </c>
    </row>
    <row r="208" spans="1:26">
      <c r="A208">
        <v>900847919</v>
      </c>
      <c r="B208" t="s">
        <v>1904</v>
      </c>
      <c r="C208" t="s">
        <v>2130</v>
      </c>
      <c r="D208" t="s">
        <v>2355</v>
      </c>
      <c r="E208">
        <v>320002154</v>
      </c>
      <c r="F208">
        <v>27830</v>
      </c>
      <c r="G208">
        <v>4549292176292</v>
      </c>
      <c r="H208" s="3">
        <v>0.92</v>
      </c>
      <c r="I208">
        <v>119079</v>
      </c>
      <c r="K208">
        <v>6000</v>
      </c>
      <c r="L208" t="s">
        <v>93</v>
      </c>
      <c r="M208" t="s">
        <v>95</v>
      </c>
      <c r="N208" t="s">
        <v>96</v>
      </c>
      <c r="O208" t="s">
        <v>96</v>
      </c>
      <c r="P208" t="s">
        <v>114</v>
      </c>
      <c r="Q208">
        <v>1</v>
      </c>
      <c r="R208" t="s">
        <v>99</v>
      </c>
      <c r="U208" s="15">
        <v>44389.723958333336</v>
      </c>
      <c r="V208" t="s">
        <v>1427</v>
      </c>
      <c r="Z208" t="s">
        <v>1427</v>
      </c>
    </row>
    <row r="209" spans="1:26">
      <c r="A209">
        <v>900847920</v>
      </c>
      <c r="B209" t="s">
        <v>1905</v>
      </c>
      <c r="C209" t="s">
        <v>2131</v>
      </c>
      <c r="D209" t="s">
        <v>2356</v>
      </c>
      <c r="E209">
        <v>320002154</v>
      </c>
      <c r="F209">
        <v>27830</v>
      </c>
      <c r="G209">
        <v>4549292176339</v>
      </c>
      <c r="H209" s="3">
        <v>0.92</v>
      </c>
      <c r="I209">
        <v>119079</v>
      </c>
      <c r="K209">
        <v>6000</v>
      </c>
      <c r="L209" t="s">
        <v>93</v>
      </c>
      <c r="M209" t="s">
        <v>95</v>
      </c>
      <c r="N209" t="s">
        <v>96</v>
      </c>
      <c r="O209" t="s">
        <v>96</v>
      </c>
      <c r="P209" t="s">
        <v>114</v>
      </c>
      <c r="Q209">
        <v>1</v>
      </c>
      <c r="R209" t="s">
        <v>99</v>
      </c>
      <c r="U209" s="15">
        <v>44389.723958333336</v>
      </c>
      <c r="V209" t="s">
        <v>1428</v>
      </c>
      <c r="Z209" t="s">
        <v>1428</v>
      </c>
    </row>
    <row r="210" spans="1:26">
      <c r="A210">
        <v>900847921</v>
      </c>
      <c r="B210" t="s">
        <v>1906</v>
      </c>
      <c r="C210" t="s">
        <v>2132</v>
      </c>
      <c r="D210" t="s">
        <v>1906</v>
      </c>
      <c r="E210">
        <v>320002154</v>
      </c>
      <c r="F210">
        <v>27830</v>
      </c>
      <c r="G210">
        <v>4549292176308</v>
      </c>
      <c r="H210" s="3">
        <v>0.92</v>
      </c>
      <c r="I210">
        <v>119079</v>
      </c>
      <c r="K210">
        <v>6000</v>
      </c>
      <c r="L210" t="s">
        <v>93</v>
      </c>
      <c r="M210" t="s">
        <v>95</v>
      </c>
      <c r="N210" t="s">
        <v>96</v>
      </c>
      <c r="O210" t="s">
        <v>96</v>
      </c>
      <c r="P210" t="s">
        <v>114</v>
      </c>
      <c r="Q210">
        <v>1</v>
      </c>
      <c r="R210" t="s">
        <v>99</v>
      </c>
      <c r="U210" s="15">
        <v>44389.723958333336</v>
      </c>
      <c r="V210" t="s">
        <v>1429</v>
      </c>
      <c r="Z210" t="s">
        <v>1429</v>
      </c>
    </row>
    <row r="211" spans="1:26">
      <c r="A211">
        <v>900847922</v>
      </c>
      <c r="B211" t="s">
        <v>1907</v>
      </c>
      <c r="C211" t="s">
        <v>2133</v>
      </c>
      <c r="D211" t="s">
        <v>1907</v>
      </c>
      <c r="E211">
        <v>320002154</v>
      </c>
      <c r="F211">
        <v>27830</v>
      </c>
      <c r="G211">
        <v>4549292180008</v>
      </c>
      <c r="H211" s="3">
        <v>0.92</v>
      </c>
      <c r="I211">
        <v>119079</v>
      </c>
      <c r="K211">
        <v>6000</v>
      </c>
      <c r="L211" t="s">
        <v>93</v>
      </c>
      <c r="M211" t="s">
        <v>95</v>
      </c>
      <c r="N211" t="s">
        <v>96</v>
      </c>
      <c r="O211" t="s">
        <v>96</v>
      </c>
      <c r="P211" t="s">
        <v>114</v>
      </c>
      <c r="Q211">
        <v>1</v>
      </c>
      <c r="R211" t="s">
        <v>99</v>
      </c>
      <c r="U211" s="15">
        <v>44389.723958333336</v>
      </c>
      <c r="V211" t="s">
        <v>1430</v>
      </c>
      <c r="Z211" t="s">
        <v>1430</v>
      </c>
    </row>
    <row r="212" spans="1:26">
      <c r="A212">
        <v>1020959541</v>
      </c>
      <c r="B212" t="s">
        <v>1908</v>
      </c>
      <c r="C212" t="s">
        <v>2134</v>
      </c>
      <c r="D212" t="s">
        <v>2357</v>
      </c>
      <c r="E212">
        <v>320002155</v>
      </c>
      <c r="G212">
        <v>4545350053949</v>
      </c>
      <c r="H212" s="3">
        <v>0.92</v>
      </c>
      <c r="I212">
        <v>119079</v>
      </c>
      <c r="K212">
        <v>6000</v>
      </c>
      <c r="V212" t="s">
        <v>1568</v>
      </c>
    </row>
    <row r="213" spans="1:26">
      <c r="A213">
        <v>1020959542</v>
      </c>
      <c r="B213" t="s">
        <v>1909</v>
      </c>
      <c r="C213" t="s">
        <v>2135</v>
      </c>
      <c r="D213" t="s">
        <v>2358</v>
      </c>
      <c r="E213">
        <v>320002155</v>
      </c>
      <c r="G213">
        <v>4545350053932</v>
      </c>
      <c r="H213" s="3">
        <v>0.92</v>
      </c>
      <c r="I213">
        <v>119079</v>
      </c>
      <c r="K213">
        <v>6000</v>
      </c>
      <c r="V213" t="s">
        <v>1569</v>
      </c>
    </row>
    <row r="214" spans="1:26">
      <c r="A214">
        <v>1020959543</v>
      </c>
      <c r="B214" t="s">
        <v>1910</v>
      </c>
      <c r="C214" t="s">
        <v>2136</v>
      </c>
      <c r="D214" t="s">
        <v>2359</v>
      </c>
      <c r="E214">
        <v>320002155</v>
      </c>
      <c r="G214">
        <v>4545350053956</v>
      </c>
      <c r="H214" s="3">
        <v>0.92</v>
      </c>
      <c r="I214">
        <v>119079</v>
      </c>
      <c r="K214">
        <v>6000</v>
      </c>
      <c r="V214" t="s">
        <v>1570</v>
      </c>
    </row>
    <row r="215" spans="1:26">
      <c r="A215">
        <v>1020959544</v>
      </c>
      <c r="B215" t="s">
        <v>1911</v>
      </c>
      <c r="C215" t="s">
        <v>2137</v>
      </c>
      <c r="D215" t="s">
        <v>2360</v>
      </c>
      <c r="E215">
        <v>320002155</v>
      </c>
      <c r="G215">
        <v>4545350053963</v>
      </c>
      <c r="H215" s="3">
        <v>0.92</v>
      </c>
      <c r="I215">
        <v>119079</v>
      </c>
      <c r="K215">
        <v>6000</v>
      </c>
      <c r="V215" t="s">
        <v>1571</v>
      </c>
    </row>
    <row r="216" spans="1:26">
      <c r="A216">
        <v>1020959546</v>
      </c>
      <c r="B216" t="s">
        <v>1912</v>
      </c>
      <c r="C216" t="s">
        <v>2138</v>
      </c>
      <c r="D216" t="s">
        <v>2361</v>
      </c>
      <c r="E216">
        <v>320002155</v>
      </c>
      <c r="G216">
        <v>4545350053987</v>
      </c>
      <c r="H216" s="3">
        <v>0.92</v>
      </c>
      <c r="I216">
        <v>119079</v>
      </c>
      <c r="K216">
        <v>6000</v>
      </c>
      <c r="V216" t="s">
        <v>1572</v>
      </c>
    </row>
    <row r="217" spans="1:26">
      <c r="A217">
        <v>1020959547</v>
      </c>
      <c r="B217" t="s">
        <v>1913</v>
      </c>
      <c r="C217" t="s">
        <v>2139</v>
      </c>
      <c r="D217" t="s">
        <v>2362</v>
      </c>
      <c r="E217">
        <v>320002155</v>
      </c>
      <c r="G217">
        <v>4545350053970</v>
      </c>
      <c r="H217" s="3">
        <v>0.92</v>
      </c>
      <c r="I217">
        <v>119079</v>
      </c>
      <c r="K217">
        <v>6000</v>
      </c>
      <c r="V217" t="s">
        <v>1573</v>
      </c>
    </row>
    <row r="218" spans="1:26">
      <c r="A218">
        <v>1020959548</v>
      </c>
      <c r="B218" t="s">
        <v>1914</v>
      </c>
      <c r="C218" t="s">
        <v>2140</v>
      </c>
      <c r="D218" t="s">
        <v>2363</v>
      </c>
      <c r="E218">
        <v>320002155</v>
      </c>
      <c r="F218">
        <v>27525</v>
      </c>
      <c r="G218">
        <v>4547410486421</v>
      </c>
      <c r="H218" s="3">
        <v>0.92</v>
      </c>
      <c r="I218">
        <v>119079</v>
      </c>
      <c r="K218">
        <v>6000</v>
      </c>
      <c r="V218" t="s">
        <v>1574</v>
      </c>
    </row>
    <row r="219" spans="1:26">
      <c r="A219">
        <v>1020959550</v>
      </c>
      <c r="B219" t="s">
        <v>1915</v>
      </c>
      <c r="C219" t="s">
        <v>2141</v>
      </c>
      <c r="D219" t="s">
        <v>2364</v>
      </c>
      <c r="E219">
        <v>320002155</v>
      </c>
      <c r="F219">
        <v>27525</v>
      </c>
      <c r="G219">
        <v>4547410486438</v>
      </c>
      <c r="H219" s="3">
        <v>0.92</v>
      </c>
      <c r="I219">
        <v>119079</v>
      </c>
      <c r="K219">
        <v>8000</v>
      </c>
      <c r="V219" t="s">
        <v>1575</v>
      </c>
    </row>
    <row r="220" spans="1:26">
      <c r="A220">
        <v>1020959551</v>
      </c>
      <c r="B220" t="s">
        <v>1916</v>
      </c>
      <c r="C220" t="s">
        <v>2142</v>
      </c>
      <c r="D220" t="s">
        <v>2365</v>
      </c>
      <c r="E220">
        <v>320002155</v>
      </c>
      <c r="F220">
        <v>27525</v>
      </c>
      <c r="G220">
        <v>4547410486759</v>
      </c>
      <c r="H220" s="3">
        <v>0.92</v>
      </c>
      <c r="I220">
        <v>119079</v>
      </c>
      <c r="K220">
        <v>6000</v>
      </c>
      <c r="V220" t="s">
        <v>1576</v>
      </c>
    </row>
    <row r="221" spans="1:26">
      <c r="A221">
        <v>1020959552</v>
      </c>
      <c r="B221" t="s">
        <v>1917</v>
      </c>
      <c r="C221" t="s">
        <v>2143</v>
      </c>
      <c r="D221" t="s">
        <v>2366</v>
      </c>
      <c r="E221">
        <v>320002155</v>
      </c>
      <c r="F221">
        <v>27525</v>
      </c>
      <c r="G221">
        <v>4547410486742</v>
      </c>
      <c r="H221" s="3">
        <v>0.92</v>
      </c>
      <c r="I221">
        <v>119079</v>
      </c>
      <c r="K221">
        <v>8000</v>
      </c>
      <c r="V221" t="s">
        <v>1577</v>
      </c>
    </row>
    <row r="222" spans="1:26">
      <c r="A222">
        <v>1020959553</v>
      </c>
      <c r="B222" t="s">
        <v>1918</v>
      </c>
      <c r="C222" t="s">
        <v>2144</v>
      </c>
      <c r="D222" t="s">
        <v>2367</v>
      </c>
      <c r="E222">
        <v>320002155</v>
      </c>
      <c r="F222">
        <v>27525</v>
      </c>
      <c r="G222">
        <v>4547410469226</v>
      </c>
      <c r="H222" s="3">
        <v>0.92</v>
      </c>
      <c r="I222">
        <v>119079</v>
      </c>
      <c r="K222">
        <v>8000</v>
      </c>
      <c r="V222" t="s">
        <v>1578</v>
      </c>
    </row>
    <row r="223" spans="1:26">
      <c r="A223">
        <v>1020959554</v>
      </c>
      <c r="B223" t="s">
        <v>1919</v>
      </c>
      <c r="C223" t="s">
        <v>2145</v>
      </c>
      <c r="D223" t="s">
        <v>2368</v>
      </c>
      <c r="E223">
        <v>320002155</v>
      </c>
      <c r="F223">
        <v>27525</v>
      </c>
      <c r="G223">
        <v>4547410485837</v>
      </c>
      <c r="H223" s="3">
        <v>0.92</v>
      </c>
      <c r="I223">
        <v>119079</v>
      </c>
      <c r="K223">
        <v>8000</v>
      </c>
      <c r="V223" t="s">
        <v>1579</v>
      </c>
    </row>
    <row r="224" spans="1:26">
      <c r="A224">
        <v>1020959555</v>
      </c>
      <c r="B224" t="s">
        <v>1920</v>
      </c>
      <c r="C224" t="s">
        <v>2146</v>
      </c>
      <c r="D224" t="s">
        <v>2369</v>
      </c>
      <c r="E224">
        <v>320002155</v>
      </c>
      <c r="F224">
        <v>27913</v>
      </c>
      <c r="G224">
        <v>4548736145573</v>
      </c>
      <c r="H224" s="3">
        <v>0.92</v>
      </c>
      <c r="I224">
        <v>119079</v>
      </c>
      <c r="K224">
        <v>12000</v>
      </c>
      <c r="V224" t="s">
        <v>1580</v>
      </c>
    </row>
    <row r="225" spans="1:23">
      <c r="A225">
        <v>1020959556</v>
      </c>
      <c r="B225" t="s">
        <v>1921</v>
      </c>
      <c r="C225" t="s">
        <v>2147</v>
      </c>
      <c r="D225" t="s">
        <v>2370</v>
      </c>
      <c r="E225">
        <v>320002155</v>
      </c>
      <c r="F225">
        <v>27830</v>
      </c>
      <c r="G225">
        <v>4549292200508</v>
      </c>
      <c r="H225" s="3">
        <v>0.92</v>
      </c>
      <c r="I225">
        <v>119079</v>
      </c>
      <c r="K225">
        <v>8000</v>
      </c>
      <c r="V225" t="s">
        <v>1581</v>
      </c>
    </row>
    <row r="226" spans="1:23">
      <c r="A226">
        <v>1020959557</v>
      </c>
      <c r="B226" t="s">
        <v>1922</v>
      </c>
      <c r="C226" t="s">
        <v>2148</v>
      </c>
      <c r="D226" t="s">
        <v>2371</v>
      </c>
      <c r="E226">
        <v>320002155</v>
      </c>
      <c r="F226">
        <v>27830</v>
      </c>
      <c r="G226">
        <v>4549292200652</v>
      </c>
      <c r="H226" s="3">
        <v>0.92</v>
      </c>
      <c r="I226">
        <v>119079</v>
      </c>
      <c r="K226">
        <v>8000</v>
      </c>
      <c r="V226" t="s">
        <v>1582</v>
      </c>
    </row>
    <row r="227" spans="1:23">
      <c r="A227">
        <v>1020959558</v>
      </c>
      <c r="B227" t="s">
        <v>1923</v>
      </c>
      <c r="C227" t="s">
        <v>2149</v>
      </c>
      <c r="D227" t="s">
        <v>2372</v>
      </c>
      <c r="E227">
        <v>320002155</v>
      </c>
      <c r="F227">
        <v>27830</v>
      </c>
      <c r="G227">
        <v>4549292200577</v>
      </c>
      <c r="H227" s="3">
        <v>0.92</v>
      </c>
      <c r="I227">
        <v>119079</v>
      </c>
      <c r="K227">
        <v>6000</v>
      </c>
      <c r="V227" t="s">
        <v>1583</v>
      </c>
    </row>
    <row r="228" spans="1:23">
      <c r="A228">
        <v>1020959560</v>
      </c>
      <c r="B228" t="s">
        <v>1924</v>
      </c>
      <c r="C228" t="s">
        <v>2150</v>
      </c>
      <c r="D228" t="s">
        <v>2373</v>
      </c>
      <c r="E228">
        <v>320002155</v>
      </c>
      <c r="F228">
        <v>27382</v>
      </c>
      <c r="G228">
        <v>4960759904508</v>
      </c>
      <c r="H228" s="3">
        <v>0.92</v>
      </c>
      <c r="I228">
        <v>119079</v>
      </c>
      <c r="K228">
        <v>8000</v>
      </c>
      <c r="V228" t="s">
        <v>1584</v>
      </c>
    </row>
    <row r="229" spans="1:23">
      <c r="A229">
        <v>1020959561</v>
      </c>
      <c r="B229" t="s">
        <v>1925</v>
      </c>
      <c r="C229" t="s">
        <v>2151</v>
      </c>
      <c r="D229" t="s">
        <v>2374</v>
      </c>
      <c r="E229">
        <v>320002155</v>
      </c>
      <c r="F229">
        <v>28745</v>
      </c>
      <c r="G229">
        <v>4549212305054</v>
      </c>
      <c r="H229" s="3">
        <v>0.92</v>
      </c>
      <c r="I229">
        <v>119079</v>
      </c>
      <c r="K229">
        <v>6000</v>
      </c>
      <c r="V229" t="s">
        <v>1585</v>
      </c>
    </row>
    <row r="230" spans="1:23">
      <c r="A230">
        <v>1020959563</v>
      </c>
      <c r="B230" t="s">
        <v>1926</v>
      </c>
      <c r="C230" t="s">
        <v>2152</v>
      </c>
      <c r="D230" t="s">
        <v>2375</v>
      </c>
      <c r="E230">
        <v>320002155</v>
      </c>
      <c r="F230">
        <v>28745</v>
      </c>
      <c r="G230">
        <v>4549212305153</v>
      </c>
      <c r="H230" s="3">
        <v>0.92</v>
      </c>
      <c r="I230">
        <v>119079</v>
      </c>
      <c r="K230">
        <v>6000</v>
      </c>
      <c r="V230" t="s">
        <v>1586</v>
      </c>
    </row>
    <row r="231" spans="1:23">
      <c r="A231">
        <v>1020959564</v>
      </c>
      <c r="B231" t="s">
        <v>1927</v>
      </c>
      <c r="C231" t="s">
        <v>2153</v>
      </c>
      <c r="D231" t="s">
        <v>2376</v>
      </c>
      <c r="E231">
        <v>320002155</v>
      </c>
      <c r="F231">
        <v>27759</v>
      </c>
      <c r="G231">
        <v>4545350055844</v>
      </c>
      <c r="H231" s="3">
        <v>0.92</v>
      </c>
      <c r="I231">
        <v>119079</v>
      </c>
      <c r="K231">
        <v>6000</v>
      </c>
      <c r="V231" t="s">
        <v>1587</v>
      </c>
    </row>
    <row r="232" spans="1:23">
      <c r="A232">
        <v>1020959565</v>
      </c>
      <c r="B232" t="s">
        <v>1928</v>
      </c>
      <c r="C232" t="s">
        <v>2154</v>
      </c>
      <c r="D232" t="s">
        <v>2377</v>
      </c>
      <c r="E232">
        <v>320002155</v>
      </c>
      <c r="F232">
        <v>27759</v>
      </c>
      <c r="G232">
        <v>4545350055851</v>
      </c>
      <c r="H232" s="3">
        <v>0.92</v>
      </c>
      <c r="I232">
        <v>119079</v>
      </c>
      <c r="K232">
        <v>6000</v>
      </c>
      <c r="V232" t="s">
        <v>1588</v>
      </c>
    </row>
    <row r="233" spans="1:23">
      <c r="A233">
        <v>1020959566</v>
      </c>
      <c r="B233" t="s">
        <v>1929</v>
      </c>
      <c r="C233" t="s">
        <v>2155</v>
      </c>
      <c r="D233" t="s">
        <v>2378</v>
      </c>
      <c r="E233">
        <v>320002155</v>
      </c>
      <c r="F233">
        <v>27923</v>
      </c>
      <c r="G233">
        <v>4549980665602</v>
      </c>
      <c r="H233" s="3">
        <v>0.92</v>
      </c>
      <c r="I233">
        <v>119079</v>
      </c>
      <c r="K233">
        <v>4000</v>
      </c>
      <c r="V233" t="s">
        <v>1589</v>
      </c>
    </row>
    <row r="234" spans="1:23">
      <c r="A234">
        <v>1020959567</v>
      </c>
      <c r="B234" t="s">
        <v>1930</v>
      </c>
      <c r="C234" t="s">
        <v>2156</v>
      </c>
      <c r="D234" t="s">
        <v>2379</v>
      </c>
      <c r="E234">
        <v>320002155</v>
      </c>
      <c r="F234">
        <v>27923</v>
      </c>
      <c r="G234">
        <v>4549980665619</v>
      </c>
      <c r="H234" s="3">
        <v>0.92</v>
      </c>
      <c r="I234">
        <v>119079</v>
      </c>
      <c r="K234">
        <v>6000</v>
      </c>
      <c r="V234" t="s">
        <v>1590</v>
      </c>
    </row>
    <row r="235" spans="1:23">
      <c r="A235">
        <v>1020959568</v>
      </c>
      <c r="B235" t="s">
        <v>1931</v>
      </c>
      <c r="C235" t="s">
        <v>2157</v>
      </c>
      <c r="D235" t="s">
        <v>2380</v>
      </c>
      <c r="E235">
        <v>320002155</v>
      </c>
      <c r="F235">
        <v>27382</v>
      </c>
      <c r="G235">
        <v>4960759910615</v>
      </c>
      <c r="H235" s="3">
        <v>0.92</v>
      </c>
      <c r="I235">
        <v>119079</v>
      </c>
      <c r="K235">
        <v>4000</v>
      </c>
      <c r="V235" t="s">
        <v>1591</v>
      </c>
    </row>
    <row r="236" spans="1:23">
      <c r="A236">
        <v>1020959569</v>
      </c>
      <c r="B236" t="s">
        <v>1932</v>
      </c>
      <c r="C236" t="s">
        <v>2158</v>
      </c>
      <c r="D236" t="s">
        <v>2381</v>
      </c>
      <c r="E236">
        <v>320002155</v>
      </c>
      <c r="F236">
        <v>27382</v>
      </c>
      <c r="G236">
        <v>4960759910639</v>
      </c>
      <c r="H236" s="3">
        <v>0.92</v>
      </c>
      <c r="I236">
        <v>119079</v>
      </c>
      <c r="K236">
        <v>6000</v>
      </c>
      <c r="V236" t="s">
        <v>1592</v>
      </c>
    </row>
    <row r="237" spans="1:23">
      <c r="A237">
        <v>1020959570</v>
      </c>
      <c r="B237" t="s">
        <v>1933</v>
      </c>
      <c r="C237" t="s">
        <v>2159</v>
      </c>
      <c r="D237" t="s">
        <v>2382</v>
      </c>
      <c r="E237">
        <v>320002155</v>
      </c>
      <c r="F237">
        <v>27382</v>
      </c>
      <c r="G237">
        <v>4960759910622</v>
      </c>
      <c r="H237" s="3">
        <v>0.92</v>
      </c>
      <c r="I237">
        <v>119079</v>
      </c>
      <c r="K237">
        <v>6000</v>
      </c>
      <c r="V237" t="s">
        <v>1593</v>
      </c>
    </row>
    <row r="238" spans="1:23">
      <c r="A238">
        <v>820590214</v>
      </c>
      <c r="B238" t="s">
        <v>2475</v>
      </c>
      <c r="C238" t="s">
        <v>2511</v>
      </c>
      <c r="D238" t="s">
        <v>2512</v>
      </c>
      <c r="E238">
        <v>320002155</v>
      </c>
      <c r="F238">
        <v>27913</v>
      </c>
      <c r="G238">
        <v>4548736121614</v>
      </c>
      <c r="H238" s="3">
        <v>0.92</v>
      </c>
      <c r="I238">
        <v>119079</v>
      </c>
      <c r="K238">
        <v>8000</v>
      </c>
      <c r="L238" t="s">
        <v>94</v>
      </c>
      <c r="M238" t="s">
        <v>94</v>
      </c>
      <c r="N238" t="s">
        <v>94</v>
      </c>
      <c r="O238" t="s">
        <v>94</v>
      </c>
      <c r="P238" t="s">
        <v>94</v>
      </c>
      <c r="Q238" t="s">
        <v>94</v>
      </c>
      <c r="R238" t="s">
        <v>94</v>
      </c>
      <c r="S238" t="s">
        <v>94</v>
      </c>
      <c r="T238" t="s">
        <v>94</v>
      </c>
      <c r="U238" s="15" t="s">
        <v>94</v>
      </c>
      <c r="V238" t="s">
        <v>2484</v>
      </c>
      <c r="W238" t="s">
        <v>94</v>
      </c>
    </row>
    <row r="239" spans="1:23">
      <c r="A239">
        <v>820590215</v>
      </c>
      <c r="B239" t="s">
        <v>2476</v>
      </c>
      <c r="C239" t="s">
        <v>2513</v>
      </c>
      <c r="D239" t="s">
        <v>2514</v>
      </c>
      <c r="E239">
        <v>320002155</v>
      </c>
      <c r="F239">
        <v>27913</v>
      </c>
      <c r="G239">
        <v>4548736121621</v>
      </c>
      <c r="H239" s="3">
        <v>0.92</v>
      </c>
      <c r="I239">
        <v>119079</v>
      </c>
      <c r="K239">
        <v>8000</v>
      </c>
      <c r="L239" t="s">
        <v>94</v>
      </c>
      <c r="M239" t="s">
        <v>94</v>
      </c>
      <c r="N239" t="s">
        <v>94</v>
      </c>
      <c r="O239" t="s">
        <v>94</v>
      </c>
      <c r="P239" t="s">
        <v>94</v>
      </c>
      <c r="Q239" t="s">
        <v>94</v>
      </c>
      <c r="R239" t="s">
        <v>94</v>
      </c>
      <c r="S239" t="s">
        <v>94</v>
      </c>
      <c r="T239" t="s">
        <v>94</v>
      </c>
      <c r="U239" s="15" t="s">
        <v>94</v>
      </c>
      <c r="V239" t="s">
        <v>2488</v>
      </c>
      <c r="W239" t="s">
        <v>94</v>
      </c>
    </row>
    <row r="240" spans="1:23">
      <c r="A240">
        <v>820590216</v>
      </c>
      <c r="B240" t="s">
        <v>2477</v>
      </c>
      <c r="C240" t="s">
        <v>2515</v>
      </c>
      <c r="D240" t="s">
        <v>2516</v>
      </c>
      <c r="E240">
        <v>320002155</v>
      </c>
      <c r="F240">
        <v>27913</v>
      </c>
      <c r="G240">
        <v>4548736121676</v>
      </c>
      <c r="H240" s="3">
        <v>0.92</v>
      </c>
      <c r="I240">
        <v>119079</v>
      </c>
      <c r="K240">
        <v>8000</v>
      </c>
      <c r="L240" t="s">
        <v>94</v>
      </c>
      <c r="M240" t="s">
        <v>94</v>
      </c>
      <c r="N240" t="s">
        <v>94</v>
      </c>
      <c r="O240" t="s">
        <v>94</v>
      </c>
      <c r="P240" t="s">
        <v>94</v>
      </c>
      <c r="Q240" t="s">
        <v>94</v>
      </c>
      <c r="R240" t="s">
        <v>94</v>
      </c>
      <c r="S240" t="s">
        <v>94</v>
      </c>
      <c r="T240" t="s">
        <v>94</v>
      </c>
      <c r="U240" s="15" t="s">
        <v>94</v>
      </c>
      <c r="V240" t="s">
        <v>2492</v>
      </c>
      <c r="W240" t="s">
        <v>94</v>
      </c>
    </row>
    <row r="241" spans="1:23">
      <c r="A241">
        <v>820590217</v>
      </c>
      <c r="B241" t="s">
        <v>2478</v>
      </c>
      <c r="C241" t="s">
        <v>2517</v>
      </c>
      <c r="D241" t="s">
        <v>2518</v>
      </c>
      <c r="E241">
        <v>320002155</v>
      </c>
      <c r="F241">
        <v>27913</v>
      </c>
      <c r="G241">
        <v>4548736121683</v>
      </c>
      <c r="H241" s="3">
        <v>0.92</v>
      </c>
      <c r="I241">
        <v>119079</v>
      </c>
      <c r="K241">
        <v>8000</v>
      </c>
      <c r="L241" t="s">
        <v>94</v>
      </c>
      <c r="M241" t="s">
        <v>94</v>
      </c>
      <c r="N241" t="s">
        <v>94</v>
      </c>
      <c r="O241" t="s">
        <v>94</v>
      </c>
      <c r="P241" t="s">
        <v>94</v>
      </c>
      <c r="Q241" t="s">
        <v>94</v>
      </c>
      <c r="R241" t="s">
        <v>94</v>
      </c>
      <c r="S241" t="s">
        <v>94</v>
      </c>
      <c r="T241" t="s">
        <v>94</v>
      </c>
      <c r="U241" s="15" t="s">
        <v>94</v>
      </c>
      <c r="V241" t="s">
        <v>2496</v>
      </c>
      <c r="W241" t="s">
        <v>94</v>
      </c>
    </row>
    <row r="242" spans="1:23">
      <c r="A242">
        <v>856828817</v>
      </c>
      <c r="B242" t="s">
        <v>2479</v>
      </c>
      <c r="C242" t="s">
        <v>2519</v>
      </c>
      <c r="D242" t="s">
        <v>2520</v>
      </c>
      <c r="E242">
        <v>320002154</v>
      </c>
      <c r="F242">
        <v>27913</v>
      </c>
      <c r="G242">
        <v>4548736092044</v>
      </c>
      <c r="H242" s="3">
        <v>0.92</v>
      </c>
      <c r="I242">
        <v>119079</v>
      </c>
      <c r="K242">
        <v>6000</v>
      </c>
      <c r="L242" t="s">
        <v>94</v>
      </c>
      <c r="M242" t="s">
        <v>94</v>
      </c>
      <c r="N242" t="s">
        <v>94</v>
      </c>
      <c r="O242" t="s">
        <v>94</v>
      </c>
      <c r="P242" t="s">
        <v>94</v>
      </c>
      <c r="Q242" t="s">
        <v>94</v>
      </c>
      <c r="R242" t="s">
        <v>94</v>
      </c>
      <c r="S242" t="s">
        <v>94</v>
      </c>
      <c r="T242" t="s">
        <v>94</v>
      </c>
      <c r="U242" s="15" t="s">
        <v>94</v>
      </c>
      <c r="V242" t="s">
        <v>2500</v>
      </c>
      <c r="W242" t="s">
        <v>94</v>
      </c>
    </row>
    <row r="243" spans="1:23">
      <c r="A243">
        <v>856828818</v>
      </c>
      <c r="B243" t="s">
        <v>2480</v>
      </c>
      <c r="C243" t="s">
        <v>2521</v>
      </c>
      <c r="D243" t="s">
        <v>2522</v>
      </c>
      <c r="E243">
        <v>320002154</v>
      </c>
      <c r="F243">
        <v>27913</v>
      </c>
      <c r="G243">
        <v>4548736092051</v>
      </c>
      <c r="H243" s="3">
        <v>0.92</v>
      </c>
      <c r="I243">
        <v>119079</v>
      </c>
      <c r="K243">
        <v>6000</v>
      </c>
      <c r="L243" t="s">
        <v>94</v>
      </c>
      <c r="M243" t="s">
        <v>94</v>
      </c>
      <c r="N243" t="s">
        <v>94</v>
      </c>
      <c r="O243" t="s">
        <v>94</v>
      </c>
      <c r="P243" t="s">
        <v>94</v>
      </c>
      <c r="Q243" t="s">
        <v>94</v>
      </c>
      <c r="R243" t="s">
        <v>94</v>
      </c>
      <c r="S243" t="s">
        <v>94</v>
      </c>
      <c r="T243" t="s">
        <v>94</v>
      </c>
      <c r="U243" s="15" t="s">
        <v>94</v>
      </c>
      <c r="V243" t="s">
        <v>2504</v>
      </c>
      <c r="W243" t="s">
        <v>94</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7E59B-1204-4246-8709-2F39D1BA3A9D}">
  <sheetPr codeName="Sheet4"/>
  <dimension ref="A1:AH243"/>
  <sheetViews>
    <sheetView topLeftCell="I223" workbookViewId="0">
      <selection activeCell="C237" sqref="C237:AC243"/>
    </sheetView>
  </sheetViews>
  <sheetFormatPr defaultRowHeight="18.75"/>
  <cols>
    <col min="1" max="1" width="11.75" customWidth="1"/>
    <col min="4" max="4" width="10.625" customWidth="1"/>
    <col min="12" max="12" width="9.25" style="8" bestFit="1" customWidth="1"/>
    <col min="21" max="21" width="11.375" style="15" bestFit="1" customWidth="1"/>
    <col min="24" max="24" width="14.625" style="8" customWidth="1"/>
  </cols>
  <sheetData>
    <row r="1" spans="1:34" s="3" customFormat="1">
      <c r="A1" s="1" t="s">
        <v>2418</v>
      </c>
      <c r="B1" s="3" t="s">
        <v>2419</v>
      </c>
      <c r="C1" s="16" t="s">
        <v>2420</v>
      </c>
      <c r="D1" s="1" t="s">
        <v>2421</v>
      </c>
      <c r="E1" s="3" t="s">
        <v>2422</v>
      </c>
      <c r="F1" s="3" t="s">
        <v>2423</v>
      </c>
      <c r="G1" s="3" t="s">
        <v>2424</v>
      </c>
      <c r="H1" s="3" t="s">
        <v>2425</v>
      </c>
      <c r="I1" s="3" t="s">
        <v>2426</v>
      </c>
      <c r="J1" s="3" t="s">
        <v>2427</v>
      </c>
      <c r="K1" s="3" t="s">
        <v>2428</v>
      </c>
      <c r="L1" s="17" t="s">
        <v>2429</v>
      </c>
      <c r="M1" s="16" t="s">
        <v>2430</v>
      </c>
      <c r="N1" s="3" t="s">
        <v>2431</v>
      </c>
      <c r="O1" s="3" t="s">
        <v>2432</v>
      </c>
      <c r="P1" s="3" t="s">
        <v>2433</v>
      </c>
      <c r="Q1" s="3" t="s">
        <v>2434</v>
      </c>
      <c r="R1" s="3" t="s">
        <v>2435</v>
      </c>
      <c r="S1" s="3" t="s">
        <v>2436</v>
      </c>
      <c r="T1" s="3" t="s">
        <v>2437</v>
      </c>
      <c r="U1" s="3" t="s">
        <v>2438</v>
      </c>
      <c r="V1" s="3" t="s">
        <v>2439</v>
      </c>
      <c r="W1" s="3" t="s">
        <v>2440</v>
      </c>
      <c r="X1" s="1" t="s">
        <v>2441</v>
      </c>
      <c r="Y1" s="3" t="s">
        <v>2442</v>
      </c>
      <c r="Z1" s="3" t="s">
        <v>2443</v>
      </c>
      <c r="AA1" s="3" t="s">
        <v>2444</v>
      </c>
      <c r="AB1" s="3" t="s">
        <v>2445</v>
      </c>
      <c r="AC1" s="16" t="s">
        <v>2446</v>
      </c>
      <c r="AD1" s="3" t="s">
        <v>2447</v>
      </c>
      <c r="AE1" s="3" t="s">
        <v>2448</v>
      </c>
      <c r="AF1" s="3" t="s">
        <v>2449</v>
      </c>
      <c r="AG1" s="3" t="s">
        <v>2450</v>
      </c>
    </row>
    <row r="2" spans="1:34">
      <c r="A2" s="3">
        <v>820590178</v>
      </c>
      <c r="B2" s="3" t="s">
        <v>1934</v>
      </c>
      <c r="C2" t="str">
        <f>IF(Sheet1!E2="上架●","S2",IF(Sheet5!G2="Y","S2","S1"))</f>
        <v>S2</v>
      </c>
      <c r="L2" s="8" cm="1">
        <f t="array" aca="1" ref="L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101932</v>
      </c>
      <c r="M2" cm="1">
        <f t="array" aca="1" ref="M2" ca="1">IF(INDIRECT("Sheet1!"&amp;"E"&amp;ROW())  ="下架●",VALUE("0"),IF(OR(INDIRECT("Sheet1!"&amp;"E"&amp;ROW())  ="上架●",AND(INDIRECT("Sheet1!"&amp;"E"&amp;ROW())  ="問合●",VALUE(Sheet2!F2)=0)),VALUE("1"),IF(INDIRECT("Sheet2!"&amp;"F"&amp;ROW())  =1,INDIRECT("Sheet1!"&amp;"Q"&amp;ROW()),VALUE("0"))))</f>
        <v>0</v>
      </c>
      <c r="N2" t="str">
        <f ca="1">IF(INDIRECT("Sheet1!"&amp;"Y"&amp;ROW())&lt;&gt;"",LEFT(INDIRECT("Sheet1!"&amp;"Y"&amp;ROW()),4)&amp;"-"&amp;MID(INDIRECT("Sheet1!"&amp;"Y"&amp;ROW()),5,2)&amp;"-"&amp;RIGHT(INDIRECT("Sheet1!"&amp;"Y"&amp;ROW()),2),INDIRECT("Sheet5!"&amp;"H"&amp;ROW()))</f>
        <v>2023/12/31</v>
      </c>
      <c r="V2" s="3"/>
      <c r="AC2" cm="1">
        <f t="array" aca="1" ref="AC2" ca="1">IFERROR(IF(Sheet1!X2&lt;&gt;"",IF(Sheet1!X2=0.583333333333333,"14:00",Sheet1!X2),IF(AND(Sheet1!R2&lt;&gt;"",_xlfn.XLOOKUP(Sheet1!A2,INDIRECT("'[paichu.xlsx]Sheet1'!$A:$A"),INDIRECT("'[paichu.xlsx]Sheet1'!$G:$G"),"",0,1)&lt;&gt;""),_xlfn.XLOOKUP(Sheet1!A2,INDIRECT("'[paichu.xlsx]Sheet1'!$A:$A"),INDIRECT("'[paichu.xlsx]Sheet1'!$G:$G"),"",0,1),IF(AND(OR(発送日=0.583333333333333,発送日="14:00"),Sheet1!Q2&gt;=1),"14:00",IF(Sheet1!J2&gt;5,VALUE($AE$2),IF(AND(Sheet1!J2&lt;=5,Sheet1!J2&gt;=4),7,14))))),14)</f>
        <v>3</v>
      </c>
      <c r="AE2" s="63" t="s">
        <v>1501</v>
      </c>
      <c r="AH2" t="s">
        <v>94</v>
      </c>
    </row>
    <row r="3" spans="1:34">
      <c r="A3" s="3">
        <v>820590179</v>
      </c>
      <c r="B3" s="3" t="s">
        <v>1935</v>
      </c>
      <c r="C3" t="str">
        <f ca="1">IF(Sheet1!E3="上架●","S2",IF(Sheet5!G3="Y","S2","S1"))</f>
        <v>S2</v>
      </c>
      <c r="L3" s="8" cm="1">
        <f t="array" aca="1" ref="L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56807</v>
      </c>
      <c r="M3" cm="1">
        <f t="array" aca="1" ref="M3" ca="1">IF(INDIRECT("Sheet1!"&amp;"E"&amp;ROW())  ="下架●",VALUE("0"),IF(OR(INDIRECT("Sheet1!"&amp;"E"&amp;ROW())  ="上架●",AND(INDIRECT("Sheet1!"&amp;"E"&amp;ROW())  ="問合●",VALUE(Sheet2!F3)=0)),VALUE("1"),IF(INDIRECT("Sheet2!"&amp;"F"&amp;ROW())  =1,INDIRECT("Sheet1!"&amp;"Q"&amp;ROW()),VALUE("0"))))</f>
        <v>1</v>
      </c>
      <c r="N3" t="str">
        <f t="shared" ref="N3:N66" ca="1" si="0">IF(INDIRECT("Sheet1!"&amp;"Y"&amp;ROW())&lt;&gt;"",LEFT(INDIRECT("Sheet1!"&amp;"Y"&amp;ROW()),4)&amp;"-"&amp;MID(INDIRECT("Sheet1!"&amp;"Y"&amp;ROW()),5,2)&amp;"-"&amp;RIGHT(INDIRECT("Sheet1!"&amp;"Y"&amp;ROW()),2),INDIRECT("Sheet5!"&amp;"H"&amp;ROW()))</f>
        <v>2023/12/31</v>
      </c>
      <c r="V3" s="3"/>
      <c r="AC3" cm="1">
        <f t="array" aca="1" ref="AC3" ca="1">IFERROR(IF(Sheet1!X3&lt;&gt;"",IF(Sheet1!X3=0.583333333333333,"14:00",Sheet1!X3),IF(AND(Sheet1!R3&lt;&gt;"",_xlfn.XLOOKUP(Sheet1!A3,INDIRECT("'[paichu.xlsx]Sheet1'!$A:$A"),INDIRECT("'[paichu.xlsx]Sheet1'!$G:$G"),"",0,1)&lt;&gt;""),_xlfn.XLOOKUP(Sheet1!A3,INDIRECT("'[paichu.xlsx]Sheet1'!$A:$A"),INDIRECT("'[paichu.xlsx]Sheet1'!$G:$G"),"",0,1),IF(AND(OR(発送日=0.583333333333333,発送日="14:00"),Sheet1!Q3&gt;=1),"14:00",IF(Sheet1!J3&gt;5,VALUE($AE$2),IF(AND(Sheet1!J3&lt;=5,Sheet1!J3&gt;=4),7,14))))),14)</f>
        <v>3</v>
      </c>
      <c r="AH3" t="s">
        <v>94</v>
      </c>
    </row>
    <row r="4" spans="1:34">
      <c r="A4" s="3">
        <v>820590183</v>
      </c>
      <c r="B4" s="3" t="s">
        <v>1936</v>
      </c>
      <c r="C4" t="str">
        <f ca="1">IF(Sheet1!E4="上架●","S2",IF(Sheet5!G4="Y","S2","S1"))</f>
        <v>S2</v>
      </c>
      <c r="L4" s="8" cm="1">
        <f t="array" aca="1" ref="L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88912</v>
      </c>
      <c r="M4" cm="1">
        <f t="array" aca="1" ref="M4" ca="1">IF(INDIRECT("Sheet1!"&amp;"E"&amp;ROW())  ="下架●",VALUE("0"),IF(OR(INDIRECT("Sheet1!"&amp;"E"&amp;ROW())  ="上架●",AND(INDIRECT("Sheet1!"&amp;"E"&amp;ROW())  ="問合●",VALUE(Sheet2!F4)=0)),VALUE("1"),IF(INDIRECT("Sheet2!"&amp;"F"&amp;ROW())  =1,INDIRECT("Sheet1!"&amp;"Q"&amp;ROW()),VALUE("0"))))</f>
        <v>0</v>
      </c>
      <c r="N4" t="str">
        <f t="shared" ca="1" si="0"/>
        <v>2023/12/31</v>
      </c>
      <c r="V4" s="3"/>
      <c r="AC4" cm="1">
        <f t="array" aca="1" ref="AC4" ca="1">IFERROR(IF(Sheet1!X4&lt;&gt;"",IF(Sheet1!X4=0.583333333333333,"14:00",Sheet1!X4),IF(AND(Sheet1!R4&lt;&gt;"",_xlfn.XLOOKUP(Sheet1!A4,INDIRECT("'[paichu.xlsx]Sheet1'!$A:$A"),INDIRECT("'[paichu.xlsx]Sheet1'!$G:$G"),"",0,1)&lt;&gt;""),_xlfn.XLOOKUP(Sheet1!A4,INDIRECT("'[paichu.xlsx]Sheet1'!$A:$A"),INDIRECT("'[paichu.xlsx]Sheet1'!$G:$G"),"",0,1),IF(AND(OR(発送日=0.583333333333333,発送日="14:00"),Sheet1!Q4&gt;=1),"14:00",IF(Sheet1!J4&gt;5,VALUE($AE$2),IF(AND(Sheet1!J4&lt;=5,Sheet1!J4&gt;=4),7,14))))),14)</f>
        <v>14</v>
      </c>
      <c r="AH4" t="s">
        <v>94</v>
      </c>
    </row>
    <row r="5" spans="1:34">
      <c r="A5" s="3">
        <v>820590184</v>
      </c>
      <c r="B5" s="3" t="s">
        <v>1937</v>
      </c>
      <c r="C5" t="str">
        <f ca="1">IF(Sheet1!E5="上架●","S2",IF(Sheet5!G5="Y","S2","S1"))</f>
        <v>S2</v>
      </c>
      <c r="L5" s="8" cm="1">
        <f t="array" aca="1" ref="L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45107</v>
      </c>
      <c r="M5" cm="1">
        <f t="array" aca="1" ref="M5" ca="1">IF(INDIRECT("Sheet1!"&amp;"E"&amp;ROW())  ="下架●",VALUE("0"),IF(OR(INDIRECT("Sheet1!"&amp;"E"&amp;ROW())  ="上架●",AND(INDIRECT("Sheet1!"&amp;"E"&amp;ROW())  ="問合●",VALUE(Sheet2!F5)=0)),VALUE("1"),IF(INDIRECT("Sheet2!"&amp;"F"&amp;ROW())  =1,INDIRECT("Sheet1!"&amp;"Q"&amp;ROW()),VALUE("0"))))</f>
        <v>1</v>
      </c>
      <c r="N5" t="str">
        <f t="shared" ca="1" si="0"/>
        <v>2023/12/31</v>
      </c>
      <c r="V5" s="3"/>
      <c r="AC5" cm="1">
        <f t="array" aca="1" ref="AC5" ca="1">IFERROR(IF(Sheet1!X5&lt;&gt;"",IF(Sheet1!X5=0.583333333333333,"14:00",Sheet1!X5),IF(AND(Sheet1!R5&lt;&gt;"",_xlfn.XLOOKUP(Sheet1!A5,INDIRECT("'[paichu.xlsx]Sheet1'!$A:$A"),INDIRECT("'[paichu.xlsx]Sheet1'!$G:$G"),"",0,1)&lt;&gt;""),_xlfn.XLOOKUP(Sheet1!A5,INDIRECT("'[paichu.xlsx]Sheet1'!$A:$A"),INDIRECT("'[paichu.xlsx]Sheet1'!$G:$G"),"",0,1),IF(AND(OR(発送日=0.583333333333333,発送日="14:00"),Sheet1!Q5&gt;=1),"14:00",IF(Sheet1!J5&gt;5,VALUE($AE$2),IF(AND(Sheet1!J5&lt;=5,Sheet1!J5&gt;=4),7,14))))),14)</f>
        <v>3</v>
      </c>
      <c r="AH5" t="s">
        <v>94</v>
      </c>
    </row>
    <row r="6" spans="1:34">
      <c r="A6" s="3">
        <v>820590185</v>
      </c>
      <c r="B6" s="3" t="s">
        <v>1938</v>
      </c>
      <c r="C6" t="str">
        <f ca="1">IF(Sheet1!E6="上架●","S2",IF(Sheet5!G6="Y","S2","S1"))</f>
        <v>S2</v>
      </c>
      <c r="L6" s="8" cm="1">
        <f t="array" aca="1" ref="L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45897</v>
      </c>
      <c r="M6" cm="1">
        <f t="array" aca="1" ref="M6" ca="1">IF(INDIRECT("Sheet1!"&amp;"E"&amp;ROW())  ="下架●",VALUE("0"),IF(OR(INDIRECT("Sheet1!"&amp;"E"&amp;ROW())  ="上架●",AND(INDIRECT("Sheet1!"&amp;"E"&amp;ROW())  ="問合●",VALUE(Sheet2!F6)=0)),VALUE("1"),IF(INDIRECT("Sheet2!"&amp;"F"&amp;ROW())  =1,INDIRECT("Sheet1!"&amp;"Q"&amp;ROW()),VALUE("0"))))</f>
        <v>1</v>
      </c>
      <c r="N6" t="str">
        <f t="shared" ca="1" si="0"/>
        <v>2023/12/31</v>
      </c>
      <c r="V6" s="3"/>
      <c r="AC6" cm="1">
        <f t="array" aca="1" ref="AC6" ca="1">IFERROR(IF(Sheet1!X6&lt;&gt;"",IF(Sheet1!X6=0.583333333333333,"14:00",Sheet1!X6),IF(AND(Sheet1!R6&lt;&gt;"",_xlfn.XLOOKUP(Sheet1!A6,INDIRECT("'[paichu.xlsx]Sheet1'!$A:$A"),INDIRECT("'[paichu.xlsx]Sheet1'!$G:$G"),"",0,1)&lt;&gt;""),_xlfn.XLOOKUP(Sheet1!A6,INDIRECT("'[paichu.xlsx]Sheet1'!$A:$A"),INDIRECT("'[paichu.xlsx]Sheet1'!$G:$G"),"",0,1),IF(AND(OR(発送日=0.583333333333333,発送日="14:00"),Sheet1!Q6&gt;=1),"14:00",IF(Sheet1!J6&gt;5,VALUE($AE$2),IF(AND(Sheet1!J6&lt;=5,Sheet1!J6&gt;=4),7,14))))),14)</f>
        <v>7</v>
      </c>
      <c r="AH6" t="s">
        <v>94</v>
      </c>
    </row>
    <row r="7" spans="1:34">
      <c r="A7" s="3">
        <v>820590186</v>
      </c>
      <c r="B7" s="3" t="s">
        <v>1939</v>
      </c>
      <c r="C7" t="str">
        <f ca="1">IF(Sheet1!E7="上架●","S2",IF(Sheet5!G7="Y","S2","S1"))</f>
        <v>S2</v>
      </c>
      <c r="L7" s="8" cm="1">
        <f t="array" aca="1" ref="L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81319</v>
      </c>
      <c r="M7" cm="1">
        <f t="array" aca="1" ref="M7" ca="1">IF(INDIRECT("Sheet1!"&amp;"E"&amp;ROW())  ="下架●",VALUE("0"),IF(OR(INDIRECT("Sheet1!"&amp;"E"&amp;ROW())  ="上架●",AND(INDIRECT("Sheet1!"&amp;"E"&amp;ROW())  ="問合●",VALUE(Sheet2!F7)=0)),VALUE("1"),IF(INDIRECT("Sheet2!"&amp;"F"&amp;ROW())  =1,INDIRECT("Sheet1!"&amp;"Q"&amp;ROW()),VALUE("0"))))</f>
        <v>0</v>
      </c>
      <c r="N7" t="str">
        <f t="shared" ca="1" si="0"/>
        <v>2023/12/31</v>
      </c>
      <c r="V7" s="3"/>
      <c r="AC7" cm="1">
        <f t="array" aca="1" ref="AC7" ca="1">IFERROR(IF(Sheet1!X7&lt;&gt;"",IF(Sheet1!X7=0.583333333333333,"14:00",Sheet1!X7),IF(AND(Sheet1!R7&lt;&gt;"",_xlfn.XLOOKUP(Sheet1!A7,INDIRECT("'[paichu.xlsx]Sheet1'!$A:$A"),INDIRECT("'[paichu.xlsx]Sheet1'!$G:$G"),"",0,1)&lt;&gt;""),_xlfn.XLOOKUP(Sheet1!A7,INDIRECT("'[paichu.xlsx]Sheet1'!$A:$A"),INDIRECT("'[paichu.xlsx]Sheet1'!$G:$G"),"",0,1),IF(AND(OR(発送日=0.583333333333333,発送日="14:00"),Sheet1!Q7&gt;=1),"14:00",IF(Sheet1!J7&gt;5,VALUE($AE$2),IF(AND(Sheet1!J7&lt;=5,Sheet1!J7&gt;=4),7,14))))),14)</f>
        <v>14</v>
      </c>
      <c r="AH7" t="s">
        <v>94</v>
      </c>
    </row>
    <row r="8" spans="1:34">
      <c r="A8" s="3">
        <v>820590187</v>
      </c>
      <c r="B8" s="3" t="s">
        <v>1940</v>
      </c>
      <c r="C8" t="str">
        <f ca="1">IF(Sheet1!E8="上架●","S2",IF(Sheet5!G8="Y","S2","S1"))</f>
        <v>S2</v>
      </c>
      <c r="L8" s="8" cm="1">
        <f t="array" aca="1" ref="L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58571</v>
      </c>
      <c r="M8" cm="1">
        <f t="array" aca="1" ref="M8" ca="1">IF(INDIRECT("Sheet1!"&amp;"E"&amp;ROW())  ="下架●",VALUE("0"),IF(OR(INDIRECT("Sheet1!"&amp;"E"&amp;ROW())  ="上架●",AND(INDIRECT("Sheet1!"&amp;"E"&amp;ROW())  ="問合●",VALUE(Sheet2!F8)=0)),VALUE("1"),IF(INDIRECT("Sheet2!"&amp;"F"&amp;ROW())  =1,INDIRECT("Sheet1!"&amp;"Q"&amp;ROW()),VALUE("0"))))</f>
        <v>0</v>
      </c>
      <c r="N8" t="str">
        <f t="shared" ca="1" si="0"/>
        <v>2023/12/31</v>
      </c>
      <c r="V8" s="3"/>
      <c r="AC8" cm="1">
        <f t="array" aca="1" ref="AC8" ca="1">IFERROR(IF(Sheet1!X8&lt;&gt;"",IF(Sheet1!X8=0.583333333333333,"14:00",Sheet1!X8),IF(AND(Sheet1!R8&lt;&gt;"",_xlfn.XLOOKUP(Sheet1!A8,INDIRECT("'[paichu.xlsx]Sheet1'!$A:$A"),INDIRECT("'[paichu.xlsx]Sheet1'!$G:$G"),"",0,1)&lt;&gt;""),_xlfn.XLOOKUP(Sheet1!A8,INDIRECT("'[paichu.xlsx]Sheet1'!$A:$A"),INDIRECT("'[paichu.xlsx]Sheet1'!$G:$G"),"",0,1),IF(AND(OR(発送日=0.583333333333333,発送日="14:00"),Sheet1!Q8&gt;=1),"14:00",IF(Sheet1!J8&gt;5,VALUE($AE$2),IF(AND(Sheet1!J8&lt;=5,Sheet1!J8&gt;=4),7,14))))),14)</f>
        <v>14</v>
      </c>
      <c r="AH8" t="s">
        <v>94</v>
      </c>
    </row>
    <row r="9" spans="1:34">
      <c r="A9" s="3">
        <v>820590191</v>
      </c>
      <c r="B9" s="3" t="s">
        <v>1706</v>
      </c>
      <c r="C9" t="str">
        <f ca="1">IF(Sheet1!E9="上架●","S2",IF(Sheet5!G9="Y","S2","S1"))</f>
        <v>S2</v>
      </c>
      <c r="L9" s="8" cm="1">
        <f t="array" aca="1" ref="L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148952</v>
      </c>
      <c r="M9" cm="1">
        <f t="array" aca="1" ref="M9" ca="1">IF(INDIRECT("Sheet1!"&amp;"E"&amp;ROW())  ="下架●",VALUE("0"),IF(OR(INDIRECT("Sheet1!"&amp;"E"&amp;ROW())  ="上架●",AND(INDIRECT("Sheet1!"&amp;"E"&amp;ROW())  ="問合●",VALUE(Sheet2!F9)=0)),VALUE("1"),IF(INDIRECT("Sheet2!"&amp;"F"&amp;ROW())  =1,INDIRECT("Sheet1!"&amp;"Q"&amp;ROW()),VALUE("0"))))</f>
        <v>1</v>
      </c>
      <c r="N9" t="str">
        <f t="shared" ca="1" si="0"/>
        <v>2023/12/31</v>
      </c>
      <c r="V9" s="3"/>
      <c r="AC9" cm="1">
        <f t="array" aca="1" ref="AC9" ca="1">IFERROR(IF(Sheet1!X9&lt;&gt;"",IF(Sheet1!X9=0.583333333333333,"14:00",Sheet1!X9),IF(AND(Sheet1!R9&lt;&gt;"",_xlfn.XLOOKUP(Sheet1!A9,INDIRECT("'[paichu.xlsx]Sheet1'!$A:$A"),INDIRECT("'[paichu.xlsx]Sheet1'!$G:$G"),"",0,1)&lt;&gt;""),_xlfn.XLOOKUP(Sheet1!A9,INDIRECT("'[paichu.xlsx]Sheet1'!$A:$A"),INDIRECT("'[paichu.xlsx]Sheet1'!$G:$G"),"",0,1),IF(AND(OR(発送日=0.583333333333333,発送日="14:00"),Sheet1!Q9&gt;=1),"14:00",IF(Sheet1!J9&gt;5,VALUE($AE$2),IF(AND(Sheet1!J9&lt;=5,Sheet1!J9&gt;=4),7,14))))),14)</f>
        <v>3</v>
      </c>
      <c r="AH9" t="s">
        <v>94</v>
      </c>
    </row>
    <row r="10" spans="1:34">
      <c r="A10" s="3">
        <v>820590192</v>
      </c>
      <c r="B10" s="3" t="s">
        <v>1707</v>
      </c>
      <c r="C10" t="str">
        <f ca="1">IF(Sheet1!E10="上架●","S2",IF(Sheet5!G10="Y","S2","S1"))</f>
        <v>S2</v>
      </c>
      <c r="L10" s="8" cm="1">
        <f t="array" aca="1" ref="L1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257408</v>
      </c>
      <c r="M10" cm="1">
        <f t="array" aca="1" ref="M10" ca="1">IF(INDIRECT("Sheet1!"&amp;"E"&amp;ROW())  ="下架●",VALUE("0"),IF(OR(INDIRECT("Sheet1!"&amp;"E"&amp;ROW())  ="上架●",AND(INDIRECT("Sheet1!"&amp;"E"&amp;ROW())  ="問合●",VALUE(Sheet2!F10)=0)),VALUE("1"),IF(INDIRECT("Sheet2!"&amp;"F"&amp;ROW())  =1,INDIRECT("Sheet1!"&amp;"Q"&amp;ROW()),VALUE("0"))))</f>
        <v>1</v>
      </c>
      <c r="N10" t="str">
        <f t="shared" ca="1" si="0"/>
        <v>2023/12/31</v>
      </c>
      <c r="V10" s="3"/>
      <c r="AC10" cm="1">
        <f t="array" aca="1" ref="AC10" ca="1">IFERROR(IF(Sheet1!X10&lt;&gt;"",IF(Sheet1!X10=0.583333333333333,"14:00",Sheet1!X10),IF(AND(Sheet1!R10&lt;&gt;"",_xlfn.XLOOKUP(Sheet1!A10,INDIRECT("'[paichu.xlsx]Sheet1'!$A:$A"),INDIRECT("'[paichu.xlsx]Sheet1'!$G:$G"),"",0,1)&lt;&gt;""),_xlfn.XLOOKUP(Sheet1!A10,INDIRECT("'[paichu.xlsx]Sheet1'!$A:$A"),INDIRECT("'[paichu.xlsx]Sheet1'!$G:$G"),"",0,1),IF(AND(OR(発送日=0.583333333333333,発送日="14:00"),Sheet1!Q10&gt;=1),"14:00",IF(Sheet1!J10&gt;5,VALUE($AE$2),IF(AND(Sheet1!J10&lt;=5,Sheet1!J10&gt;=4),7,14))))),14)</f>
        <v>7</v>
      </c>
      <c r="AH10" t="s">
        <v>94</v>
      </c>
    </row>
    <row r="11" spans="1:34">
      <c r="A11" s="3">
        <v>820590196</v>
      </c>
      <c r="B11" s="3" t="s">
        <v>1941</v>
      </c>
      <c r="C11" t="str">
        <f ca="1">IF(Sheet1!E11="上架●","S2",IF(Sheet5!G11="Y","S2","S1"))</f>
        <v>S2</v>
      </c>
      <c r="L11" s="8" cm="1">
        <f t="array" aca="1" ref="L1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202207</v>
      </c>
      <c r="M11" cm="1">
        <f t="array" aca="1" ref="M11" ca="1">IF(INDIRECT("Sheet1!"&amp;"E"&amp;ROW())  ="下架●",VALUE("0"),IF(OR(INDIRECT("Sheet1!"&amp;"E"&amp;ROW())  ="上架●",AND(INDIRECT("Sheet1!"&amp;"E"&amp;ROW())  ="問合●",VALUE(Sheet2!F11)=0)),VALUE("1"),IF(INDIRECT("Sheet2!"&amp;"F"&amp;ROW())  =1,INDIRECT("Sheet1!"&amp;"Q"&amp;ROW()),VALUE("0"))))</f>
        <v>1</v>
      </c>
      <c r="N11" t="str">
        <f t="shared" ca="1" si="0"/>
        <v>2023/12/31</v>
      </c>
      <c r="V11" s="3"/>
      <c r="AC11" cm="1">
        <f t="array" aca="1" ref="AC11" ca="1">IFERROR(IF(Sheet1!X11&lt;&gt;"",IF(Sheet1!X11=0.583333333333333,"14:00",Sheet1!X11),IF(AND(Sheet1!R11&lt;&gt;"",_xlfn.XLOOKUP(Sheet1!A11,INDIRECT("'[paichu.xlsx]Sheet1'!$A:$A"),INDIRECT("'[paichu.xlsx]Sheet1'!$G:$G"),"",0,1)&lt;&gt;""),_xlfn.XLOOKUP(Sheet1!A11,INDIRECT("'[paichu.xlsx]Sheet1'!$A:$A"),INDIRECT("'[paichu.xlsx]Sheet1'!$G:$G"),"",0,1),IF(AND(OR(発送日=0.583333333333333,発送日="14:00"),Sheet1!Q11&gt;=1),"14:00",IF(Sheet1!J11&gt;5,VALUE($AE$2),IF(AND(Sheet1!J11&lt;=5,Sheet1!J11&gt;=4),7,14))))),14)</f>
        <v>3</v>
      </c>
      <c r="AH11" t="s">
        <v>94</v>
      </c>
    </row>
    <row r="12" spans="1:34">
      <c r="A12" s="3">
        <v>820590197</v>
      </c>
      <c r="B12" s="3" t="s">
        <v>1709</v>
      </c>
      <c r="C12" t="str">
        <f ca="1">IF(Sheet1!E12="上架●","S2",IF(Sheet5!G12="Y","S2","S1"))</f>
        <v>S2</v>
      </c>
      <c r="L12" s="8" cm="1">
        <f t="array" aca="1" ref="L1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232522</v>
      </c>
      <c r="M12" cm="1">
        <f t="array" aca="1" ref="M12" ca="1">IF(INDIRECT("Sheet1!"&amp;"E"&amp;ROW())  ="下架●",VALUE("0"),IF(OR(INDIRECT("Sheet1!"&amp;"E"&amp;ROW())  ="上架●",AND(INDIRECT("Sheet1!"&amp;"E"&amp;ROW())  ="問合●",VALUE(Sheet2!F12)=0)),VALUE("1"),IF(INDIRECT("Sheet2!"&amp;"F"&amp;ROW())  =1,INDIRECT("Sheet1!"&amp;"Q"&amp;ROW()),VALUE("0"))))</f>
        <v>1</v>
      </c>
      <c r="N12" t="str">
        <f t="shared" ca="1" si="0"/>
        <v>2023/12/31</v>
      </c>
      <c r="V12" s="3"/>
      <c r="AC12" cm="1">
        <f t="array" aca="1" ref="AC12" ca="1">IFERROR(IF(Sheet1!X12&lt;&gt;"",IF(Sheet1!X12=0.583333333333333,"14:00",Sheet1!X12),IF(AND(Sheet1!R12&lt;&gt;"",_xlfn.XLOOKUP(Sheet1!A12,INDIRECT("'[paichu.xlsx]Sheet1'!$A:$A"),INDIRECT("'[paichu.xlsx]Sheet1'!$G:$G"),"",0,1)&lt;&gt;""),_xlfn.XLOOKUP(Sheet1!A12,INDIRECT("'[paichu.xlsx]Sheet1'!$A:$A"),INDIRECT("'[paichu.xlsx]Sheet1'!$G:$G"),"",0,1),IF(AND(OR(発送日=0.583333333333333,発送日="14:00"),Sheet1!Q12&gt;=1),"14:00",IF(Sheet1!J12&gt;5,VALUE($AE$2),IF(AND(Sheet1!J12&lt;=5,Sheet1!J12&gt;=4),7,14))))),14)</f>
        <v>3</v>
      </c>
      <c r="AH12" t="s">
        <v>94</v>
      </c>
    </row>
    <row r="13" spans="1:34">
      <c r="A13" s="3">
        <v>820590201</v>
      </c>
      <c r="B13" s="3" t="s">
        <v>1942</v>
      </c>
      <c r="C13" t="str">
        <f ca="1">IF(Sheet1!E13="上架●","S2",IF(Sheet5!G13="Y","S2","S1"))</f>
        <v>S2</v>
      </c>
      <c r="L13" s="8" cm="1">
        <f t="array" aca="1" ref="L1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92088</v>
      </c>
      <c r="M13" cm="1">
        <f t="array" aca="1" ref="M13" ca="1">IF(INDIRECT("Sheet1!"&amp;"E"&amp;ROW())  ="下架●",VALUE("0"),IF(OR(INDIRECT("Sheet1!"&amp;"E"&amp;ROW())  ="上架●",AND(INDIRECT("Sheet1!"&amp;"E"&amp;ROW())  ="問合●",VALUE(Sheet2!F13)=0)),VALUE("1"),IF(INDIRECT("Sheet2!"&amp;"F"&amp;ROW())  =1,INDIRECT("Sheet1!"&amp;"Q"&amp;ROW()),VALUE("0"))))</f>
        <v>0</v>
      </c>
      <c r="N13" t="str">
        <f t="shared" ca="1" si="0"/>
        <v>2023/12/31</v>
      </c>
      <c r="V13" s="3"/>
      <c r="AC13" cm="1">
        <f t="array" aca="1" ref="AC13" ca="1">IFERROR(IF(Sheet1!X13&lt;&gt;"",IF(Sheet1!X13=0.583333333333333,"14:00",Sheet1!X13),IF(AND(Sheet1!R13&lt;&gt;"",_xlfn.XLOOKUP(Sheet1!A13,INDIRECT("'[paichu.xlsx]Sheet1'!$A:$A"),INDIRECT("'[paichu.xlsx]Sheet1'!$G:$G"),"",0,1)&lt;&gt;""),_xlfn.XLOOKUP(Sheet1!A13,INDIRECT("'[paichu.xlsx]Sheet1'!$A:$A"),INDIRECT("'[paichu.xlsx]Sheet1'!$G:$G"),"",0,1),IF(AND(OR(発送日=0.583333333333333,発送日="14:00"),Sheet1!Q13&gt;=1),"14:00",IF(Sheet1!J13&gt;5,VALUE($AE$2),IF(AND(Sheet1!J13&lt;=5,Sheet1!J13&gt;=4),7,14))))),14)</f>
        <v>14</v>
      </c>
      <c r="AH13" t="s">
        <v>94</v>
      </c>
    </row>
    <row r="14" spans="1:34">
      <c r="A14" s="3">
        <v>820590202</v>
      </c>
      <c r="B14" s="3" t="s">
        <v>1943</v>
      </c>
      <c r="C14" t="str">
        <f ca="1">IF(Sheet1!E14="上架●","S2",IF(Sheet5!G14="Y","S2","S1"))</f>
        <v>S2</v>
      </c>
      <c r="L14" s="8" cm="1">
        <f t="array" aca="1" ref="L1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61953</v>
      </c>
      <c r="M14" cm="1">
        <f t="array" aca="1" ref="M14" ca="1">IF(INDIRECT("Sheet1!"&amp;"E"&amp;ROW())  ="下架●",VALUE("0"),IF(OR(INDIRECT("Sheet1!"&amp;"E"&amp;ROW())  ="上架●",AND(INDIRECT("Sheet1!"&amp;"E"&amp;ROW())  ="問合●",VALUE(Sheet2!F14)=0)),VALUE("1"),IF(INDIRECT("Sheet2!"&amp;"F"&amp;ROW())  =1,INDIRECT("Sheet1!"&amp;"Q"&amp;ROW()),VALUE("0"))))</f>
        <v>0</v>
      </c>
      <c r="N14" t="str">
        <f t="shared" ca="1" si="0"/>
        <v>2023/12/31</v>
      </c>
      <c r="V14" s="3"/>
      <c r="AC14" cm="1">
        <f t="array" aca="1" ref="AC14" ca="1">IFERROR(IF(Sheet1!X14&lt;&gt;"",IF(Sheet1!X14=0.583333333333333,"14:00",Sheet1!X14),IF(AND(Sheet1!R14&lt;&gt;"",_xlfn.XLOOKUP(Sheet1!A14,INDIRECT("'[paichu.xlsx]Sheet1'!$A:$A"),INDIRECT("'[paichu.xlsx]Sheet1'!$G:$G"),"",0,1)&lt;&gt;""),_xlfn.XLOOKUP(Sheet1!A14,INDIRECT("'[paichu.xlsx]Sheet1'!$A:$A"),INDIRECT("'[paichu.xlsx]Sheet1'!$G:$G"),"",0,1),IF(AND(OR(発送日=0.583333333333333,発送日="14:00"),Sheet1!Q14&gt;=1),"14:00",IF(Sheet1!J14&gt;5,VALUE($AE$2),IF(AND(Sheet1!J14&lt;=5,Sheet1!J14&gt;=4),7,14))))),14)</f>
        <v>14</v>
      </c>
      <c r="AH14" t="s">
        <v>94</v>
      </c>
    </row>
    <row r="15" spans="1:34">
      <c r="A15" s="3">
        <v>820590203</v>
      </c>
      <c r="B15" s="3" t="s">
        <v>1944</v>
      </c>
      <c r="C15" t="str">
        <f ca="1">IF(Sheet1!E15="上架●","S2",IF(Sheet5!G15="Y","S2","S1"))</f>
        <v>S2</v>
      </c>
      <c r="L15" s="8" cm="1">
        <f t="array" aca="1" ref="L1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272308</v>
      </c>
      <c r="M15" cm="1">
        <f t="array" aca="1" ref="M15" ca="1">IF(INDIRECT("Sheet1!"&amp;"E"&amp;ROW())  ="下架●",VALUE("0"),IF(OR(INDIRECT("Sheet1!"&amp;"E"&amp;ROW())  ="上架●",AND(INDIRECT("Sheet1!"&amp;"E"&amp;ROW())  ="問合●",VALUE(Sheet2!F15)=0)),VALUE("1"),IF(INDIRECT("Sheet2!"&amp;"F"&amp;ROW())  =1,INDIRECT("Sheet1!"&amp;"Q"&amp;ROW()),VALUE("0"))))</f>
        <v>0</v>
      </c>
      <c r="N15" t="str">
        <f t="shared" ca="1" si="0"/>
        <v>2023/12/31</v>
      </c>
      <c r="V15" s="3"/>
      <c r="AC15" cm="1">
        <f t="array" aca="1" ref="AC15" ca="1">IFERROR(IF(Sheet1!X15&lt;&gt;"",IF(Sheet1!X15=0.583333333333333,"14:00",Sheet1!X15),IF(AND(Sheet1!R15&lt;&gt;"",_xlfn.XLOOKUP(Sheet1!A15,INDIRECT("'[paichu.xlsx]Sheet1'!$A:$A"),INDIRECT("'[paichu.xlsx]Sheet1'!$G:$G"),"",0,1)&lt;&gt;""),_xlfn.XLOOKUP(Sheet1!A15,INDIRECT("'[paichu.xlsx]Sheet1'!$A:$A"),INDIRECT("'[paichu.xlsx]Sheet1'!$G:$G"),"",0,1),IF(AND(OR(発送日=0.583333333333333,発送日="14:00"),Sheet1!Q15&gt;=1),"14:00",IF(Sheet1!J15&gt;5,VALUE($AE$2),IF(AND(Sheet1!J15&lt;=5,Sheet1!J15&gt;=4),7,14))))),14)</f>
        <v>14</v>
      </c>
      <c r="AH15" t="s">
        <v>94</v>
      </c>
    </row>
    <row r="16" spans="1:34">
      <c r="A16" s="3">
        <v>820590209</v>
      </c>
      <c r="B16" s="3" t="s">
        <v>1945</v>
      </c>
      <c r="C16" t="str">
        <f ca="1">IF(Sheet1!E16="上架●","S2",IF(Sheet5!G16="Y","S2","S1"))</f>
        <v>S2</v>
      </c>
      <c r="L16" s="8" cm="1">
        <f t="array" aca="1" ref="L1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290304</v>
      </c>
      <c r="M16" cm="1">
        <f t="array" aca="1" ref="M16" ca="1">IF(INDIRECT("Sheet1!"&amp;"E"&amp;ROW())  ="下架●",VALUE("0"),IF(OR(INDIRECT("Sheet1!"&amp;"E"&amp;ROW())  ="上架●",AND(INDIRECT("Sheet1!"&amp;"E"&amp;ROW())  ="問合●",VALUE(Sheet2!F16)=0)),VALUE("1"),IF(INDIRECT("Sheet2!"&amp;"F"&amp;ROW())  =1,INDIRECT("Sheet1!"&amp;"Q"&amp;ROW()),VALUE("0"))))</f>
        <v>1</v>
      </c>
      <c r="N16" t="str">
        <f t="shared" ca="1" si="0"/>
        <v>2023/12/31</v>
      </c>
      <c r="V16" s="3"/>
      <c r="AC16" cm="1">
        <f t="array" aca="1" ref="AC16" ca="1">IFERROR(IF(Sheet1!X16&lt;&gt;"",IF(Sheet1!X16=0.583333333333333,"14:00",Sheet1!X16),IF(AND(Sheet1!R16&lt;&gt;"",_xlfn.XLOOKUP(Sheet1!A16,INDIRECT("'[paichu.xlsx]Sheet1'!$A:$A"),INDIRECT("'[paichu.xlsx]Sheet1'!$G:$G"),"",0,1)&lt;&gt;""),_xlfn.XLOOKUP(Sheet1!A16,INDIRECT("'[paichu.xlsx]Sheet1'!$A:$A"),INDIRECT("'[paichu.xlsx]Sheet1'!$G:$G"),"",0,1),IF(AND(OR(発送日=0.583333333333333,発送日="14:00"),Sheet1!Q16&gt;=1),"14:00",IF(Sheet1!J16&gt;5,VALUE($AE$2),IF(AND(Sheet1!J16&lt;=5,Sheet1!J16&gt;=4),7,14))))),14)</f>
        <v>3</v>
      </c>
      <c r="AH16" t="s">
        <v>94</v>
      </c>
    </row>
    <row r="17" spans="1:34">
      <c r="A17" s="3">
        <v>820590210</v>
      </c>
      <c r="B17" s="3" t="s">
        <v>1946</v>
      </c>
      <c r="C17" t="str">
        <f ca="1">IF(Sheet1!E17="上架●","S2",IF(Sheet5!G17="Y","S2","S1"))</f>
        <v>S2</v>
      </c>
      <c r="L17" s="8" cm="1">
        <f t="array" aca="1" ref="L1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485288</v>
      </c>
      <c r="M17" cm="1">
        <f t="array" aca="1" ref="M17" ca="1">IF(INDIRECT("Sheet1!"&amp;"E"&amp;ROW())  ="下架●",VALUE("0"),IF(OR(INDIRECT("Sheet1!"&amp;"E"&amp;ROW())  ="上架●",AND(INDIRECT("Sheet1!"&amp;"E"&amp;ROW())  ="問合●",VALUE(Sheet2!F17)=0)),VALUE("1"),IF(INDIRECT("Sheet2!"&amp;"F"&amp;ROW())  =1,INDIRECT("Sheet1!"&amp;"Q"&amp;ROW()),VALUE("0"))))</f>
        <v>1</v>
      </c>
      <c r="N17" t="str">
        <f t="shared" ca="1" si="0"/>
        <v>2023/12/31</v>
      </c>
      <c r="V17" s="3"/>
      <c r="AC17" cm="1">
        <f t="array" aca="1" ref="AC17" ca="1">IFERROR(IF(Sheet1!X17&lt;&gt;"",IF(Sheet1!X17=0.583333333333333,"14:00",Sheet1!X17),IF(AND(Sheet1!R17&lt;&gt;"",_xlfn.XLOOKUP(Sheet1!A17,INDIRECT("'[paichu.xlsx]Sheet1'!$A:$A"),INDIRECT("'[paichu.xlsx]Sheet1'!$G:$G"),"",0,1)&lt;&gt;""),_xlfn.XLOOKUP(Sheet1!A17,INDIRECT("'[paichu.xlsx]Sheet1'!$A:$A"),INDIRECT("'[paichu.xlsx]Sheet1'!$G:$G"),"",0,1),IF(AND(OR(発送日=0.583333333333333,発送日="14:00"),Sheet1!Q17&gt;=1),"14:00",IF(Sheet1!J17&gt;5,VALUE($AE$2),IF(AND(Sheet1!J17&lt;=5,Sheet1!J17&gt;=4),7,14))))),14)</f>
        <v>3</v>
      </c>
      <c r="AH17" t="s">
        <v>94</v>
      </c>
    </row>
    <row r="18" spans="1:34">
      <c r="A18" s="3">
        <v>820590211</v>
      </c>
      <c r="B18" s="3" t="s">
        <v>1947</v>
      </c>
      <c r="C18" t="str">
        <f ca="1">IF(Sheet1!E18="上架●","S2",IF(Sheet5!G18="Y","S2","S1"))</f>
        <v>S2</v>
      </c>
      <c r="L18" s="8" cm="1">
        <f t="array" aca="1" ref="L1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455320</v>
      </c>
      <c r="M18" cm="1">
        <f t="array" aca="1" ref="M18" ca="1">IF(INDIRECT("Sheet1!"&amp;"E"&amp;ROW())  ="下架●",VALUE("0"),IF(OR(INDIRECT("Sheet1!"&amp;"E"&amp;ROW())  ="上架●",AND(INDIRECT("Sheet1!"&amp;"E"&amp;ROW())  ="問合●",VALUE(Sheet2!F18)=0)),VALUE("1"),IF(INDIRECT("Sheet2!"&amp;"F"&amp;ROW())  =1,INDIRECT("Sheet1!"&amp;"Q"&amp;ROW()),VALUE("0"))))</f>
        <v>1</v>
      </c>
      <c r="N18" t="str">
        <f t="shared" ca="1" si="0"/>
        <v>2023/12/31</v>
      </c>
      <c r="V18" s="3"/>
      <c r="AC18" cm="1">
        <f t="array" aca="1" ref="AC18" ca="1">IFERROR(IF(Sheet1!X18&lt;&gt;"",IF(Sheet1!X18=0.583333333333333,"14:00",Sheet1!X18),IF(AND(Sheet1!R18&lt;&gt;"",_xlfn.XLOOKUP(Sheet1!A18,INDIRECT("'[paichu.xlsx]Sheet1'!$A:$A"),INDIRECT("'[paichu.xlsx]Sheet1'!$G:$G"),"",0,1)&lt;&gt;""),_xlfn.XLOOKUP(Sheet1!A18,INDIRECT("'[paichu.xlsx]Sheet1'!$A:$A"),INDIRECT("'[paichu.xlsx]Sheet1'!$G:$G"),"",0,1),IF(AND(OR(発送日=0.583333333333333,発送日="14:00"),Sheet1!Q18&gt;=1),"14:00",IF(Sheet1!J18&gt;5,VALUE($AE$2),IF(AND(Sheet1!J18&lt;=5,Sheet1!J18&gt;=4),7,14))))),14)</f>
        <v>3</v>
      </c>
      <c r="AH18" t="s">
        <v>94</v>
      </c>
    </row>
    <row r="19" spans="1:34">
      <c r="A19" s="3">
        <v>820590212</v>
      </c>
      <c r="B19" s="3" t="s">
        <v>1948</v>
      </c>
      <c r="C19" t="str">
        <f ca="1">IF(Sheet1!E19="上架●","S2",IF(Sheet5!G19="Y","S2","S1"))</f>
        <v>S2</v>
      </c>
      <c r="L19" s="8" cm="1">
        <f t="array" aca="1" ref="L1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386920</v>
      </c>
      <c r="M19" cm="1">
        <f t="array" aca="1" ref="M19" ca="1">IF(INDIRECT("Sheet1!"&amp;"E"&amp;ROW())  ="下架●",VALUE("0"),IF(OR(INDIRECT("Sheet1!"&amp;"E"&amp;ROW())  ="上架●",AND(INDIRECT("Sheet1!"&amp;"E"&amp;ROW())  ="問合●",VALUE(Sheet2!F19)=0)),VALUE("1"),IF(INDIRECT("Sheet2!"&amp;"F"&amp;ROW())  =1,INDIRECT("Sheet1!"&amp;"Q"&amp;ROW()),VALUE("0"))))</f>
        <v>1</v>
      </c>
      <c r="N19" t="str">
        <f t="shared" ca="1" si="0"/>
        <v>2023/12/31</v>
      </c>
      <c r="V19" s="3"/>
      <c r="AC19" t="str" cm="1">
        <f t="array" aca="1" ref="AC19" ca="1">IFERROR(IF(Sheet1!X19&lt;&gt;"",IF(Sheet1!X19=0.583333333333333,"14:00",Sheet1!X19),IF(AND(Sheet1!R19&lt;&gt;"",_xlfn.XLOOKUP(Sheet1!A19,INDIRECT("'[paichu.xlsx]Sheet1'!$A:$A"),INDIRECT("'[paichu.xlsx]Sheet1'!$G:$G"),"",0,1)&lt;&gt;""),_xlfn.XLOOKUP(Sheet1!A19,INDIRECT("'[paichu.xlsx]Sheet1'!$A:$A"),INDIRECT("'[paichu.xlsx]Sheet1'!$G:$G"),"",0,1),IF(AND(OR(発送日=0.583333333333333,発送日="14:00"),Sheet1!Q19&gt;=1),"14:00",IF(Sheet1!J19&gt;5,VALUE($AE$2),IF(AND(Sheet1!J19&lt;=5,Sheet1!J19&gt;=4),7,14))))),14)</f>
        <v>14:00</v>
      </c>
      <c r="AH19" t="s">
        <v>94</v>
      </c>
    </row>
    <row r="20" spans="1:34">
      <c r="A20" s="3">
        <v>820590213</v>
      </c>
      <c r="B20" s="3" t="s">
        <v>1949</v>
      </c>
      <c r="C20" t="str">
        <f ca="1">IF(Sheet1!E20="上架●","S2",IF(Sheet5!G20="Y","S2","S1"))</f>
        <v>S2</v>
      </c>
      <c r="L20" s="8" cm="1">
        <f t="array" aca="1" ref="L2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219381</v>
      </c>
      <c r="M20" cm="1">
        <f t="array" aca="1" ref="M20" ca="1">IF(INDIRECT("Sheet1!"&amp;"E"&amp;ROW())  ="下架●",VALUE("0"),IF(OR(INDIRECT("Sheet1!"&amp;"E"&amp;ROW())  ="上架●",AND(INDIRECT("Sheet1!"&amp;"E"&amp;ROW())  ="問合●",VALUE(Sheet2!F20)=0)),VALUE("1"),IF(INDIRECT("Sheet2!"&amp;"F"&amp;ROW())  =1,INDIRECT("Sheet1!"&amp;"Q"&amp;ROW()),VALUE("0"))))</f>
        <v>1</v>
      </c>
      <c r="N20" t="str">
        <f t="shared" ca="1" si="0"/>
        <v>2023/12/31</v>
      </c>
      <c r="V20" s="3"/>
      <c r="AC20" cm="1">
        <f t="array" aca="1" ref="AC20" ca="1">IFERROR(IF(Sheet1!X20&lt;&gt;"",IF(Sheet1!X20=0.583333333333333,"14:00",Sheet1!X20),IF(AND(Sheet1!R20&lt;&gt;"",_xlfn.XLOOKUP(Sheet1!A20,INDIRECT("'[paichu.xlsx]Sheet1'!$A:$A"),INDIRECT("'[paichu.xlsx]Sheet1'!$G:$G"),"",0,1)&lt;&gt;""),_xlfn.XLOOKUP(Sheet1!A20,INDIRECT("'[paichu.xlsx]Sheet1'!$A:$A"),INDIRECT("'[paichu.xlsx]Sheet1'!$G:$G"),"",0,1),IF(AND(OR(発送日=0.583333333333333,発送日="14:00"),Sheet1!Q20&gt;=1),"14:00",IF(Sheet1!J20&gt;5,VALUE($AE$2),IF(AND(Sheet1!J20&lt;=5,Sheet1!J20&gt;=4),7,14))))),14)</f>
        <v>3</v>
      </c>
      <c r="AH20" t="s">
        <v>94</v>
      </c>
    </row>
    <row r="21" spans="1:34">
      <c r="A21" s="3">
        <v>820590219</v>
      </c>
      <c r="B21" s="3" t="s">
        <v>1950</v>
      </c>
      <c r="C21" t="str">
        <f ca="1">IF(Sheet1!E21="上架●","S2",IF(Sheet5!G21="Y","S2","S1"))</f>
        <v>S2</v>
      </c>
      <c r="L21" s="8" cm="1">
        <f t="array" aca="1" ref="L2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214363</v>
      </c>
      <c r="M21" cm="1">
        <f t="array" aca="1" ref="M21" ca="1">IF(INDIRECT("Sheet1!"&amp;"E"&amp;ROW())  ="下架●",VALUE("0"),IF(OR(INDIRECT("Sheet1!"&amp;"E"&amp;ROW())  ="上架●",AND(INDIRECT("Sheet1!"&amp;"E"&amp;ROW())  ="問合●",VALUE(Sheet2!F21)=0)),VALUE("1"),IF(INDIRECT("Sheet2!"&amp;"F"&amp;ROW())  =1,INDIRECT("Sheet1!"&amp;"Q"&amp;ROW()),VALUE("0"))))</f>
        <v>1</v>
      </c>
      <c r="N21" t="str">
        <f t="shared" ca="1" si="0"/>
        <v>2023/12/31</v>
      </c>
      <c r="V21" s="3"/>
      <c r="AC21" cm="1">
        <f t="array" aca="1" ref="AC21" ca="1">IFERROR(IF(Sheet1!X21&lt;&gt;"",IF(Sheet1!X21=0.583333333333333,"14:00",Sheet1!X21),IF(AND(Sheet1!R21&lt;&gt;"",_xlfn.XLOOKUP(Sheet1!A21,INDIRECT("'[paichu.xlsx]Sheet1'!$A:$A"),INDIRECT("'[paichu.xlsx]Sheet1'!$G:$G"),"",0,1)&lt;&gt;""),_xlfn.XLOOKUP(Sheet1!A21,INDIRECT("'[paichu.xlsx]Sheet1'!$A:$A"),INDIRECT("'[paichu.xlsx]Sheet1'!$G:$G"),"",0,1),IF(AND(OR(発送日=0.583333333333333,発送日="14:00"),Sheet1!Q21&gt;=1),"14:00",IF(Sheet1!J21&gt;5,VALUE($AE$2),IF(AND(Sheet1!J21&lt;=5,Sheet1!J21&gt;=4),7,14))))),14)</f>
        <v>3</v>
      </c>
      <c r="AH21" t="s">
        <v>94</v>
      </c>
    </row>
    <row r="22" spans="1:34">
      <c r="A22" s="3">
        <v>820590220</v>
      </c>
      <c r="B22" s="3" t="s">
        <v>1951</v>
      </c>
      <c r="C22" t="str">
        <f ca="1">IF(Sheet1!E22="上架●","S2",IF(Sheet5!G22="Y","S2","S1"))</f>
        <v>S2</v>
      </c>
      <c r="L22" s="8" cm="1">
        <f t="array" aca="1" ref="L2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95352</v>
      </c>
      <c r="M22" cm="1">
        <f t="array" aca="1" ref="M22" ca="1">IF(INDIRECT("Sheet1!"&amp;"E"&amp;ROW())  ="下架●",VALUE("0"),IF(OR(INDIRECT("Sheet1!"&amp;"E"&amp;ROW())  ="上架●",AND(INDIRECT("Sheet1!"&amp;"E"&amp;ROW())  ="問合●",VALUE(Sheet2!F22)=0)),VALUE("1"),IF(INDIRECT("Sheet2!"&amp;"F"&amp;ROW())  =1,INDIRECT("Sheet1!"&amp;"Q"&amp;ROW()),VALUE("0"))))</f>
        <v>1</v>
      </c>
      <c r="N22" t="str">
        <f t="shared" ca="1" si="0"/>
        <v>2023/12/31</v>
      </c>
      <c r="V22" s="3"/>
      <c r="AC22" cm="1">
        <f t="array" aca="1" ref="AC22" ca="1">IFERROR(IF(Sheet1!X22&lt;&gt;"",IF(Sheet1!X22=0.583333333333333,"14:00",Sheet1!X22),IF(AND(Sheet1!R22&lt;&gt;"",_xlfn.XLOOKUP(Sheet1!A22,INDIRECT("'[paichu.xlsx]Sheet1'!$A:$A"),INDIRECT("'[paichu.xlsx]Sheet1'!$G:$G"),"",0,1)&lt;&gt;""),_xlfn.XLOOKUP(Sheet1!A22,INDIRECT("'[paichu.xlsx]Sheet1'!$A:$A"),INDIRECT("'[paichu.xlsx]Sheet1'!$G:$G"),"",0,1),IF(AND(OR(発送日=0.583333333333333,発送日="14:00"),Sheet1!Q22&gt;=1),"14:00",IF(Sheet1!J22&gt;5,VALUE($AE$2),IF(AND(Sheet1!J22&lt;=5,Sheet1!J22&gt;=4),7,14))))),14)</f>
        <v>3</v>
      </c>
      <c r="AH22" t="s">
        <v>94</v>
      </c>
    </row>
    <row r="23" spans="1:34">
      <c r="A23" s="3">
        <v>820590221</v>
      </c>
      <c r="B23" s="3" t="s">
        <v>1952</v>
      </c>
      <c r="C23" t="str">
        <f ca="1">IF(Sheet1!E23="上架●","S2",IF(Sheet5!G23="Y","S2","S1"))</f>
        <v>S2</v>
      </c>
      <c r="L23" s="8" cm="1">
        <f t="array" aca="1" ref="L2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95352</v>
      </c>
      <c r="M23" cm="1">
        <f t="array" aca="1" ref="M23" ca="1">IF(INDIRECT("Sheet1!"&amp;"E"&amp;ROW())  ="下架●",VALUE("0"),IF(OR(INDIRECT("Sheet1!"&amp;"E"&amp;ROW())  ="上架●",AND(INDIRECT("Sheet1!"&amp;"E"&amp;ROW())  ="問合●",VALUE(Sheet2!F23)=0)),VALUE("1"),IF(INDIRECT("Sheet2!"&amp;"F"&amp;ROW())  =1,INDIRECT("Sheet1!"&amp;"Q"&amp;ROW()),VALUE("0"))))</f>
        <v>1</v>
      </c>
      <c r="N23" t="str">
        <f t="shared" ca="1" si="0"/>
        <v>2023/12/31</v>
      </c>
      <c r="V23" s="3"/>
      <c r="AC23" cm="1">
        <f t="array" aca="1" ref="AC23" ca="1">IFERROR(IF(Sheet1!X23&lt;&gt;"",IF(Sheet1!X23=0.583333333333333,"14:00",Sheet1!X23),IF(AND(Sheet1!R23&lt;&gt;"",_xlfn.XLOOKUP(Sheet1!A23,INDIRECT("'[paichu.xlsx]Sheet1'!$A:$A"),INDIRECT("'[paichu.xlsx]Sheet1'!$G:$G"),"",0,1)&lt;&gt;""),_xlfn.XLOOKUP(Sheet1!A23,INDIRECT("'[paichu.xlsx]Sheet1'!$A:$A"),INDIRECT("'[paichu.xlsx]Sheet1'!$G:$G"),"",0,1),IF(AND(OR(発送日=0.583333333333333,発送日="14:00"),Sheet1!Q23&gt;=1),"14:00",IF(Sheet1!J23&gt;5,VALUE($AE$2),IF(AND(Sheet1!J23&lt;=5,Sheet1!J23&gt;=4),7,14))))),14)</f>
        <v>3</v>
      </c>
      <c r="AH23" t="s">
        <v>94</v>
      </c>
    </row>
    <row r="24" spans="1:34">
      <c r="A24" s="3">
        <v>820590222</v>
      </c>
      <c r="B24" s="3" t="s">
        <v>1953</v>
      </c>
      <c r="C24" t="str">
        <f ca="1">IF(Sheet1!E24="上架●","S2",IF(Sheet5!G24="Y","S2","S1"))</f>
        <v>S2</v>
      </c>
      <c r="L24" s="8" cm="1">
        <f t="array" aca="1" ref="L2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117459</v>
      </c>
      <c r="M24" cm="1">
        <f t="array" aca="1" ref="M24" ca="1">IF(INDIRECT("Sheet1!"&amp;"E"&amp;ROW())  ="下架●",VALUE("0"),IF(OR(INDIRECT("Sheet1!"&amp;"E"&amp;ROW())  ="上架●",AND(INDIRECT("Sheet1!"&amp;"E"&amp;ROW())  ="問合●",VALUE(Sheet2!F24)=0)),VALUE("1"),IF(INDIRECT("Sheet2!"&amp;"F"&amp;ROW())  =1,INDIRECT("Sheet1!"&amp;"Q"&amp;ROW()),VALUE("0"))))</f>
        <v>1</v>
      </c>
      <c r="N24" t="str">
        <f t="shared" ca="1" si="0"/>
        <v>2023/12/31</v>
      </c>
      <c r="V24" s="3"/>
      <c r="AC24" cm="1">
        <f t="array" aca="1" ref="AC24" ca="1">IFERROR(IF(Sheet1!X24&lt;&gt;"",IF(Sheet1!X24=0.583333333333333,"14:00",Sheet1!X24),IF(AND(Sheet1!R24&lt;&gt;"",_xlfn.XLOOKUP(Sheet1!A24,INDIRECT("'[paichu.xlsx]Sheet1'!$A:$A"),INDIRECT("'[paichu.xlsx]Sheet1'!$G:$G"),"",0,1)&lt;&gt;""),_xlfn.XLOOKUP(Sheet1!A24,INDIRECT("'[paichu.xlsx]Sheet1'!$A:$A"),INDIRECT("'[paichu.xlsx]Sheet1'!$G:$G"),"",0,1),IF(AND(OR(発送日=0.583333333333333,発送日="14:00"),Sheet1!Q24&gt;=1),"14:00",IF(Sheet1!J24&gt;5,VALUE($AE$2),IF(AND(Sheet1!J24&lt;=5,Sheet1!J24&gt;=4),7,14))))),14)</f>
        <v>3</v>
      </c>
      <c r="AH24" t="s">
        <v>94</v>
      </c>
    </row>
    <row r="25" spans="1:34">
      <c r="A25" s="3">
        <v>820590223</v>
      </c>
      <c r="B25" s="3" t="s">
        <v>1954</v>
      </c>
      <c r="C25" t="str">
        <f ca="1">IF(Sheet1!E25="上架●","S2",IF(Sheet5!G25="Y","S2","S1"))</f>
        <v>S2</v>
      </c>
      <c r="L25" s="8" cm="1">
        <f t="array" aca="1" ref="L2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110835</v>
      </c>
      <c r="M25" cm="1">
        <f t="array" aca="1" ref="M25" ca="1">IF(INDIRECT("Sheet1!"&amp;"E"&amp;ROW())  ="下架●",VALUE("0"),IF(OR(INDIRECT("Sheet1!"&amp;"E"&amp;ROW())  ="上架●",AND(INDIRECT("Sheet1!"&amp;"E"&amp;ROW())  ="問合●",VALUE(Sheet2!F25)=0)),VALUE("1"),IF(INDIRECT("Sheet2!"&amp;"F"&amp;ROW())  =1,INDIRECT("Sheet1!"&amp;"Q"&amp;ROW()),VALUE("0"))))</f>
        <v>1</v>
      </c>
      <c r="N25" t="str">
        <f t="shared" ca="1" si="0"/>
        <v>2023/12/31</v>
      </c>
      <c r="V25" s="3"/>
      <c r="AC25" cm="1">
        <f t="array" aca="1" ref="AC25" ca="1">IFERROR(IF(Sheet1!X25&lt;&gt;"",IF(Sheet1!X25=0.583333333333333,"14:00",Sheet1!X25),IF(AND(Sheet1!R25&lt;&gt;"",_xlfn.XLOOKUP(Sheet1!A25,INDIRECT("'[paichu.xlsx]Sheet1'!$A:$A"),INDIRECT("'[paichu.xlsx]Sheet1'!$G:$G"),"",0,1)&lt;&gt;""),_xlfn.XLOOKUP(Sheet1!A25,INDIRECT("'[paichu.xlsx]Sheet1'!$A:$A"),INDIRECT("'[paichu.xlsx]Sheet1'!$G:$G"),"",0,1),IF(AND(OR(発送日=0.583333333333333,発送日="14:00"),Sheet1!Q25&gt;=1),"14:00",IF(Sheet1!J25&gt;5,VALUE($AE$2),IF(AND(Sheet1!J25&lt;=5,Sheet1!J25&gt;=4),7,14))))),14)</f>
        <v>3</v>
      </c>
      <c r="AH25" t="s">
        <v>94</v>
      </c>
    </row>
    <row r="26" spans="1:34">
      <c r="A26" s="3">
        <v>820590224</v>
      </c>
      <c r="B26" s="3" t="s">
        <v>1955</v>
      </c>
      <c r="C26" t="str">
        <f ca="1">IF(Sheet1!E26="上架●","S2",IF(Sheet5!G26="Y","S2","S1"))</f>
        <v>S2</v>
      </c>
      <c r="L26" s="8" cm="1">
        <f t="array" aca="1" ref="L2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172908</v>
      </c>
      <c r="M26" cm="1">
        <f t="array" aca="1" ref="M26" ca="1">IF(INDIRECT("Sheet1!"&amp;"E"&amp;ROW())  ="下架●",VALUE("0"),IF(OR(INDIRECT("Sheet1!"&amp;"E"&amp;ROW())  ="上架●",AND(INDIRECT("Sheet1!"&amp;"E"&amp;ROW())  ="問合●",VALUE(Sheet2!F26)=0)),VALUE("1"),IF(INDIRECT("Sheet2!"&amp;"F"&amp;ROW())  =1,INDIRECT("Sheet1!"&amp;"Q"&amp;ROW()),VALUE("0"))))</f>
        <v>1</v>
      </c>
      <c r="N26" t="str">
        <f t="shared" ca="1" si="0"/>
        <v>2023/12/31</v>
      </c>
      <c r="V26" s="3"/>
      <c r="AC26" cm="1">
        <f t="array" aca="1" ref="AC26" ca="1">IFERROR(IF(Sheet1!X26&lt;&gt;"",IF(Sheet1!X26=0.583333333333333,"14:00",Sheet1!X26),IF(AND(Sheet1!R26&lt;&gt;"",_xlfn.XLOOKUP(Sheet1!A26,INDIRECT("'[paichu.xlsx]Sheet1'!$A:$A"),INDIRECT("'[paichu.xlsx]Sheet1'!$G:$G"),"",0,1)&lt;&gt;""),_xlfn.XLOOKUP(Sheet1!A26,INDIRECT("'[paichu.xlsx]Sheet1'!$A:$A"),INDIRECT("'[paichu.xlsx]Sheet1'!$G:$G"),"",0,1),IF(AND(OR(発送日=0.583333333333333,発送日="14:00"),Sheet1!Q26&gt;=1),"14:00",IF(Sheet1!J26&gt;5,VALUE($AE$2),IF(AND(Sheet1!J26&lt;=5,Sheet1!J26&gt;=4),7,14))))),14)</f>
        <v>3</v>
      </c>
      <c r="AH26" t="s">
        <v>94</v>
      </c>
    </row>
    <row r="27" spans="1:34">
      <c r="A27" s="3">
        <v>820590225</v>
      </c>
      <c r="B27" s="3" t="s">
        <v>1956</v>
      </c>
      <c r="C27" t="str">
        <f ca="1">IF(Sheet1!E27="上架●","S2",IF(Sheet5!G27="Y","S2","S1"))</f>
        <v>S2</v>
      </c>
      <c r="L27" s="8" cm="1">
        <f t="array" aca="1" ref="L2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195389</v>
      </c>
      <c r="M27" cm="1">
        <f t="array" aca="1" ref="M27" ca="1">IF(INDIRECT("Sheet1!"&amp;"E"&amp;ROW())  ="下架●",VALUE("0"),IF(OR(INDIRECT("Sheet1!"&amp;"E"&amp;ROW())  ="上架●",AND(INDIRECT("Sheet1!"&amp;"E"&amp;ROW())  ="問合●",VALUE(Sheet2!F27)=0)),VALUE("1"),IF(INDIRECT("Sheet2!"&amp;"F"&amp;ROW())  =1,INDIRECT("Sheet1!"&amp;"Q"&amp;ROW()),VALUE("0"))))</f>
        <v>1</v>
      </c>
      <c r="N27" t="str">
        <f t="shared" ca="1" si="0"/>
        <v>2023/12/31</v>
      </c>
      <c r="V27" s="3"/>
      <c r="AC27" cm="1">
        <f t="array" aca="1" ref="AC27" ca="1">IFERROR(IF(Sheet1!X27&lt;&gt;"",IF(Sheet1!X27=0.583333333333333,"14:00",Sheet1!X27),IF(AND(Sheet1!R27&lt;&gt;"",_xlfn.XLOOKUP(Sheet1!A27,INDIRECT("'[paichu.xlsx]Sheet1'!$A:$A"),INDIRECT("'[paichu.xlsx]Sheet1'!$G:$G"),"",0,1)&lt;&gt;""),_xlfn.XLOOKUP(Sheet1!A27,INDIRECT("'[paichu.xlsx]Sheet1'!$A:$A"),INDIRECT("'[paichu.xlsx]Sheet1'!$G:$G"),"",0,1),IF(AND(OR(発送日=0.583333333333333,発送日="14:00"),Sheet1!Q27&gt;=1),"14:00",IF(Sheet1!J27&gt;5,VALUE($AE$2),IF(AND(Sheet1!J27&lt;=5,Sheet1!J27&gt;=4),7,14))))),14)</f>
        <v>3</v>
      </c>
      <c r="AH27" t="s">
        <v>94</v>
      </c>
    </row>
    <row r="28" spans="1:34">
      <c r="A28" s="3">
        <v>820590226</v>
      </c>
      <c r="B28" s="3" t="s">
        <v>1957</v>
      </c>
      <c r="C28" t="str">
        <f ca="1">IF(Sheet1!E28="上架●","S2",IF(Sheet5!G28="Y","S2","S1"))</f>
        <v>S2</v>
      </c>
      <c r="L28" s="8" cm="1">
        <f t="array" aca="1" ref="L2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1234918</v>
      </c>
      <c r="M28" cm="1">
        <f t="array" aca="1" ref="M28" ca="1">IF(INDIRECT("Sheet1!"&amp;"E"&amp;ROW())  ="下架●",VALUE("0"),IF(OR(INDIRECT("Sheet1!"&amp;"E"&amp;ROW())  ="上架●",AND(INDIRECT("Sheet1!"&amp;"E"&amp;ROW())  ="問合●",VALUE(Sheet2!F28)=0)),VALUE("1"),IF(INDIRECT("Sheet2!"&amp;"F"&amp;ROW())  =1,INDIRECT("Sheet1!"&amp;"Q"&amp;ROW()),VALUE("0"))))</f>
        <v>0</v>
      </c>
      <c r="N28" t="str">
        <f t="shared" ca="1" si="0"/>
        <v>2023/12/31</v>
      </c>
      <c r="V28" s="3"/>
      <c r="AC28" cm="1">
        <f t="array" aca="1" ref="AC28" ca="1">IFERROR(IF(Sheet1!X28&lt;&gt;"",IF(Sheet1!X28=0.583333333333333,"14:00",Sheet1!X28),IF(AND(Sheet1!R28&lt;&gt;"",_xlfn.XLOOKUP(Sheet1!A28,INDIRECT("'[paichu.xlsx]Sheet1'!$A:$A"),INDIRECT("'[paichu.xlsx]Sheet1'!$G:$G"),"",0,1)&lt;&gt;""),_xlfn.XLOOKUP(Sheet1!A28,INDIRECT("'[paichu.xlsx]Sheet1'!$A:$A"),INDIRECT("'[paichu.xlsx]Sheet1'!$G:$G"),"",0,1),IF(AND(OR(発送日=0.583333333333333,発送日="14:00"),Sheet1!Q28&gt;=1),"14:00",IF(Sheet1!J28&gt;5,VALUE($AE$2),IF(AND(Sheet1!J28&lt;=5,Sheet1!J28&gt;=4),7,14))))),14)</f>
        <v>14</v>
      </c>
      <c r="AH28" t="s">
        <v>94</v>
      </c>
    </row>
    <row r="29" spans="1:34">
      <c r="A29" s="3">
        <v>820590227</v>
      </c>
      <c r="B29" s="3" t="s">
        <v>1958</v>
      </c>
      <c r="C29" t="str">
        <f ca="1">IF(Sheet1!E29="上架●","S2",IF(Sheet5!G29="Y","S2","S1"))</f>
        <v>S2</v>
      </c>
      <c r="L29" s="8" cm="1">
        <f t="array" aca="1" ref="L2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1302198</v>
      </c>
      <c r="M29" cm="1">
        <f t="array" aca="1" ref="M29" ca="1">IF(INDIRECT("Sheet1!"&amp;"E"&amp;ROW())  ="下架●",VALUE("0"),IF(OR(INDIRECT("Sheet1!"&amp;"E"&amp;ROW())  ="上架●",AND(INDIRECT("Sheet1!"&amp;"E"&amp;ROW())  ="問合●",VALUE(Sheet2!F29)=0)),VALUE("1"),IF(INDIRECT("Sheet2!"&amp;"F"&amp;ROW())  =1,INDIRECT("Sheet1!"&amp;"Q"&amp;ROW()),VALUE("0"))))</f>
        <v>0</v>
      </c>
      <c r="N29" t="str">
        <f t="shared" ca="1" si="0"/>
        <v>2023/12/31</v>
      </c>
      <c r="V29" s="3"/>
      <c r="AC29" cm="1">
        <f t="array" aca="1" ref="AC29" ca="1">IFERROR(IF(Sheet1!X29&lt;&gt;"",IF(Sheet1!X29=0.583333333333333,"14:00",Sheet1!X29),IF(AND(Sheet1!R29&lt;&gt;"",_xlfn.XLOOKUP(Sheet1!A29,INDIRECT("'[paichu.xlsx]Sheet1'!$A:$A"),INDIRECT("'[paichu.xlsx]Sheet1'!$G:$G"),"",0,1)&lt;&gt;""),_xlfn.XLOOKUP(Sheet1!A29,INDIRECT("'[paichu.xlsx]Sheet1'!$A:$A"),INDIRECT("'[paichu.xlsx]Sheet1'!$G:$G"),"",0,1),IF(AND(OR(発送日=0.583333333333333,発送日="14:00"),Sheet1!Q29&gt;=1),"14:00",IF(Sheet1!J29&gt;5,VALUE($AE$2),IF(AND(Sheet1!J29&lt;=5,Sheet1!J29&gt;=4),7,14))))),14)</f>
        <v>14</v>
      </c>
      <c r="AH29" t="s">
        <v>94</v>
      </c>
    </row>
    <row r="30" spans="1:34">
      <c r="A30" s="3">
        <v>820590228</v>
      </c>
      <c r="B30" s="3" t="s">
        <v>1959</v>
      </c>
      <c r="C30" t="str">
        <f ca="1">IF(Sheet1!E30="上架●","S2",IF(Sheet5!G30="Y","S2","S1"))</f>
        <v>S2</v>
      </c>
      <c r="L30" s="8" cm="1">
        <f t="array" aca="1" ref="L3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90435</v>
      </c>
      <c r="M30" cm="1">
        <f t="array" aca="1" ref="M30" ca="1">IF(INDIRECT("Sheet1!"&amp;"E"&amp;ROW())  ="下架●",VALUE("0"),IF(OR(INDIRECT("Sheet1!"&amp;"E"&amp;ROW())  ="上架●",AND(INDIRECT("Sheet1!"&amp;"E"&amp;ROW())  ="問合●",VALUE(Sheet2!F30)=0)),VALUE("1"),IF(INDIRECT("Sheet2!"&amp;"F"&amp;ROW())  =1,INDIRECT("Sheet1!"&amp;"Q"&amp;ROW()),VALUE("0"))))</f>
        <v>1</v>
      </c>
      <c r="N30" t="str">
        <f t="shared" ca="1" si="0"/>
        <v>2023/12/31</v>
      </c>
      <c r="V30" s="3"/>
      <c r="AC30" cm="1">
        <f t="array" aca="1" ref="AC30" ca="1">IFERROR(IF(Sheet1!X30&lt;&gt;"",IF(Sheet1!X30=0.583333333333333,"14:00",Sheet1!X30),IF(AND(Sheet1!R30&lt;&gt;"",_xlfn.XLOOKUP(Sheet1!A30,INDIRECT("'[paichu.xlsx]Sheet1'!$A:$A"),INDIRECT("'[paichu.xlsx]Sheet1'!$G:$G"),"",0,1)&lt;&gt;""),_xlfn.XLOOKUP(Sheet1!A30,INDIRECT("'[paichu.xlsx]Sheet1'!$A:$A"),INDIRECT("'[paichu.xlsx]Sheet1'!$G:$G"),"",0,1),IF(AND(OR(発送日=0.583333333333333,発送日="14:00"),Sheet1!Q30&gt;=1),"14:00",IF(Sheet1!J30&gt;5,VALUE($AE$2),IF(AND(Sheet1!J30&lt;=5,Sheet1!J30&gt;=4),7,14))))),14)</f>
        <v>3</v>
      </c>
      <c r="AH30" t="s">
        <v>94</v>
      </c>
    </row>
    <row r="31" spans="1:34">
      <c r="A31" s="3">
        <v>820590229</v>
      </c>
      <c r="B31" s="3" t="s">
        <v>1960</v>
      </c>
      <c r="C31" t="str">
        <f ca="1">IF(Sheet1!E31="上架●","S2",IF(Sheet5!G31="Y","S2","S1"))</f>
        <v>S2</v>
      </c>
      <c r="L31" s="8" cm="1">
        <f t="array" aca="1" ref="L3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92764</v>
      </c>
      <c r="M31" cm="1">
        <f t="array" aca="1" ref="M31" ca="1">IF(INDIRECT("Sheet1!"&amp;"E"&amp;ROW())  ="下架●",VALUE("0"),IF(OR(INDIRECT("Sheet1!"&amp;"E"&amp;ROW())  ="上架●",AND(INDIRECT("Sheet1!"&amp;"E"&amp;ROW())  ="問合●",VALUE(Sheet2!F31)=0)),VALUE("1"),IF(INDIRECT("Sheet2!"&amp;"F"&amp;ROW())  =1,INDIRECT("Sheet1!"&amp;"Q"&amp;ROW()),VALUE("0"))))</f>
        <v>1</v>
      </c>
      <c r="N31" t="str">
        <f t="shared" ca="1" si="0"/>
        <v>2023/12/31</v>
      </c>
      <c r="V31" s="3"/>
      <c r="AC31" cm="1">
        <f t="array" aca="1" ref="AC31" ca="1">IFERROR(IF(Sheet1!X31&lt;&gt;"",IF(Sheet1!X31=0.583333333333333,"14:00",Sheet1!X31),IF(AND(Sheet1!R31&lt;&gt;"",_xlfn.XLOOKUP(Sheet1!A31,INDIRECT("'[paichu.xlsx]Sheet1'!$A:$A"),INDIRECT("'[paichu.xlsx]Sheet1'!$G:$G"),"",0,1)&lt;&gt;""),_xlfn.XLOOKUP(Sheet1!A31,INDIRECT("'[paichu.xlsx]Sheet1'!$A:$A"),INDIRECT("'[paichu.xlsx]Sheet1'!$G:$G"),"",0,1),IF(AND(OR(発送日=0.583333333333333,発送日="14:00"),Sheet1!Q31&gt;=1),"14:00",IF(Sheet1!J31&gt;5,VALUE($AE$2),IF(AND(Sheet1!J31&lt;=5,Sheet1!J31&gt;=4),7,14))))),14)</f>
        <v>3</v>
      </c>
      <c r="AH31" t="s">
        <v>94</v>
      </c>
    </row>
    <row r="32" spans="1:34">
      <c r="A32" s="3">
        <v>820590230</v>
      </c>
      <c r="B32" s="3" t="s">
        <v>1961</v>
      </c>
      <c r="C32" t="str">
        <f>IF(Sheet1!E32="上架●","S2",IF(Sheet5!G32="Y","S2","S1"))</f>
        <v>S2</v>
      </c>
      <c r="L32" s="8" cm="1">
        <f t="array" aca="1" ref="L3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157802</v>
      </c>
      <c r="M32" cm="1">
        <f t="array" aca="1" ref="M32" ca="1">IF(INDIRECT("Sheet1!"&amp;"E"&amp;ROW())  ="下架●",VALUE("0"),IF(OR(INDIRECT("Sheet1!"&amp;"E"&amp;ROW())  ="上架●",AND(INDIRECT("Sheet1!"&amp;"E"&amp;ROW())  ="問合●",VALUE(Sheet2!F32)=0)),VALUE("1"),IF(INDIRECT("Sheet2!"&amp;"F"&amp;ROW())  =1,INDIRECT("Sheet1!"&amp;"Q"&amp;ROW()),VALUE("0"))))</f>
        <v>0</v>
      </c>
      <c r="N32" t="str">
        <f t="shared" ca="1" si="0"/>
        <v>2023/12/31</v>
      </c>
      <c r="V32" s="3"/>
      <c r="AC32" cm="1">
        <f t="array" aca="1" ref="AC32" ca="1">IFERROR(IF(Sheet1!X32&lt;&gt;"",IF(Sheet1!X32=0.583333333333333,"14:00",Sheet1!X32),IF(AND(Sheet1!R32&lt;&gt;"",_xlfn.XLOOKUP(Sheet1!A32,INDIRECT("'[paichu.xlsx]Sheet1'!$A:$A"),INDIRECT("'[paichu.xlsx]Sheet1'!$G:$G"),"",0,1)&lt;&gt;""),_xlfn.XLOOKUP(Sheet1!A32,INDIRECT("'[paichu.xlsx]Sheet1'!$A:$A"),INDIRECT("'[paichu.xlsx]Sheet1'!$G:$G"),"",0,1),IF(AND(OR(発送日=0.583333333333333,発送日="14:00"),Sheet1!Q32&gt;=1),"14:00",IF(Sheet1!J32&gt;5,VALUE($AE$2),IF(AND(Sheet1!J32&lt;=5,Sheet1!J32&gt;=4),7,14))))),14)</f>
        <v>14</v>
      </c>
      <c r="AH32" t="s">
        <v>94</v>
      </c>
    </row>
    <row r="33" spans="1:34">
      <c r="A33" s="3">
        <v>820590231</v>
      </c>
      <c r="B33" s="3" t="s">
        <v>1962</v>
      </c>
      <c r="C33" t="str">
        <f>IF(Sheet1!E33="上架●","S2",IF(Sheet5!G33="Y","S2","S1"))</f>
        <v>S2</v>
      </c>
      <c r="L33" s="8" cm="1">
        <f t="array" aca="1" ref="L3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174615</v>
      </c>
      <c r="M33" cm="1">
        <f t="array" aca="1" ref="M33" ca="1">IF(INDIRECT("Sheet1!"&amp;"E"&amp;ROW())  ="下架●",VALUE("0"),IF(OR(INDIRECT("Sheet1!"&amp;"E"&amp;ROW())  ="上架●",AND(INDIRECT("Sheet1!"&amp;"E"&amp;ROW())  ="問合●",VALUE(Sheet2!F33)=0)),VALUE("1"),IF(INDIRECT("Sheet2!"&amp;"F"&amp;ROW())  =1,INDIRECT("Sheet1!"&amp;"Q"&amp;ROW()),VALUE("0"))))</f>
        <v>0</v>
      </c>
      <c r="N33" t="str">
        <f t="shared" ca="1" si="0"/>
        <v>2023/12/31</v>
      </c>
      <c r="V33" s="3"/>
      <c r="AC33" cm="1">
        <f t="array" aca="1" ref="AC33" ca="1">IFERROR(IF(Sheet1!X33&lt;&gt;"",IF(Sheet1!X33=0.583333333333333,"14:00",Sheet1!X33),IF(AND(Sheet1!R33&lt;&gt;"",_xlfn.XLOOKUP(Sheet1!A33,INDIRECT("'[paichu.xlsx]Sheet1'!$A:$A"),INDIRECT("'[paichu.xlsx]Sheet1'!$G:$G"),"",0,1)&lt;&gt;""),_xlfn.XLOOKUP(Sheet1!A33,INDIRECT("'[paichu.xlsx]Sheet1'!$A:$A"),INDIRECT("'[paichu.xlsx]Sheet1'!$G:$G"),"",0,1),IF(AND(OR(発送日=0.583333333333333,発送日="14:00"),Sheet1!Q33&gt;=1),"14:00",IF(Sheet1!J33&gt;5,VALUE($AE$2),IF(AND(Sheet1!J33&lt;=5,Sheet1!J33&gt;=4),7,14))))),14)</f>
        <v>14</v>
      </c>
      <c r="AH33" t="s">
        <v>94</v>
      </c>
    </row>
    <row r="34" spans="1:34">
      <c r="A34" s="3">
        <v>820590232</v>
      </c>
      <c r="B34" s="3" t="s">
        <v>1731</v>
      </c>
      <c r="C34" t="str">
        <f ca="1">IF(Sheet1!E34="上架●","S2",IF(Sheet5!G34="Y","S2","S1"))</f>
        <v>S2</v>
      </c>
      <c r="L34" s="8" cm="1">
        <f t="array" aca="1" ref="L3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2743681</v>
      </c>
      <c r="M34" cm="1">
        <f t="array" aca="1" ref="M34" ca="1">IF(INDIRECT("Sheet1!"&amp;"E"&amp;ROW())  ="下架●",VALUE("0"),IF(OR(INDIRECT("Sheet1!"&amp;"E"&amp;ROW())  ="上架●",AND(INDIRECT("Sheet1!"&amp;"E"&amp;ROW())  ="問合●",VALUE(Sheet2!F34)=0)),VALUE("1"),IF(INDIRECT("Sheet2!"&amp;"F"&amp;ROW())  =1,INDIRECT("Sheet1!"&amp;"Q"&amp;ROW()),VALUE("0"))))</f>
        <v>0</v>
      </c>
      <c r="N34" t="str">
        <f t="shared" ca="1" si="0"/>
        <v>2023/12/31</v>
      </c>
      <c r="V34" s="3"/>
      <c r="AC34" cm="1">
        <f t="array" aca="1" ref="AC34" ca="1">IFERROR(IF(Sheet1!X34&lt;&gt;"",IF(Sheet1!X34=0.583333333333333,"14:00",Sheet1!X34),IF(AND(Sheet1!R34&lt;&gt;"",_xlfn.XLOOKUP(Sheet1!A34,INDIRECT("'[paichu.xlsx]Sheet1'!$A:$A"),INDIRECT("'[paichu.xlsx]Sheet1'!$G:$G"),"",0,1)&lt;&gt;""),_xlfn.XLOOKUP(Sheet1!A34,INDIRECT("'[paichu.xlsx]Sheet1'!$A:$A"),INDIRECT("'[paichu.xlsx]Sheet1'!$G:$G"),"",0,1),IF(AND(OR(発送日=0.583333333333333,発送日="14:00"),Sheet1!Q34&gt;=1),"14:00",IF(Sheet1!J34&gt;5,VALUE($AE$2),IF(AND(Sheet1!J34&lt;=5,Sheet1!J34&gt;=4),7,14))))),14)</f>
        <v>14</v>
      </c>
      <c r="AH34" t="s">
        <v>94</v>
      </c>
    </row>
    <row r="35" spans="1:34">
      <c r="A35" s="3">
        <v>820590234</v>
      </c>
      <c r="B35" s="3" t="s">
        <v>1963</v>
      </c>
      <c r="C35" t="str">
        <f>IF(Sheet1!E35="上架●","S2",IF(Sheet5!G35="Y","S2","S1"))</f>
        <v>S2</v>
      </c>
      <c r="L35" s="8" cm="1">
        <f t="array" aca="1" ref="L3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203438</v>
      </c>
      <c r="M35" cm="1">
        <f t="array" aca="1" ref="M35" ca="1">IF(INDIRECT("Sheet1!"&amp;"E"&amp;ROW())  ="下架●",VALUE("0"),IF(OR(INDIRECT("Sheet1!"&amp;"E"&amp;ROW())  ="上架●",AND(INDIRECT("Sheet1!"&amp;"E"&amp;ROW())  ="問合●",VALUE(Sheet2!F35)=0)),VALUE("1"),IF(INDIRECT("Sheet2!"&amp;"F"&amp;ROW())  =1,INDIRECT("Sheet1!"&amp;"Q"&amp;ROW()),VALUE("0"))))</f>
        <v>0</v>
      </c>
      <c r="N35" t="str">
        <f t="shared" ca="1" si="0"/>
        <v>2023/12/31</v>
      </c>
      <c r="V35" s="3"/>
      <c r="AC35" cm="1">
        <f t="array" aca="1" ref="AC35" ca="1">IFERROR(IF(Sheet1!X35&lt;&gt;"",IF(Sheet1!X35=0.583333333333333,"14:00",Sheet1!X35),IF(AND(Sheet1!R35&lt;&gt;"",_xlfn.XLOOKUP(Sheet1!A35,INDIRECT("'[paichu.xlsx]Sheet1'!$A:$A"),INDIRECT("'[paichu.xlsx]Sheet1'!$G:$G"),"",0,1)&lt;&gt;""),_xlfn.XLOOKUP(Sheet1!A35,INDIRECT("'[paichu.xlsx]Sheet1'!$A:$A"),INDIRECT("'[paichu.xlsx]Sheet1'!$G:$G"),"",0,1),IF(AND(OR(発送日=0.583333333333333,発送日="14:00"),Sheet1!Q35&gt;=1),"14:00",IF(Sheet1!J35&gt;5,VALUE($AE$2),IF(AND(Sheet1!J35&lt;=5,Sheet1!J35&gt;=4),7,14))))),14)</f>
        <v>3</v>
      </c>
      <c r="AH35" t="s">
        <v>94</v>
      </c>
    </row>
    <row r="36" spans="1:34">
      <c r="A36" s="3">
        <v>820590233</v>
      </c>
      <c r="B36" s="3" t="s">
        <v>1964</v>
      </c>
      <c r="C36" t="str">
        <f>IF(Sheet1!E36="上架●","S2",IF(Sheet5!G36="Y","S2","S1"))</f>
        <v>S2</v>
      </c>
      <c r="L36" s="8" cm="1">
        <f t="array" aca="1" ref="L3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251739</v>
      </c>
      <c r="M36" cm="1">
        <f t="array" aca="1" ref="M36" ca="1">IF(INDIRECT("Sheet1!"&amp;"E"&amp;ROW())  ="下架●",VALUE("0"),IF(OR(INDIRECT("Sheet1!"&amp;"E"&amp;ROW())  ="上架●",AND(INDIRECT("Sheet1!"&amp;"E"&amp;ROW())  ="問合●",VALUE(Sheet2!F36)=0)),VALUE("1"),IF(INDIRECT("Sheet2!"&amp;"F"&amp;ROW())  =1,INDIRECT("Sheet1!"&amp;"Q"&amp;ROW()),VALUE("0"))))</f>
        <v>0</v>
      </c>
      <c r="N36" t="str">
        <f t="shared" ca="1" si="0"/>
        <v>2023/12/31</v>
      </c>
      <c r="V36" s="3"/>
      <c r="AC36" cm="1">
        <f t="array" aca="1" ref="AC36" ca="1">IFERROR(IF(Sheet1!X36&lt;&gt;"",IF(Sheet1!X36=0.583333333333333,"14:00",Sheet1!X36),IF(AND(Sheet1!R36&lt;&gt;"",_xlfn.XLOOKUP(Sheet1!A36,INDIRECT("'[paichu.xlsx]Sheet1'!$A:$A"),INDIRECT("'[paichu.xlsx]Sheet1'!$G:$G"),"",0,1)&lt;&gt;""),_xlfn.XLOOKUP(Sheet1!A36,INDIRECT("'[paichu.xlsx]Sheet1'!$A:$A"),INDIRECT("'[paichu.xlsx]Sheet1'!$G:$G"),"",0,1),IF(AND(OR(発送日=0.583333333333333,発送日="14:00"),Sheet1!Q36&gt;=1),"14:00",IF(Sheet1!J36&gt;5,VALUE($AE$2),IF(AND(Sheet1!J36&lt;=5,Sheet1!J36&gt;=4),7,14))))),14)</f>
        <v>7</v>
      </c>
      <c r="AH36" t="s">
        <v>94</v>
      </c>
    </row>
    <row r="37" spans="1:34">
      <c r="A37" s="3">
        <v>820590235</v>
      </c>
      <c r="B37" s="3" t="s">
        <v>1965</v>
      </c>
      <c r="C37" t="str">
        <f>IF(Sheet1!E37="上架●","S2",IF(Sheet5!G37="Y","S2","S1"))</f>
        <v>S2</v>
      </c>
      <c r="L37" s="8" cm="1">
        <f t="array" aca="1" ref="L3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292602</v>
      </c>
      <c r="M37" cm="1">
        <f t="array" aca="1" ref="M37" ca="1">IF(INDIRECT("Sheet1!"&amp;"E"&amp;ROW())  ="下架●",VALUE("0"),IF(OR(INDIRECT("Sheet1!"&amp;"E"&amp;ROW())  ="上架●",AND(INDIRECT("Sheet1!"&amp;"E"&amp;ROW())  ="問合●",VALUE(Sheet2!F37)=0)),VALUE("1"),IF(INDIRECT("Sheet2!"&amp;"F"&amp;ROW())  =1,INDIRECT("Sheet1!"&amp;"Q"&amp;ROW()),VALUE("0"))))</f>
        <v>0</v>
      </c>
      <c r="N37" t="str">
        <f t="shared" ca="1" si="0"/>
        <v>2023/12/31</v>
      </c>
      <c r="V37" s="3"/>
      <c r="AC37" cm="1">
        <f t="array" aca="1" ref="AC37" ca="1">IFERROR(IF(Sheet1!X37&lt;&gt;"",IF(Sheet1!X37=0.583333333333333,"14:00",Sheet1!X37),IF(AND(Sheet1!R37&lt;&gt;"",_xlfn.XLOOKUP(Sheet1!A37,INDIRECT("'[paichu.xlsx]Sheet1'!$A:$A"),INDIRECT("'[paichu.xlsx]Sheet1'!$G:$G"),"",0,1)&lt;&gt;""),_xlfn.XLOOKUP(Sheet1!A37,INDIRECT("'[paichu.xlsx]Sheet1'!$A:$A"),INDIRECT("'[paichu.xlsx]Sheet1'!$G:$G"),"",0,1),IF(AND(OR(発送日=0.583333333333333,発送日="14:00"),Sheet1!Q37&gt;=1),"14:00",IF(Sheet1!J37&gt;5,VALUE($AE$2),IF(AND(Sheet1!J37&lt;=5,Sheet1!J37&gt;=4),7,14))))),14)</f>
        <v>7</v>
      </c>
      <c r="AH37" t="s">
        <v>94</v>
      </c>
    </row>
    <row r="38" spans="1:34">
      <c r="A38" s="3">
        <v>820590236</v>
      </c>
      <c r="B38" s="3" t="s">
        <v>1966</v>
      </c>
      <c r="C38" t="str">
        <f>IF(Sheet1!E38="上架●","S2",IF(Sheet5!G38="Y","S2","S1"))</f>
        <v>S2</v>
      </c>
      <c r="L38" s="8" cm="1">
        <f t="array" aca="1" ref="L3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285865</v>
      </c>
      <c r="M38" cm="1">
        <f t="array" aca="1" ref="M38" ca="1">IF(INDIRECT("Sheet1!"&amp;"E"&amp;ROW())  ="下架●",VALUE("0"),IF(OR(INDIRECT("Sheet1!"&amp;"E"&amp;ROW())  ="上架●",AND(INDIRECT("Sheet1!"&amp;"E"&amp;ROW())  ="問合●",VALUE(Sheet2!F38)=0)),VALUE("1"),IF(INDIRECT("Sheet2!"&amp;"F"&amp;ROW())  =1,INDIRECT("Sheet1!"&amp;"Q"&amp;ROW()),VALUE("0"))))</f>
        <v>0</v>
      </c>
      <c r="N38" t="str">
        <f t="shared" ca="1" si="0"/>
        <v>2023/12/31</v>
      </c>
      <c r="V38" s="3"/>
      <c r="AC38" cm="1">
        <f t="array" aca="1" ref="AC38" ca="1">IFERROR(IF(Sheet1!X38&lt;&gt;"",IF(Sheet1!X38=0.583333333333333,"14:00",Sheet1!X38),IF(AND(Sheet1!R38&lt;&gt;"",_xlfn.XLOOKUP(Sheet1!A38,INDIRECT("'[paichu.xlsx]Sheet1'!$A:$A"),INDIRECT("'[paichu.xlsx]Sheet1'!$G:$G"),"",0,1)&lt;&gt;""),_xlfn.XLOOKUP(Sheet1!A38,INDIRECT("'[paichu.xlsx]Sheet1'!$A:$A"),INDIRECT("'[paichu.xlsx]Sheet1'!$G:$G"),"",0,1),IF(AND(OR(発送日=0.583333333333333,発送日="14:00"),Sheet1!Q38&gt;=1),"14:00",IF(Sheet1!J38&gt;5,VALUE($AE$2),IF(AND(Sheet1!J38&lt;=5,Sheet1!J38&gt;=4),7,14))))),14)</f>
        <v>7</v>
      </c>
      <c r="AH38" t="s">
        <v>94</v>
      </c>
    </row>
    <row r="39" spans="1:34">
      <c r="A39" s="3">
        <v>820590237</v>
      </c>
      <c r="B39" s="3" t="s">
        <v>1967</v>
      </c>
      <c r="C39" t="str">
        <f ca="1">IF(Sheet1!E39="上架●","S2",IF(Sheet5!G39="Y","S2","S1"))</f>
        <v>S2</v>
      </c>
      <c r="L39" s="8" cm="1">
        <f t="array" aca="1" ref="L3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128923</v>
      </c>
      <c r="M39" cm="1">
        <f t="array" aca="1" ref="M39" ca="1">IF(INDIRECT("Sheet1!"&amp;"E"&amp;ROW())  ="下架●",VALUE("0"),IF(OR(INDIRECT("Sheet1!"&amp;"E"&amp;ROW())  ="上架●",AND(INDIRECT("Sheet1!"&amp;"E"&amp;ROW())  ="問合●",VALUE(Sheet2!F39)=0)),VALUE("1"),IF(INDIRECT("Sheet2!"&amp;"F"&amp;ROW())  =1,INDIRECT("Sheet1!"&amp;"Q"&amp;ROW()),VALUE("0"))))</f>
        <v>1</v>
      </c>
      <c r="N39" t="str">
        <f t="shared" ca="1" si="0"/>
        <v>2023/12/31</v>
      </c>
      <c r="V39" s="3"/>
      <c r="AC39" cm="1">
        <f t="array" aca="1" ref="AC39" ca="1">IFERROR(IF(Sheet1!X39&lt;&gt;"",IF(Sheet1!X39=0.583333333333333,"14:00",Sheet1!X39),IF(AND(Sheet1!R39&lt;&gt;"",_xlfn.XLOOKUP(Sheet1!A39,INDIRECT("'[paichu.xlsx]Sheet1'!$A:$A"),INDIRECT("'[paichu.xlsx]Sheet1'!$G:$G"),"",0,1)&lt;&gt;""),_xlfn.XLOOKUP(Sheet1!A39,INDIRECT("'[paichu.xlsx]Sheet1'!$A:$A"),INDIRECT("'[paichu.xlsx]Sheet1'!$G:$G"),"",0,1),IF(AND(OR(発送日=0.583333333333333,発送日="14:00"),Sheet1!Q39&gt;=1),"14:00",IF(Sheet1!J39&gt;5,VALUE($AE$2),IF(AND(Sheet1!J39&lt;=5,Sheet1!J39&gt;=4),7,14))))),14)</f>
        <v>7</v>
      </c>
      <c r="AH39" t="s">
        <v>94</v>
      </c>
    </row>
    <row r="40" spans="1:34">
      <c r="A40" s="3">
        <v>820590238</v>
      </c>
      <c r="B40" s="3" t="s">
        <v>1968</v>
      </c>
      <c r="C40" t="str">
        <f ca="1">IF(Sheet1!E40="上架●","S2",IF(Sheet5!G40="Y","S2","S1"))</f>
        <v>S2</v>
      </c>
      <c r="L40" s="8" cm="1">
        <f t="array" aca="1" ref="L4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162802</v>
      </c>
      <c r="M40" cm="1">
        <f t="array" aca="1" ref="M40" ca="1">IF(INDIRECT("Sheet1!"&amp;"E"&amp;ROW())  ="下架●",VALUE("0"),IF(OR(INDIRECT("Sheet1!"&amp;"E"&amp;ROW())  ="上架●",AND(INDIRECT("Sheet1!"&amp;"E"&amp;ROW())  ="問合●",VALUE(Sheet2!F40)=0)),VALUE("1"),IF(INDIRECT("Sheet2!"&amp;"F"&amp;ROW())  =1,INDIRECT("Sheet1!"&amp;"Q"&amp;ROW()),VALUE("0"))))</f>
        <v>1</v>
      </c>
      <c r="N40" t="str">
        <f t="shared" ca="1" si="0"/>
        <v>2023/12/31</v>
      </c>
      <c r="V40" s="3"/>
      <c r="AC40" cm="1">
        <f t="array" aca="1" ref="AC40" ca="1">IFERROR(IF(Sheet1!X40&lt;&gt;"",IF(Sheet1!X40=0.583333333333333,"14:00",Sheet1!X40),IF(AND(Sheet1!R40&lt;&gt;"",_xlfn.XLOOKUP(Sheet1!A40,INDIRECT("'[paichu.xlsx]Sheet1'!$A:$A"),INDIRECT("'[paichu.xlsx]Sheet1'!$G:$G"),"",0,1)&lt;&gt;""),_xlfn.XLOOKUP(Sheet1!A40,INDIRECT("'[paichu.xlsx]Sheet1'!$A:$A"),INDIRECT("'[paichu.xlsx]Sheet1'!$G:$G"),"",0,1),IF(AND(OR(発送日=0.583333333333333,発送日="14:00"),Sheet1!Q40&gt;=1),"14:00",IF(Sheet1!J40&gt;5,VALUE($AE$2),IF(AND(Sheet1!J40&lt;=5,Sheet1!J40&gt;=4),7,14))))),14)</f>
        <v>3</v>
      </c>
      <c r="AH40" t="s">
        <v>94</v>
      </c>
    </row>
    <row r="41" spans="1:34">
      <c r="A41" s="3">
        <v>820590239</v>
      </c>
      <c r="B41" s="3" t="s">
        <v>1969</v>
      </c>
      <c r="C41" t="str">
        <f ca="1">IF(Sheet1!E41="上架●","S2",IF(Sheet5!G41="Y","S2","S1"))</f>
        <v>S2</v>
      </c>
      <c r="L41" s="8" cm="1">
        <f t="array" aca="1" ref="L4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177255</v>
      </c>
      <c r="M41" cm="1">
        <f t="array" aca="1" ref="M41" ca="1">IF(INDIRECT("Sheet1!"&amp;"E"&amp;ROW())  ="下架●",VALUE("0"),IF(OR(INDIRECT("Sheet1!"&amp;"E"&amp;ROW())  ="上架●",AND(INDIRECT("Sheet1!"&amp;"E"&amp;ROW())  ="問合●",VALUE(Sheet2!F41)=0)),VALUE("1"),IF(INDIRECT("Sheet2!"&amp;"F"&amp;ROW())  =1,INDIRECT("Sheet1!"&amp;"Q"&amp;ROW()),VALUE("0"))))</f>
        <v>1</v>
      </c>
      <c r="N41" t="str">
        <f t="shared" ca="1" si="0"/>
        <v>2023/12/31</v>
      </c>
      <c r="V41" s="3"/>
      <c r="AC41" cm="1">
        <f t="array" aca="1" ref="AC41" ca="1">IFERROR(IF(Sheet1!X41&lt;&gt;"",IF(Sheet1!X41=0.583333333333333,"14:00",Sheet1!X41),IF(AND(Sheet1!R41&lt;&gt;"",_xlfn.XLOOKUP(Sheet1!A41,INDIRECT("'[paichu.xlsx]Sheet1'!$A:$A"),INDIRECT("'[paichu.xlsx]Sheet1'!$G:$G"),"",0,1)&lt;&gt;""),_xlfn.XLOOKUP(Sheet1!A41,INDIRECT("'[paichu.xlsx]Sheet1'!$A:$A"),INDIRECT("'[paichu.xlsx]Sheet1'!$G:$G"),"",0,1),IF(AND(OR(発送日=0.583333333333333,発送日="14:00"),Sheet1!Q41&gt;=1),"14:00",IF(Sheet1!J41&gt;5,VALUE($AE$2),IF(AND(Sheet1!J41&lt;=5,Sheet1!J41&gt;=4),7,14))))),14)</f>
        <v>3</v>
      </c>
      <c r="AH41" t="s">
        <v>94</v>
      </c>
    </row>
    <row r="42" spans="1:34">
      <c r="A42" s="3">
        <v>820590240</v>
      </c>
      <c r="B42" s="3" t="s">
        <v>1970</v>
      </c>
      <c r="C42" t="str">
        <f ca="1">IF(Sheet1!E42="上架●","S2",IF(Sheet5!G42="Y","S2","S1"))</f>
        <v>S2</v>
      </c>
      <c r="L42" s="8" cm="1">
        <f t="array" aca="1" ref="L4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156902</v>
      </c>
      <c r="M42" cm="1">
        <f t="array" aca="1" ref="M42" ca="1">IF(INDIRECT("Sheet1!"&amp;"E"&amp;ROW())  ="下架●",VALUE("0"),IF(OR(INDIRECT("Sheet1!"&amp;"E"&amp;ROW())  ="上架●",AND(INDIRECT("Sheet1!"&amp;"E"&amp;ROW())  ="問合●",VALUE(Sheet2!F42)=0)),VALUE("1"),IF(INDIRECT("Sheet2!"&amp;"F"&amp;ROW())  =1,INDIRECT("Sheet1!"&amp;"Q"&amp;ROW()),VALUE("0"))))</f>
        <v>1</v>
      </c>
      <c r="N42" t="str">
        <f t="shared" ca="1" si="0"/>
        <v>2023/12/31</v>
      </c>
      <c r="V42" s="3"/>
      <c r="AC42" cm="1">
        <f t="array" aca="1" ref="AC42" ca="1">IFERROR(IF(Sheet1!X42&lt;&gt;"",IF(Sheet1!X42=0.583333333333333,"14:00",Sheet1!X42),IF(AND(Sheet1!R42&lt;&gt;"",_xlfn.XLOOKUP(Sheet1!A42,INDIRECT("'[paichu.xlsx]Sheet1'!$A:$A"),INDIRECT("'[paichu.xlsx]Sheet1'!$G:$G"),"",0,1)&lt;&gt;""),_xlfn.XLOOKUP(Sheet1!A42,INDIRECT("'[paichu.xlsx]Sheet1'!$A:$A"),INDIRECT("'[paichu.xlsx]Sheet1'!$G:$G"),"",0,1),IF(AND(OR(発送日=0.583333333333333,発送日="14:00"),Sheet1!Q42&gt;=1),"14:00",IF(Sheet1!J42&gt;5,VALUE($AE$2),IF(AND(Sheet1!J42&lt;=5,Sheet1!J42&gt;=4),7,14))))),14)</f>
        <v>3</v>
      </c>
      <c r="AH42" t="s">
        <v>94</v>
      </c>
    </row>
    <row r="43" spans="1:34">
      <c r="A43" s="3">
        <v>820590241</v>
      </c>
      <c r="B43" s="3" t="s">
        <v>1971</v>
      </c>
      <c r="C43" t="str">
        <f ca="1">IF(Sheet1!E43="上架●","S2",IF(Sheet5!G43="Y","S2","S1"))</f>
        <v>S2</v>
      </c>
      <c r="L43" s="8" cm="1">
        <f t="array" aca="1" ref="L4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232582</v>
      </c>
      <c r="M43" cm="1">
        <f t="array" aca="1" ref="M43" ca="1">IF(INDIRECT("Sheet1!"&amp;"E"&amp;ROW())  ="下架●",VALUE("0"),IF(OR(INDIRECT("Sheet1!"&amp;"E"&amp;ROW())  ="上架●",AND(INDIRECT("Sheet1!"&amp;"E"&amp;ROW())  ="問合●",VALUE(Sheet2!F43)=0)),VALUE("1"),IF(INDIRECT("Sheet2!"&amp;"F"&amp;ROW())  =1,INDIRECT("Sheet1!"&amp;"Q"&amp;ROW()),VALUE("0"))))</f>
        <v>1</v>
      </c>
      <c r="N43" t="str">
        <f t="shared" ca="1" si="0"/>
        <v>2023/12/31</v>
      </c>
      <c r="V43" s="3"/>
      <c r="AC43" cm="1">
        <f t="array" aca="1" ref="AC43" ca="1">IFERROR(IF(Sheet1!X43&lt;&gt;"",IF(Sheet1!X43=0.583333333333333,"14:00",Sheet1!X43),IF(AND(Sheet1!R43&lt;&gt;"",_xlfn.XLOOKUP(Sheet1!A43,INDIRECT("'[paichu.xlsx]Sheet1'!$A:$A"),INDIRECT("'[paichu.xlsx]Sheet1'!$G:$G"),"",0,1)&lt;&gt;""),_xlfn.XLOOKUP(Sheet1!A43,INDIRECT("'[paichu.xlsx]Sheet1'!$A:$A"),INDIRECT("'[paichu.xlsx]Sheet1'!$G:$G"),"",0,1),IF(AND(OR(発送日=0.583333333333333,発送日="14:00"),Sheet1!Q43&gt;=1),"14:00",IF(Sheet1!J43&gt;5,VALUE($AE$2),IF(AND(Sheet1!J43&lt;=5,Sheet1!J43&gt;=4),7,14))))),14)</f>
        <v>3</v>
      </c>
      <c r="AH43" t="s">
        <v>94</v>
      </c>
    </row>
    <row r="44" spans="1:34">
      <c r="A44" s="3">
        <v>820590242</v>
      </c>
      <c r="B44" s="3" t="s">
        <v>1972</v>
      </c>
      <c r="C44" t="str">
        <f ca="1">IF(Sheet1!E44="上架●","S2",IF(Sheet5!G44="Y","S2","S1"))</f>
        <v>S2</v>
      </c>
      <c r="L44" s="8" cm="1">
        <f t="array" aca="1" ref="L4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754569</v>
      </c>
      <c r="M44" cm="1">
        <f t="array" aca="1" ref="M44" ca="1">IF(INDIRECT("Sheet1!"&amp;"E"&amp;ROW())  ="下架●",VALUE("0"),IF(OR(INDIRECT("Sheet1!"&amp;"E"&amp;ROW())  ="上架●",AND(INDIRECT("Sheet1!"&amp;"E"&amp;ROW())  ="問合●",VALUE(Sheet2!F44)=0)),VALUE("1"),IF(INDIRECT("Sheet2!"&amp;"F"&amp;ROW())  =1,INDIRECT("Sheet1!"&amp;"Q"&amp;ROW()),VALUE("0"))))</f>
        <v>1</v>
      </c>
      <c r="N44" t="str">
        <f t="shared" ca="1" si="0"/>
        <v>2023/12/31</v>
      </c>
      <c r="V44" s="3"/>
      <c r="AC44" cm="1">
        <f t="array" aca="1" ref="AC44" ca="1">IFERROR(IF(Sheet1!X44&lt;&gt;"",IF(Sheet1!X44=0.583333333333333,"14:00",Sheet1!X44),IF(AND(Sheet1!R44&lt;&gt;"",_xlfn.XLOOKUP(Sheet1!A44,INDIRECT("'[paichu.xlsx]Sheet1'!$A:$A"),INDIRECT("'[paichu.xlsx]Sheet1'!$G:$G"),"",0,1)&lt;&gt;""),_xlfn.XLOOKUP(Sheet1!A44,INDIRECT("'[paichu.xlsx]Sheet1'!$A:$A"),INDIRECT("'[paichu.xlsx]Sheet1'!$G:$G"),"",0,1),IF(AND(OR(発送日=0.583333333333333,発送日="14:00"),Sheet1!Q44&gt;=1),"14:00",IF(Sheet1!J44&gt;5,VALUE($AE$2),IF(AND(Sheet1!J44&lt;=5,Sheet1!J44&gt;=4),7,14))))),14)</f>
        <v>3</v>
      </c>
      <c r="AH44" t="s">
        <v>94</v>
      </c>
    </row>
    <row r="45" spans="1:34">
      <c r="A45" s="3">
        <v>820590250</v>
      </c>
      <c r="B45" s="3" t="s">
        <v>1973</v>
      </c>
      <c r="C45" t="str">
        <f ca="1">IF(Sheet1!E45="上架●","S2",IF(Sheet5!G45="Y","S2","S1"))</f>
        <v>S2</v>
      </c>
      <c r="L45" s="8" cm="1">
        <f t="array" aca="1" ref="L4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237663</v>
      </c>
      <c r="M45" cm="1">
        <f t="array" aca="1" ref="M45" ca="1">IF(INDIRECT("Sheet1!"&amp;"E"&amp;ROW())  ="下架●",VALUE("0"),IF(OR(INDIRECT("Sheet1!"&amp;"E"&amp;ROW())  ="上架●",AND(INDIRECT("Sheet1!"&amp;"E"&amp;ROW())  ="問合●",VALUE(Sheet2!F45)=0)),VALUE("1"),IF(INDIRECT("Sheet2!"&amp;"F"&amp;ROW())  =1,INDIRECT("Sheet1!"&amp;"Q"&amp;ROW()),VALUE("0"))))</f>
        <v>1</v>
      </c>
      <c r="N45" t="str">
        <f t="shared" ca="1" si="0"/>
        <v>2023/12/31</v>
      </c>
      <c r="V45" s="3"/>
      <c r="AC45" cm="1">
        <f t="array" aca="1" ref="AC45" ca="1">IFERROR(IF(Sheet1!X45&lt;&gt;"",IF(Sheet1!X45=0.583333333333333,"14:00",Sheet1!X45),IF(AND(Sheet1!R45&lt;&gt;"",_xlfn.XLOOKUP(Sheet1!A45,INDIRECT("'[paichu.xlsx]Sheet1'!$A:$A"),INDIRECT("'[paichu.xlsx]Sheet1'!$G:$G"),"",0,1)&lt;&gt;""),_xlfn.XLOOKUP(Sheet1!A45,INDIRECT("'[paichu.xlsx]Sheet1'!$A:$A"),INDIRECT("'[paichu.xlsx]Sheet1'!$G:$G"),"",0,1),IF(AND(OR(発送日=0.583333333333333,発送日="14:00"),Sheet1!Q45&gt;=1),"14:00",IF(Sheet1!J45&gt;5,VALUE($AE$2),IF(AND(Sheet1!J45&lt;=5,Sheet1!J45&gt;=4),7,14))))),14)</f>
        <v>3</v>
      </c>
      <c r="AH45" t="s">
        <v>94</v>
      </c>
    </row>
    <row r="46" spans="1:34">
      <c r="A46" s="3">
        <v>820590251</v>
      </c>
      <c r="B46" s="3" t="s">
        <v>1974</v>
      </c>
      <c r="C46" t="str">
        <f ca="1">IF(Sheet1!E46="上架●","S2",IF(Sheet5!G46="Y","S2","S1"))</f>
        <v>S2</v>
      </c>
      <c r="L46" s="8" cm="1">
        <f t="array" aca="1" ref="L4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971145</v>
      </c>
      <c r="M46" cm="1">
        <f t="array" aca="1" ref="M46" ca="1">IF(INDIRECT("Sheet1!"&amp;"E"&amp;ROW())  ="下架●",VALUE("0"),IF(OR(INDIRECT("Sheet1!"&amp;"E"&amp;ROW())  ="上架●",AND(INDIRECT("Sheet1!"&amp;"E"&amp;ROW())  ="問合●",VALUE(Sheet2!F46)=0)),VALUE("1"),IF(INDIRECT("Sheet2!"&amp;"F"&amp;ROW())  =1,INDIRECT("Sheet1!"&amp;"Q"&amp;ROW()),VALUE("0"))))</f>
        <v>1</v>
      </c>
      <c r="N46" t="str">
        <f t="shared" ca="1" si="0"/>
        <v>2023/12/31</v>
      </c>
      <c r="V46" s="3"/>
      <c r="AC46" cm="1">
        <f t="array" aca="1" ref="AC46" ca="1">IFERROR(IF(Sheet1!X46&lt;&gt;"",IF(Sheet1!X46=0.583333333333333,"14:00",Sheet1!X46),IF(AND(Sheet1!R46&lt;&gt;"",_xlfn.XLOOKUP(Sheet1!A46,INDIRECT("'[paichu.xlsx]Sheet1'!$A:$A"),INDIRECT("'[paichu.xlsx]Sheet1'!$G:$G"),"",0,1)&lt;&gt;""),_xlfn.XLOOKUP(Sheet1!A46,INDIRECT("'[paichu.xlsx]Sheet1'!$A:$A"),INDIRECT("'[paichu.xlsx]Sheet1'!$G:$G"),"",0,1),IF(AND(OR(発送日=0.583333333333333,発送日="14:00"),Sheet1!Q46&gt;=1),"14:00",IF(Sheet1!J46&gt;5,VALUE($AE$2),IF(AND(Sheet1!J46&lt;=5,Sheet1!J46&gt;=4),7,14))))),14)</f>
        <v>3</v>
      </c>
      <c r="AH46" t="s">
        <v>94</v>
      </c>
    </row>
    <row r="47" spans="1:34">
      <c r="A47" s="3">
        <v>820590252</v>
      </c>
      <c r="B47" s="3" t="s">
        <v>1975</v>
      </c>
      <c r="C47" t="str">
        <f>IF(Sheet1!E47="上架●","S2",IF(Sheet5!G47="Y","S2","S1"))</f>
        <v>S2</v>
      </c>
      <c r="L47" s="8" cm="1">
        <f t="array" aca="1" ref="L4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170747</v>
      </c>
      <c r="M47" cm="1">
        <f t="array" aca="1" ref="M47" ca="1">IF(INDIRECT("Sheet1!"&amp;"E"&amp;ROW())  ="下架●",VALUE("0"),IF(OR(INDIRECT("Sheet1!"&amp;"E"&amp;ROW())  ="上架●",AND(INDIRECT("Sheet1!"&amp;"E"&amp;ROW())  ="問合●",VALUE(Sheet2!F47)=0)),VALUE("1"),IF(INDIRECT("Sheet2!"&amp;"F"&amp;ROW())  =1,INDIRECT("Sheet1!"&amp;"Q"&amp;ROW()),VALUE("0"))))</f>
        <v>0</v>
      </c>
      <c r="N47" t="str">
        <f t="shared" ca="1" si="0"/>
        <v>2023/12/31</v>
      </c>
      <c r="V47" s="3"/>
      <c r="AC47" cm="1">
        <f t="array" aca="1" ref="AC47" ca="1">IFERROR(IF(Sheet1!X47&lt;&gt;"",IF(Sheet1!X47=0.583333333333333,"14:00",Sheet1!X47),IF(AND(Sheet1!R47&lt;&gt;"",_xlfn.XLOOKUP(Sheet1!A47,INDIRECT("'[paichu.xlsx]Sheet1'!$A:$A"),INDIRECT("'[paichu.xlsx]Sheet1'!$G:$G"),"",0,1)&lt;&gt;""),_xlfn.XLOOKUP(Sheet1!A47,INDIRECT("'[paichu.xlsx]Sheet1'!$A:$A"),INDIRECT("'[paichu.xlsx]Sheet1'!$G:$G"),"",0,1),IF(AND(OR(発送日=0.583333333333333,発送日="14:00"),Sheet1!Q47&gt;=1),"14:00",IF(Sheet1!J47&gt;5,VALUE($AE$2),IF(AND(Sheet1!J47&lt;=5,Sheet1!J47&gt;=4),7,14))))),14)</f>
        <v>14</v>
      </c>
      <c r="AH47" t="s">
        <v>94</v>
      </c>
    </row>
    <row r="48" spans="1:34">
      <c r="A48" s="3">
        <v>820590253</v>
      </c>
      <c r="B48" s="3" t="s">
        <v>1976</v>
      </c>
      <c r="C48" t="str">
        <f ca="1">IF(Sheet1!E48="上架●","S2",IF(Sheet5!G48="Y","S2","S1"))</f>
        <v>S2</v>
      </c>
      <c r="L48" s="8" cm="1">
        <f t="array" aca="1" ref="L4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394457</v>
      </c>
      <c r="M48" cm="1">
        <f t="array" aca="1" ref="M48" ca="1">IF(INDIRECT("Sheet1!"&amp;"E"&amp;ROW())  ="下架●",VALUE("0"),IF(OR(INDIRECT("Sheet1!"&amp;"E"&amp;ROW())  ="上架●",AND(INDIRECT("Sheet1!"&amp;"E"&amp;ROW())  ="問合●",VALUE(Sheet2!F48)=0)),VALUE("1"),IF(INDIRECT("Sheet2!"&amp;"F"&amp;ROW())  =1,INDIRECT("Sheet1!"&amp;"Q"&amp;ROW()),VALUE("0"))))</f>
        <v>1</v>
      </c>
      <c r="N48" t="str">
        <f t="shared" ca="1" si="0"/>
        <v>2023/12/31</v>
      </c>
      <c r="V48" s="3"/>
      <c r="AC48" cm="1">
        <f t="array" aca="1" ref="AC48" ca="1">IFERROR(IF(Sheet1!X48&lt;&gt;"",IF(Sheet1!X48=0.583333333333333,"14:00",Sheet1!X48),IF(AND(Sheet1!R48&lt;&gt;"",_xlfn.XLOOKUP(Sheet1!A48,INDIRECT("'[paichu.xlsx]Sheet1'!$A:$A"),INDIRECT("'[paichu.xlsx]Sheet1'!$G:$G"),"",0,1)&lt;&gt;""),_xlfn.XLOOKUP(Sheet1!A48,INDIRECT("'[paichu.xlsx]Sheet1'!$A:$A"),INDIRECT("'[paichu.xlsx]Sheet1'!$G:$G"),"",0,1),IF(AND(OR(発送日=0.583333333333333,発送日="14:00"),Sheet1!Q48&gt;=1),"14:00",IF(Sheet1!J48&gt;5,VALUE($AE$2),IF(AND(Sheet1!J48&lt;=5,Sheet1!J48&gt;=4),7,14))))),14)</f>
        <v>3</v>
      </c>
      <c r="AH48" t="s">
        <v>94</v>
      </c>
    </row>
    <row r="49" spans="1:34">
      <c r="A49" s="3">
        <v>820590254</v>
      </c>
      <c r="B49" s="3" t="s">
        <v>1977</v>
      </c>
      <c r="C49" t="str">
        <f ca="1">IF(Sheet1!E49="上架●","S2",IF(Sheet5!G49="Y","S2","S1"))</f>
        <v>S2</v>
      </c>
      <c r="L49" s="8" cm="1">
        <f t="array" aca="1" ref="L4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185391</v>
      </c>
      <c r="M49" cm="1">
        <f t="array" aca="1" ref="M49" ca="1">IF(INDIRECT("Sheet1!"&amp;"E"&amp;ROW())  ="下架●",VALUE("0"),IF(OR(INDIRECT("Sheet1!"&amp;"E"&amp;ROW())  ="上架●",AND(INDIRECT("Sheet1!"&amp;"E"&amp;ROW())  ="問合●",VALUE(Sheet2!F49)=0)),VALUE("1"),IF(INDIRECT("Sheet2!"&amp;"F"&amp;ROW())  =1,INDIRECT("Sheet1!"&amp;"Q"&amp;ROW()),VALUE("0"))))</f>
        <v>1</v>
      </c>
      <c r="N49" t="str">
        <f t="shared" ca="1" si="0"/>
        <v>2023/12/31</v>
      </c>
      <c r="V49" s="3"/>
      <c r="AC49" cm="1">
        <f t="array" aca="1" ref="AC49" ca="1">IFERROR(IF(Sheet1!X49&lt;&gt;"",IF(Sheet1!X49=0.583333333333333,"14:00",Sheet1!X49),IF(AND(Sheet1!R49&lt;&gt;"",_xlfn.XLOOKUP(Sheet1!A49,INDIRECT("'[paichu.xlsx]Sheet1'!$A:$A"),INDIRECT("'[paichu.xlsx]Sheet1'!$G:$G"),"",0,1)&lt;&gt;""),_xlfn.XLOOKUP(Sheet1!A49,INDIRECT("'[paichu.xlsx]Sheet1'!$A:$A"),INDIRECT("'[paichu.xlsx]Sheet1'!$G:$G"),"",0,1),IF(AND(OR(発送日=0.583333333333333,発送日="14:00"),Sheet1!Q49&gt;=1),"14:00",IF(Sheet1!J49&gt;5,VALUE($AE$2),IF(AND(Sheet1!J49&lt;=5,Sheet1!J49&gt;=4),7,14))))),14)</f>
        <v>3</v>
      </c>
      <c r="AH49" t="s">
        <v>94</v>
      </c>
    </row>
    <row r="50" spans="1:34">
      <c r="A50" s="3">
        <v>820590255</v>
      </c>
      <c r="B50" s="3" t="s">
        <v>1978</v>
      </c>
      <c r="C50" t="str">
        <f ca="1">IF(Sheet1!E50="上架●","S2",IF(Sheet5!G50="Y","S2","S1"))</f>
        <v>S2</v>
      </c>
      <c r="L50" s="8" cm="1">
        <f t="array" aca="1" ref="L5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90645</v>
      </c>
      <c r="M50" cm="1">
        <f t="array" aca="1" ref="M50" ca="1">IF(INDIRECT("Sheet1!"&amp;"E"&amp;ROW())  ="下架●",VALUE("0"),IF(OR(INDIRECT("Sheet1!"&amp;"E"&amp;ROW())  ="上架●",AND(INDIRECT("Sheet1!"&amp;"E"&amp;ROW())  ="問合●",VALUE(Sheet2!F50)=0)),VALUE("1"),IF(INDIRECT("Sheet2!"&amp;"F"&amp;ROW())  =1,INDIRECT("Sheet1!"&amp;"Q"&amp;ROW()),VALUE("0"))))</f>
        <v>0</v>
      </c>
      <c r="N50" t="str">
        <f t="shared" ca="1" si="0"/>
        <v>2023/12/31</v>
      </c>
      <c r="V50" s="3"/>
      <c r="AC50" cm="1">
        <f t="array" aca="1" ref="AC50" ca="1">IFERROR(IF(Sheet1!X50&lt;&gt;"",IF(Sheet1!X50=0.583333333333333,"14:00",Sheet1!X50),IF(AND(Sheet1!R50&lt;&gt;"",_xlfn.XLOOKUP(Sheet1!A50,INDIRECT("'[paichu.xlsx]Sheet1'!$A:$A"),INDIRECT("'[paichu.xlsx]Sheet1'!$G:$G"),"",0,1)&lt;&gt;""),_xlfn.XLOOKUP(Sheet1!A50,INDIRECT("'[paichu.xlsx]Sheet1'!$A:$A"),INDIRECT("'[paichu.xlsx]Sheet1'!$G:$G"),"",0,1),IF(AND(OR(発送日=0.583333333333333,発送日="14:00"),Sheet1!Q50&gt;=1),"14:00",IF(Sheet1!J50&gt;5,VALUE($AE$2),IF(AND(Sheet1!J50&lt;=5,Sheet1!J50&gt;=4),7,14))))),14)</f>
        <v>14</v>
      </c>
      <c r="AH50" t="s">
        <v>94</v>
      </c>
    </row>
    <row r="51" spans="1:34">
      <c r="A51" s="3">
        <v>820590256</v>
      </c>
      <c r="B51" s="3" t="s">
        <v>1979</v>
      </c>
      <c r="C51" t="str">
        <f>IF(Sheet1!E51="上架●","S2",IF(Sheet5!G51="Y","S2","S1"))</f>
        <v>S2</v>
      </c>
      <c r="L51" s="8" cm="1">
        <f t="array" aca="1" ref="L5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95168</v>
      </c>
      <c r="M51" cm="1">
        <f t="array" aca="1" ref="M51" ca="1">IF(INDIRECT("Sheet1!"&amp;"E"&amp;ROW())  ="下架●",VALUE("0"),IF(OR(INDIRECT("Sheet1!"&amp;"E"&amp;ROW())  ="上架●",AND(INDIRECT("Sheet1!"&amp;"E"&amp;ROW())  ="問合●",VALUE(Sheet2!F51)=0)),VALUE("1"),IF(INDIRECT("Sheet2!"&amp;"F"&amp;ROW())  =1,INDIRECT("Sheet1!"&amp;"Q"&amp;ROW()),VALUE("0"))))</f>
        <v>0</v>
      </c>
      <c r="N51" t="str">
        <f t="shared" ca="1" si="0"/>
        <v>2023/12/31</v>
      </c>
      <c r="V51" s="3"/>
      <c r="AC51" cm="1">
        <f t="array" aca="1" ref="AC51" ca="1">IFERROR(IF(Sheet1!X51&lt;&gt;"",IF(Sheet1!X51=0.583333333333333,"14:00",Sheet1!X51),IF(AND(Sheet1!R51&lt;&gt;"",_xlfn.XLOOKUP(Sheet1!A51,INDIRECT("'[paichu.xlsx]Sheet1'!$A:$A"),INDIRECT("'[paichu.xlsx]Sheet1'!$G:$G"),"",0,1)&lt;&gt;""),_xlfn.XLOOKUP(Sheet1!A51,INDIRECT("'[paichu.xlsx]Sheet1'!$A:$A"),INDIRECT("'[paichu.xlsx]Sheet1'!$G:$G"),"",0,1),IF(AND(OR(発送日=0.583333333333333,発送日="14:00"),Sheet1!Q51&gt;=1),"14:00",IF(Sheet1!J51&gt;5,VALUE($AE$2),IF(AND(Sheet1!J51&lt;=5,Sheet1!J51&gt;=4),7,14))))),14)</f>
        <v>7</v>
      </c>
      <c r="AH51" t="s">
        <v>94</v>
      </c>
    </row>
    <row r="52" spans="1:34">
      <c r="A52" s="3">
        <v>820590257</v>
      </c>
      <c r="B52" s="3" t="s">
        <v>1980</v>
      </c>
      <c r="C52" t="str">
        <f ca="1">IF(Sheet1!E52="上架●","S2",IF(Sheet5!G52="Y","S2","S1"))</f>
        <v>S2</v>
      </c>
      <c r="L52" s="8" cm="1">
        <f t="array" aca="1" ref="L5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90626</v>
      </c>
      <c r="M52" cm="1">
        <f t="array" aca="1" ref="M52" ca="1">IF(INDIRECT("Sheet1!"&amp;"E"&amp;ROW())  ="下架●",VALUE("0"),IF(OR(INDIRECT("Sheet1!"&amp;"E"&amp;ROW())  ="上架●",AND(INDIRECT("Sheet1!"&amp;"E"&amp;ROW())  ="問合●",VALUE(Sheet2!F52)=0)),VALUE("1"),IF(INDIRECT("Sheet2!"&amp;"F"&amp;ROW())  =1,INDIRECT("Sheet1!"&amp;"Q"&amp;ROW()),VALUE("0"))))</f>
        <v>0</v>
      </c>
      <c r="N52" t="str">
        <f t="shared" ca="1" si="0"/>
        <v>2023/12/31</v>
      </c>
      <c r="V52" s="3"/>
      <c r="AC52" cm="1">
        <f t="array" aca="1" ref="AC52" ca="1">IFERROR(IF(Sheet1!X52&lt;&gt;"",IF(Sheet1!X52=0.583333333333333,"14:00",Sheet1!X52),IF(AND(Sheet1!R52&lt;&gt;"",_xlfn.XLOOKUP(Sheet1!A52,INDIRECT("'[paichu.xlsx]Sheet1'!$A:$A"),INDIRECT("'[paichu.xlsx]Sheet1'!$G:$G"),"",0,1)&lt;&gt;""),_xlfn.XLOOKUP(Sheet1!A52,INDIRECT("'[paichu.xlsx]Sheet1'!$A:$A"),INDIRECT("'[paichu.xlsx]Sheet1'!$G:$G"),"",0,1),IF(AND(OR(発送日=0.583333333333333,発送日="14:00"),Sheet1!Q52&gt;=1),"14:00",IF(Sheet1!J52&gt;5,VALUE($AE$2),IF(AND(Sheet1!J52&lt;=5,Sheet1!J52&gt;=4),7,14))))),14)</f>
        <v>14</v>
      </c>
      <c r="AH52" t="s">
        <v>94</v>
      </c>
    </row>
    <row r="53" spans="1:34">
      <c r="A53" s="3">
        <v>820590258</v>
      </c>
      <c r="B53" s="3" t="s">
        <v>1981</v>
      </c>
      <c r="C53" t="str">
        <f ca="1">IF(Sheet1!E53="上架●","S2",IF(Sheet5!G53="Y","S2","S1"))</f>
        <v>S2</v>
      </c>
      <c r="L53" s="8" cm="1">
        <f t="array" aca="1" ref="L5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88645</v>
      </c>
      <c r="M53" cm="1">
        <f t="array" aca="1" ref="M53" ca="1">IF(INDIRECT("Sheet1!"&amp;"E"&amp;ROW())  ="下架●",VALUE("0"),IF(OR(INDIRECT("Sheet1!"&amp;"E"&amp;ROW())  ="上架●",AND(INDIRECT("Sheet1!"&amp;"E"&amp;ROW())  ="問合●",VALUE(Sheet2!F53)=0)),VALUE("1"),IF(INDIRECT("Sheet2!"&amp;"F"&amp;ROW())  =1,INDIRECT("Sheet1!"&amp;"Q"&amp;ROW()),VALUE("0"))))</f>
        <v>0</v>
      </c>
      <c r="N53" t="str">
        <f t="shared" ca="1" si="0"/>
        <v>2023/12/31</v>
      </c>
      <c r="V53" s="3"/>
      <c r="AC53" cm="1">
        <f t="array" aca="1" ref="AC53" ca="1">IFERROR(IF(Sheet1!X53&lt;&gt;"",IF(Sheet1!X53=0.583333333333333,"14:00",Sheet1!X53),IF(AND(Sheet1!R53&lt;&gt;"",_xlfn.XLOOKUP(Sheet1!A53,INDIRECT("'[paichu.xlsx]Sheet1'!$A:$A"),INDIRECT("'[paichu.xlsx]Sheet1'!$G:$G"),"",0,1)&lt;&gt;""),_xlfn.XLOOKUP(Sheet1!A53,INDIRECT("'[paichu.xlsx]Sheet1'!$A:$A"),INDIRECT("'[paichu.xlsx]Sheet1'!$G:$G"),"",0,1),IF(AND(OR(発送日=0.583333333333333,発送日="14:00"),Sheet1!Q53&gt;=1),"14:00",IF(Sheet1!J53&gt;5,VALUE($AE$2),IF(AND(Sheet1!J53&lt;=5,Sheet1!J53&gt;=4),7,14))))),14)</f>
        <v>14</v>
      </c>
      <c r="AH53" t="s">
        <v>94</v>
      </c>
    </row>
    <row r="54" spans="1:34">
      <c r="A54" s="3">
        <v>820590259</v>
      </c>
      <c r="B54" s="3" t="s">
        <v>1982</v>
      </c>
      <c r="C54" t="str">
        <f ca="1">IF(Sheet1!E54="上架●","S2",IF(Sheet5!G54="Y","S2","S1"))</f>
        <v>S2</v>
      </c>
      <c r="L54" s="8" cm="1">
        <f t="array" aca="1" ref="L5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104934</v>
      </c>
      <c r="M54" cm="1">
        <f t="array" aca="1" ref="M54" ca="1">IF(INDIRECT("Sheet1!"&amp;"E"&amp;ROW())  ="下架●",VALUE("0"),IF(OR(INDIRECT("Sheet1!"&amp;"E"&amp;ROW())  ="上架●",AND(INDIRECT("Sheet1!"&amp;"E"&amp;ROW())  ="問合●",VALUE(Sheet2!F54)=0)),VALUE("1"),IF(INDIRECT("Sheet2!"&amp;"F"&amp;ROW())  =1,INDIRECT("Sheet1!"&amp;"Q"&amp;ROW()),VALUE("0"))))</f>
        <v>0</v>
      </c>
      <c r="N54" t="str">
        <f t="shared" ca="1" si="0"/>
        <v>2023/12/31</v>
      </c>
      <c r="V54" s="3"/>
      <c r="AC54" cm="1">
        <f t="array" aca="1" ref="AC54" ca="1">IFERROR(IF(Sheet1!X54&lt;&gt;"",IF(Sheet1!X54=0.583333333333333,"14:00",Sheet1!X54),IF(AND(Sheet1!R54&lt;&gt;"",_xlfn.XLOOKUP(Sheet1!A54,INDIRECT("'[paichu.xlsx]Sheet1'!$A:$A"),INDIRECT("'[paichu.xlsx]Sheet1'!$G:$G"),"",0,1)&lt;&gt;""),_xlfn.XLOOKUP(Sheet1!A54,INDIRECT("'[paichu.xlsx]Sheet1'!$A:$A"),INDIRECT("'[paichu.xlsx]Sheet1'!$G:$G"),"",0,1),IF(AND(OR(発送日=0.583333333333333,発送日="14:00"),Sheet1!Q54&gt;=1),"14:00",IF(Sheet1!J54&gt;5,VALUE($AE$2),IF(AND(Sheet1!J54&lt;=5,Sheet1!J54&gt;=4),7,14))))),14)</f>
        <v>14</v>
      </c>
      <c r="AH54" t="s">
        <v>94</v>
      </c>
    </row>
    <row r="55" spans="1:34">
      <c r="A55" s="3">
        <v>820590260</v>
      </c>
      <c r="B55" s="3" t="s">
        <v>1983</v>
      </c>
      <c r="C55" t="str">
        <f ca="1">IF(Sheet1!E55="上架●","S2",IF(Sheet5!G55="Y","S2","S1"))</f>
        <v>S2</v>
      </c>
      <c r="L55" s="8" cm="1">
        <f t="array" aca="1" ref="L5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104885</v>
      </c>
      <c r="M55" cm="1">
        <f t="array" aca="1" ref="M55" ca="1">IF(INDIRECT("Sheet1!"&amp;"E"&amp;ROW())  ="下架●",VALUE("0"),IF(OR(INDIRECT("Sheet1!"&amp;"E"&amp;ROW())  ="上架●",AND(INDIRECT("Sheet1!"&amp;"E"&amp;ROW())  ="問合●",VALUE(Sheet2!F55)=0)),VALUE("1"),IF(INDIRECT("Sheet2!"&amp;"F"&amp;ROW())  =1,INDIRECT("Sheet1!"&amp;"Q"&amp;ROW()),VALUE("0"))))</f>
        <v>0</v>
      </c>
      <c r="N55" t="str">
        <f t="shared" ca="1" si="0"/>
        <v>2023/12/31</v>
      </c>
      <c r="V55" s="3"/>
      <c r="AC55" cm="1">
        <f t="array" aca="1" ref="AC55" ca="1">IFERROR(IF(Sheet1!X55&lt;&gt;"",IF(Sheet1!X55=0.583333333333333,"14:00",Sheet1!X55),IF(AND(Sheet1!R55&lt;&gt;"",_xlfn.XLOOKUP(Sheet1!A55,INDIRECT("'[paichu.xlsx]Sheet1'!$A:$A"),INDIRECT("'[paichu.xlsx]Sheet1'!$G:$G"),"",0,1)&lt;&gt;""),_xlfn.XLOOKUP(Sheet1!A55,INDIRECT("'[paichu.xlsx]Sheet1'!$A:$A"),INDIRECT("'[paichu.xlsx]Sheet1'!$G:$G"),"",0,1),IF(AND(OR(発送日=0.583333333333333,発送日="14:00"),Sheet1!Q55&gt;=1),"14:00",IF(Sheet1!J55&gt;5,VALUE($AE$2),IF(AND(Sheet1!J55&lt;=5,Sheet1!J55&gt;=4),7,14))))),14)</f>
        <v>14</v>
      </c>
      <c r="AH55" t="s">
        <v>94</v>
      </c>
    </row>
    <row r="56" spans="1:34">
      <c r="A56" s="3">
        <v>820590261</v>
      </c>
      <c r="B56" s="3" t="s">
        <v>1984</v>
      </c>
      <c r="C56" t="str">
        <f ca="1">IF(Sheet1!E56="上架●","S2",IF(Sheet5!G56="Y","S2","S1"))</f>
        <v>S2</v>
      </c>
      <c r="L56" s="8" cm="1">
        <f t="array" aca="1" ref="L5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271675</v>
      </c>
      <c r="M56" cm="1">
        <f t="array" aca="1" ref="M56" ca="1">IF(INDIRECT("Sheet1!"&amp;"E"&amp;ROW())  ="下架●",VALUE("0"),IF(OR(INDIRECT("Sheet1!"&amp;"E"&amp;ROW())  ="上架●",AND(INDIRECT("Sheet1!"&amp;"E"&amp;ROW())  ="問合●",VALUE(Sheet2!F56)=0)),VALUE("1"),IF(INDIRECT("Sheet2!"&amp;"F"&amp;ROW())  =1,INDIRECT("Sheet1!"&amp;"Q"&amp;ROW()),VALUE("0"))))</f>
        <v>1</v>
      </c>
      <c r="N56" t="str">
        <f t="shared" ca="1" si="0"/>
        <v>2023/12/31</v>
      </c>
      <c r="V56" s="3"/>
      <c r="AC56" cm="1">
        <f t="array" aca="1" ref="AC56" ca="1">IFERROR(IF(Sheet1!X56&lt;&gt;"",IF(Sheet1!X56=0.583333333333333,"14:00",Sheet1!X56),IF(AND(Sheet1!R56&lt;&gt;"",_xlfn.XLOOKUP(Sheet1!A56,INDIRECT("'[paichu.xlsx]Sheet1'!$A:$A"),INDIRECT("'[paichu.xlsx]Sheet1'!$G:$G"),"",0,1)&lt;&gt;""),_xlfn.XLOOKUP(Sheet1!A56,INDIRECT("'[paichu.xlsx]Sheet1'!$A:$A"),INDIRECT("'[paichu.xlsx]Sheet1'!$G:$G"),"",0,1),IF(AND(OR(発送日=0.583333333333333,発送日="14:00"),Sheet1!Q56&gt;=1),"14:00",IF(Sheet1!J56&gt;5,VALUE($AE$2),IF(AND(Sheet1!J56&lt;=5,Sheet1!J56&gt;=4),7,14))))),14)</f>
        <v>3</v>
      </c>
      <c r="AH56" t="s">
        <v>94</v>
      </c>
    </row>
    <row r="57" spans="1:34">
      <c r="A57" s="3">
        <v>820590262</v>
      </c>
      <c r="B57" s="3" t="s">
        <v>1985</v>
      </c>
      <c r="C57" t="str">
        <f ca="1">IF(Sheet1!E57="上架●","S2",IF(Sheet5!G57="Y","S2","S1"))</f>
        <v>S2</v>
      </c>
      <c r="L57" s="8" cm="1">
        <f t="array" aca="1" ref="L5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315125</v>
      </c>
      <c r="M57" cm="1">
        <f t="array" aca="1" ref="M57" ca="1">IF(INDIRECT("Sheet1!"&amp;"E"&amp;ROW())  ="下架●",VALUE("0"),IF(OR(INDIRECT("Sheet1!"&amp;"E"&amp;ROW())  ="上架●",AND(INDIRECT("Sheet1!"&amp;"E"&amp;ROW())  ="問合●",VALUE(Sheet2!F57)=0)),VALUE("1"),IF(INDIRECT("Sheet2!"&amp;"F"&amp;ROW())  =1,INDIRECT("Sheet1!"&amp;"Q"&amp;ROW()),VALUE("0"))))</f>
        <v>1</v>
      </c>
      <c r="N57" t="str">
        <f t="shared" ca="1" si="0"/>
        <v>2023/12/31</v>
      </c>
      <c r="V57" s="3"/>
      <c r="AC57" cm="1">
        <f t="array" aca="1" ref="AC57" ca="1">IFERROR(IF(Sheet1!X57&lt;&gt;"",IF(Sheet1!X57=0.583333333333333,"14:00",Sheet1!X57),IF(AND(Sheet1!R57&lt;&gt;"",_xlfn.XLOOKUP(Sheet1!A57,INDIRECT("'[paichu.xlsx]Sheet1'!$A:$A"),INDIRECT("'[paichu.xlsx]Sheet1'!$G:$G"),"",0,1)&lt;&gt;""),_xlfn.XLOOKUP(Sheet1!A57,INDIRECT("'[paichu.xlsx]Sheet1'!$A:$A"),INDIRECT("'[paichu.xlsx]Sheet1'!$G:$G"),"",0,1),IF(AND(OR(発送日=0.583333333333333,発送日="14:00"),Sheet1!Q57&gt;=1),"14:00",IF(Sheet1!J57&gt;5,VALUE($AE$2),IF(AND(Sheet1!J57&lt;=5,Sheet1!J57&gt;=4),7,14))))),14)</f>
        <v>3</v>
      </c>
      <c r="AH57" t="s">
        <v>94</v>
      </c>
    </row>
    <row r="58" spans="1:34">
      <c r="A58" s="3">
        <v>820590263</v>
      </c>
      <c r="B58" s="3" t="s">
        <v>1986</v>
      </c>
      <c r="C58" t="str">
        <f ca="1">IF(Sheet1!E58="上架●","S2",IF(Sheet5!G58="Y","S2","S1"))</f>
        <v>S2</v>
      </c>
      <c r="L58" s="8" cm="1">
        <f t="array" aca="1" ref="L5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75242</v>
      </c>
      <c r="M58" cm="1">
        <f t="array" aca="1" ref="M58" ca="1">IF(INDIRECT("Sheet1!"&amp;"E"&amp;ROW())  ="下架●",VALUE("0"),IF(OR(INDIRECT("Sheet1!"&amp;"E"&amp;ROW())  ="上架●",AND(INDIRECT("Sheet1!"&amp;"E"&amp;ROW())  ="問合●",VALUE(Sheet2!F58)=0)),VALUE("1"),IF(INDIRECT("Sheet2!"&amp;"F"&amp;ROW())  =1,INDIRECT("Sheet1!"&amp;"Q"&amp;ROW()),VALUE("0"))))</f>
        <v>0</v>
      </c>
      <c r="N58" t="str">
        <f t="shared" ca="1" si="0"/>
        <v>2023/12/31</v>
      </c>
      <c r="V58" s="3"/>
      <c r="AC58" cm="1">
        <f t="array" aca="1" ref="AC58" ca="1">IFERROR(IF(Sheet1!X58&lt;&gt;"",IF(Sheet1!X58=0.583333333333333,"14:00",Sheet1!X58),IF(AND(Sheet1!R58&lt;&gt;"",_xlfn.XLOOKUP(Sheet1!A58,INDIRECT("'[paichu.xlsx]Sheet1'!$A:$A"),INDIRECT("'[paichu.xlsx]Sheet1'!$G:$G"),"",0,1)&lt;&gt;""),_xlfn.XLOOKUP(Sheet1!A58,INDIRECT("'[paichu.xlsx]Sheet1'!$A:$A"),INDIRECT("'[paichu.xlsx]Sheet1'!$G:$G"),"",0,1),IF(AND(OR(発送日=0.583333333333333,発送日="14:00"),Sheet1!Q58&gt;=1),"14:00",IF(Sheet1!J58&gt;5,VALUE($AE$2),IF(AND(Sheet1!J58&lt;=5,Sheet1!J58&gt;=4),7,14))))),14)</f>
        <v>14</v>
      </c>
      <c r="AH58" t="s">
        <v>94</v>
      </c>
    </row>
    <row r="59" spans="1:34">
      <c r="A59" s="3">
        <v>820590265</v>
      </c>
      <c r="B59" s="3" t="s">
        <v>1987</v>
      </c>
      <c r="C59" t="str">
        <f ca="1">IF(Sheet1!E59="上架●","S2",IF(Sheet5!G59="Y","S2","S1"))</f>
        <v>S2</v>
      </c>
      <c r="L59" s="8" cm="1">
        <f t="array" aca="1" ref="L5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96654</v>
      </c>
      <c r="M59" cm="1">
        <f t="array" aca="1" ref="M59" ca="1">IF(INDIRECT("Sheet1!"&amp;"E"&amp;ROW())  ="下架●",VALUE("0"),IF(OR(INDIRECT("Sheet1!"&amp;"E"&amp;ROW())  ="上架●",AND(INDIRECT("Sheet1!"&amp;"E"&amp;ROW())  ="問合●",VALUE(Sheet2!F59)=0)),VALUE("1"),IF(INDIRECT("Sheet2!"&amp;"F"&amp;ROW())  =1,INDIRECT("Sheet1!"&amp;"Q"&amp;ROW()),VALUE("0"))))</f>
        <v>0</v>
      </c>
      <c r="N59" t="str">
        <f t="shared" ca="1" si="0"/>
        <v>2023/12/31</v>
      </c>
      <c r="V59" s="3"/>
      <c r="AC59" cm="1">
        <f t="array" aca="1" ref="AC59" ca="1">IFERROR(IF(Sheet1!X59&lt;&gt;"",IF(Sheet1!X59=0.583333333333333,"14:00",Sheet1!X59),IF(AND(Sheet1!R59&lt;&gt;"",_xlfn.XLOOKUP(Sheet1!A59,INDIRECT("'[paichu.xlsx]Sheet1'!$A:$A"),INDIRECT("'[paichu.xlsx]Sheet1'!$G:$G"),"",0,1)&lt;&gt;""),_xlfn.XLOOKUP(Sheet1!A59,INDIRECT("'[paichu.xlsx]Sheet1'!$A:$A"),INDIRECT("'[paichu.xlsx]Sheet1'!$G:$G"),"",0,1),IF(AND(OR(発送日=0.583333333333333,発送日="14:00"),Sheet1!Q59&gt;=1),"14:00",IF(Sheet1!J59&gt;5,VALUE($AE$2),IF(AND(Sheet1!J59&lt;=5,Sheet1!J59&gt;=4),7,14))))),14)</f>
        <v>14</v>
      </c>
      <c r="AH59" t="s">
        <v>94</v>
      </c>
    </row>
    <row r="60" spans="1:34">
      <c r="A60" s="3">
        <v>820590266</v>
      </c>
      <c r="B60" s="3" t="s">
        <v>1988</v>
      </c>
      <c r="C60" t="str">
        <f>IF(Sheet1!E60="上架●","S2",IF(Sheet5!G60="Y","S2","S1"))</f>
        <v>S2</v>
      </c>
      <c r="L60" s="8" cm="1">
        <f t="array" aca="1" ref="L6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133908</v>
      </c>
      <c r="M60" cm="1">
        <f t="array" aca="1" ref="M60" ca="1">IF(INDIRECT("Sheet1!"&amp;"E"&amp;ROW())  ="下架●",VALUE("0"),IF(OR(INDIRECT("Sheet1!"&amp;"E"&amp;ROW())  ="上架●",AND(INDIRECT("Sheet1!"&amp;"E"&amp;ROW())  ="問合●",VALUE(Sheet2!F60)=0)),VALUE("1"),IF(INDIRECT("Sheet2!"&amp;"F"&amp;ROW())  =1,INDIRECT("Sheet1!"&amp;"Q"&amp;ROW()),VALUE("0"))))</f>
        <v>0</v>
      </c>
      <c r="N60" t="str">
        <f t="shared" ca="1" si="0"/>
        <v>2023/12/31</v>
      </c>
      <c r="V60" s="3"/>
      <c r="AC60" cm="1">
        <f t="array" aca="1" ref="AC60" ca="1">IFERROR(IF(Sheet1!X60&lt;&gt;"",IF(Sheet1!X60=0.583333333333333,"14:00",Sheet1!X60),IF(AND(Sheet1!R60&lt;&gt;"",_xlfn.XLOOKUP(Sheet1!A60,INDIRECT("'[paichu.xlsx]Sheet1'!$A:$A"),INDIRECT("'[paichu.xlsx]Sheet1'!$G:$G"),"",0,1)&lt;&gt;""),_xlfn.XLOOKUP(Sheet1!A60,INDIRECT("'[paichu.xlsx]Sheet1'!$A:$A"),INDIRECT("'[paichu.xlsx]Sheet1'!$G:$G"),"",0,1),IF(AND(OR(発送日=0.583333333333333,発送日="14:00"),Sheet1!Q60&gt;=1),"14:00",IF(Sheet1!J60&gt;5,VALUE($AE$2),IF(AND(Sheet1!J60&lt;=5,Sheet1!J60&gt;=4),7,14))))),14)</f>
        <v>7</v>
      </c>
      <c r="AH60" t="s">
        <v>94</v>
      </c>
    </row>
    <row r="61" spans="1:34">
      <c r="A61" s="3">
        <v>820590267</v>
      </c>
      <c r="B61" s="3" t="s">
        <v>1989</v>
      </c>
      <c r="C61" t="str">
        <f ca="1">IF(Sheet1!E61="上架●","S2",IF(Sheet5!G61="Y","S2","S1"))</f>
        <v>S2</v>
      </c>
      <c r="L61" s="8" cm="1">
        <f t="array" aca="1" ref="L6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169577</v>
      </c>
      <c r="M61" cm="1">
        <f t="array" aca="1" ref="M61" ca="1">IF(INDIRECT("Sheet1!"&amp;"E"&amp;ROW())  ="下架●",VALUE("0"),IF(OR(INDIRECT("Sheet1!"&amp;"E"&amp;ROW())  ="上架●",AND(INDIRECT("Sheet1!"&amp;"E"&amp;ROW())  ="問合●",VALUE(Sheet2!F61)=0)),VALUE("1"),IF(INDIRECT("Sheet2!"&amp;"F"&amp;ROW())  =1,INDIRECT("Sheet1!"&amp;"Q"&amp;ROW()),VALUE("0"))))</f>
        <v>1</v>
      </c>
      <c r="N61" t="str">
        <f t="shared" ca="1" si="0"/>
        <v>2023/12/31</v>
      </c>
      <c r="V61" s="3"/>
      <c r="AC61" cm="1">
        <f t="array" aca="1" ref="AC61" ca="1">IFERROR(IF(Sheet1!X61&lt;&gt;"",IF(Sheet1!X61=0.583333333333333,"14:00",Sheet1!X61),IF(AND(Sheet1!R61&lt;&gt;"",_xlfn.XLOOKUP(Sheet1!A61,INDIRECT("'[paichu.xlsx]Sheet1'!$A:$A"),INDIRECT("'[paichu.xlsx]Sheet1'!$G:$G"),"",0,1)&lt;&gt;""),_xlfn.XLOOKUP(Sheet1!A61,INDIRECT("'[paichu.xlsx]Sheet1'!$A:$A"),INDIRECT("'[paichu.xlsx]Sheet1'!$G:$G"),"",0,1),IF(AND(OR(発送日=0.583333333333333,発送日="14:00"),Sheet1!Q61&gt;=1),"14:00",IF(Sheet1!J61&gt;5,VALUE($AE$2),IF(AND(Sheet1!J61&lt;=5,Sheet1!J61&gt;=4),7,14))))),14)</f>
        <v>3</v>
      </c>
      <c r="AH61" t="s">
        <v>94</v>
      </c>
    </row>
    <row r="62" spans="1:34">
      <c r="A62" s="3">
        <v>820590268</v>
      </c>
      <c r="B62" s="3" t="s">
        <v>1990</v>
      </c>
      <c r="C62" t="str">
        <f ca="1">IF(Sheet1!E62="上架●","S2",IF(Sheet5!G62="Y","S2","S1"))</f>
        <v>S2</v>
      </c>
      <c r="L62" s="8" cm="1">
        <f t="array" aca="1" ref="L6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128728</v>
      </c>
      <c r="M62" cm="1">
        <f t="array" aca="1" ref="M62" ca="1">IF(INDIRECT("Sheet1!"&amp;"E"&amp;ROW())  ="下架●",VALUE("0"),IF(OR(INDIRECT("Sheet1!"&amp;"E"&amp;ROW())  ="上架●",AND(INDIRECT("Sheet1!"&amp;"E"&amp;ROW())  ="問合●",VALUE(Sheet2!F62)=0)),VALUE("1"),IF(INDIRECT("Sheet2!"&amp;"F"&amp;ROW())  =1,INDIRECT("Sheet1!"&amp;"Q"&amp;ROW()),VALUE("0"))))</f>
        <v>1</v>
      </c>
      <c r="N62" t="str">
        <f t="shared" ca="1" si="0"/>
        <v>2023/12/31</v>
      </c>
      <c r="V62" s="3"/>
      <c r="AC62" cm="1">
        <f t="array" aca="1" ref="AC62" ca="1">IFERROR(IF(Sheet1!X62&lt;&gt;"",IF(Sheet1!X62=0.583333333333333,"14:00",Sheet1!X62),IF(AND(Sheet1!R62&lt;&gt;"",_xlfn.XLOOKUP(Sheet1!A62,INDIRECT("'[paichu.xlsx]Sheet1'!$A:$A"),INDIRECT("'[paichu.xlsx]Sheet1'!$G:$G"),"",0,1)&lt;&gt;""),_xlfn.XLOOKUP(Sheet1!A62,INDIRECT("'[paichu.xlsx]Sheet1'!$A:$A"),INDIRECT("'[paichu.xlsx]Sheet1'!$G:$G"),"",0,1),IF(AND(OR(発送日=0.583333333333333,発送日="14:00"),Sheet1!Q62&gt;=1),"14:00",IF(Sheet1!J62&gt;5,VALUE($AE$2),IF(AND(Sheet1!J62&lt;=5,Sheet1!J62&gt;=4),7,14))))),14)</f>
        <v>3</v>
      </c>
      <c r="AH62" t="s">
        <v>94</v>
      </c>
    </row>
    <row r="63" spans="1:34">
      <c r="A63" s="3">
        <v>820590269</v>
      </c>
      <c r="B63" s="3" t="s">
        <v>1991</v>
      </c>
      <c r="C63" t="str">
        <f ca="1">IF(Sheet1!E63="上架●","S2",IF(Sheet5!G63="Y","S2","S1"))</f>
        <v>S2</v>
      </c>
      <c r="L63" s="8" cm="1">
        <f t="array" aca="1" ref="L6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97463</v>
      </c>
      <c r="M63" cm="1">
        <f t="array" aca="1" ref="M63" ca="1">IF(INDIRECT("Sheet1!"&amp;"E"&amp;ROW())  ="下架●",VALUE("0"),IF(OR(INDIRECT("Sheet1!"&amp;"E"&amp;ROW())  ="上架●",AND(INDIRECT("Sheet1!"&amp;"E"&amp;ROW())  ="問合●",VALUE(Sheet2!F63)=0)),VALUE("1"),IF(INDIRECT("Sheet2!"&amp;"F"&amp;ROW())  =1,INDIRECT("Sheet1!"&amp;"Q"&amp;ROW()),VALUE("0"))))</f>
        <v>1</v>
      </c>
      <c r="N63" t="str">
        <f t="shared" ca="1" si="0"/>
        <v>2023/12/31</v>
      </c>
      <c r="V63" s="3"/>
      <c r="AC63" cm="1">
        <f t="array" aca="1" ref="AC63" ca="1">IFERROR(IF(Sheet1!X63&lt;&gt;"",IF(Sheet1!X63=0.583333333333333,"14:00",Sheet1!X63),IF(AND(Sheet1!R63&lt;&gt;"",_xlfn.XLOOKUP(Sheet1!A63,INDIRECT("'[paichu.xlsx]Sheet1'!$A:$A"),INDIRECT("'[paichu.xlsx]Sheet1'!$G:$G"),"",0,1)&lt;&gt;""),_xlfn.XLOOKUP(Sheet1!A63,INDIRECT("'[paichu.xlsx]Sheet1'!$A:$A"),INDIRECT("'[paichu.xlsx]Sheet1'!$G:$G"),"",0,1),IF(AND(OR(発送日=0.583333333333333,発送日="14:00"),Sheet1!Q63&gt;=1),"14:00",IF(Sheet1!J63&gt;5,VALUE($AE$2),IF(AND(Sheet1!J63&lt;=5,Sheet1!J63&gt;=4),7,14))))),14)</f>
        <v>3</v>
      </c>
      <c r="AH63" t="s">
        <v>94</v>
      </c>
    </row>
    <row r="64" spans="1:34">
      <c r="A64" s="3">
        <v>820590270</v>
      </c>
      <c r="B64" s="3" t="s">
        <v>1992</v>
      </c>
      <c r="C64" t="str">
        <f ca="1">IF(Sheet1!E64="上架●","S2",IF(Sheet5!G64="Y","S2","S1"))</f>
        <v>S2</v>
      </c>
      <c r="L64" s="8" cm="1">
        <f t="array" aca="1" ref="L6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309562</v>
      </c>
      <c r="M64" cm="1">
        <f t="array" aca="1" ref="M64" ca="1">IF(INDIRECT("Sheet1!"&amp;"E"&amp;ROW())  ="下架●",VALUE("0"),IF(OR(INDIRECT("Sheet1!"&amp;"E"&amp;ROW())  ="上架●",AND(INDIRECT("Sheet1!"&amp;"E"&amp;ROW())  ="問合●",VALUE(Sheet2!F64)=0)),VALUE("1"),IF(INDIRECT("Sheet2!"&amp;"F"&amp;ROW())  =1,INDIRECT("Sheet1!"&amp;"Q"&amp;ROW()),VALUE("0"))))</f>
        <v>1</v>
      </c>
      <c r="N64" t="str">
        <f t="shared" ca="1" si="0"/>
        <v>2023/12/31</v>
      </c>
      <c r="V64" s="3"/>
      <c r="AC64" cm="1">
        <f t="array" aca="1" ref="AC64" ca="1">IFERROR(IF(Sheet1!X64&lt;&gt;"",IF(Sheet1!X64=0.583333333333333,"14:00",Sheet1!X64),IF(AND(Sheet1!R64&lt;&gt;"",_xlfn.XLOOKUP(Sheet1!A64,INDIRECT("'[paichu.xlsx]Sheet1'!$A:$A"),INDIRECT("'[paichu.xlsx]Sheet1'!$G:$G"),"",0,1)&lt;&gt;""),_xlfn.XLOOKUP(Sheet1!A64,INDIRECT("'[paichu.xlsx]Sheet1'!$A:$A"),INDIRECT("'[paichu.xlsx]Sheet1'!$G:$G"),"",0,1),IF(AND(OR(発送日=0.583333333333333,発送日="14:00"),Sheet1!Q64&gt;=1),"14:00",IF(Sheet1!J64&gt;5,VALUE($AE$2),IF(AND(Sheet1!J64&lt;=5,Sheet1!J64&gt;=4),7,14))))),14)</f>
        <v>3</v>
      </c>
      <c r="AH64" t="s">
        <v>94</v>
      </c>
    </row>
    <row r="65" spans="1:34">
      <c r="A65" s="3">
        <v>820590271</v>
      </c>
      <c r="B65" s="3" t="s">
        <v>1993</v>
      </c>
      <c r="C65" t="str">
        <f ca="1">IF(Sheet1!E65="上架●","S2",IF(Sheet5!G65="Y","S2","S1"))</f>
        <v>S2</v>
      </c>
      <c r="L65" s="8" cm="1">
        <f t="array" aca="1" ref="L6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95815</v>
      </c>
      <c r="M65" cm="1">
        <f t="array" aca="1" ref="M65" ca="1">IF(INDIRECT("Sheet1!"&amp;"E"&amp;ROW())  ="下架●",VALUE("0"),IF(OR(INDIRECT("Sheet1!"&amp;"E"&amp;ROW())  ="上架●",AND(INDIRECT("Sheet1!"&amp;"E"&amp;ROW())  ="問合●",VALUE(Sheet2!F65)=0)),VALUE("1"),IF(INDIRECT("Sheet2!"&amp;"F"&amp;ROW())  =1,INDIRECT("Sheet1!"&amp;"Q"&amp;ROW()),VALUE("0"))))</f>
        <v>1</v>
      </c>
      <c r="N65" t="str">
        <f t="shared" ca="1" si="0"/>
        <v>2023/12/31</v>
      </c>
      <c r="V65" s="3"/>
      <c r="AC65" cm="1">
        <f t="array" aca="1" ref="AC65" ca="1">IFERROR(IF(Sheet1!X65&lt;&gt;"",IF(Sheet1!X65=0.583333333333333,"14:00",Sheet1!X65),IF(AND(Sheet1!R65&lt;&gt;"",_xlfn.XLOOKUP(Sheet1!A65,INDIRECT("'[paichu.xlsx]Sheet1'!$A:$A"),INDIRECT("'[paichu.xlsx]Sheet1'!$G:$G"),"",0,1)&lt;&gt;""),_xlfn.XLOOKUP(Sheet1!A65,INDIRECT("'[paichu.xlsx]Sheet1'!$A:$A"),INDIRECT("'[paichu.xlsx]Sheet1'!$G:$G"),"",0,1),IF(AND(OR(発送日=0.583333333333333,発送日="14:00"),Sheet1!Q65&gt;=1),"14:00",IF(Sheet1!J65&gt;5,VALUE($AE$2),IF(AND(Sheet1!J65&lt;=5,Sheet1!J65&gt;=4),7,14))))),14)</f>
        <v>3</v>
      </c>
      <c r="AH65" t="s">
        <v>94</v>
      </c>
    </row>
    <row r="66" spans="1:34">
      <c r="A66" s="3">
        <v>820590272</v>
      </c>
      <c r="B66" s="3" t="s">
        <v>1994</v>
      </c>
      <c r="C66" t="str">
        <f ca="1">IF(Sheet1!E66="上架●","S2",IF(Sheet5!G66="Y","S2","S1"))</f>
        <v>S2</v>
      </c>
      <c r="L66" s="8" cm="1">
        <f t="array" aca="1" ref="L6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146413</v>
      </c>
      <c r="M66" cm="1">
        <f t="array" aca="1" ref="M66" ca="1">IF(INDIRECT("Sheet1!"&amp;"E"&amp;ROW())  ="下架●",VALUE("0"),IF(OR(INDIRECT("Sheet1!"&amp;"E"&amp;ROW())  ="上架●",AND(INDIRECT("Sheet1!"&amp;"E"&amp;ROW())  ="問合●",VALUE(Sheet2!F66)=0)),VALUE("1"),IF(INDIRECT("Sheet2!"&amp;"F"&amp;ROW())  =1,INDIRECT("Sheet1!"&amp;"Q"&amp;ROW()),VALUE("0"))))</f>
        <v>1</v>
      </c>
      <c r="N66" t="str">
        <f t="shared" ca="1" si="0"/>
        <v>2023/12/31</v>
      </c>
      <c r="V66" s="3"/>
      <c r="AC66" cm="1">
        <f t="array" aca="1" ref="AC66" ca="1">IFERROR(IF(Sheet1!X66&lt;&gt;"",IF(Sheet1!X66=0.583333333333333,"14:00",Sheet1!X66),IF(AND(Sheet1!R66&lt;&gt;"",_xlfn.XLOOKUP(Sheet1!A66,INDIRECT("'[paichu.xlsx]Sheet1'!$A:$A"),INDIRECT("'[paichu.xlsx]Sheet1'!$G:$G"),"",0,1)&lt;&gt;""),_xlfn.XLOOKUP(Sheet1!A66,INDIRECT("'[paichu.xlsx]Sheet1'!$A:$A"),INDIRECT("'[paichu.xlsx]Sheet1'!$G:$G"),"",0,1),IF(AND(OR(発送日=0.583333333333333,発送日="14:00"),Sheet1!Q66&gt;=1),"14:00",IF(Sheet1!J66&gt;5,VALUE($AE$2),IF(AND(Sheet1!J66&lt;=5,Sheet1!J66&gt;=4),7,14))))),14)</f>
        <v>3</v>
      </c>
      <c r="AH66" t="s">
        <v>94</v>
      </c>
    </row>
    <row r="67" spans="1:34">
      <c r="A67" s="3">
        <v>820590273</v>
      </c>
      <c r="B67" s="3" t="s">
        <v>1995</v>
      </c>
      <c r="C67" t="str">
        <f ca="1">IF(Sheet1!E67="上架●","S2",IF(Sheet5!G67="Y","S2","S1"))</f>
        <v>S2</v>
      </c>
      <c r="L67" s="8" cm="1">
        <f t="array" aca="1" ref="L6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99722</v>
      </c>
      <c r="M67" cm="1">
        <f t="array" aca="1" ref="M67" ca="1">IF(INDIRECT("Sheet1!"&amp;"E"&amp;ROW())  ="下架●",VALUE("0"),IF(OR(INDIRECT("Sheet1!"&amp;"E"&amp;ROW())  ="上架●",AND(INDIRECT("Sheet1!"&amp;"E"&amp;ROW())  ="問合●",VALUE(Sheet2!F67)=0)),VALUE("1"),IF(INDIRECT("Sheet2!"&amp;"F"&amp;ROW())  =1,INDIRECT("Sheet1!"&amp;"Q"&amp;ROW()),VALUE("0"))))</f>
        <v>0</v>
      </c>
      <c r="N67" t="str">
        <f t="shared" ref="N67:N130" ca="1" si="1">IF(INDIRECT("Sheet1!"&amp;"Y"&amp;ROW())&lt;&gt;"",LEFT(INDIRECT("Sheet1!"&amp;"Y"&amp;ROW()),4)&amp;"-"&amp;MID(INDIRECT("Sheet1!"&amp;"Y"&amp;ROW()),5,2)&amp;"-"&amp;RIGHT(INDIRECT("Sheet1!"&amp;"Y"&amp;ROW()),2),INDIRECT("Sheet5!"&amp;"H"&amp;ROW()))</f>
        <v>2023/12/31</v>
      </c>
      <c r="V67" s="3"/>
      <c r="AC67" cm="1">
        <f t="array" aca="1" ref="AC67" ca="1">IFERROR(IF(Sheet1!X67&lt;&gt;"",IF(Sheet1!X67=0.583333333333333,"14:00",Sheet1!X67),IF(AND(Sheet1!R67&lt;&gt;"",_xlfn.XLOOKUP(Sheet1!A67,INDIRECT("'[paichu.xlsx]Sheet1'!$A:$A"),INDIRECT("'[paichu.xlsx]Sheet1'!$G:$G"),"",0,1)&lt;&gt;""),_xlfn.XLOOKUP(Sheet1!A67,INDIRECT("'[paichu.xlsx]Sheet1'!$A:$A"),INDIRECT("'[paichu.xlsx]Sheet1'!$G:$G"),"",0,1),IF(AND(OR(発送日=0.583333333333333,発送日="14:00"),Sheet1!Q67&gt;=1),"14:00",IF(Sheet1!J67&gt;5,VALUE($AE$2),IF(AND(Sheet1!J67&lt;=5,Sheet1!J67&gt;=4),7,14))))),14)</f>
        <v>14</v>
      </c>
      <c r="AH67" t="s">
        <v>94</v>
      </c>
    </row>
    <row r="68" spans="1:34">
      <c r="A68" s="3">
        <v>820590274</v>
      </c>
      <c r="B68" s="3" t="s">
        <v>1996</v>
      </c>
      <c r="C68" t="str">
        <f ca="1">IF(Sheet1!E68="上架●","S2",IF(Sheet5!G68="Y","S2","S1"))</f>
        <v>S2</v>
      </c>
      <c r="L68" s="8" cm="1">
        <f t="array" aca="1" ref="L6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64471</v>
      </c>
      <c r="M68" cm="1">
        <f t="array" aca="1" ref="M68" ca="1">IF(INDIRECT("Sheet1!"&amp;"E"&amp;ROW())  ="下架●",VALUE("0"),IF(OR(INDIRECT("Sheet1!"&amp;"E"&amp;ROW())  ="上架●",AND(INDIRECT("Sheet1!"&amp;"E"&amp;ROW())  ="問合●",VALUE(Sheet2!F68)=0)),VALUE("1"),IF(INDIRECT("Sheet2!"&amp;"F"&amp;ROW())  =1,INDIRECT("Sheet1!"&amp;"Q"&amp;ROW()),VALUE("0"))))</f>
        <v>1</v>
      </c>
      <c r="N68" t="str">
        <f t="shared" ca="1" si="1"/>
        <v>2023/12/31</v>
      </c>
      <c r="V68" s="3"/>
      <c r="AC68" cm="1">
        <f t="array" aca="1" ref="AC68" ca="1">IFERROR(IF(Sheet1!X68&lt;&gt;"",IF(Sheet1!X68=0.583333333333333,"14:00",Sheet1!X68),IF(AND(Sheet1!R68&lt;&gt;"",_xlfn.XLOOKUP(Sheet1!A68,INDIRECT("'[paichu.xlsx]Sheet1'!$A:$A"),INDIRECT("'[paichu.xlsx]Sheet1'!$G:$G"),"",0,1)&lt;&gt;""),_xlfn.XLOOKUP(Sheet1!A68,INDIRECT("'[paichu.xlsx]Sheet1'!$A:$A"),INDIRECT("'[paichu.xlsx]Sheet1'!$G:$G"),"",0,1),IF(AND(OR(発送日=0.583333333333333,発送日="14:00"),Sheet1!Q68&gt;=1),"14:00",IF(Sheet1!J68&gt;5,VALUE($AE$2),IF(AND(Sheet1!J68&lt;=5,Sheet1!J68&gt;=4),7,14))))),14)</f>
        <v>3</v>
      </c>
      <c r="AH68" t="s">
        <v>94</v>
      </c>
    </row>
    <row r="69" spans="1:34">
      <c r="A69" s="3">
        <v>820590275</v>
      </c>
      <c r="B69" s="3" t="s">
        <v>1997</v>
      </c>
      <c r="C69" t="str">
        <f ca="1">IF(Sheet1!E69="上架●","S2",IF(Sheet5!G69="Y","S2","S1"))</f>
        <v>S2</v>
      </c>
      <c r="L69" s="8" cm="1">
        <f t="array" aca="1" ref="L6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108132</v>
      </c>
      <c r="M69" cm="1">
        <f t="array" aca="1" ref="M69" ca="1">IF(INDIRECT("Sheet1!"&amp;"E"&amp;ROW())  ="下架●",VALUE("0"),IF(OR(INDIRECT("Sheet1!"&amp;"E"&amp;ROW())  ="上架●",AND(INDIRECT("Sheet1!"&amp;"E"&amp;ROW())  ="問合●",VALUE(Sheet2!F69)=0)),VALUE("1"),IF(INDIRECT("Sheet2!"&amp;"F"&amp;ROW())  =1,INDIRECT("Sheet1!"&amp;"Q"&amp;ROW()),VALUE("0"))))</f>
        <v>0</v>
      </c>
      <c r="N69" t="str">
        <f t="shared" ca="1" si="1"/>
        <v>2023/12/31</v>
      </c>
      <c r="V69" s="3"/>
      <c r="AC69" cm="1">
        <f t="array" aca="1" ref="AC69" ca="1">IFERROR(IF(Sheet1!X69&lt;&gt;"",IF(Sheet1!X69=0.583333333333333,"14:00",Sheet1!X69),IF(AND(Sheet1!R69&lt;&gt;"",_xlfn.XLOOKUP(Sheet1!A69,INDIRECT("'[paichu.xlsx]Sheet1'!$A:$A"),INDIRECT("'[paichu.xlsx]Sheet1'!$G:$G"),"",0,1)&lt;&gt;""),_xlfn.XLOOKUP(Sheet1!A69,INDIRECT("'[paichu.xlsx]Sheet1'!$A:$A"),INDIRECT("'[paichu.xlsx]Sheet1'!$G:$G"),"",0,1),IF(AND(OR(発送日=0.583333333333333,発送日="14:00"),Sheet1!Q69&gt;=1),"14:00",IF(Sheet1!J69&gt;5,VALUE($AE$2),IF(AND(Sheet1!J69&lt;=5,Sheet1!J69&gt;=4),7,14))))),14)</f>
        <v>14</v>
      </c>
      <c r="AH69" t="s">
        <v>94</v>
      </c>
    </row>
    <row r="70" spans="1:34">
      <c r="A70" s="3">
        <v>820590276</v>
      </c>
      <c r="B70" s="3" t="s">
        <v>1998</v>
      </c>
      <c r="C70" t="str">
        <f ca="1">IF(Sheet1!E70="上架●","S2",IF(Sheet5!G70="Y","S2","S1"))</f>
        <v>S2</v>
      </c>
      <c r="L70" s="8" cm="1">
        <f t="array" aca="1" ref="L7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108132</v>
      </c>
      <c r="M70" cm="1">
        <f t="array" aca="1" ref="M70" ca="1">IF(INDIRECT("Sheet1!"&amp;"E"&amp;ROW())  ="下架●",VALUE("0"),IF(OR(INDIRECT("Sheet1!"&amp;"E"&amp;ROW())  ="上架●",AND(INDIRECT("Sheet1!"&amp;"E"&amp;ROW())  ="問合●",VALUE(Sheet2!F70)=0)),VALUE("1"),IF(INDIRECT("Sheet2!"&amp;"F"&amp;ROW())  =1,INDIRECT("Sheet1!"&amp;"Q"&amp;ROW()),VALUE("0"))))</f>
        <v>0</v>
      </c>
      <c r="N70" t="str">
        <f t="shared" ca="1" si="1"/>
        <v>2023/12/31</v>
      </c>
      <c r="V70" s="3"/>
      <c r="AC70" cm="1">
        <f t="array" aca="1" ref="AC70" ca="1">IFERROR(IF(Sheet1!X70&lt;&gt;"",IF(Sheet1!X70=0.583333333333333,"14:00",Sheet1!X70),IF(AND(Sheet1!R70&lt;&gt;"",_xlfn.XLOOKUP(Sheet1!A70,INDIRECT("'[paichu.xlsx]Sheet1'!$A:$A"),INDIRECT("'[paichu.xlsx]Sheet1'!$G:$G"),"",0,1)&lt;&gt;""),_xlfn.XLOOKUP(Sheet1!A70,INDIRECT("'[paichu.xlsx]Sheet1'!$A:$A"),INDIRECT("'[paichu.xlsx]Sheet1'!$G:$G"),"",0,1),IF(AND(OR(発送日=0.583333333333333,発送日="14:00"),Sheet1!Q70&gt;=1),"14:00",IF(Sheet1!J70&gt;5,VALUE($AE$2),IF(AND(Sheet1!J70&lt;=5,Sheet1!J70&gt;=4),7,14))))),14)</f>
        <v>14</v>
      </c>
      <c r="AH70" t="s">
        <v>94</v>
      </c>
    </row>
    <row r="71" spans="1:34">
      <c r="A71" s="3">
        <v>820590277</v>
      </c>
      <c r="B71" s="3" t="s">
        <v>1999</v>
      </c>
      <c r="C71" t="str">
        <f ca="1">IF(Sheet1!E71="上架●","S2",IF(Sheet5!G71="Y","S2","S1"))</f>
        <v>S2</v>
      </c>
      <c r="L71" s="8" cm="1">
        <f t="array" aca="1" ref="L7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77440</v>
      </c>
      <c r="M71" cm="1">
        <f t="array" aca="1" ref="M71" ca="1">IF(INDIRECT("Sheet1!"&amp;"E"&amp;ROW())  ="下架●",VALUE("0"),IF(OR(INDIRECT("Sheet1!"&amp;"E"&amp;ROW())  ="上架●",AND(INDIRECT("Sheet1!"&amp;"E"&amp;ROW())  ="問合●",VALUE(Sheet2!F71)=0)),VALUE("1"),IF(INDIRECT("Sheet2!"&amp;"F"&amp;ROW())  =1,INDIRECT("Sheet1!"&amp;"Q"&amp;ROW()),VALUE("0"))))</f>
        <v>0</v>
      </c>
      <c r="N71" t="str">
        <f t="shared" ca="1" si="1"/>
        <v>2023/12/31</v>
      </c>
      <c r="V71" s="3"/>
      <c r="AC71" cm="1">
        <f t="array" aca="1" ref="AC71" ca="1">IFERROR(IF(Sheet1!X71&lt;&gt;"",IF(Sheet1!X71=0.583333333333333,"14:00",Sheet1!X71),IF(AND(Sheet1!R71&lt;&gt;"",_xlfn.XLOOKUP(Sheet1!A71,INDIRECT("'[paichu.xlsx]Sheet1'!$A:$A"),INDIRECT("'[paichu.xlsx]Sheet1'!$G:$G"),"",0,1)&lt;&gt;""),_xlfn.XLOOKUP(Sheet1!A71,INDIRECT("'[paichu.xlsx]Sheet1'!$A:$A"),INDIRECT("'[paichu.xlsx]Sheet1'!$G:$G"),"",0,1),IF(AND(OR(発送日=0.583333333333333,発送日="14:00"),Sheet1!Q71&gt;=1),"14:00",IF(Sheet1!J71&gt;5,VALUE($AE$2),IF(AND(Sheet1!J71&lt;=5,Sheet1!J71&gt;=4),7,14))))),14)</f>
        <v>14</v>
      </c>
      <c r="AH71" t="s">
        <v>94</v>
      </c>
    </row>
    <row r="72" spans="1:34">
      <c r="A72" s="3">
        <v>820590278</v>
      </c>
      <c r="B72" s="3" t="s">
        <v>2000</v>
      </c>
      <c r="C72" t="str">
        <f ca="1">IF(Sheet1!E72="上架●","S2",IF(Sheet5!G72="Y","S2","S1"))</f>
        <v>S2</v>
      </c>
      <c r="L72" s="8" cm="1">
        <f t="array" aca="1" ref="L7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77440</v>
      </c>
      <c r="M72" cm="1">
        <f t="array" aca="1" ref="M72" ca="1">IF(INDIRECT("Sheet1!"&amp;"E"&amp;ROW())  ="下架●",VALUE("0"),IF(OR(INDIRECT("Sheet1!"&amp;"E"&amp;ROW())  ="上架●",AND(INDIRECT("Sheet1!"&amp;"E"&amp;ROW())  ="問合●",VALUE(Sheet2!F72)=0)),VALUE("1"),IF(INDIRECT("Sheet2!"&amp;"F"&amp;ROW())  =1,INDIRECT("Sheet1!"&amp;"Q"&amp;ROW()),VALUE("0"))))</f>
        <v>0</v>
      </c>
      <c r="N72" t="str">
        <f t="shared" ca="1" si="1"/>
        <v>2023/12/31</v>
      </c>
      <c r="V72" s="3"/>
      <c r="AC72" cm="1">
        <f t="array" aca="1" ref="AC72" ca="1">IFERROR(IF(Sheet1!X72&lt;&gt;"",IF(Sheet1!X72=0.583333333333333,"14:00",Sheet1!X72),IF(AND(Sheet1!R72&lt;&gt;"",_xlfn.XLOOKUP(Sheet1!A72,INDIRECT("'[paichu.xlsx]Sheet1'!$A:$A"),INDIRECT("'[paichu.xlsx]Sheet1'!$G:$G"),"",0,1)&lt;&gt;""),_xlfn.XLOOKUP(Sheet1!A72,INDIRECT("'[paichu.xlsx]Sheet1'!$A:$A"),INDIRECT("'[paichu.xlsx]Sheet1'!$G:$G"),"",0,1),IF(AND(OR(発送日=0.583333333333333,発送日="14:00"),Sheet1!Q72&gt;=1),"14:00",IF(Sheet1!J72&gt;5,VALUE($AE$2),IF(AND(Sheet1!J72&lt;=5,Sheet1!J72&gt;=4),7,14))))),14)</f>
        <v>14</v>
      </c>
      <c r="AH72" t="s">
        <v>94</v>
      </c>
    </row>
    <row r="73" spans="1:34">
      <c r="A73" s="3">
        <v>820590279</v>
      </c>
      <c r="B73" s="3" t="s">
        <v>2001</v>
      </c>
      <c r="C73" t="str">
        <f ca="1">IF(Sheet1!E73="上架●","S2",IF(Sheet5!G73="Y","S2","S1"))</f>
        <v>S2</v>
      </c>
      <c r="L73" s="8" cm="1">
        <f t="array" aca="1" ref="L7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96654</v>
      </c>
      <c r="M73" cm="1">
        <f t="array" aca="1" ref="M73" ca="1">IF(INDIRECT("Sheet1!"&amp;"E"&amp;ROW())  ="下架●",VALUE("0"),IF(OR(INDIRECT("Sheet1!"&amp;"E"&amp;ROW())  ="上架●",AND(INDIRECT("Sheet1!"&amp;"E"&amp;ROW())  ="問合●",VALUE(Sheet2!F73)=0)),VALUE("1"),IF(INDIRECT("Sheet2!"&amp;"F"&amp;ROW())  =1,INDIRECT("Sheet1!"&amp;"Q"&amp;ROW()),VALUE("0"))))</f>
        <v>0</v>
      </c>
      <c r="N73" t="str">
        <f t="shared" ca="1" si="1"/>
        <v>2023/12/31</v>
      </c>
      <c r="V73" s="3"/>
      <c r="AC73" cm="1">
        <f t="array" aca="1" ref="AC73" ca="1">IFERROR(IF(Sheet1!X73&lt;&gt;"",IF(Sheet1!X73=0.583333333333333,"14:00",Sheet1!X73),IF(AND(Sheet1!R73&lt;&gt;"",_xlfn.XLOOKUP(Sheet1!A73,INDIRECT("'[paichu.xlsx]Sheet1'!$A:$A"),INDIRECT("'[paichu.xlsx]Sheet1'!$G:$G"),"",0,1)&lt;&gt;""),_xlfn.XLOOKUP(Sheet1!A73,INDIRECT("'[paichu.xlsx]Sheet1'!$A:$A"),INDIRECT("'[paichu.xlsx]Sheet1'!$G:$G"),"",0,1),IF(AND(OR(発送日=0.583333333333333,発送日="14:00"),Sheet1!Q73&gt;=1),"14:00",IF(Sheet1!J73&gt;5,VALUE($AE$2),IF(AND(Sheet1!J73&lt;=5,Sheet1!J73&gt;=4),7,14))))),14)</f>
        <v>14</v>
      </c>
      <c r="AH73" t="s">
        <v>94</v>
      </c>
    </row>
    <row r="74" spans="1:34">
      <c r="A74" s="3">
        <v>820590280</v>
      </c>
      <c r="B74" s="3" t="s">
        <v>2002</v>
      </c>
      <c r="C74" t="str">
        <f ca="1">IF(Sheet1!E74="上架●","S2",IF(Sheet5!G74="Y","S2","S1"))</f>
        <v>S2</v>
      </c>
      <c r="L74" s="8" cm="1">
        <f t="array" aca="1" ref="L7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77440</v>
      </c>
      <c r="M74" cm="1">
        <f t="array" aca="1" ref="M74" ca="1">IF(INDIRECT("Sheet1!"&amp;"E"&amp;ROW())  ="下架●",VALUE("0"),IF(OR(INDIRECT("Sheet1!"&amp;"E"&amp;ROW())  ="上架●",AND(INDIRECT("Sheet1!"&amp;"E"&amp;ROW())  ="問合●",VALUE(Sheet2!F74)=0)),VALUE("1"),IF(INDIRECT("Sheet2!"&amp;"F"&amp;ROW())  =1,INDIRECT("Sheet1!"&amp;"Q"&amp;ROW()),VALUE("0"))))</f>
        <v>0</v>
      </c>
      <c r="N74" t="str">
        <f t="shared" ca="1" si="1"/>
        <v>2023/12/31</v>
      </c>
      <c r="V74" s="3"/>
      <c r="AC74" cm="1">
        <f t="array" aca="1" ref="AC74" ca="1">IFERROR(IF(Sheet1!X74&lt;&gt;"",IF(Sheet1!X74=0.583333333333333,"14:00",Sheet1!X74),IF(AND(Sheet1!R74&lt;&gt;"",_xlfn.XLOOKUP(Sheet1!A74,INDIRECT("'[paichu.xlsx]Sheet1'!$A:$A"),INDIRECT("'[paichu.xlsx]Sheet1'!$G:$G"),"",0,1)&lt;&gt;""),_xlfn.XLOOKUP(Sheet1!A74,INDIRECT("'[paichu.xlsx]Sheet1'!$A:$A"),INDIRECT("'[paichu.xlsx]Sheet1'!$G:$G"),"",0,1),IF(AND(OR(発送日=0.583333333333333,発送日="14:00"),Sheet1!Q74&gt;=1),"14:00",IF(Sheet1!J74&gt;5,VALUE($AE$2),IF(AND(Sheet1!J74&lt;=5,Sheet1!J74&gt;=4),7,14))))),14)</f>
        <v>14</v>
      </c>
      <c r="AH74" t="s">
        <v>94</v>
      </c>
    </row>
    <row r="75" spans="1:34">
      <c r="A75" s="3">
        <v>820590281</v>
      </c>
      <c r="B75" s="3" t="s">
        <v>2003</v>
      </c>
      <c r="C75" t="str">
        <f ca="1">IF(Sheet1!E75="上架●","S2",IF(Sheet5!G75="Y","S2","S1"))</f>
        <v>S2</v>
      </c>
      <c r="L75" s="8" cm="1">
        <f t="array" aca="1" ref="L7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48769</v>
      </c>
      <c r="M75" cm="1">
        <f t="array" aca="1" ref="M75" ca="1">IF(INDIRECT("Sheet1!"&amp;"E"&amp;ROW())  ="下架●",VALUE("0"),IF(OR(INDIRECT("Sheet1!"&amp;"E"&amp;ROW())  ="上架●",AND(INDIRECT("Sheet1!"&amp;"E"&amp;ROW())  ="問合●",VALUE(Sheet2!F75)=0)),VALUE("1"),IF(INDIRECT("Sheet2!"&amp;"F"&amp;ROW())  =1,INDIRECT("Sheet1!"&amp;"Q"&amp;ROW()),VALUE("0"))))</f>
        <v>0</v>
      </c>
      <c r="N75" t="str">
        <f t="shared" ca="1" si="1"/>
        <v>2023/12/31</v>
      </c>
      <c r="V75" s="3"/>
      <c r="AC75" cm="1">
        <f t="array" aca="1" ref="AC75" ca="1">IFERROR(IF(Sheet1!X75&lt;&gt;"",IF(Sheet1!X75=0.583333333333333,"14:00",Sheet1!X75),IF(AND(Sheet1!R75&lt;&gt;"",_xlfn.XLOOKUP(Sheet1!A75,INDIRECT("'[paichu.xlsx]Sheet1'!$A:$A"),INDIRECT("'[paichu.xlsx]Sheet1'!$G:$G"),"",0,1)&lt;&gt;""),_xlfn.XLOOKUP(Sheet1!A75,INDIRECT("'[paichu.xlsx]Sheet1'!$A:$A"),INDIRECT("'[paichu.xlsx]Sheet1'!$G:$G"),"",0,1),IF(AND(OR(発送日=0.583333333333333,発送日="14:00"),Sheet1!Q75&gt;=1),"14:00",IF(Sheet1!J75&gt;5,VALUE($AE$2),IF(AND(Sheet1!J75&lt;=5,Sheet1!J75&gt;=4),7,14))))),14)</f>
        <v>14</v>
      </c>
      <c r="AH75" t="s">
        <v>94</v>
      </c>
    </row>
    <row r="76" spans="1:34">
      <c r="A76" s="3">
        <v>820590282</v>
      </c>
      <c r="B76" s="3" t="s">
        <v>2004</v>
      </c>
      <c r="C76" t="str">
        <f ca="1">IF(Sheet1!E76="上架●","S2",IF(Sheet5!G76="Y","S2","S1"))</f>
        <v>S2</v>
      </c>
      <c r="L76" s="8" cm="1">
        <f t="array" aca="1" ref="L7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45367</v>
      </c>
      <c r="M76" cm="1">
        <f t="array" aca="1" ref="M76" ca="1">IF(INDIRECT("Sheet1!"&amp;"E"&amp;ROW())  ="下架●",VALUE("0"),IF(OR(INDIRECT("Sheet1!"&amp;"E"&amp;ROW())  ="上架●",AND(INDIRECT("Sheet1!"&amp;"E"&amp;ROW())  ="問合●",VALUE(Sheet2!F76)=0)),VALUE("1"),IF(INDIRECT("Sheet2!"&amp;"F"&amp;ROW())  =1,INDIRECT("Sheet1!"&amp;"Q"&amp;ROW()),VALUE("0"))))</f>
        <v>1</v>
      </c>
      <c r="N76" t="str">
        <f t="shared" ca="1" si="1"/>
        <v>2023/12/31</v>
      </c>
      <c r="V76" s="3"/>
      <c r="AC76" cm="1">
        <f t="array" aca="1" ref="AC76" ca="1">IFERROR(IF(Sheet1!X76&lt;&gt;"",IF(Sheet1!X76=0.583333333333333,"14:00",Sheet1!X76),IF(AND(Sheet1!R76&lt;&gt;"",_xlfn.XLOOKUP(Sheet1!A76,INDIRECT("'[paichu.xlsx]Sheet1'!$A:$A"),INDIRECT("'[paichu.xlsx]Sheet1'!$G:$G"),"",0,1)&lt;&gt;""),_xlfn.XLOOKUP(Sheet1!A76,INDIRECT("'[paichu.xlsx]Sheet1'!$A:$A"),INDIRECT("'[paichu.xlsx]Sheet1'!$G:$G"),"",0,1),IF(AND(OR(発送日=0.583333333333333,発送日="14:00"),Sheet1!Q76&gt;=1),"14:00",IF(Sheet1!J76&gt;5,VALUE($AE$2),IF(AND(Sheet1!J76&lt;=5,Sheet1!J76&gt;=4),7,14))))),14)</f>
        <v>3</v>
      </c>
      <c r="AH76" t="s">
        <v>94</v>
      </c>
    </row>
    <row r="77" spans="1:34">
      <c r="A77" s="3">
        <v>820590283</v>
      </c>
      <c r="B77" s="3" t="s">
        <v>2005</v>
      </c>
      <c r="C77" t="str">
        <f ca="1">IF(Sheet1!E77="上架●","S2",IF(Sheet5!G77="Y","S2","S1"))</f>
        <v>S2</v>
      </c>
      <c r="L77" s="8" cm="1">
        <f t="array" aca="1" ref="L7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45420</v>
      </c>
      <c r="M77" cm="1">
        <f t="array" aca="1" ref="M77" ca="1">IF(INDIRECT("Sheet1!"&amp;"E"&amp;ROW())  ="下架●",VALUE("0"),IF(OR(INDIRECT("Sheet1!"&amp;"E"&amp;ROW())  ="上架●",AND(INDIRECT("Sheet1!"&amp;"E"&amp;ROW())  ="問合●",VALUE(Sheet2!F77)=0)),VALUE("1"),IF(INDIRECT("Sheet2!"&amp;"F"&amp;ROW())  =1,INDIRECT("Sheet1!"&amp;"Q"&amp;ROW()),VALUE("0"))))</f>
        <v>1</v>
      </c>
      <c r="N77" t="str">
        <f t="shared" ca="1" si="1"/>
        <v>2023/12/31</v>
      </c>
      <c r="V77" s="3"/>
      <c r="AC77" cm="1">
        <f t="array" aca="1" ref="AC77" ca="1">IFERROR(IF(Sheet1!X77&lt;&gt;"",IF(Sheet1!X77=0.583333333333333,"14:00",Sheet1!X77),IF(AND(Sheet1!R77&lt;&gt;"",_xlfn.XLOOKUP(Sheet1!A77,INDIRECT("'[paichu.xlsx]Sheet1'!$A:$A"),INDIRECT("'[paichu.xlsx]Sheet1'!$G:$G"),"",0,1)&lt;&gt;""),_xlfn.XLOOKUP(Sheet1!A77,INDIRECT("'[paichu.xlsx]Sheet1'!$A:$A"),INDIRECT("'[paichu.xlsx]Sheet1'!$G:$G"),"",0,1),IF(AND(OR(発送日=0.583333333333333,発送日="14:00"),Sheet1!Q77&gt;=1),"14:00",IF(Sheet1!J77&gt;5,VALUE($AE$2),IF(AND(Sheet1!J77&lt;=5,Sheet1!J77&gt;=4),7,14))))),14)</f>
        <v>3</v>
      </c>
      <c r="AH77" t="s">
        <v>94</v>
      </c>
    </row>
    <row r="78" spans="1:34">
      <c r="A78" s="3">
        <v>820590284</v>
      </c>
      <c r="B78" s="3" t="s">
        <v>2006</v>
      </c>
      <c r="C78" t="str">
        <f ca="1">IF(Sheet1!E78="上架●","S2",IF(Sheet5!G78="Y","S2","S1"))</f>
        <v>S2</v>
      </c>
      <c r="L78" s="8" cm="1">
        <f t="array" aca="1" ref="L7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48769</v>
      </c>
      <c r="M78" cm="1">
        <f t="array" aca="1" ref="M78" ca="1">IF(INDIRECT("Sheet1!"&amp;"E"&amp;ROW())  ="下架●",VALUE("0"),IF(OR(INDIRECT("Sheet1!"&amp;"E"&amp;ROW())  ="上架●",AND(INDIRECT("Sheet1!"&amp;"E"&amp;ROW())  ="問合●",VALUE(Sheet2!F78)=0)),VALUE("1"),IF(INDIRECT("Sheet2!"&amp;"F"&amp;ROW())  =1,INDIRECT("Sheet1!"&amp;"Q"&amp;ROW()),VALUE("0"))))</f>
        <v>0</v>
      </c>
      <c r="N78" t="str">
        <f t="shared" ca="1" si="1"/>
        <v>2023/12/31</v>
      </c>
      <c r="V78" s="3"/>
      <c r="AC78" cm="1">
        <f t="array" aca="1" ref="AC78" ca="1">IFERROR(IF(Sheet1!X78&lt;&gt;"",IF(Sheet1!X78=0.583333333333333,"14:00",Sheet1!X78),IF(AND(Sheet1!R78&lt;&gt;"",_xlfn.XLOOKUP(Sheet1!A78,INDIRECT("'[paichu.xlsx]Sheet1'!$A:$A"),INDIRECT("'[paichu.xlsx]Sheet1'!$G:$G"),"",0,1)&lt;&gt;""),_xlfn.XLOOKUP(Sheet1!A78,INDIRECT("'[paichu.xlsx]Sheet1'!$A:$A"),INDIRECT("'[paichu.xlsx]Sheet1'!$G:$G"),"",0,1),IF(AND(OR(発送日=0.583333333333333,発送日="14:00"),Sheet1!Q78&gt;=1),"14:00",IF(Sheet1!J78&gt;5,VALUE($AE$2),IF(AND(Sheet1!J78&lt;=5,Sheet1!J78&gt;=4),7,14))))),14)</f>
        <v>14</v>
      </c>
      <c r="AH78" t="s">
        <v>94</v>
      </c>
    </row>
    <row r="79" spans="1:34">
      <c r="A79" s="3">
        <v>820590285</v>
      </c>
      <c r="B79" s="3" t="s">
        <v>2007</v>
      </c>
      <c r="C79" t="str">
        <f ca="1">IF(Sheet1!E79="上架●","S2",IF(Sheet5!G79="Y","S2","S1"))</f>
        <v>S2</v>
      </c>
      <c r="L79" s="8" cm="1">
        <f t="array" aca="1" ref="L7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48797</v>
      </c>
      <c r="M79" cm="1">
        <f t="array" aca="1" ref="M79" ca="1">IF(INDIRECT("Sheet1!"&amp;"E"&amp;ROW())  ="下架●",VALUE("0"),IF(OR(INDIRECT("Sheet1!"&amp;"E"&amp;ROW())  ="上架●",AND(INDIRECT("Sheet1!"&amp;"E"&amp;ROW())  ="問合●",VALUE(Sheet2!F79)=0)),VALUE("1"),IF(INDIRECT("Sheet2!"&amp;"F"&amp;ROW())  =1,INDIRECT("Sheet1!"&amp;"Q"&amp;ROW()),VALUE("0"))))</f>
        <v>0</v>
      </c>
      <c r="N79" t="str">
        <f t="shared" ca="1" si="1"/>
        <v>2023/12/31</v>
      </c>
      <c r="V79" s="3"/>
      <c r="AC79" cm="1">
        <f t="array" aca="1" ref="AC79" ca="1">IFERROR(IF(Sheet1!X79&lt;&gt;"",IF(Sheet1!X79=0.583333333333333,"14:00",Sheet1!X79),IF(AND(Sheet1!R79&lt;&gt;"",_xlfn.XLOOKUP(Sheet1!A79,INDIRECT("'[paichu.xlsx]Sheet1'!$A:$A"),INDIRECT("'[paichu.xlsx]Sheet1'!$G:$G"),"",0,1)&lt;&gt;""),_xlfn.XLOOKUP(Sheet1!A79,INDIRECT("'[paichu.xlsx]Sheet1'!$A:$A"),INDIRECT("'[paichu.xlsx]Sheet1'!$G:$G"),"",0,1),IF(AND(OR(発送日=0.583333333333333,発送日="14:00"),Sheet1!Q79&gt;=1),"14:00",IF(Sheet1!J79&gt;5,VALUE($AE$2),IF(AND(Sheet1!J79&lt;=5,Sheet1!J79&gt;=4),7,14))))),14)</f>
        <v>14</v>
      </c>
      <c r="AH79" t="s">
        <v>94</v>
      </c>
    </row>
    <row r="80" spans="1:34">
      <c r="A80" s="3">
        <v>820590286</v>
      </c>
      <c r="B80" s="3" t="s">
        <v>2008</v>
      </c>
      <c r="C80" t="str">
        <f>IF(Sheet1!E80="上架●","S2",IF(Sheet5!G80="Y","S2","S1"))</f>
        <v>S2</v>
      </c>
      <c r="L80" s="8" cm="1">
        <f t="array" aca="1" ref="L8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55809</v>
      </c>
      <c r="M80" cm="1">
        <f t="array" aca="1" ref="M80" ca="1">IF(INDIRECT("Sheet1!"&amp;"E"&amp;ROW())  ="下架●",VALUE("0"),IF(OR(INDIRECT("Sheet1!"&amp;"E"&amp;ROW())  ="上架●",AND(INDIRECT("Sheet1!"&amp;"E"&amp;ROW())  ="問合●",VALUE(Sheet2!F80)=0)),VALUE("1"),IF(INDIRECT("Sheet2!"&amp;"F"&amp;ROW())  =1,INDIRECT("Sheet1!"&amp;"Q"&amp;ROW()),VALUE("0"))))</f>
        <v>0</v>
      </c>
      <c r="N80" t="str">
        <f t="shared" ca="1" si="1"/>
        <v>2023/12/31</v>
      </c>
      <c r="V80" s="3"/>
      <c r="AC80" cm="1">
        <f t="array" aca="1" ref="AC80" ca="1">IFERROR(IF(Sheet1!X80&lt;&gt;"",IF(Sheet1!X80=0.583333333333333,"14:00",Sheet1!X80),IF(AND(Sheet1!R80&lt;&gt;"",_xlfn.XLOOKUP(Sheet1!A80,INDIRECT("'[paichu.xlsx]Sheet1'!$A:$A"),INDIRECT("'[paichu.xlsx]Sheet1'!$G:$G"),"",0,1)&lt;&gt;""),_xlfn.XLOOKUP(Sheet1!A80,INDIRECT("'[paichu.xlsx]Sheet1'!$A:$A"),INDIRECT("'[paichu.xlsx]Sheet1'!$G:$G"),"",0,1),IF(AND(OR(発送日=0.583333333333333,発送日="14:00"),Sheet1!Q80&gt;=1),"14:00",IF(Sheet1!J80&gt;5,VALUE($AE$2),IF(AND(Sheet1!J80&lt;=5,Sheet1!J80&gt;=4),7,14))))),14)</f>
        <v>7</v>
      </c>
      <c r="AH80" t="s">
        <v>94</v>
      </c>
    </row>
    <row r="81" spans="1:34">
      <c r="A81" s="3">
        <v>820590287</v>
      </c>
      <c r="B81" s="3" t="s">
        <v>2009</v>
      </c>
      <c r="C81" t="str">
        <f>IF(Sheet1!E81="上架●","S2",IF(Sheet5!G81="Y","S2","S1"))</f>
        <v>S2</v>
      </c>
      <c r="L81" s="8" cm="1">
        <f t="array" aca="1" ref="L8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56035</v>
      </c>
      <c r="M81" cm="1">
        <f t="array" aca="1" ref="M81" ca="1">IF(INDIRECT("Sheet1!"&amp;"E"&amp;ROW())  ="下架●",VALUE("0"),IF(OR(INDIRECT("Sheet1!"&amp;"E"&amp;ROW())  ="上架●",AND(INDIRECT("Sheet1!"&amp;"E"&amp;ROW())  ="問合●",VALUE(Sheet2!F81)=0)),VALUE("1"),IF(INDIRECT("Sheet2!"&amp;"F"&amp;ROW())  =1,INDIRECT("Sheet1!"&amp;"Q"&amp;ROW()),VALUE("0"))))</f>
        <v>0</v>
      </c>
      <c r="N81" t="str">
        <f t="shared" ca="1" si="1"/>
        <v>2023/12/31</v>
      </c>
      <c r="V81" s="3"/>
      <c r="AC81" cm="1">
        <f t="array" aca="1" ref="AC81" ca="1">IFERROR(IF(Sheet1!X81&lt;&gt;"",IF(Sheet1!X81=0.583333333333333,"14:00",Sheet1!X81),IF(AND(Sheet1!R81&lt;&gt;"",_xlfn.XLOOKUP(Sheet1!A81,INDIRECT("'[paichu.xlsx]Sheet1'!$A:$A"),INDIRECT("'[paichu.xlsx]Sheet1'!$G:$G"),"",0,1)&lt;&gt;""),_xlfn.XLOOKUP(Sheet1!A81,INDIRECT("'[paichu.xlsx]Sheet1'!$A:$A"),INDIRECT("'[paichu.xlsx]Sheet1'!$G:$G"),"",0,1),IF(AND(OR(発送日=0.583333333333333,発送日="14:00"),Sheet1!Q81&gt;=1),"14:00",IF(Sheet1!J81&gt;5,VALUE($AE$2),IF(AND(Sheet1!J81&lt;=5,Sheet1!J81&gt;=4),7,14))))),14)</f>
        <v>7</v>
      </c>
      <c r="AH81" t="s">
        <v>94</v>
      </c>
    </row>
    <row r="82" spans="1:34">
      <c r="A82" s="3">
        <v>820590288</v>
      </c>
      <c r="B82" s="3" t="s">
        <v>2010</v>
      </c>
      <c r="C82" t="str">
        <f ca="1">IF(Sheet1!E82="上架●","S2",IF(Sheet5!G82="Y","S2","S1"))</f>
        <v>S2</v>
      </c>
      <c r="L82" s="8" cm="1">
        <f t="array" aca="1" ref="L8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57451</v>
      </c>
      <c r="M82" cm="1">
        <f t="array" aca="1" ref="M82" ca="1">IF(INDIRECT("Sheet1!"&amp;"E"&amp;ROW())  ="下架●",VALUE("0"),IF(OR(INDIRECT("Sheet1!"&amp;"E"&amp;ROW())  ="上架●",AND(INDIRECT("Sheet1!"&amp;"E"&amp;ROW())  ="問合●",VALUE(Sheet2!F82)=0)),VALUE("1"),IF(INDIRECT("Sheet2!"&amp;"F"&amp;ROW())  =1,INDIRECT("Sheet1!"&amp;"Q"&amp;ROW()),VALUE("0"))))</f>
        <v>1</v>
      </c>
      <c r="N82" t="str">
        <f t="shared" ca="1" si="1"/>
        <v>2023/12/31</v>
      </c>
      <c r="V82" s="3"/>
      <c r="AC82" cm="1">
        <f t="array" aca="1" ref="AC82" ca="1">IFERROR(IF(Sheet1!X82&lt;&gt;"",IF(Sheet1!X82=0.583333333333333,"14:00",Sheet1!X82),IF(AND(Sheet1!R82&lt;&gt;"",_xlfn.XLOOKUP(Sheet1!A82,INDIRECT("'[paichu.xlsx]Sheet1'!$A:$A"),INDIRECT("'[paichu.xlsx]Sheet1'!$G:$G"),"",0,1)&lt;&gt;""),_xlfn.XLOOKUP(Sheet1!A82,INDIRECT("'[paichu.xlsx]Sheet1'!$A:$A"),INDIRECT("'[paichu.xlsx]Sheet1'!$G:$G"),"",0,1),IF(AND(OR(発送日=0.583333333333333,発送日="14:00"),Sheet1!Q82&gt;=1),"14:00",IF(Sheet1!J82&gt;5,VALUE($AE$2),IF(AND(Sheet1!J82&lt;=5,Sheet1!J82&gt;=4),7,14))))),14)</f>
        <v>7</v>
      </c>
      <c r="AH82" t="s">
        <v>94</v>
      </c>
    </row>
    <row r="83" spans="1:34">
      <c r="A83" s="3">
        <v>820590289</v>
      </c>
      <c r="B83" s="3" t="s">
        <v>2011</v>
      </c>
      <c r="C83" t="str">
        <f ca="1">IF(Sheet1!E83="上架●","S2",IF(Sheet5!G83="Y","S2","S1"))</f>
        <v>S2</v>
      </c>
      <c r="L83" s="8" cm="1">
        <f t="array" aca="1" ref="L8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51359</v>
      </c>
      <c r="M83" cm="1">
        <f t="array" aca="1" ref="M83" ca="1">IF(INDIRECT("Sheet1!"&amp;"E"&amp;ROW())  ="下架●",VALUE("0"),IF(OR(INDIRECT("Sheet1!"&amp;"E"&amp;ROW())  ="上架●",AND(INDIRECT("Sheet1!"&amp;"E"&amp;ROW())  ="問合●",VALUE(Sheet2!F83)=0)),VALUE("1"),IF(INDIRECT("Sheet2!"&amp;"F"&amp;ROW())  =1,INDIRECT("Sheet1!"&amp;"Q"&amp;ROW()),VALUE("0"))))</f>
        <v>1</v>
      </c>
      <c r="N83" t="str">
        <f t="shared" ca="1" si="1"/>
        <v>2023/12/31</v>
      </c>
      <c r="V83" s="3"/>
      <c r="AC83" cm="1">
        <f t="array" aca="1" ref="AC83" ca="1">IFERROR(IF(Sheet1!X83&lt;&gt;"",IF(Sheet1!X83=0.583333333333333,"14:00",Sheet1!X83),IF(AND(Sheet1!R83&lt;&gt;"",_xlfn.XLOOKUP(Sheet1!A83,INDIRECT("'[paichu.xlsx]Sheet1'!$A:$A"),INDIRECT("'[paichu.xlsx]Sheet1'!$G:$G"),"",0,1)&lt;&gt;""),_xlfn.XLOOKUP(Sheet1!A83,INDIRECT("'[paichu.xlsx]Sheet1'!$A:$A"),INDIRECT("'[paichu.xlsx]Sheet1'!$G:$G"),"",0,1),IF(AND(OR(発送日=0.583333333333333,発送日="14:00"),Sheet1!Q83&gt;=1),"14:00",IF(Sheet1!J83&gt;5,VALUE($AE$2),IF(AND(Sheet1!J83&lt;=5,Sheet1!J83&gt;=4),7,14))))),14)</f>
        <v>3</v>
      </c>
      <c r="AH83" t="s">
        <v>94</v>
      </c>
    </row>
    <row r="84" spans="1:34">
      <c r="A84" s="3">
        <v>820590290</v>
      </c>
      <c r="B84" s="3" t="s">
        <v>2012</v>
      </c>
      <c r="C84" t="str">
        <f ca="1">IF(Sheet1!E84="上架●","S2",IF(Sheet5!G84="Y","S2","S1"))</f>
        <v>S2</v>
      </c>
      <c r="L84" s="8" cm="1">
        <f t="array" aca="1" ref="L8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50185</v>
      </c>
      <c r="M84" cm="1">
        <f t="array" aca="1" ref="M84" ca="1">IF(INDIRECT("Sheet1!"&amp;"E"&amp;ROW())  ="下架●",VALUE("0"),IF(OR(INDIRECT("Sheet1!"&amp;"E"&amp;ROW())  ="上架●",AND(INDIRECT("Sheet1!"&amp;"E"&amp;ROW())  ="問合●",VALUE(Sheet2!F84)=0)),VALUE("1"),IF(INDIRECT("Sheet2!"&amp;"F"&amp;ROW())  =1,INDIRECT("Sheet1!"&amp;"Q"&amp;ROW()),VALUE("0"))))</f>
        <v>1</v>
      </c>
      <c r="N84" t="str">
        <f t="shared" ca="1" si="1"/>
        <v>2023/12/31</v>
      </c>
      <c r="V84" s="3"/>
      <c r="AC84" cm="1">
        <f t="array" aca="1" ref="AC84" ca="1">IFERROR(IF(Sheet1!X84&lt;&gt;"",IF(Sheet1!X84=0.583333333333333,"14:00",Sheet1!X84),IF(AND(Sheet1!R84&lt;&gt;"",_xlfn.XLOOKUP(Sheet1!A84,INDIRECT("'[paichu.xlsx]Sheet1'!$A:$A"),INDIRECT("'[paichu.xlsx]Sheet1'!$G:$G"),"",0,1)&lt;&gt;""),_xlfn.XLOOKUP(Sheet1!A84,INDIRECT("'[paichu.xlsx]Sheet1'!$A:$A"),INDIRECT("'[paichu.xlsx]Sheet1'!$G:$G"),"",0,1),IF(AND(OR(発送日=0.583333333333333,発送日="14:00"),Sheet1!Q84&gt;=1),"14:00",IF(Sheet1!J84&gt;5,VALUE($AE$2),IF(AND(Sheet1!J84&lt;=5,Sheet1!J84&gt;=4),7,14))))),14)</f>
        <v>7</v>
      </c>
      <c r="AH84" t="s">
        <v>94</v>
      </c>
    </row>
    <row r="85" spans="1:34">
      <c r="A85" s="3">
        <v>820590291</v>
      </c>
      <c r="B85" s="3" t="s">
        <v>2013</v>
      </c>
      <c r="C85" t="str">
        <f ca="1">IF(Sheet1!E85="上架●","S2",IF(Sheet5!G85="Y","S2","S1"))</f>
        <v>S2</v>
      </c>
      <c r="L85" s="8" cm="1">
        <f t="array" aca="1" ref="L8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50185</v>
      </c>
      <c r="M85" cm="1">
        <f t="array" aca="1" ref="M85" ca="1">IF(INDIRECT("Sheet1!"&amp;"E"&amp;ROW())  ="下架●",VALUE("0"),IF(OR(INDIRECT("Sheet1!"&amp;"E"&amp;ROW())  ="上架●",AND(INDIRECT("Sheet1!"&amp;"E"&amp;ROW())  ="問合●",VALUE(Sheet2!F85)=0)),VALUE("1"),IF(INDIRECT("Sheet2!"&amp;"F"&amp;ROW())  =1,INDIRECT("Sheet1!"&amp;"Q"&amp;ROW()),VALUE("0"))))</f>
        <v>1</v>
      </c>
      <c r="N85" t="str">
        <f t="shared" ca="1" si="1"/>
        <v>2023/12/31</v>
      </c>
      <c r="V85" s="3"/>
      <c r="AC85" cm="1">
        <f t="array" aca="1" ref="AC85" ca="1">IFERROR(IF(Sheet1!X85&lt;&gt;"",IF(Sheet1!X85=0.583333333333333,"14:00",Sheet1!X85),IF(AND(Sheet1!R85&lt;&gt;"",_xlfn.XLOOKUP(Sheet1!A85,INDIRECT("'[paichu.xlsx]Sheet1'!$A:$A"),INDIRECT("'[paichu.xlsx]Sheet1'!$G:$G"),"",0,1)&lt;&gt;""),_xlfn.XLOOKUP(Sheet1!A85,INDIRECT("'[paichu.xlsx]Sheet1'!$A:$A"),INDIRECT("'[paichu.xlsx]Sheet1'!$G:$G"),"",0,1),IF(AND(OR(発送日=0.583333333333333,発送日="14:00"),Sheet1!Q85&gt;=1),"14:00",IF(Sheet1!J85&gt;5,VALUE($AE$2),IF(AND(Sheet1!J85&lt;=5,Sheet1!J85&gt;=4),7,14))))),14)</f>
        <v>7</v>
      </c>
      <c r="AH85" t="s">
        <v>94</v>
      </c>
    </row>
    <row r="86" spans="1:34">
      <c r="A86" s="3">
        <v>820590292</v>
      </c>
      <c r="B86" s="3" t="s">
        <v>2014</v>
      </c>
      <c r="C86" t="str">
        <f ca="1">IF(Sheet1!E86="上架●","S2",IF(Sheet5!G86="Y","S2","S1"))</f>
        <v>S2</v>
      </c>
      <c r="L86" s="8" cm="1">
        <f t="array" aca="1" ref="L8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56226</v>
      </c>
      <c r="M86" cm="1">
        <f t="array" aca="1" ref="M86" ca="1">IF(INDIRECT("Sheet1!"&amp;"E"&amp;ROW())  ="下架●",VALUE("0"),IF(OR(INDIRECT("Sheet1!"&amp;"E"&amp;ROW())  ="上架●",AND(INDIRECT("Sheet1!"&amp;"E"&amp;ROW())  ="問合●",VALUE(Sheet2!F86)=0)),VALUE("1"),IF(INDIRECT("Sheet2!"&amp;"F"&amp;ROW())  =1,INDIRECT("Sheet1!"&amp;"Q"&amp;ROW()),VALUE("0"))))</f>
        <v>1</v>
      </c>
      <c r="N86" t="str">
        <f t="shared" ca="1" si="1"/>
        <v>2023/12/31</v>
      </c>
      <c r="V86" s="3"/>
      <c r="AC86" cm="1">
        <f t="array" aca="1" ref="AC86" ca="1">IFERROR(IF(Sheet1!X86&lt;&gt;"",IF(Sheet1!X86=0.583333333333333,"14:00",Sheet1!X86),IF(AND(Sheet1!R86&lt;&gt;"",_xlfn.XLOOKUP(Sheet1!A86,INDIRECT("'[paichu.xlsx]Sheet1'!$A:$A"),INDIRECT("'[paichu.xlsx]Sheet1'!$G:$G"),"",0,1)&lt;&gt;""),_xlfn.XLOOKUP(Sheet1!A86,INDIRECT("'[paichu.xlsx]Sheet1'!$A:$A"),INDIRECT("'[paichu.xlsx]Sheet1'!$G:$G"),"",0,1),IF(AND(OR(発送日=0.583333333333333,発送日="14:00"),Sheet1!Q86&gt;=1),"14:00",IF(Sheet1!J86&gt;5,VALUE($AE$2),IF(AND(Sheet1!J86&lt;=5,Sheet1!J86&gt;=4),7,14))))),14)</f>
        <v>3</v>
      </c>
      <c r="AH86" t="s">
        <v>94</v>
      </c>
    </row>
    <row r="87" spans="1:34">
      <c r="A87" s="3">
        <v>856092377</v>
      </c>
      <c r="B87" s="3" t="s">
        <v>2015</v>
      </c>
      <c r="C87" t="str">
        <f ca="1">IF(Sheet1!E87="上架●","S2",IF(Sheet5!G87="Y","S2","S1"))</f>
        <v>S2</v>
      </c>
      <c r="L87" s="8" cm="1">
        <f t="array" aca="1" ref="L8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263000</v>
      </c>
      <c r="M87" cm="1">
        <f t="array" aca="1" ref="M87" ca="1">IF(INDIRECT("Sheet1!"&amp;"E"&amp;ROW())  ="下架●",VALUE("0"),IF(OR(INDIRECT("Sheet1!"&amp;"E"&amp;ROW())  ="上架●",AND(INDIRECT("Sheet1!"&amp;"E"&amp;ROW())  ="問合●",VALUE(Sheet2!F87)=0)),VALUE("1"),IF(INDIRECT("Sheet2!"&amp;"F"&amp;ROW())  =1,INDIRECT("Sheet1!"&amp;"Q"&amp;ROW()),VALUE("0"))))</f>
        <v>1</v>
      </c>
      <c r="N87" t="str">
        <f t="shared" ca="1" si="1"/>
        <v>2023/12/31</v>
      </c>
      <c r="V87" s="3"/>
      <c r="AC87" t="str" cm="1">
        <f t="array" aca="1" ref="AC87" ca="1">IFERROR(IF(Sheet1!X87&lt;&gt;"",IF(Sheet1!X87=0.583333333333333,"14:00",Sheet1!X87),IF(AND(Sheet1!R87&lt;&gt;"",_xlfn.XLOOKUP(Sheet1!A87,INDIRECT("'[paichu.xlsx]Sheet1'!$A:$A"),INDIRECT("'[paichu.xlsx]Sheet1'!$G:$G"),"",0,1)&lt;&gt;""),_xlfn.XLOOKUP(Sheet1!A87,INDIRECT("'[paichu.xlsx]Sheet1'!$A:$A"),INDIRECT("'[paichu.xlsx]Sheet1'!$G:$G"),"",0,1),IF(AND(OR(発送日=0.583333333333333,発送日="14:00"),Sheet1!Q87&gt;=1),"14:00",IF(Sheet1!J87&gt;5,VALUE($AE$2),IF(AND(Sheet1!J87&lt;=5,Sheet1!J87&gt;=4),7,14))))),14)</f>
        <v>14:00</v>
      </c>
      <c r="AH87" t="s">
        <v>94</v>
      </c>
    </row>
    <row r="88" spans="1:34">
      <c r="A88" s="3">
        <v>856092379</v>
      </c>
      <c r="B88" s="3" t="s">
        <v>2016</v>
      </c>
      <c r="C88" t="str">
        <f ca="1">IF(Sheet1!E88="上架●","S2",IF(Sheet5!G88="Y","S2","S1"))</f>
        <v>S2</v>
      </c>
      <c r="L88" s="8" cm="1">
        <f t="array" aca="1" ref="L8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90779</v>
      </c>
      <c r="M88" cm="1">
        <f t="array" aca="1" ref="M88" ca="1">IF(INDIRECT("Sheet1!"&amp;"E"&amp;ROW())  ="下架●",VALUE("0"),IF(OR(INDIRECT("Sheet1!"&amp;"E"&amp;ROW())  ="上架●",AND(INDIRECT("Sheet1!"&amp;"E"&amp;ROW())  ="問合●",VALUE(Sheet2!F88)=0)),VALUE("1"),IF(INDIRECT("Sheet2!"&amp;"F"&amp;ROW())  =1,INDIRECT("Sheet1!"&amp;"Q"&amp;ROW()),VALUE("0"))))</f>
        <v>1</v>
      </c>
      <c r="N88" t="str">
        <f t="shared" ca="1" si="1"/>
        <v>2023/12/31</v>
      </c>
      <c r="V88" s="3"/>
      <c r="AC88" cm="1">
        <f t="array" aca="1" ref="AC88" ca="1">IFERROR(IF(Sheet1!X88&lt;&gt;"",IF(Sheet1!X88=0.583333333333333,"14:00",Sheet1!X88),IF(AND(Sheet1!R88&lt;&gt;"",_xlfn.XLOOKUP(Sheet1!A88,INDIRECT("'[paichu.xlsx]Sheet1'!$A:$A"),INDIRECT("'[paichu.xlsx]Sheet1'!$G:$G"),"",0,1)&lt;&gt;""),_xlfn.XLOOKUP(Sheet1!A88,INDIRECT("'[paichu.xlsx]Sheet1'!$A:$A"),INDIRECT("'[paichu.xlsx]Sheet1'!$G:$G"),"",0,1),IF(AND(OR(発送日=0.583333333333333,発送日="14:00"),Sheet1!Q88&gt;=1),"14:00",IF(Sheet1!J88&gt;5,VALUE($AE$2),IF(AND(Sheet1!J88&lt;=5,Sheet1!J88&gt;=4),7,14))))),14)</f>
        <v>3</v>
      </c>
      <c r="AH88" t="s">
        <v>94</v>
      </c>
    </row>
    <row r="89" spans="1:34">
      <c r="A89" s="3">
        <v>856092383</v>
      </c>
      <c r="B89" s="3" t="s">
        <v>2017</v>
      </c>
      <c r="C89" t="str">
        <f ca="1">IF(Sheet1!E89="上架●","S2",IF(Sheet5!G89="Y","S2","S1"))</f>
        <v>S2</v>
      </c>
      <c r="L89" s="8" cm="1">
        <f t="array" aca="1" ref="L8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40848</v>
      </c>
      <c r="M89" cm="1">
        <f t="array" aca="1" ref="M89" ca="1">IF(INDIRECT("Sheet1!"&amp;"E"&amp;ROW())  ="下架●",VALUE("0"),IF(OR(INDIRECT("Sheet1!"&amp;"E"&amp;ROW())  ="上架●",AND(INDIRECT("Sheet1!"&amp;"E"&amp;ROW())  ="問合●",VALUE(Sheet2!F89)=0)),VALUE("1"),IF(INDIRECT("Sheet2!"&amp;"F"&amp;ROW())  =1,INDIRECT("Sheet1!"&amp;"Q"&amp;ROW()),VALUE("0"))))</f>
        <v>1</v>
      </c>
      <c r="N89" t="str">
        <f t="shared" ca="1" si="1"/>
        <v>2023/12/31</v>
      </c>
      <c r="V89" s="3"/>
      <c r="AC89" cm="1">
        <f t="array" aca="1" ref="AC89" ca="1">IFERROR(IF(Sheet1!X89&lt;&gt;"",IF(Sheet1!X89=0.583333333333333,"14:00",Sheet1!X89),IF(AND(Sheet1!R89&lt;&gt;"",_xlfn.XLOOKUP(Sheet1!A89,INDIRECT("'[paichu.xlsx]Sheet1'!$A:$A"),INDIRECT("'[paichu.xlsx]Sheet1'!$G:$G"),"",0,1)&lt;&gt;""),_xlfn.XLOOKUP(Sheet1!A89,INDIRECT("'[paichu.xlsx]Sheet1'!$A:$A"),INDIRECT("'[paichu.xlsx]Sheet1'!$G:$G"),"",0,1),IF(AND(OR(発送日=0.583333333333333,発送日="14:00"),Sheet1!Q89&gt;=1),"14:00",IF(Sheet1!J89&gt;5,VALUE($AE$2),IF(AND(Sheet1!J89&lt;=5,Sheet1!J89&gt;=4),7,14))))),14)</f>
        <v>3</v>
      </c>
      <c r="AH89" t="s">
        <v>94</v>
      </c>
    </row>
    <row r="90" spans="1:34">
      <c r="A90" s="3">
        <v>856092378</v>
      </c>
      <c r="B90" s="3" t="s">
        <v>2018</v>
      </c>
      <c r="C90" t="str">
        <f ca="1">IF(Sheet1!E90="上架●","S2",IF(Sheet5!G90="Y","S2","S1"))</f>
        <v>S2</v>
      </c>
      <c r="L90" s="8" cm="1">
        <f t="array" aca="1" ref="L9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90731</v>
      </c>
      <c r="M90" cm="1">
        <f t="array" aca="1" ref="M90" ca="1">IF(INDIRECT("Sheet1!"&amp;"E"&amp;ROW())  ="下架●",VALUE("0"),IF(OR(INDIRECT("Sheet1!"&amp;"E"&amp;ROW())  ="上架●",AND(INDIRECT("Sheet1!"&amp;"E"&amp;ROW())  ="問合●",VALUE(Sheet2!F90)=0)),VALUE("1"),IF(INDIRECT("Sheet2!"&amp;"F"&amp;ROW())  =1,INDIRECT("Sheet1!"&amp;"Q"&amp;ROW()),VALUE("0"))))</f>
        <v>1</v>
      </c>
      <c r="N90" t="str">
        <f t="shared" ca="1" si="1"/>
        <v>2023/12/31</v>
      </c>
      <c r="V90" s="3"/>
      <c r="AC90" cm="1">
        <f t="array" aca="1" ref="AC90" ca="1">IFERROR(IF(Sheet1!X90&lt;&gt;"",IF(Sheet1!X90=0.583333333333333,"14:00",Sheet1!X90),IF(AND(Sheet1!R90&lt;&gt;"",_xlfn.XLOOKUP(Sheet1!A90,INDIRECT("'[paichu.xlsx]Sheet1'!$A:$A"),INDIRECT("'[paichu.xlsx]Sheet1'!$G:$G"),"",0,1)&lt;&gt;""),_xlfn.XLOOKUP(Sheet1!A90,INDIRECT("'[paichu.xlsx]Sheet1'!$A:$A"),INDIRECT("'[paichu.xlsx]Sheet1'!$G:$G"),"",0,1),IF(AND(OR(発送日=0.583333333333333,発送日="14:00"),Sheet1!Q90&gt;=1),"14:00",IF(Sheet1!J90&gt;5,VALUE($AE$2),IF(AND(Sheet1!J90&lt;=5,Sheet1!J90&gt;=4),7,14))))),14)</f>
        <v>3</v>
      </c>
      <c r="AH90" t="s">
        <v>94</v>
      </c>
    </row>
    <row r="91" spans="1:34">
      <c r="A91" s="3">
        <v>856092380</v>
      </c>
      <c r="B91" s="3" t="s">
        <v>2019</v>
      </c>
      <c r="C91" t="str">
        <f ca="1">IF(Sheet1!E91="上架●","S2",IF(Sheet5!G91="Y","S2","S1"))</f>
        <v>S2</v>
      </c>
      <c r="L91" s="8" cm="1">
        <f t="array" aca="1" ref="L9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90011</v>
      </c>
      <c r="M91" cm="1">
        <f t="array" aca="1" ref="M91" ca="1">IF(INDIRECT("Sheet1!"&amp;"E"&amp;ROW())  ="下架●",VALUE("0"),IF(OR(INDIRECT("Sheet1!"&amp;"E"&amp;ROW())  ="上架●",AND(INDIRECT("Sheet1!"&amp;"E"&amp;ROW())  ="問合●",VALUE(Sheet2!F91)=0)),VALUE("1"),IF(INDIRECT("Sheet2!"&amp;"F"&amp;ROW())  =1,INDIRECT("Sheet1!"&amp;"Q"&amp;ROW()),VALUE("0"))))</f>
        <v>0</v>
      </c>
      <c r="N91" t="str">
        <f t="shared" ca="1" si="1"/>
        <v>2023/12/31</v>
      </c>
      <c r="V91" s="3"/>
      <c r="AC91" cm="1">
        <f t="array" aca="1" ref="AC91" ca="1">IFERROR(IF(Sheet1!X91&lt;&gt;"",IF(Sheet1!X91=0.583333333333333,"14:00",Sheet1!X91),IF(AND(Sheet1!R91&lt;&gt;"",_xlfn.XLOOKUP(Sheet1!A91,INDIRECT("'[paichu.xlsx]Sheet1'!$A:$A"),INDIRECT("'[paichu.xlsx]Sheet1'!$G:$G"),"",0,1)&lt;&gt;""),_xlfn.XLOOKUP(Sheet1!A91,INDIRECT("'[paichu.xlsx]Sheet1'!$A:$A"),INDIRECT("'[paichu.xlsx]Sheet1'!$G:$G"),"",0,1),IF(AND(OR(発送日=0.583333333333333,発送日="14:00"),Sheet1!Q91&gt;=1),"14:00",IF(Sheet1!J91&gt;5,VALUE($AE$2),IF(AND(Sheet1!J91&lt;=5,Sheet1!J91&gt;=4),7,14))))),14)</f>
        <v>14</v>
      </c>
      <c r="AH91" t="s">
        <v>94</v>
      </c>
    </row>
    <row r="92" spans="1:34">
      <c r="A92" s="3">
        <v>856092382</v>
      </c>
      <c r="B92" s="3" t="s">
        <v>2020</v>
      </c>
      <c r="C92" t="str">
        <f ca="1">IF(Sheet1!E92="上架●","S2",IF(Sheet5!G92="Y","S2","S1"))</f>
        <v>S2</v>
      </c>
      <c r="L92" s="8" cm="1">
        <f t="array" aca="1" ref="L9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81069</v>
      </c>
      <c r="M92" cm="1">
        <f t="array" aca="1" ref="M92" ca="1">IF(INDIRECT("Sheet1!"&amp;"E"&amp;ROW())  ="下架●",VALUE("0"),IF(OR(INDIRECT("Sheet1!"&amp;"E"&amp;ROW())  ="上架●",AND(INDIRECT("Sheet1!"&amp;"E"&amp;ROW())  ="問合●",VALUE(Sheet2!F92)=0)),VALUE("1"),IF(INDIRECT("Sheet2!"&amp;"F"&amp;ROW())  =1,INDIRECT("Sheet1!"&amp;"Q"&amp;ROW()),VALUE("0"))))</f>
        <v>1</v>
      </c>
      <c r="N92" t="str">
        <f t="shared" ca="1" si="1"/>
        <v>2023/12/31</v>
      </c>
      <c r="V92" s="3"/>
      <c r="AC92" cm="1">
        <f t="array" aca="1" ref="AC92" ca="1">IFERROR(IF(Sheet1!X92&lt;&gt;"",IF(Sheet1!X92=0.583333333333333,"14:00",Sheet1!X92),IF(AND(Sheet1!R92&lt;&gt;"",_xlfn.XLOOKUP(Sheet1!A92,INDIRECT("'[paichu.xlsx]Sheet1'!$A:$A"),INDIRECT("'[paichu.xlsx]Sheet1'!$G:$G"),"",0,1)&lt;&gt;""),_xlfn.XLOOKUP(Sheet1!A92,INDIRECT("'[paichu.xlsx]Sheet1'!$A:$A"),INDIRECT("'[paichu.xlsx]Sheet1'!$G:$G"),"",0,1),IF(AND(OR(発送日=0.583333333333333,発送日="14:00"),Sheet1!Q92&gt;=1),"14:00",IF(Sheet1!J92&gt;5,VALUE($AE$2),IF(AND(Sheet1!J92&lt;=5,Sheet1!J92&gt;=4),7,14))))),14)</f>
        <v>3</v>
      </c>
      <c r="AH92" t="s">
        <v>94</v>
      </c>
    </row>
    <row r="93" spans="1:34">
      <c r="A93" s="3">
        <v>856092384</v>
      </c>
      <c r="B93" s="3" t="s">
        <v>2021</v>
      </c>
      <c r="C93" t="str">
        <f ca="1">IF(Sheet1!E93="上架●","S2",IF(Sheet5!G93="Y","S2","S1"))</f>
        <v>S2</v>
      </c>
      <c r="L93" s="8" cm="1">
        <f t="array" aca="1" ref="L9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43082</v>
      </c>
      <c r="M93" cm="1">
        <f t="array" aca="1" ref="M93" ca="1">IF(INDIRECT("Sheet1!"&amp;"E"&amp;ROW())  ="下架●",VALUE("0"),IF(OR(INDIRECT("Sheet1!"&amp;"E"&amp;ROW())  ="上架●",AND(INDIRECT("Sheet1!"&amp;"E"&amp;ROW())  ="問合●",VALUE(Sheet2!F93)=0)),VALUE("1"),IF(INDIRECT("Sheet2!"&amp;"F"&amp;ROW())  =1,INDIRECT("Sheet1!"&amp;"Q"&amp;ROW()),VALUE("0"))))</f>
        <v>1</v>
      </c>
      <c r="N93" t="str">
        <f t="shared" ca="1" si="1"/>
        <v>2023/12/31</v>
      </c>
      <c r="V93" s="3"/>
      <c r="AC93" cm="1">
        <f t="array" aca="1" ref="AC93" ca="1">IFERROR(IF(Sheet1!X93&lt;&gt;"",IF(Sheet1!X93=0.583333333333333,"14:00",Sheet1!X93),IF(AND(Sheet1!R93&lt;&gt;"",_xlfn.XLOOKUP(Sheet1!A93,INDIRECT("'[paichu.xlsx]Sheet1'!$A:$A"),INDIRECT("'[paichu.xlsx]Sheet1'!$G:$G"),"",0,1)&lt;&gt;""),_xlfn.XLOOKUP(Sheet1!A93,INDIRECT("'[paichu.xlsx]Sheet1'!$A:$A"),INDIRECT("'[paichu.xlsx]Sheet1'!$G:$G"),"",0,1),IF(AND(OR(発送日=0.583333333333333,発送日="14:00"),Sheet1!Q93&gt;=1),"14:00",IF(Sheet1!J93&gt;5,VALUE($AE$2),IF(AND(Sheet1!J93&lt;=5,Sheet1!J93&gt;=4),7,14))))),14)</f>
        <v>3</v>
      </c>
      <c r="AH93" t="s">
        <v>94</v>
      </c>
    </row>
    <row r="94" spans="1:34">
      <c r="A94" s="3">
        <v>856092381</v>
      </c>
      <c r="B94" s="3" t="s">
        <v>2022</v>
      </c>
      <c r="C94" t="str">
        <f ca="1">IF(Sheet1!E94="上架●","S2",IF(Sheet5!G94="Y","S2","S1"))</f>
        <v>S2</v>
      </c>
      <c r="L94" s="8" cm="1">
        <f t="array" aca="1" ref="L9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71554</v>
      </c>
      <c r="M94" cm="1">
        <f t="array" aca="1" ref="M94" ca="1">IF(INDIRECT("Sheet1!"&amp;"E"&amp;ROW())  ="下架●",VALUE("0"),IF(OR(INDIRECT("Sheet1!"&amp;"E"&amp;ROW())  ="上架●",AND(INDIRECT("Sheet1!"&amp;"E"&amp;ROW())  ="問合●",VALUE(Sheet2!F94)=0)),VALUE("1"),IF(INDIRECT("Sheet2!"&amp;"F"&amp;ROW())  =1,INDIRECT("Sheet1!"&amp;"Q"&amp;ROW()),VALUE("0"))))</f>
        <v>1</v>
      </c>
      <c r="N94" t="str">
        <f t="shared" ca="1" si="1"/>
        <v>2023/12/31</v>
      </c>
      <c r="V94" s="3"/>
      <c r="AC94" cm="1">
        <f t="array" aca="1" ref="AC94" ca="1">IFERROR(IF(Sheet1!X94&lt;&gt;"",IF(Sheet1!X94=0.583333333333333,"14:00",Sheet1!X94),IF(AND(Sheet1!R94&lt;&gt;"",_xlfn.XLOOKUP(Sheet1!A94,INDIRECT("'[paichu.xlsx]Sheet1'!$A:$A"),INDIRECT("'[paichu.xlsx]Sheet1'!$G:$G"),"",0,1)&lt;&gt;""),_xlfn.XLOOKUP(Sheet1!A94,INDIRECT("'[paichu.xlsx]Sheet1'!$A:$A"),INDIRECT("'[paichu.xlsx]Sheet1'!$G:$G"),"",0,1),IF(AND(OR(発送日=0.583333333333333,発送日="14:00"),Sheet1!Q94&gt;=1),"14:00",IF(Sheet1!J94&gt;5,VALUE($AE$2),IF(AND(Sheet1!J94&lt;=5,Sheet1!J94&gt;=4),7,14))))),14)</f>
        <v>3</v>
      </c>
      <c r="AH94" t="s">
        <v>94</v>
      </c>
    </row>
    <row r="95" spans="1:34">
      <c r="A95" s="3">
        <v>856092387</v>
      </c>
      <c r="B95" s="3" t="s">
        <v>2023</v>
      </c>
      <c r="C95" t="str">
        <f ca="1">IF(Sheet1!E95="上架●","S2",IF(Sheet5!G95="Y","S2","S1"))</f>
        <v>S2</v>
      </c>
      <c r="L95" s="8" cm="1">
        <f t="array" aca="1" ref="L9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25596</v>
      </c>
      <c r="M95" cm="1">
        <f t="array" aca="1" ref="M95" ca="1">IF(INDIRECT("Sheet1!"&amp;"E"&amp;ROW())  ="下架●",VALUE("0"),IF(OR(INDIRECT("Sheet1!"&amp;"E"&amp;ROW())  ="上架●",AND(INDIRECT("Sheet1!"&amp;"E"&amp;ROW())  ="問合●",VALUE(Sheet2!F95)=0)),VALUE("1"),IF(INDIRECT("Sheet2!"&amp;"F"&amp;ROW())  =1,INDIRECT("Sheet1!"&amp;"Q"&amp;ROW()),VALUE("0"))))</f>
        <v>0</v>
      </c>
      <c r="N95" t="str">
        <f t="shared" ca="1" si="1"/>
        <v>2023/12/31</v>
      </c>
      <c r="V95" s="3"/>
      <c r="AC95" cm="1">
        <f t="array" aca="1" ref="AC95" ca="1">IFERROR(IF(Sheet1!X95&lt;&gt;"",IF(Sheet1!X95=0.583333333333333,"14:00",Sheet1!X95),IF(AND(Sheet1!R95&lt;&gt;"",_xlfn.XLOOKUP(Sheet1!A95,INDIRECT("'[paichu.xlsx]Sheet1'!$A:$A"),INDIRECT("'[paichu.xlsx]Sheet1'!$G:$G"),"",0,1)&lt;&gt;""),_xlfn.XLOOKUP(Sheet1!A95,INDIRECT("'[paichu.xlsx]Sheet1'!$A:$A"),INDIRECT("'[paichu.xlsx]Sheet1'!$G:$G"),"",0,1),IF(AND(OR(発送日=0.583333333333333,発送日="14:00"),Sheet1!Q95&gt;=1),"14:00",IF(Sheet1!J95&gt;5,VALUE($AE$2),IF(AND(Sheet1!J95&lt;=5,Sheet1!J95&gt;=4),7,14))))),14)</f>
        <v>14</v>
      </c>
      <c r="AH95" t="s">
        <v>94</v>
      </c>
    </row>
    <row r="96" spans="1:34">
      <c r="A96" s="3">
        <v>856828762</v>
      </c>
      <c r="B96" s="3" t="s">
        <v>2024</v>
      </c>
      <c r="C96" t="str">
        <f ca="1">IF(Sheet1!E96="上架●","S2",IF(Sheet5!G96="Y","S2","S1"))</f>
        <v>S2</v>
      </c>
      <c r="L96" s="8" cm="1">
        <f t="array" aca="1" ref="L9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56645</v>
      </c>
      <c r="M96" cm="1">
        <f t="array" aca="1" ref="M96" ca="1">IF(INDIRECT("Sheet1!"&amp;"E"&amp;ROW())  ="下架●",VALUE("0"),IF(OR(INDIRECT("Sheet1!"&amp;"E"&amp;ROW())  ="上架●",AND(INDIRECT("Sheet1!"&amp;"E"&amp;ROW())  ="問合●",VALUE(Sheet2!F96)=0)),VALUE("1"),IF(INDIRECT("Sheet2!"&amp;"F"&amp;ROW())  =1,INDIRECT("Sheet1!"&amp;"Q"&amp;ROW()),VALUE("0"))))</f>
        <v>1</v>
      </c>
      <c r="N96" t="str">
        <f t="shared" ca="1" si="1"/>
        <v>2023/12/31</v>
      </c>
      <c r="V96" s="3"/>
      <c r="AC96" cm="1">
        <f t="array" aca="1" ref="AC96" ca="1">IFERROR(IF(Sheet1!X96&lt;&gt;"",IF(Sheet1!X96=0.583333333333333,"14:00",Sheet1!X96),IF(AND(Sheet1!R96&lt;&gt;"",_xlfn.XLOOKUP(Sheet1!A96,INDIRECT("'[paichu.xlsx]Sheet1'!$A:$A"),INDIRECT("'[paichu.xlsx]Sheet1'!$G:$G"),"",0,1)&lt;&gt;""),_xlfn.XLOOKUP(Sheet1!A96,INDIRECT("'[paichu.xlsx]Sheet1'!$A:$A"),INDIRECT("'[paichu.xlsx]Sheet1'!$G:$G"),"",0,1),IF(AND(OR(発送日=0.583333333333333,発送日="14:00"),Sheet1!Q96&gt;=1),"14:00",IF(Sheet1!J96&gt;5,VALUE($AE$2),IF(AND(Sheet1!J96&lt;=5,Sheet1!J96&gt;=4),7,14))))),14)</f>
        <v>3</v>
      </c>
      <c r="AH96" t="s">
        <v>94</v>
      </c>
    </row>
    <row r="97" spans="1:34">
      <c r="A97" s="3">
        <v>856828773</v>
      </c>
      <c r="B97" s="3" t="s">
        <v>2025</v>
      </c>
      <c r="C97" t="str">
        <f ca="1">IF(Sheet1!E97="上架●","S2",IF(Sheet5!G97="Y","S2","S1"))</f>
        <v>S2</v>
      </c>
      <c r="L97" s="8" cm="1">
        <f t="array" aca="1" ref="L9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20384</v>
      </c>
      <c r="M97" cm="1">
        <f t="array" aca="1" ref="M97" ca="1">IF(INDIRECT("Sheet1!"&amp;"E"&amp;ROW())  ="下架●",VALUE("0"),IF(OR(INDIRECT("Sheet1!"&amp;"E"&amp;ROW())  ="上架●",AND(INDIRECT("Sheet1!"&amp;"E"&amp;ROW())  ="問合●",VALUE(Sheet2!F97)=0)),VALUE("1"),IF(INDIRECT("Sheet2!"&amp;"F"&amp;ROW())  =1,INDIRECT("Sheet1!"&amp;"Q"&amp;ROW()),VALUE("0"))))</f>
        <v>1</v>
      </c>
      <c r="N97" t="str">
        <f t="shared" ca="1" si="1"/>
        <v>2023/12/31</v>
      </c>
      <c r="V97" s="3"/>
      <c r="AC97" cm="1">
        <f t="array" aca="1" ref="AC97" ca="1">IFERROR(IF(Sheet1!X97&lt;&gt;"",IF(Sheet1!X97=0.583333333333333,"14:00",Sheet1!X97),IF(AND(Sheet1!R97&lt;&gt;"",_xlfn.XLOOKUP(Sheet1!A97,INDIRECT("'[paichu.xlsx]Sheet1'!$A:$A"),INDIRECT("'[paichu.xlsx]Sheet1'!$G:$G"),"",0,1)&lt;&gt;""),_xlfn.XLOOKUP(Sheet1!A97,INDIRECT("'[paichu.xlsx]Sheet1'!$A:$A"),INDIRECT("'[paichu.xlsx]Sheet1'!$G:$G"),"",0,1),IF(AND(OR(発送日=0.583333333333333,発送日="14:00"),Sheet1!Q97&gt;=1),"14:00",IF(Sheet1!J97&gt;5,VALUE($AE$2),IF(AND(Sheet1!J97&lt;=5,Sheet1!J97&gt;=4),7,14))))),14)</f>
        <v>3</v>
      </c>
      <c r="AH97" t="s">
        <v>94</v>
      </c>
    </row>
    <row r="98" spans="1:34">
      <c r="A98" s="3">
        <v>856828813</v>
      </c>
      <c r="B98" s="3" t="s">
        <v>2026</v>
      </c>
      <c r="C98" t="str">
        <f ca="1">IF(Sheet1!E98="上架●","S2",IF(Sheet5!G98="Y","S2","S1"))</f>
        <v>S2</v>
      </c>
      <c r="L98" s="8" cm="1">
        <f t="array" aca="1" ref="L9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129060</v>
      </c>
      <c r="M98" cm="1">
        <f t="array" aca="1" ref="M98" ca="1">IF(INDIRECT("Sheet1!"&amp;"E"&amp;ROW())  ="下架●",VALUE("0"),IF(OR(INDIRECT("Sheet1!"&amp;"E"&amp;ROW())  ="上架●",AND(INDIRECT("Sheet1!"&amp;"E"&amp;ROW())  ="問合●",VALUE(Sheet2!F98)=0)),VALUE("1"),IF(INDIRECT("Sheet2!"&amp;"F"&amp;ROW())  =1,INDIRECT("Sheet1!"&amp;"Q"&amp;ROW()),VALUE("0"))))</f>
        <v>1</v>
      </c>
      <c r="N98" t="str">
        <f t="shared" ca="1" si="1"/>
        <v>2023/12/31</v>
      </c>
      <c r="V98" s="3"/>
      <c r="AC98" cm="1">
        <f t="array" aca="1" ref="AC98" ca="1">IFERROR(IF(Sheet1!X98&lt;&gt;"",IF(Sheet1!X98=0.583333333333333,"14:00",Sheet1!X98),IF(AND(Sheet1!R98&lt;&gt;"",_xlfn.XLOOKUP(Sheet1!A98,INDIRECT("'[paichu.xlsx]Sheet1'!$A:$A"),INDIRECT("'[paichu.xlsx]Sheet1'!$G:$G"),"",0,1)&lt;&gt;""),_xlfn.XLOOKUP(Sheet1!A98,INDIRECT("'[paichu.xlsx]Sheet1'!$A:$A"),INDIRECT("'[paichu.xlsx]Sheet1'!$G:$G"),"",0,1),IF(AND(OR(発送日=0.583333333333333,発送日="14:00"),Sheet1!Q98&gt;=1),"14:00",IF(Sheet1!J98&gt;5,VALUE($AE$2),IF(AND(Sheet1!J98&lt;=5,Sheet1!J98&gt;=4),7,14))))),14)</f>
        <v>3</v>
      </c>
      <c r="AH98" t="s">
        <v>94</v>
      </c>
    </row>
    <row r="99" spans="1:34">
      <c r="A99" s="3">
        <v>856828816</v>
      </c>
      <c r="B99" s="3" t="s">
        <v>2027</v>
      </c>
      <c r="C99" t="str">
        <f ca="1">IF(Sheet1!E99="上架●","S2",IF(Sheet5!G99="Y","S2","S1"))</f>
        <v>S2</v>
      </c>
      <c r="L99" s="8" cm="1">
        <f t="array" aca="1" ref="L9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106497</v>
      </c>
      <c r="M99" cm="1">
        <f t="array" aca="1" ref="M99" ca="1">IF(INDIRECT("Sheet1!"&amp;"E"&amp;ROW())  ="下架●",VALUE("0"),IF(OR(INDIRECT("Sheet1!"&amp;"E"&amp;ROW())  ="上架●",AND(INDIRECT("Sheet1!"&amp;"E"&amp;ROW())  ="問合●",VALUE(Sheet2!F99)=0)),VALUE("1"),IF(INDIRECT("Sheet2!"&amp;"F"&amp;ROW())  =1,INDIRECT("Sheet1!"&amp;"Q"&amp;ROW()),VALUE("0"))))</f>
        <v>1</v>
      </c>
      <c r="N99" t="str">
        <f t="shared" ca="1" si="1"/>
        <v>2023/12/31</v>
      </c>
      <c r="V99" s="3"/>
      <c r="AC99" cm="1">
        <f t="array" aca="1" ref="AC99" ca="1">IFERROR(IF(Sheet1!X99&lt;&gt;"",IF(Sheet1!X99=0.583333333333333,"14:00",Sheet1!X99),IF(AND(Sheet1!R99&lt;&gt;"",_xlfn.XLOOKUP(Sheet1!A99,INDIRECT("'[paichu.xlsx]Sheet1'!$A:$A"),INDIRECT("'[paichu.xlsx]Sheet1'!$G:$G"),"",0,1)&lt;&gt;""),_xlfn.XLOOKUP(Sheet1!A99,INDIRECT("'[paichu.xlsx]Sheet1'!$A:$A"),INDIRECT("'[paichu.xlsx]Sheet1'!$G:$G"),"",0,1),IF(AND(OR(発送日=0.583333333333333,発送日="14:00"),Sheet1!Q99&gt;=1),"14:00",IF(Sheet1!J99&gt;5,VALUE($AE$2),IF(AND(Sheet1!J99&lt;=5,Sheet1!J99&gt;=4),7,14))))),14)</f>
        <v>3</v>
      </c>
      <c r="AH99" t="s">
        <v>94</v>
      </c>
    </row>
    <row r="100" spans="1:34">
      <c r="A100" s="3">
        <v>856828821</v>
      </c>
      <c r="B100" s="3" t="s">
        <v>2028</v>
      </c>
      <c r="C100" t="str">
        <f ca="1">IF(Sheet1!E100="上架●","S2",IF(Sheet5!G100="Y","S2","S1"))</f>
        <v>S2</v>
      </c>
      <c r="L100" s="8" cm="1">
        <f t="array" aca="1" ref="L10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100330</v>
      </c>
      <c r="M100" cm="1">
        <f t="array" aca="1" ref="M100" ca="1">IF(INDIRECT("Sheet1!"&amp;"E"&amp;ROW())  ="下架●",VALUE("0"),IF(OR(INDIRECT("Sheet1!"&amp;"E"&amp;ROW())  ="上架●",AND(INDIRECT("Sheet1!"&amp;"E"&amp;ROW())  ="問合●",VALUE(Sheet2!F100)=0)),VALUE("1"),IF(INDIRECT("Sheet2!"&amp;"F"&amp;ROW())  =1,INDIRECT("Sheet1!"&amp;"Q"&amp;ROW()),VALUE("0"))))</f>
        <v>0</v>
      </c>
      <c r="N100" t="str">
        <f t="shared" ca="1" si="1"/>
        <v>2023/12/31</v>
      </c>
      <c r="V100" s="3"/>
      <c r="AC100" cm="1">
        <f t="array" aca="1" ref="AC100" ca="1">IFERROR(IF(Sheet1!X100&lt;&gt;"",IF(Sheet1!X100=0.583333333333333,"14:00",Sheet1!X100),IF(AND(Sheet1!R100&lt;&gt;"",_xlfn.XLOOKUP(Sheet1!A100,INDIRECT("'[paichu.xlsx]Sheet1'!$A:$A"),INDIRECT("'[paichu.xlsx]Sheet1'!$G:$G"),"",0,1)&lt;&gt;""),_xlfn.XLOOKUP(Sheet1!A100,INDIRECT("'[paichu.xlsx]Sheet1'!$A:$A"),INDIRECT("'[paichu.xlsx]Sheet1'!$G:$G"),"",0,1),IF(AND(OR(発送日=0.583333333333333,発送日="14:00"),Sheet1!Q100&gt;=1),"14:00",IF(Sheet1!J100&gt;5,VALUE($AE$2),IF(AND(Sheet1!J100&lt;=5,Sheet1!J100&gt;=4),7,14))))),14)</f>
        <v>14</v>
      </c>
      <c r="AH100" t="s">
        <v>94</v>
      </c>
    </row>
    <row r="101" spans="1:34">
      <c r="A101" s="3">
        <v>856828822</v>
      </c>
      <c r="B101" s="3" t="s">
        <v>2029</v>
      </c>
      <c r="C101" t="str">
        <f>IF(Sheet1!E101="上架●","S2",IF(Sheet5!G101="Y","S2","S1"))</f>
        <v>S2</v>
      </c>
      <c r="L101" s="8" cm="1">
        <f t="array" aca="1" ref="L10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94443</v>
      </c>
      <c r="M101" cm="1">
        <f t="array" aca="1" ref="M101" ca="1">IF(INDIRECT("Sheet1!"&amp;"E"&amp;ROW())  ="下架●",VALUE("0"),IF(OR(INDIRECT("Sheet1!"&amp;"E"&amp;ROW())  ="上架●",AND(INDIRECT("Sheet1!"&amp;"E"&amp;ROW())  ="問合●",VALUE(Sheet2!F101)=0)),VALUE("1"),IF(INDIRECT("Sheet2!"&amp;"F"&amp;ROW())  =1,INDIRECT("Sheet1!"&amp;"Q"&amp;ROW()),VALUE("0"))))</f>
        <v>0</v>
      </c>
      <c r="N101" t="str">
        <f t="shared" ca="1" si="1"/>
        <v>2023/12/31</v>
      </c>
      <c r="V101" s="3"/>
      <c r="AC101" cm="1">
        <f t="array" aca="1" ref="AC101" ca="1">IFERROR(IF(Sheet1!X101&lt;&gt;"",IF(Sheet1!X101=0.583333333333333,"14:00",Sheet1!X101),IF(AND(Sheet1!R101&lt;&gt;"",_xlfn.XLOOKUP(Sheet1!A101,INDIRECT("'[paichu.xlsx]Sheet1'!$A:$A"),INDIRECT("'[paichu.xlsx]Sheet1'!$G:$G"),"",0,1)&lt;&gt;""),_xlfn.XLOOKUP(Sheet1!A101,INDIRECT("'[paichu.xlsx]Sheet1'!$A:$A"),INDIRECT("'[paichu.xlsx]Sheet1'!$G:$G"),"",0,1),IF(AND(OR(発送日=0.583333333333333,発送日="14:00"),Sheet1!Q101&gt;=1),"14:00",IF(Sheet1!J101&gt;5,VALUE($AE$2),IF(AND(Sheet1!J101&lt;=5,Sheet1!J101&gt;=4),7,14))))),14)</f>
        <v>3</v>
      </c>
      <c r="AH101" t="s">
        <v>94</v>
      </c>
    </row>
    <row r="102" spans="1:34">
      <c r="A102" s="3">
        <v>856828828</v>
      </c>
      <c r="B102" s="3" t="s">
        <v>2030</v>
      </c>
      <c r="C102" t="str">
        <f ca="1">IF(Sheet1!E102="上架●","S2",IF(Sheet5!G102="Y","S2","S1"))</f>
        <v>S2</v>
      </c>
      <c r="L102" s="8" cm="1">
        <f t="array" aca="1" ref="L10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87349</v>
      </c>
      <c r="M102" cm="1">
        <f t="array" aca="1" ref="M102" ca="1">IF(INDIRECT("Sheet1!"&amp;"E"&amp;ROW())  ="下架●",VALUE("0"),IF(OR(INDIRECT("Sheet1!"&amp;"E"&amp;ROW())  ="上架●",AND(INDIRECT("Sheet1!"&amp;"E"&amp;ROW())  ="問合●",VALUE(Sheet2!F102)=0)),VALUE("1"),IF(INDIRECT("Sheet2!"&amp;"F"&amp;ROW())  =1,INDIRECT("Sheet1!"&amp;"Q"&amp;ROW()),VALUE("0"))))</f>
        <v>0</v>
      </c>
      <c r="N102" t="str">
        <f t="shared" ca="1" si="1"/>
        <v>2023/12/31</v>
      </c>
      <c r="V102" s="3"/>
      <c r="AC102" cm="1">
        <f t="array" aca="1" ref="AC102" ca="1">IFERROR(IF(Sheet1!X102&lt;&gt;"",IF(Sheet1!X102=0.583333333333333,"14:00",Sheet1!X102),IF(AND(Sheet1!R102&lt;&gt;"",_xlfn.XLOOKUP(Sheet1!A102,INDIRECT("'[paichu.xlsx]Sheet1'!$A:$A"),INDIRECT("'[paichu.xlsx]Sheet1'!$G:$G"),"",0,1)&lt;&gt;""),_xlfn.XLOOKUP(Sheet1!A102,INDIRECT("'[paichu.xlsx]Sheet1'!$A:$A"),INDIRECT("'[paichu.xlsx]Sheet1'!$G:$G"),"",0,1),IF(AND(OR(発送日=0.583333333333333,発送日="14:00"),Sheet1!Q102&gt;=1),"14:00",IF(Sheet1!J102&gt;5,VALUE($AE$2),IF(AND(Sheet1!J102&lt;=5,Sheet1!J102&gt;=4),7,14))))),14)</f>
        <v>7</v>
      </c>
      <c r="AH102" t="s">
        <v>94</v>
      </c>
    </row>
    <row r="103" spans="1:34">
      <c r="A103" s="3">
        <v>856828829</v>
      </c>
      <c r="B103" s="3" t="s">
        <v>2031</v>
      </c>
      <c r="C103" t="str">
        <f ca="1">IF(Sheet1!E103="上架●","S2",IF(Sheet5!G103="Y","S2","S1"))</f>
        <v>S2</v>
      </c>
      <c r="L103" s="8" cm="1">
        <f t="array" aca="1" ref="L10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84403</v>
      </c>
      <c r="M103" cm="1">
        <f t="array" aca="1" ref="M103" ca="1">IF(INDIRECT("Sheet1!"&amp;"E"&amp;ROW())  ="下架●",VALUE("0"),IF(OR(INDIRECT("Sheet1!"&amp;"E"&amp;ROW())  ="上架●",AND(INDIRECT("Sheet1!"&amp;"E"&amp;ROW())  ="問合●",VALUE(Sheet2!F103)=0)),VALUE("1"),IF(INDIRECT("Sheet2!"&amp;"F"&amp;ROW())  =1,INDIRECT("Sheet1!"&amp;"Q"&amp;ROW()),VALUE("0"))))</f>
        <v>1</v>
      </c>
      <c r="N103" t="str">
        <f t="shared" ca="1" si="1"/>
        <v>2023/12/31</v>
      </c>
      <c r="V103" s="3"/>
      <c r="AC103" cm="1">
        <f t="array" aca="1" ref="AC103" ca="1">IFERROR(IF(Sheet1!X103&lt;&gt;"",IF(Sheet1!X103=0.583333333333333,"14:00",Sheet1!X103),IF(AND(Sheet1!R103&lt;&gt;"",_xlfn.XLOOKUP(Sheet1!A103,INDIRECT("'[paichu.xlsx]Sheet1'!$A:$A"),INDIRECT("'[paichu.xlsx]Sheet1'!$G:$G"),"",0,1)&lt;&gt;""),_xlfn.XLOOKUP(Sheet1!A103,INDIRECT("'[paichu.xlsx]Sheet1'!$A:$A"),INDIRECT("'[paichu.xlsx]Sheet1'!$G:$G"),"",0,1),IF(AND(OR(発送日=0.583333333333333,発送日="14:00"),Sheet1!Q103&gt;=1),"14:00",IF(Sheet1!J103&gt;5,VALUE($AE$2),IF(AND(Sheet1!J103&lt;=5,Sheet1!J103&gt;=4),7,14))))),14)</f>
        <v>3</v>
      </c>
      <c r="AH103" t="s">
        <v>94</v>
      </c>
    </row>
    <row r="104" spans="1:34">
      <c r="A104" s="3">
        <v>856828830</v>
      </c>
      <c r="B104" s="3" t="s">
        <v>2032</v>
      </c>
      <c r="C104" t="str">
        <f ca="1">IF(Sheet1!E104="上架●","S2",IF(Sheet5!G104="Y","S2","S1"))</f>
        <v>S2</v>
      </c>
      <c r="L104" s="8" cm="1">
        <f t="array" aca="1" ref="L10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87790</v>
      </c>
      <c r="M104" cm="1">
        <f t="array" aca="1" ref="M104" ca="1">IF(INDIRECT("Sheet1!"&amp;"E"&amp;ROW())  ="下架●",VALUE("0"),IF(OR(INDIRECT("Sheet1!"&amp;"E"&amp;ROW())  ="上架●",AND(INDIRECT("Sheet1!"&amp;"E"&amp;ROW())  ="問合●",VALUE(Sheet2!F104)=0)),VALUE("1"),IF(INDIRECT("Sheet2!"&amp;"F"&amp;ROW())  =1,INDIRECT("Sheet1!"&amp;"Q"&amp;ROW()),VALUE("0"))))</f>
        <v>0</v>
      </c>
      <c r="N104" t="str">
        <f t="shared" ca="1" si="1"/>
        <v>2023/12/31</v>
      </c>
      <c r="V104" s="3"/>
      <c r="AC104" cm="1">
        <f t="array" aca="1" ref="AC104" ca="1">IFERROR(IF(Sheet1!X104&lt;&gt;"",IF(Sheet1!X104=0.583333333333333,"14:00",Sheet1!X104),IF(AND(Sheet1!R104&lt;&gt;"",_xlfn.XLOOKUP(Sheet1!A104,INDIRECT("'[paichu.xlsx]Sheet1'!$A:$A"),INDIRECT("'[paichu.xlsx]Sheet1'!$G:$G"),"",0,1)&lt;&gt;""),_xlfn.XLOOKUP(Sheet1!A104,INDIRECT("'[paichu.xlsx]Sheet1'!$A:$A"),INDIRECT("'[paichu.xlsx]Sheet1'!$G:$G"),"",0,1),IF(AND(OR(発送日=0.583333333333333,発送日="14:00"),Sheet1!Q104&gt;=1),"14:00",IF(Sheet1!J104&gt;5,VALUE($AE$2),IF(AND(Sheet1!J104&lt;=5,Sheet1!J104&gt;=4),7,14))))),14)</f>
        <v>14</v>
      </c>
      <c r="AH104" t="s">
        <v>94</v>
      </c>
    </row>
    <row r="105" spans="1:34">
      <c r="A105" s="3">
        <v>856828831</v>
      </c>
      <c r="B105" s="3" t="s">
        <v>2033</v>
      </c>
      <c r="C105" t="str">
        <f ca="1">IF(Sheet1!E105="上架●","S2",IF(Sheet5!G105="Y","S2","S1"))</f>
        <v>S2</v>
      </c>
      <c r="L105" s="8" cm="1">
        <f t="array" aca="1" ref="L10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98762</v>
      </c>
      <c r="M105" cm="1">
        <f t="array" aca="1" ref="M105" ca="1">IF(INDIRECT("Sheet1!"&amp;"E"&amp;ROW())  ="下架●",VALUE("0"),IF(OR(INDIRECT("Sheet1!"&amp;"E"&amp;ROW())  ="上架●",AND(INDIRECT("Sheet1!"&amp;"E"&amp;ROW())  ="問合●",VALUE(Sheet2!F105)=0)),VALUE("1"),IF(INDIRECT("Sheet2!"&amp;"F"&amp;ROW())  =1,INDIRECT("Sheet1!"&amp;"Q"&amp;ROW()),VALUE("0"))))</f>
        <v>1</v>
      </c>
      <c r="N105" t="str">
        <f t="shared" ca="1" si="1"/>
        <v>2023/12/31</v>
      </c>
      <c r="V105" s="3"/>
      <c r="AC105" cm="1">
        <f t="array" aca="1" ref="AC105" ca="1">IFERROR(IF(Sheet1!X105&lt;&gt;"",IF(Sheet1!X105=0.583333333333333,"14:00",Sheet1!X105),IF(AND(Sheet1!R105&lt;&gt;"",_xlfn.XLOOKUP(Sheet1!A105,INDIRECT("'[paichu.xlsx]Sheet1'!$A:$A"),INDIRECT("'[paichu.xlsx]Sheet1'!$G:$G"),"",0,1)&lt;&gt;""),_xlfn.XLOOKUP(Sheet1!A105,INDIRECT("'[paichu.xlsx]Sheet1'!$A:$A"),INDIRECT("'[paichu.xlsx]Sheet1'!$G:$G"),"",0,1),IF(AND(OR(発送日=0.583333333333333,発送日="14:00"),Sheet1!Q105&gt;=1),"14:00",IF(Sheet1!J105&gt;5,VALUE($AE$2),IF(AND(Sheet1!J105&lt;=5,Sheet1!J105&gt;=4),7,14))))),14)</f>
        <v>3</v>
      </c>
      <c r="AH105" t="s">
        <v>94</v>
      </c>
    </row>
    <row r="106" spans="1:34">
      <c r="A106" s="3">
        <v>856828832</v>
      </c>
      <c r="B106" s="3" t="s">
        <v>2034</v>
      </c>
      <c r="C106" t="str">
        <f ca="1">IF(Sheet1!E106="上架●","S2",IF(Sheet5!G106="Y","S2","S1"))</f>
        <v>S2</v>
      </c>
      <c r="L106" s="8" cm="1">
        <f t="array" aca="1" ref="L10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98459</v>
      </c>
      <c r="M106" cm="1">
        <f t="array" aca="1" ref="M106" ca="1">IF(INDIRECT("Sheet1!"&amp;"E"&amp;ROW())  ="下架●",VALUE("0"),IF(OR(INDIRECT("Sheet1!"&amp;"E"&amp;ROW())  ="上架●",AND(INDIRECT("Sheet1!"&amp;"E"&amp;ROW())  ="問合●",VALUE(Sheet2!F106)=0)),VALUE("1"),IF(INDIRECT("Sheet2!"&amp;"F"&amp;ROW())  =1,INDIRECT("Sheet1!"&amp;"Q"&amp;ROW()),VALUE("0"))))</f>
        <v>1</v>
      </c>
      <c r="N106" t="str">
        <f t="shared" ca="1" si="1"/>
        <v>2023/12/31</v>
      </c>
      <c r="V106" s="3"/>
      <c r="AC106" cm="1">
        <f t="array" aca="1" ref="AC106" ca="1">IFERROR(IF(Sheet1!X106&lt;&gt;"",IF(Sheet1!X106=0.583333333333333,"14:00",Sheet1!X106),IF(AND(Sheet1!R106&lt;&gt;"",_xlfn.XLOOKUP(Sheet1!A106,INDIRECT("'[paichu.xlsx]Sheet1'!$A:$A"),INDIRECT("'[paichu.xlsx]Sheet1'!$G:$G"),"",0,1)&lt;&gt;""),_xlfn.XLOOKUP(Sheet1!A106,INDIRECT("'[paichu.xlsx]Sheet1'!$A:$A"),INDIRECT("'[paichu.xlsx]Sheet1'!$G:$G"),"",0,1),IF(AND(OR(発送日=0.583333333333333,発送日="14:00"),Sheet1!Q106&gt;=1),"14:00",IF(Sheet1!J106&gt;5,VALUE($AE$2),IF(AND(Sheet1!J106&lt;=5,Sheet1!J106&gt;=4),7,14))))),14)</f>
        <v>3</v>
      </c>
      <c r="AH106" t="s">
        <v>94</v>
      </c>
    </row>
    <row r="107" spans="1:34">
      <c r="A107" s="3">
        <v>856828833</v>
      </c>
      <c r="B107" s="3" t="s">
        <v>2035</v>
      </c>
      <c r="C107" t="str">
        <f ca="1">IF(Sheet1!E107="上架●","S2",IF(Sheet5!G107="Y","S2","S1"))</f>
        <v>S2</v>
      </c>
      <c r="L107" s="8" cm="1">
        <f t="array" aca="1" ref="L10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89904</v>
      </c>
      <c r="M107" cm="1">
        <f t="array" aca="1" ref="M107" ca="1">IF(INDIRECT("Sheet1!"&amp;"E"&amp;ROW())  ="下架●",VALUE("0"),IF(OR(INDIRECT("Sheet1!"&amp;"E"&amp;ROW())  ="上架●",AND(INDIRECT("Sheet1!"&amp;"E"&amp;ROW())  ="問合●",VALUE(Sheet2!F107)=0)),VALUE("1"),IF(INDIRECT("Sheet2!"&amp;"F"&amp;ROW())  =1,INDIRECT("Sheet1!"&amp;"Q"&amp;ROW()),VALUE("0"))))</f>
        <v>1</v>
      </c>
      <c r="N107" t="str">
        <f t="shared" ca="1" si="1"/>
        <v>2023/12/31</v>
      </c>
      <c r="V107" s="3"/>
      <c r="AC107" cm="1">
        <f t="array" aca="1" ref="AC107" ca="1">IFERROR(IF(Sheet1!X107&lt;&gt;"",IF(Sheet1!X107=0.583333333333333,"14:00",Sheet1!X107),IF(AND(Sheet1!R107&lt;&gt;"",_xlfn.XLOOKUP(Sheet1!A107,INDIRECT("'[paichu.xlsx]Sheet1'!$A:$A"),INDIRECT("'[paichu.xlsx]Sheet1'!$G:$G"),"",0,1)&lt;&gt;""),_xlfn.XLOOKUP(Sheet1!A107,INDIRECT("'[paichu.xlsx]Sheet1'!$A:$A"),INDIRECT("'[paichu.xlsx]Sheet1'!$G:$G"),"",0,1),IF(AND(OR(発送日=0.583333333333333,発送日="14:00"),Sheet1!Q107&gt;=1),"14:00",IF(Sheet1!J107&gt;5,VALUE($AE$2),IF(AND(Sheet1!J107&lt;=5,Sheet1!J107&gt;=4),7,14))))),14)</f>
        <v>3</v>
      </c>
      <c r="AH107" t="s">
        <v>94</v>
      </c>
    </row>
    <row r="108" spans="1:34">
      <c r="A108" s="3">
        <v>856828834</v>
      </c>
      <c r="B108" s="3" t="s">
        <v>2036</v>
      </c>
      <c r="C108" t="str">
        <f ca="1">IF(Sheet1!E108="上架●","S2",IF(Sheet5!G108="Y","S2","S1"))</f>
        <v>S2</v>
      </c>
      <c r="L108" s="8" cm="1">
        <f t="array" aca="1" ref="L10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50199</v>
      </c>
      <c r="M108" cm="1">
        <f t="array" aca="1" ref="M108" ca="1">IF(INDIRECT("Sheet1!"&amp;"E"&amp;ROW())  ="下架●",VALUE("0"),IF(OR(INDIRECT("Sheet1!"&amp;"E"&amp;ROW())  ="上架●",AND(INDIRECT("Sheet1!"&amp;"E"&amp;ROW())  ="問合●",VALUE(Sheet2!F108)=0)),VALUE("1"),IF(INDIRECT("Sheet2!"&amp;"F"&amp;ROW())  =1,INDIRECT("Sheet1!"&amp;"Q"&amp;ROW()),VALUE("0"))))</f>
        <v>0</v>
      </c>
      <c r="N108" t="str">
        <f t="shared" ca="1" si="1"/>
        <v>2023/12/31</v>
      </c>
      <c r="V108" s="3"/>
      <c r="AC108" cm="1">
        <f t="array" aca="1" ref="AC108" ca="1">IFERROR(IF(Sheet1!X108&lt;&gt;"",IF(Sheet1!X108=0.583333333333333,"14:00",Sheet1!X108),IF(AND(Sheet1!R108&lt;&gt;"",_xlfn.XLOOKUP(Sheet1!A108,INDIRECT("'[paichu.xlsx]Sheet1'!$A:$A"),INDIRECT("'[paichu.xlsx]Sheet1'!$G:$G"),"",0,1)&lt;&gt;""),_xlfn.XLOOKUP(Sheet1!A108,INDIRECT("'[paichu.xlsx]Sheet1'!$A:$A"),INDIRECT("'[paichu.xlsx]Sheet1'!$G:$G"),"",0,1),IF(AND(OR(発送日=0.583333333333333,発送日="14:00"),Sheet1!Q108&gt;=1),"14:00",IF(Sheet1!J108&gt;5,VALUE($AE$2),IF(AND(Sheet1!J108&lt;=5,Sheet1!J108&gt;=4),7,14))))),14)</f>
        <v>14</v>
      </c>
      <c r="AH108" t="s">
        <v>94</v>
      </c>
    </row>
    <row r="109" spans="1:34">
      <c r="A109" s="3">
        <v>856828835</v>
      </c>
      <c r="B109" s="3" t="s">
        <v>2037</v>
      </c>
      <c r="C109" t="str">
        <f>IF(Sheet1!E109="上架●","S2",IF(Sheet5!G109="Y","S2","S1"))</f>
        <v>S2</v>
      </c>
      <c r="L109" s="8" cm="1">
        <f t="array" aca="1" ref="L10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27321</v>
      </c>
      <c r="M109" cm="1">
        <f t="array" aca="1" ref="M109" ca="1">IF(INDIRECT("Sheet1!"&amp;"E"&amp;ROW())  ="下架●",VALUE("0"),IF(OR(INDIRECT("Sheet1!"&amp;"E"&amp;ROW())  ="上架●",AND(INDIRECT("Sheet1!"&amp;"E"&amp;ROW())  ="問合●",VALUE(Sheet2!F109)=0)),VALUE("1"),IF(INDIRECT("Sheet2!"&amp;"F"&amp;ROW())  =1,INDIRECT("Sheet1!"&amp;"Q"&amp;ROW()),VALUE("0"))))</f>
        <v>0</v>
      </c>
      <c r="N109" t="str">
        <f t="shared" ca="1" si="1"/>
        <v>2023/12/31</v>
      </c>
      <c r="V109" s="3"/>
      <c r="AC109" cm="1">
        <f t="array" aca="1" ref="AC109" ca="1">IFERROR(IF(Sheet1!X109&lt;&gt;"",IF(Sheet1!X109=0.583333333333333,"14:00",Sheet1!X109),IF(AND(Sheet1!R109&lt;&gt;"",_xlfn.XLOOKUP(Sheet1!A109,INDIRECT("'[paichu.xlsx]Sheet1'!$A:$A"),INDIRECT("'[paichu.xlsx]Sheet1'!$G:$G"),"",0,1)&lt;&gt;""),_xlfn.XLOOKUP(Sheet1!A109,INDIRECT("'[paichu.xlsx]Sheet1'!$A:$A"),INDIRECT("'[paichu.xlsx]Sheet1'!$G:$G"),"",0,1),IF(AND(OR(発送日=0.583333333333333,発送日="14:00"),Sheet1!Q109&gt;=1),"14:00",IF(Sheet1!J109&gt;5,VALUE($AE$2),IF(AND(Sheet1!J109&lt;=5,Sheet1!J109&gt;=4),7,14))))),14)</f>
        <v>14</v>
      </c>
      <c r="AH109" t="s">
        <v>94</v>
      </c>
    </row>
    <row r="110" spans="1:34">
      <c r="A110" s="3">
        <v>856828836</v>
      </c>
      <c r="B110" s="3" t="s">
        <v>2038</v>
      </c>
      <c r="C110" t="str">
        <f ca="1">IF(Sheet1!E110="上架●","S2",IF(Sheet5!G110="Y","S2","S1"))</f>
        <v>S2</v>
      </c>
      <c r="L110" s="8" cm="1">
        <f t="array" aca="1" ref="L11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57177</v>
      </c>
      <c r="M110" cm="1">
        <f t="array" aca="1" ref="M110" ca="1">IF(INDIRECT("Sheet1!"&amp;"E"&amp;ROW())  ="下架●",VALUE("0"),IF(OR(INDIRECT("Sheet1!"&amp;"E"&amp;ROW())  ="上架●",AND(INDIRECT("Sheet1!"&amp;"E"&amp;ROW())  ="問合●",VALUE(Sheet2!F110)=0)),VALUE("1"),IF(INDIRECT("Sheet2!"&amp;"F"&amp;ROW())  =1,INDIRECT("Sheet1!"&amp;"Q"&amp;ROW()),VALUE("0"))))</f>
        <v>1</v>
      </c>
      <c r="N110" t="str">
        <f t="shared" ca="1" si="1"/>
        <v>2023/12/31</v>
      </c>
      <c r="V110" s="3"/>
      <c r="AC110" cm="1">
        <f t="array" aca="1" ref="AC110" ca="1">IFERROR(IF(Sheet1!X110&lt;&gt;"",IF(Sheet1!X110=0.583333333333333,"14:00",Sheet1!X110),IF(AND(Sheet1!R110&lt;&gt;"",_xlfn.XLOOKUP(Sheet1!A110,INDIRECT("'[paichu.xlsx]Sheet1'!$A:$A"),INDIRECT("'[paichu.xlsx]Sheet1'!$G:$G"),"",0,1)&lt;&gt;""),_xlfn.XLOOKUP(Sheet1!A110,INDIRECT("'[paichu.xlsx]Sheet1'!$A:$A"),INDIRECT("'[paichu.xlsx]Sheet1'!$G:$G"),"",0,1),IF(AND(OR(発送日=0.583333333333333,発送日="14:00"),Sheet1!Q110&gt;=1),"14:00",IF(Sheet1!J110&gt;5,VALUE($AE$2),IF(AND(Sheet1!J110&lt;=5,Sheet1!J110&gt;=4),7,14))))),14)</f>
        <v>3</v>
      </c>
      <c r="AH110" t="s">
        <v>94</v>
      </c>
    </row>
    <row r="111" spans="1:34">
      <c r="A111" s="3">
        <v>856828837</v>
      </c>
      <c r="B111" s="3" t="s">
        <v>2039</v>
      </c>
      <c r="C111" t="str">
        <f ca="1">IF(Sheet1!E111="上架●","S2",IF(Sheet5!G111="Y","S2","S1"))</f>
        <v>S2</v>
      </c>
      <c r="L111" s="8" cm="1">
        <f t="array" aca="1" ref="L11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62458</v>
      </c>
      <c r="M111" cm="1">
        <f t="array" aca="1" ref="M111" ca="1">IF(INDIRECT("Sheet1!"&amp;"E"&amp;ROW())  ="下架●",VALUE("0"),IF(OR(INDIRECT("Sheet1!"&amp;"E"&amp;ROW())  ="上架●",AND(INDIRECT("Sheet1!"&amp;"E"&amp;ROW())  ="問合●",VALUE(Sheet2!F111)=0)),VALUE("1"),IF(INDIRECT("Sheet2!"&amp;"F"&amp;ROW())  =1,INDIRECT("Sheet1!"&amp;"Q"&amp;ROW()),VALUE("0"))))</f>
        <v>1</v>
      </c>
      <c r="N111" t="str">
        <f t="shared" ca="1" si="1"/>
        <v>2023/12/31</v>
      </c>
      <c r="V111" s="3"/>
      <c r="AC111" cm="1">
        <f t="array" aca="1" ref="AC111" ca="1">IFERROR(IF(Sheet1!X111&lt;&gt;"",IF(Sheet1!X111=0.583333333333333,"14:00",Sheet1!X111),IF(AND(Sheet1!R111&lt;&gt;"",_xlfn.XLOOKUP(Sheet1!A111,INDIRECT("'[paichu.xlsx]Sheet1'!$A:$A"),INDIRECT("'[paichu.xlsx]Sheet1'!$G:$G"),"",0,1)&lt;&gt;""),_xlfn.XLOOKUP(Sheet1!A111,INDIRECT("'[paichu.xlsx]Sheet1'!$A:$A"),INDIRECT("'[paichu.xlsx]Sheet1'!$G:$G"),"",0,1),IF(AND(OR(発送日=0.583333333333333,発送日="14:00"),Sheet1!Q111&gt;=1),"14:00",IF(Sheet1!J111&gt;5,VALUE($AE$2),IF(AND(Sheet1!J111&lt;=5,Sheet1!J111&gt;=4),7,14))))),14)</f>
        <v>3</v>
      </c>
      <c r="AH111" t="s">
        <v>94</v>
      </c>
    </row>
    <row r="112" spans="1:34">
      <c r="A112" s="3">
        <v>856828838</v>
      </c>
      <c r="B112" s="3" t="s">
        <v>2040</v>
      </c>
      <c r="C112" t="str">
        <f ca="1">IF(Sheet1!E112="上架●","S2",IF(Sheet5!G112="Y","S2","S1"))</f>
        <v>S2</v>
      </c>
      <c r="L112" s="8" cm="1">
        <f t="array" aca="1" ref="L11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38521</v>
      </c>
      <c r="M112" cm="1">
        <f t="array" aca="1" ref="M112" ca="1">IF(INDIRECT("Sheet1!"&amp;"E"&amp;ROW())  ="下架●",VALUE("0"),IF(OR(INDIRECT("Sheet1!"&amp;"E"&amp;ROW())  ="上架●",AND(INDIRECT("Sheet1!"&amp;"E"&amp;ROW())  ="問合●",VALUE(Sheet2!F112)=0)),VALUE("1"),IF(INDIRECT("Sheet2!"&amp;"F"&amp;ROW())  =1,INDIRECT("Sheet1!"&amp;"Q"&amp;ROW()),VALUE("0"))))</f>
        <v>0</v>
      </c>
      <c r="N112" t="str">
        <f t="shared" ca="1" si="1"/>
        <v>2023/12/31</v>
      </c>
      <c r="V112" s="3"/>
      <c r="AC112" cm="1">
        <f t="array" aca="1" ref="AC112" ca="1">IFERROR(IF(Sheet1!X112&lt;&gt;"",IF(Sheet1!X112=0.583333333333333,"14:00",Sheet1!X112),IF(AND(Sheet1!R112&lt;&gt;"",_xlfn.XLOOKUP(Sheet1!A112,INDIRECT("'[paichu.xlsx]Sheet1'!$A:$A"),INDIRECT("'[paichu.xlsx]Sheet1'!$G:$G"),"",0,1)&lt;&gt;""),_xlfn.XLOOKUP(Sheet1!A112,INDIRECT("'[paichu.xlsx]Sheet1'!$A:$A"),INDIRECT("'[paichu.xlsx]Sheet1'!$G:$G"),"",0,1),IF(AND(OR(発送日=0.583333333333333,発送日="14:00"),Sheet1!Q112&gt;=1),"14:00",IF(Sheet1!J112&gt;5,VALUE($AE$2),IF(AND(Sheet1!J112&lt;=5,Sheet1!J112&gt;=4),7,14))))),14)</f>
        <v>7</v>
      </c>
      <c r="AH112" t="s">
        <v>94</v>
      </c>
    </row>
    <row r="113" spans="1:34">
      <c r="A113" s="3">
        <v>856828839</v>
      </c>
      <c r="B113" s="3" t="s">
        <v>2041</v>
      </c>
      <c r="C113" t="str">
        <f ca="1">IF(Sheet1!E113="上架●","S2",IF(Sheet5!G113="Y","S2","S1"))</f>
        <v>S2</v>
      </c>
      <c r="L113" s="8" cm="1">
        <f t="array" aca="1" ref="L11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44835</v>
      </c>
      <c r="M113" cm="1">
        <f t="array" aca="1" ref="M113" ca="1">IF(INDIRECT("Sheet1!"&amp;"E"&amp;ROW())  ="下架●",VALUE("0"),IF(OR(INDIRECT("Sheet1!"&amp;"E"&amp;ROW())  ="上架●",AND(INDIRECT("Sheet1!"&amp;"E"&amp;ROW())  ="問合●",VALUE(Sheet2!F113)=0)),VALUE("1"),IF(INDIRECT("Sheet2!"&amp;"F"&amp;ROW())  =1,INDIRECT("Sheet1!"&amp;"Q"&amp;ROW()),VALUE("0"))))</f>
        <v>0</v>
      </c>
      <c r="N113" t="str">
        <f t="shared" ca="1" si="1"/>
        <v>2023/12/31</v>
      </c>
      <c r="V113" s="3"/>
      <c r="AC113" cm="1">
        <f t="array" aca="1" ref="AC113" ca="1">IFERROR(IF(Sheet1!X113&lt;&gt;"",IF(Sheet1!X113=0.583333333333333,"14:00",Sheet1!X113),IF(AND(Sheet1!R113&lt;&gt;"",_xlfn.XLOOKUP(Sheet1!A113,INDIRECT("'[paichu.xlsx]Sheet1'!$A:$A"),INDIRECT("'[paichu.xlsx]Sheet1'!$G:$G"),"",0,1)&lt;&gt;""),_xlfn.XLOOKUP(Sheet1!A113,INDIRECT("'[paichu.xlsx]Sheet1'!$A:$A"),INDIRECT("'[paichu.xlsx]Sheet1'!$G:$G"),"",0,1),IF(AND(OR(発送日=0.583333333333333,発送日="14:00"),Sheet1!Q113&gt;=1),"14:00",IF(Sheet1!J113&gt;5,VALUE($AE$2),IF(AND(Sheet1!J113&lt;=5,Sheet1!J113&gt;=4),7,14))))),14)</f>
        <v>14</v>
      </c>
      <c r="AH113" t="s">
        <v>94</v>
      </c>
    </row>
    <row r="114" spans="1:34" s="3" customFormat="1">
      <c r="A114" s="1">
        <v>857016376</v>
      </c>
      <c r="B114" s="3" t="s">
        <v>1811</v>
      </c>
      <c r="C114" t="str">
        <f ca="1">IF(Sheet1!E114="上架●","S2",IF(Sheet5!G114="Y","S2","S1"))</f>
        <v>S2</v>
      </c>
      <c r="D114" s="1"/>
      <c r="K114"/>
      <c r="L114" s="8" cm="1">
        <f t="array" aca="1" ref="L11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88011</v>
      </c>
      <c r="M114" cm="1">
        <f t="array" aca="1" ref="M114" ca="1">IF(INDIRECT("Sheet1!"&amp;"E"&amp;ROW())  ="下架●",VALUE("0"),IF(OR(INDIRECT("Sheet1!"&amp;"E"&amp;ROW())  ="上架●",AND(INDIRECT("Sheet1!"&amp;"E"&amp;ROW())  ="問合●",VALUE(Sheet2!F114)=0)),VALUE("1"),IF(INDIRECT("Sheet2!"&amp;"F"&amp;ROW())  =1,INDIRECT("Sheet1!"&amp;"Q"&amp;ROW()),VALUE("0"))))</f>
        <v>0</v>
      </c>
      <c r="N114" t="str">
        <f t="shared" ca="1" si="1"/>
        <v>2023/12/31</v>
      </c>
      <c r="P114"/>
      <c r="X114" s="1"/>
      <c r="AC114" cm="1">
        <f t="array" aca="1" ref="AC114" ca="1">IFERROR(IF(Sheet1!X114&lt;&gt;"",IF(Sheet1!X114=0.583333333333333,"14:00",Sheet1!X114),IF(AND(Sheet1!R114&lt;&gt;"",_xlfn.XLOOKUP(Sheet1!A114,INDIRECT("'[paichu.xlsx]Sheet1'!$A:$A"),INDIRECT("'[paichu.xlsx]Sheet1'!$G:$G"),"",0,1)&lt;&gt;""),_xlfn.XLOOKUP(Sheet1!A114,INDIRECT("'[paichu.xlsx]Sheet1'!$A:$A"),INDIRECT("'[paichu.xlsx]Sheet1'!$G:$G"),"",0,1),IF(AND(OR(発送日=0.583333333333333,発送日="14:00"),Sheet1!Q114&gt;=1),"14:00",IF(Sheet1!J114&gt;5,VALUE($AE$2),IF(AND(Sheet1!J114&lt;=5,Sheet1!J114&gt;=4),7,14))))),14)</f>
        <v>14</v>
      </c>
      <c r="AD114"/>
      <c r="AH114" s="3" t="s">
        <v>94</v>
      </c>
    </row>
    <row r="115" spans="1:34" s="3" customFormat="1">
      <c r="A115" s="1">
        <v>871304140</v>
      </c>
      <c r="B115" s="3" t="s">
        <v>2042</v>
      </c>
      <c r="C115" t="str">
        <f ca="1">IF(Sheet1!E115="上架●","S2",IF(Sheet5!G115="Y","S2","S1"))</f>
        <v>S2</v>
      </c>
      <c r="D115" s="1"/>
      <c r="K115"/>
      <c r="L115" s="8" cm="1">
        <f t="array" aca="1" ref="L11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11190</v>
      </c>
      <c r="M115" cm="1">
        <f t="array" aca="1" ref="M115" ca="1">IF(INDIRECT("Sheet1!"&amp;"E"&amp;ROW())  ="下架●",VALUE("0"),IF(OR(INDIRECT("Sheet1!"&amp;"E"&amp;ROW())  ="上架●",AND(INDIRECT("Sheet1!"&amp;"E"&amp;ROW())  ="問合●",VALUE(Sheet2!F115)=0)),VALUE("1"),IF(INDIRECT("Sheet2!"&amp;"F"&amp;ROW())  =1,INDIRECT("Sheet1!"&amp;"Q"&amp;ROW()),VALUE("0"))))</f>
        <v>1</v>
      </c>
      <c r="N115" t="str">
        <f t="shared" ca="1" si="1"/>
        <v>2023/12/31</v>
      </c>
      <c r="P115"/>
      <c r="X115" s="1"/>
      <c r="AC115" cm="1">
        <f t="array" aca="1" ref="AC115" ca="1">IFERROR(IF(Sheet1!X115&lt;&gt;"",IF(Sheet1!X115=0.583333333333333,"14:00",Sheet1!X115),IF(AND(Sheet1!R115&lt;&gt;"",_xlfn.XLOOKUP(Sheet1!A115,INDIRECT("'[paichu.xlsx]Sheet1'!$A:$A"),INDIRECT("'[paichu.xlsx]Sheet1'!$G:$G"),"",0,1)&lt;&gt;""),_xlfn.XLOOKUP(Sheet1!A115,INDIRECT("'[paichu.xlsx]Sheet1'!$A:$A"),INDIRECT("'[paichu.xlsx]Sheet1'!$G:$G"),"",0,1),IF(AND(OR(発送日=0.583333333333333,発送日="14:00"),Sheet1!Q115&gt;=1),"14:00",IF(Sheet1!J115&gt;5,VALUE($AE$2),IF(AND(Sheet1!J115&lt;=5,Sheet1!J115&gt;=4),7,14))))),14)</f>
        <v>3</v>
      </c>
      <c r="AD115"/>
      <c r="AH115" s="3" t="s">
        <v>94</v>
      </c>
    </row>
    <row r="116" spans="1:34" s="3" customFormat="1">
      <c r="A116" s="1">
        <v>871304141</v>
      </c>
      <c r="B116" s="3" t="s">
        <v>2043</v>
      </c>
      <c r="C116" t="str">
        <f ca="1">IF(Sheet1!E116="上架●","S2",IF(Sheet5!G116="Y","S2","S1"))</f>
        <v>S2</v>
      </c>
      <c r="D116" s="1"/>
      <c r="K116"/>
      <c r="L116" s="8" cm="1">
        <f t="array" aca="1" ref="L11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11234</v>
      </c>
      <c r="M116" cm="1">
        <f t="array" aca="1" ref="M116" ca="1">IF(INDIRECT("Sheet1!"&amp;"E"&amp;ROW())  ="下架●",VALUE("0"),IF(OR(INDIRECT("Sheet1!"&amp;"E"&amp;ROW())  ="上架●",AND(INDIRECT("Sheet1!"&amp;"E"&amp;ROW())  ="問合●",VALUE(Sheet2!F116)=0)),VALUE("1"),IF(INDIRECT("Sheet2!"&amp;"F"&amp;ROW())  =1,INDIRECT("Sheet1!"&amp;"Q"&amp;ROW()),VALUE("0"))))</f>
        <v>1</v>
      </c>
      <c r="N116" t="str">
        <f t="shared" ca="1" si="1"/>
        <v>2023/12/31</v>
      </c>
      <c r="P116"/>
      <c r="X116" s="1"/>
      <c r="AC116" cm="1">
        <f t="array" aca="1" ref="AC116" ca="1">IFERROR(IF(Sheet1!X116&lt;&gt;"",IF(Sheet1!X116=0.583333333333333,"14:00",Sheet1!X116),IF(AND(Sheet1!R116&lt;&gt;"",_xlfn.XLOOKUP(Sheet1!A116,INDIRECT("'[paichu.xlsx]Sheet1'!$A:$A"),INDIRECT("'[paichu.xlsx]Sheet1'!$G:$G"),"",0,1)&lt;&gt;""),_xlfn.XLOOKUP(Sheet1!A116,INDIRECT("'[paichu.xlsx]Sheet1'!$A:$A"),INDIRECT("'[paichu.xlsx]Sheet1'!$G:$G"),"",0,1),IF(AND(OR(発送日=0.583333333333333,発送日="14:00"),Sheet1!Q116&gt;=1),"14:00",IF(Sheet1!J116&gt;5,VALUE($AE$2),IF(AND(Sheet1!J116&lt;=5,Sheet1!J116&gt;=4),7,14))))),14)</f>
        <v>3</v>
      </c>
      <c r="AD116"/>
      <c r="AH116" s="3" t="s">
        <v>94</v>
      </c>
    </row>
    <row r="117" spans="1:34">
      <c r="A117">
        <v>871304142</v>
      </c>
      <c r="B117" s="3" t="s">
        <v>2044</v>
      </c>
      <c r="C117" t="str">
        <f ca="1">IF(Sheet1!E117="上架●","S2",IF(Sheet5!G117="Y","S2","S1"))</f>
        <v>S2</v>
      </c>
      <c r="D117" s="1"/>
      <c r="E117" s="3"/>
      <c r="F117" s="3"/>
      <c r="G117" s="3"/>
      <c r="H117" s="3"/>
      <c r="I117" s="3"/>
      <c r="J117" s="3"/>
      <c r="L117" s="8" cm="1">
        <f t="array" aca="1" ref="L11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11315</v>
      </c>
      <c r="M117" cm="1">
        <f t="array" aca="1" ref="M117" ca="1">IF(INDIRECT("Sheet1!"&amp;"E"&amp;ROW())  ="下架●",VALUE("0"),IF(OR(INDIRECT("Sheet1!"&amp;"E"&amp;ROW())  ="上架●",AND(INDIRECT("Sheet1!"&amp;"E"&amp;ROW())  ="問合●",VALUE(Sheet2!F117)=0)),VALUE("1"),IF(INDIRECT("Sheet2!"&amp;"F"&amp;ROW())  =1,INDIRECT("Sheet1!"&amp;"Q"&amp;ROW()),VALUE("0"))))</f>
        <v>1</v>
      </c>
      <c r="N117" t="str">
        <f t="shared" ca="1" si="1"/>
        <v>2023/12/31</v>
      </c>
      <c r="O117" s="3"/>
      <c r="Q117" s="3"/>
      <c r="R117" s="3"/>
      <c r="S117" s="3"/>
      <c r="T117" s="3"/>
      <c r="U117" s="3"/>
      <c r="V117" s="3"/>
      <c r="W117" s="3"/>
      <c r="X117" s="1"/>
      <c r="Y117" s="3"/>
      <c r="Z117" s="3"/>
      <c r="AA117" s="3"/>
      <c r="AB117" s="3"/>
      <c r="AC117" cm="1">
        <f t="array" aca="1" ref="AC117" ca="1">IFERROR(IF(Sheet1!X117&lt;&gt;"",IF(Sheet1!X117=0.583333333333333,"14:00",Sheet1!X117),IF(AND(Sheet1!R117&lt;&gt;"",_xlfn.XLOOKUP(Sheet1!A117,INDIRECT("'[paichu.xlsx]Sheet1'!$A:$A"),INDIRECT("'[paichu.xlsx]Sheet1'!$G:$G"),"",0,1)&lt;&gt;""),_xlfn.XLOOKUP(Sheet1!A117,INDIRECT("'[paichu.xlsx]Sheet1'!$A:$A"),INDIRECT("'[paichu.xlsx]Sheet1'!$G:$G"),"",0,1),IF(AND(OR(発送日=0.583333333333333,発送日="14:00"),Sheet1!Q117&gt;=1),"14:00",IF(Sheet1!J117&gt;5,VALUE($AE$2),IF(AND(Sheet1!J117&lt;=5,Sheet1!J117&gt;=4),7,14))))),14)</f>
        <v>3</v>
      </c>
    </row>
    <row r="118" spans="1:34">
      <c r="A118">
        <v>871304143</v>
      </c>
      <c r="B118" s="3" t="s">
        <v>2045</v>
      </c>
      <c r="C118" t="str">
        <f ca="1">IF(Sheet1!E118="上架●","S2",IF(Sheet5!G118="Y","S2","S1"))</f>
        <v>S2</v>
      </c>
      <c r="D118" s="1"/>
      <c r="E118" s="3"/>
      <c r="F118" s="3"/>
      <c r="G118" s="3"/>
      <c r="H118" s="3"/>
      <c r="I118" s="3"/>
      <c r="J118" s="3"/>
      <c r="L118" s="8" cm="1">
        <f t="array" aca="1" ref="L11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11208</v>
      </c>
      <c r="M118" cm="1">
        <f t="array" aca="1" ref="M118" ca="1">IF(INDIRECT("Sheet1!"&amp;"E"&amp;ROW())  ="下架●",VALUE("0"),IF(OR(INDIRECT("Sheet1!"&amp;"E"&amp;ROW())  ="上架●",AND(INDIRECT("Sheet1!"&amp;"E"&amp;ROW())  ="問合●",VALUE(Sheet2!F118)=0)),VALUE("1"),IF(INDIRECT("Sheet2!"&amp;"F"&amp;ROW())  =1,INDIRECT("Sheet1!"&amp;"Q"&amp;ROW()),VALUE("0"))))</f>
        <v>1</v>
      </c>
      <c r="N118" t="str">
        <f t="shared" ca="1" si="1"/>
        <v>2023/12/31</v>
      </c>
      <c r="O118" s="3"/>
      <c r="Q118" s="3"/>
      <c r="R118" s="3"/>
      <c r="S118" s="3"/>
      <c r="T118" s="3"/>
      <c r="U118" s="3"/>
      <c r="V118" s="3"/>
      <c r="W118" s="3"/>
      <c r="X118" s="1"/>
      <c r="Y118" s="3"/>
      <c r="Z118" s="3"/>
      <c r="AA118" s="3"/>
      <c r="AB118" s="3"/>
      <c r="AC118" cm="1">
        <f t="array" aca="1" ref="AC118" ca="1">IFERROR(IF(Sheet1!X118&lt;&gt;"",IF(Sheet1!X118=0.583333333333333,"14:00",Sheet1!X118),IF(AND(Sheet1!R118&lt;&gt;"",_xlfn.XLOOKUP(Sheet1!A118,INDIRECT("'[paichu.xlsx]Sheet1'!$A:$A"),INDIRECT("'[paichu.xlsx]Sheet1'!$G:$G"),"",0,1)&lt;&gt;""),_xlfn.XLOOKUP(Sheet1!A118,INDIRECT("'[paichu.xlsx]Sheet1'!$A:$A"),INDIRECT("'[paichu.xlsx]Sheet1'!$G:$G"),"",0,1),IF(AND(OR(発送日=0.583333333333333,発送日="14:00"),Sheet1!Q118&gt;=1),"14:00",IF(Sheet1!J118&gt;5,VALUE($AE$2),IF(AND(Sheet1!J118&lt;=5,Sheet1!J118&gt;=4),7,14))))),14)</f>
        <v>3</v>
      </c>
    </row>
    <row r="119" spans="1:34">
      <c r="A119">
        <v>871304144</v>
      </c>
      <c r="B119" s="3" t="s">
        <v>2046</v>
      </c>
      <c r="C119" t="str">
        <f ca="1">IF(Sheet1!E119="上架●","S2",IF(Sheet5!G119="Y","S2","S1"))</f>
        <v>S2</v>
      </c>
      <c r="D119" s="1"/>
      <c r="E119" s="3"/>
      <c r="F119" s="3"/>
      <c r="G119" s="3"/>
      <c r="H119" s="3"/>
      <c r="I119" s="3"/>
      <c r="J119" s="3"/>
      <c r="L119" s="8" cm="1">
        <f t="array" aca="1" ref="L11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11179</v>
      </c>
      <c r="M119" cm="1">
        <f t="array" aca="1" ref="M119" ca="1">IF(INDIRECT("Sheet1!"&amp;"E"&amp;ROW())  ="下架●",VALUE("0"),IF(OR(INDIRECT("Sheet1!"&amp;"E"&amp;ROW())  ="上架●",AND(INDIRECT("Sheet1!"&amp;"E"&amp;ROW())  ="問合●",VALUE(Sheet2!F119)=0)),VALUE("1"),IF(INDIRECT("Sheet2!"&amp;"F"&amp;ROW())  =1,INDIRECT("Sheet1!"&amp;"Q"&amp;ROW()),VALUE("0"))))</f>
        <v>1</v>
      </c>
      <c r="N119" t="str">
        <f t="shared" ca="1" si="1"/>
        <v>2023/12/31</v>
      </c>
      <c r="O119" s="3"/>
      <c r="Q119" s="3"/>
      <c r="R119" s="3"/>
      <c r="S119" s="3"/>
      <c r="T119" s="3"/>
      <c r="U119" s="3"/>
      <c r="V119" s="3"/>
      <c r="W119" s="3"/>
      <c r="X119" s="1"/>
      <c r="Y119" s="3"/>
      <c r="Z119" s="3"/>
      <c r="AA119" s="3"/>
      <c r="AB119" s="3"/>
      <c r="AC119" cm="1">
        <f t="array" aca="1" ref="AC119" ca="1">IFERROR(IF(Sheet1!X119&lt;&gt;"",IF(Sheet1!X119=0.583333333333333,"14:00",Sheet1!X119),IF(AND(Sheet1!R119&lt;&gt;"",_xlfn.XLOOKUP(Sheet1!A119,INDIRECT("'[paichu.xlsx]Sheet1'!$A:$A"),INDIRECT("'[paichu.xlsx]Sheet1'!$G:$G"),"",0,1)&lt;&gt;""),_xlfn.XLOOKUP(Sheet1!A119,INDIRECT("'[paichu.xlsx]Sheet1'!$A:$A"),INDIRECT("'[paichu.xlsx]Sheet1'!$G:$G"),"",0,1),IF(AND(OR(発送日=0.583333333333333,発送日="14:00"),Sheet1!Q119&gt;=1),"14:00",IF(Sheet1!J119&gt;5,VALUE($AE$2),IF(AND(Sheet1!J119&lt;=5,Sheet1!J119&gt;=4),7,14))))),14)</f>
        <v>3</v>
      </c>
    </row>
    <row r="120" spans="1:34">
      <c r="A120">
        <v>871304145</v>
      </c>
      <c r="B120" s="3" t="s">
        <v>2047</v>
      </c>
      <c r="C120" t="str">
        <f ca="1">IF(Sheet1!E120="上架●","S2",IF(Sheet5!G120="Y","S2","S1"))</f>
        <v>S2</v>
      </c>
      <c r="D120" s="1"/>
      <c r="E120" s="3"/>
      <c r="F120" s="3"/>
      <c r="G120" s="3"/>
      <c r="H120" s="3"/>
      <c r="I120" s="3"/>
      <c r="J120" s="3"/>
      <c r="L120" s="8" cm="1">
        <f t="array" aca="1" ref="L12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20615</v>
      </c>
      <c r="M120" cm="1">
        <f t="array" aca="1" ref="M120" ca="1">IF(INDIRECT("Sheet1!"&amp;"E"&amp;ROW())  ="下架●",VALUE("0"),IF(OR(INDIRECT("Sheet1!"&amp;"E"&amp;ROW())  ="上架●",AND(INDIRECT("Sheet1!"&amp;"E"&amp;ROW())  ="問合●",VALUE(Sheet2!F120)=0)),VALUE("1"),IF(INDIRECT("Sheet2!"&amp;"F"&amp;ROW())  =1,INDIRECT("Sheet1!"&amp;"Q"&amp;ROW()),VALUE("0"))))</f>
        <v>1</v>
      </c>
      <c r="N120" t="str">
        <f t="shared" ca="1" si="1"/>
        <v>2023/12/31</v>
      </c>
      <c r="O120" s="3"/>
      <c r="Q120" s="3"/>
      <c r="R120" s="3"/>
      <c r="S120" s="3"/>
      <c r="T120" s="3"/>
      <c r="U120" s="3"/>
      <c r="V120" s="3"/>
      <c r="W120" s="3"/>
      <c r="X120" s="1"/>
      <c r="Y120" s="3"/>
      <c r="Z120" s="3"/>
      <c r="AA120" s="3"/>
      <c r="AB120" s="3"/>
      <c r="AC120" t="str" cm="1">
        <f t="array" aca="1" ref="AC120" ca="1">IFERROR(IF(Sheet1!X120&lt;&gt;"",IF(Sheet1!X120=0.583333333333333,"14:00",Sheet1!X120),IF(AND(Sheet1!R120&lt;&gt;"",_xlfn.XLOOKUP(Sheet1!A120,INDIRECT("'[paichu.xlsx]Sheet1'!$A:$A"),INDIRECT("'[paichu.xlsx]Sheet1'!$G:$G"),"",0,1)&lt;&gt;""),_xlfn.XLOOKUP(Sheet1!A120,INDIRECT("'[paichu.xlsx]Sheet1'!$A:$A"),INDIRECT("'[paichu.xlsx]Sheet1'!$G:$G"),"",0,1),IF(AND(OR(発送日=0.583333333333333,発送日="14:00"),Sheet1!Q120&gt;=1),"14:00",IF(Sheet1!J120&gt;5,VALUE($AE$2),IF(AND(Sheet1!J120&lt;=5,Sheet1!J120&gt;=4),7,14))))),14)</f>
        <v>14:00</v>
      </c>
    </row>
    <row r="121" spans="1:34">
      <c r="A121">
        <v>871304146</v>
      </c>
      <c r="B121" s="3" t="s">
        <v>2048</v>
      </c>
      <c r="C121" t="str">
        <f>IF(Sheet1!E121="上架●","S2",IF(Sheet5!G121="Y","S2","S1"))</f>
        <v>S2</v>
      </c>
      <c r="D121" s="1"/>
      <c r="E121" s="3"/>
      <c r="F121" s="3"/>
      <c r="G121" s="3"/>
      <c r="H121" s="3"/>
      <c r="I121" s="3"/>
      <c r="J121" s="3"/>
      <c r="L121" s="8" cm="1">
        <f t="array" aca="1" ref="L12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25538</v>
      </c>
      <c r="M121" cm="1">
        <f t="array" aca="1" ref="M121" ca="1">IF(INDIRECT("Sheet1!"&amp;"E"&amp;ROW())  ="下架●",VALUE("0"),IF(OR(INDIRECT("Sheet1!"&amp;"E"&amp;ROW())  ="上架●",AND(INDIRECT("Sheet1!"&amp;"E"&amp;ROW())  ="問合●",VALUE(Sheet2!F121)=0)),VALUE("1"),IF(INDIRECT("Sheet2!"&amp;"F"&amp;ROW())  =1,INDIRECT("Sheet1!"&amp;"Q"&amp;ROW()),VALUE("0"))))</f>
        <v>0</v>
      </c>
      <c r="N121" t="str">
        <f t="shared" ca="1" si="1"/>
        <v>2023/12/31</v>
      </c>
      <c r="O121" s="3"/>
      <c r="Q121" s="3"/>
      <c r="R121" s="3"/>
      <c r="S121" s="3"/>
      <c r="T121" s="3"/>
      <c r="U121" s="3"/>
      <c r="V121" s="3"/>
      <c r="W121" s="3"/>
      <c r="X121" s="1"/>
      <c r="Y121" s="3"/>
      <c r="Z121" s="3"/>
      <c r="AA121" s="3"/>
      <c r="AB121" s="3"/>
      <c r="AC121" cm="1">
        <f t="array" aca="1" ref="AC121" ca="1">IFERROR(IF(Sheet1!X121&lt;&gt;"",IF(Sheet1!X121=0.583333333333333,"14:00",Sheet1!X121),IF(AND(Sheet1!R121&lt;&gt;"",_xlfn.XLOOKUP(Sheet1!A121,INDIRECT("'[paichu.xlsx]Sheet1'!$A:$A"),INDIRECT("'[paichu.xlsx]Sheet1'!$G:$G"),"",0,1)&lt;&gt;""),_xlfn.XLOOKUP(Sheet1!A121,INDIRECT("'[paichu.xlsx]Sheet1'!$A:$A"),INDIRECT("'[paichu.xlsx]Sheet1'!$G:$G"),"",0,1),IF(AND(OR(発送日=0.583333333333333,発送日="14:00"),Sheet1!Q121&gt;=1),"14:00",IF(Sheet1!J121&gt;5,VALUE($AE$2),IF(AND(Sheet1!J121&lt;=5,Sheet1!J121&gt;=4),7,14))))),14)</f>
        <v>14</v>
      </c>
    </row>
    <row r="122" spans="1:34">
      <c r="A122">
        <v>871304147</v>
      </c>
      <c r="B122" s="3" t="s">
        <v>2049</v>
      </c>
      <c r="C122" t="str">
        <f>IF(Sheet1!E122="上架●","S2",IF(Sheet5!G122="Y","S2","S1"))</f>
        <v>S2</v>
      </c>
      <c r="D122" s="1"/>
      <c r="E122" s="3"/>
      <c r="F122" s="3"/>
      <c r="G122" s="3"/>
      <c r="H122" s="3"/>
      <c r="I122" s="3"/>
      <c r="J122" s="3"/>
      <c r="L122" s="8" cm="1">
        <f t="array" aca="1" ref="L12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22092</v>
      </c>
      <c r="M122" cm="1">
        <f t="array" aca="1" ref="M122" ca="1">IF(INDIRECT("Sheet1!"&amp;"E"&amp;ROW())  ="下架●",VALUE("0"),IF(OR(INDIRECT("Sheet1!"&amp;"E"&amp;ROW())  ="上架●",AND(INDIRECT("Sheet1!"&amp;"E"&amp;ROW())  ="問合●",VALUE(Sheet2!F122)=0)),VALUE("1"),IF(INDIRECT("Sheet2!"&amp;"F"&amp;ROW())  =1,INDIRECT("Sheet1!"&amp;"Q"&amp;ROW()),VALUE("0"))))</f>
        <v>1</v>
      </c>
      <c r="N122" t="str">
        <f t="shared" ca="1" si="1"/>
        <v>2023/12/31</v>
      </c>
      <c r="O122" s="3"/>
      <c r="Q122" s="3"/>
      <c r="R122" s="3"/>
      <c r="S122" s="3"/>
      <c r="T122" s="3"/>
      <c r="U122" s="3"/>
      <c r="V122" s="3"/>
      <c r="W122" s="3"/>
      <c r="X122" s="1"/>
      <c r="Y122" s="3"/>
      <c r="Z122" s="3"/>
      <c r="AA122" s="3"/>
      <c r="AB122" s="3"/>
      <c r="AC122" cm="1">
        <f t="array" aca="1" ref="AC122" ca="1">IFERROR(IF(Sheet1!X122&lt;&gt;"",IF(Sheet1!X122=0.583333333333333,"14:00",Sheet1!X122),IF(AND(Sheet1!R122&lt;&gt;"",_xlfn.XLOOKUP(Sheet1!A122,INDIRECT("'[paichu.xlsx]Sheet1'!$A:$A"),INDIRECT("'[paichu.xlsx]Sheet1'!$G:$G"),"",0,1)&lt;&gt;""),_xlfn.XLOOKUP(Sheet1!A122,INDIRECT("'[paichu.xlsx]Sheet1'!$A:$A"),INDIRECT("'[paichu.xlsx]Sheet1'!$G:$G"),"",0,1),IF(AND(OR(発送日=0.583333333333333,発送日="14:00"),Sheet1!Q122&gt;=1),"14:00",IF(Sheet1!J122&gt;5,VALUE($AE$2),IF(AND(Sheet1!J122&lt;=5,Sheet1!J122&gt;=4),7,14))))),14)</f>
        <v>3</v>
      </c>
    </row>
    <row r="123" spans="1:34">
      <c r="A123">
        <v>871304148</v>
      </c>
      <c r="B123" s="3" t="s">
        <v>2050</v>
      </c>
      <c r="C123" t="str">
        <f ca="1">IF(Sheet1!E123="上架●","S2",IF(Sheet5!G123="Y","S2","S1"))</f>
        <v>S2</v>
      </c>
      <c r="D123" s="1"/>
      <c r="E123" s="3"/>
      <c r="F123" s="3"/>
      <c r="G123" s="3"/>
      <c r="H123" s="3"/>
      <c r="I123" s="3"/>
      <c r="J123" s="3"/>
      <c r="L123" s="8" cm="1">
        <f t="array" aca="1" ref="L12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15432</v>
      </c>
      <c r="M123" cm="1">
        <f t="array" aca="1" ref="M123" ca="1">IF(INDIRECT("Sheet1!"&amp;"E"&amp;ROW())  ="下架●",VALUE("0"),IF(OR(INDIRECT("Sheet1!"&amp;"E"&amp;ROW())  ="上架●",AND(INDIRECT("Sheet1!"&amp;"E"&amp;ROW())  ="問合●",VALUE(Sheet2!F123)=0)),VALUE("1"),IF(INDIRECT("Sheet2!"&amp;"F"&amp;ROW())  =1,INDIRECT("Sheet1!"&amp;"Q"&amp;ROW()),VALUE("0"))))</f>
        <v>1</v>
      </c>
      <c r="N123" t="str">
        <f t="shared" ca="1" si="1"/>
        <v>2023/12/31</v>
      </c>
      <c r="O123" s="3"/>
      <c r="Q123" s="3"/>
      <c r="R123" s="3"/>
      <c r="S123" s="3"/>
      <c r="T123" s="3"/>
      <c r="U123" s="3"/>
      <c r="V123" s="3"/>
      <c r="W123" s="3"/>
      <c r="X123" s="1"/>
      <c r="Y123" s="3"/>
      <c r="Z123" s="3"/>
      <c r="AA123" s="3"/>
      <c r="AB123" s="3"/>
      <c r="AC123" cm="1">
        <f t="array" aca="1" ref="AC123" ca="1">IFERROR(IF(Sheet1!X123&lt;&gt;"",IF(Sheet1!X123=0.583333333333333,"14:00",Sheet1!X123),IF(AND(Sheet1!R123&lt;&gt;"",_xlfn.XLOOKUP(Sheet1!A123,INDIRECT("'[paichu.xlsx]Sheet1'!$A:$A"),INDIRECT("'[paichu.xlsx]Sheet1'!$G:$G"),"",0,1)&lt;&gt;""),_xlfn.XLOOKUP(Sheet1!A123,INDIRECT("'[paichu.xlsx]Sheet1'!$A:$A"),INDIRECT("'[paichu.xlsx]Sheet1'!$G:$G"),"",0,1),IF(AND(OR(発送日=0.583333333333333,発送日="14:00"),Sheet1!Q123&gt;=1),"14:00",IF(Sheet1!J123&gt;5,VALUE($AE$2),IF(AND(Sheet1!J123&lt;=5,Sheet1!J123&gt;=4),7,14))))),14)</f>
        <v>7</v>
      </c>
    </row>
    <row r="124" spans="1:34">
      <c r="A124">
        <v>871304149</v>
      </c>
      <c r="B124" s="3" t="s">
        <v>2051</v>
      </c>
      <c r="C124" t="str">
        <f ca="1">IF(Sheet1!E124="上架●","S2",IF(Sheet5!G124="Y","S2","S1"))</f>
        <v>S2</v>
      </c>
      <c r="D124" s="1"/>
      <c r="E124" s="3"/>
      <c r="F124" s="3"/>
      <c r="G124" s="3"/>
      <c r="H124" s="3"/>
      <c r="I124" s="3"/>
      <c r="J124" s="3"/>
      <c r="L124" s="8" cm="1">
        <f t="array" aca="1" ref="L12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14976</v>
      </c>
      <c r="M124" cm="1">
        <f t="array" aca="1" ref="M124" ca="1">IF(INDIRECT("Sheet1!"&amp;"E"&amp;ROW())  ="下架●",VALUE("0"),IF(OR(INDIRECT("Sheet1!"&amp;"E"&amp;ROW())  ="上架●",AND(INDIRECT("Sheet1!"&amp;"E"&amp;ROW())  ="問合●",VALUE(Sheet2!F124)=0)),VALUE("1"),IF(INDIRECT("Sheet2!"&amp;"F"&amp;ROW())  =1,INDIRECT("Sheet1!"&amp;"Q"&amp;ROW()),VALUE("0"))))</f>
        <v>1</v>
      </c>
      <c r="N124" t="str">
        <f t="shared" ca="1" si="1"/>
        <v>2023/12/31</v>
      </c>
      <c r="O124" s="3"/>
      <c r="Q124" s="3"/>
      <c r="R124" s="3"/>
      <c r="S124" s="3"/>
      <c r="T124" s="3"/>
      <c r="U124" s="3"/>
      <c r="V124" s="3"/>
      <c r="W124" s="3"/>
      <c r="X124" s="1"/>
      <c r="Y124" s="3"/>
      <c r="Z124" s="3"/>
      <c r="AA124" s="3"/>
      <c r="AB124" s="3"/>
      <c r="AC124" cm="1">
        <f t="array" aca="1" ref="AC124" ca="1">IFERROR(IF(Sheet1!X124&lt;&gt;"",IF(Sheet1!X124=0.583333333333333,"14:00",Sheet1!X124),IF(AND(Sheet1!R124&lt;&gt;"",_xlfn.XLOOKUP(Sheet1!A124,INDIRECT("'[paichu.xlsx]Sheet1'!$A:$A"),INDIRECT("'[paichu.xlsx]Sheet1'!$G:$G"),"",0,1)&lt;&gt;""),_xlfn.XLOOKUP(Sheet1!A124,INDIRECT("'[paichu.xlsx]Sheet1'!$A:$A"),INDIRECT("'[paichu.xlsx]Sheet1'!$G:$G"),"",0,1),IF(AND(OR(発送日=0.583333333333333,発送日="14:00"),Sheet1!Q124&gt;=1),"14:00",IF(Sheet1!J124&gt;5,VALUE($AE$2),IF(AND(Sheet1!J124&lt;=5,Sheet1!J124&gt;=4),7,14))))),14)</f>
        <v>3</v>
      </c>
    </row>
    <row r="125" spans="1:34">
      <c r="A125">
        <v>871304150</v>
      </c>
      <c r="B125" s="3" t="s">
        <v>2052</v>
      </c>
      <c r="C125" t="str">
        <f ca="1">IF(Sheet1!E125="上架●","S2",IF(Sheet5!G125="Y","S2","S1"))</f>
        <v>S2</v>
      </c>
      <c r="D125" s="1"/>
      <c r="E125" s="3"/>
      <c r="F125" s="3"/>
      <c r="G125" s="3"/>
      <c r="H125" s="3"/>
      <c r="I125" s="3"/>
      <c r="J125" s="3"/>
      <c r="L125" s="8" cm="1">
        <f t="array" aca="1" ref="L12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18884</v>
      </c>
      <c r="M125" cm="1">
        <f t="array" aca="1" ref="M125" ca="1">IF(INDIRECT("Sheet1!"&amp;"E"&amp;ROW())  ="下架●",VALUE("0"),IF(OR(INDIRECT("Sheet1!"&amp;"E"&amp;ROW())  ="上架●",AND(INDIRECT("Sheet1!"&amp;"E"&amp;ROW())  ="問合●",VALUE(Sheet2!F125)=0)),VALUE("1"),IF(INDIRECT("Sheet2!"&amp;"F"&amp;ROW())  =1,INDIRECT("Sheet1!"&amp;"Q"&amp;ROW()),VALUE("0"))))</f>
        <v>1</v>
      </c>
      <c r="N125" t="str">
        <f t="shared" ca="1" si="1"/>
        <v>2023/12/31</v>
      </c>
      <c r="O125" s="3"/>
      <c r="Q125" s="3"/>
      <c r="R125" s="3"/>
      <c r="S125" s="3"/>
      <c r="T125" s="3"/>
      <c r="U125" s="3"/>
      <c r="V125" s="3"/>
      <c r="W125" s="3"/>
      <c r="X125" s="1"/>
      <c r="Y125" s="3"/>
      <c r="Z125" s="3"/>
      <c r="AA125" s="3"/>
      <c r="AB125" s="3"/>
      <c r="AC125" cm="1">
        <f t="array" aca="1" ref="AC125" ca="1">IFERROR(IF(Sheet1!X125&lt;&gt;"",IF(Sheet1!X125=0.583333333333333,"14:00",Sheet1!X125),IF(AND(Sheet1!R125&lt;&gt;"",_xlfn.XLOOKUP(Sheet1!A125,INDIRECT("'[paichu.xlsx]Sheet1'!$A:$A"),INDIRECT("'[paichu.xlsx]Sheet1'!$G:$G"),"",0,1)&lt;&gt;""),_xlfn.XLOOKUP(Sheet1!A125,INDIRECT("'[paichu.xlsx]Sheet1'!$A:$A"),INDIRECT("'[paichu.xlsx]Sheet1'!$G:$G"),"",0,1),IF(AND(OR(発送日=0.583333333333333,発送日="14:00"),Sheet1!Q125&gt;=1),"14:00",IF(Sheet1!J125&gt;5,VALUE($AE$2),IF(AND(Sheet1!J125&lt;=5,Sheet1!J125&gt;=4),7,14))))),14)</f>
        <v>3</v>
      </c>
    </row>
    <row r="126" spans="1:34">
      <c r="A126" s="37">
        <v>871304155</v>
      </c>
      <c r="B126" s="3" t="s">
        <v>2053</v>
      </c>
      <c r="C126" t="str">
        <f ca="1">IF(Sheet1!E126="上架●","S2",IF(Sheet5!G126="Y","S2","S1"))</f>
        <v>S2</v>
      </c>
      <c r="D126" s="1"/>
      <c r="E126" s="3"/>
      <c r="F126" s="3"/>
      <c r="G126" s="3"/>
      <c r="H126" s="3"/>
      <c r="I126" s="3"/>
      <c r="J126" s="3"/>
      <c r="L126" s="8" cm="1">
        <f t="array" aca="1" ref="L12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14531</v>
      </c>
      <c r="M126" cm="1">
        <f t="array" aca="1" ref="M126" ca="1">IF(INDIRECT("Sheet1!"&amp;"E"&amp;ROW())  ="下架●",VALUE("0"),IF(OR(INDIRECT("Sheet1!"&amp;"E"&amp;ROW())  ="上架●",AND(INDIRECT("Sheet1!"&amp;"E"&amp;ROW())  ="問合●",VALUE(Sheet2!F126)=0)),VALUE("1"),IF(INDIRECT("Sheet2!"&amp;"F"&amp;ROW())  =1,INDIRECT("Sheet1!"&amp;"Q"&amp;ROW()),VALUE("0"))))</f>
        <v>1</v>
      </c>
      <c r="N126" t="str">
        <f t="shared" ca="1" si="1"/>
        <v>2023/12/31</v>
      </c>
      <c r="O126" s="3"/>
      <c r="Q126" s="3"/>
      <c r="R126" s="3"/>
      <c r="S126" s="3"/>
      <c r="T126" s="3"/>
      <c r="U126" s="3"/>
      <c r="V126" s="3"/>
      <c r="W126" s="3"/>
      <c r="X126" s="1"/>
      <c r="Y126" s="3"/>
      <c r="Z126" s="3"/>
      <c r="AA126" s="3"/>
      <c r="AB126" s="3"/>
      <c r="AC126" cm="1">
        <f t="array" aca="1" ref="AC126" ca="1">IFERROR(IF(Sheet1!X126&lt;&gt;"",IF(Sheet1!X126=0.583333333333333,"14:00",Sheet1!X126),IF(AND(Sheet1!R126&lt;&gt;"",_xlfn.XLOOKUP(Sheet1!A126,INDIRECT("'[paichu.xlsx]Sheet1'!$A:$A"),INDIRECT("'[paichu.xlsx]Sheet1'!$G:$G"),"",0,1)&lt;&gt;""),_xlfn.XLOOKUP(Sheet1!A126,INDIRECT("'[paichu.xlsx]Sheet1'!$A:$A"),INDIRECT("'[paichu.xlsx]Sheet1'!$G:$G"),"",0,1),IF(AND(OR(発送日=0.583333333333333,発送日="14:00"),Sheet1!Q126&gt;=1),"14:00",IF(Sheet1!J126&gt;5,VALUE($AE$2),IF(AND(Sheet1!J126&lt;=5,Sheet1!J126&gt;=4),7,14))))),14)</f>
        <v>3</v>
      </c>
    </row>
    <row r="127" spans="1:34">
      <c r="A127">
        <v>871304156</v>
      </c>
      <c r="B127" s="3" t="s">
        <v>2054</v>
      </c>
      <c r="C127" t="str">
        <f ca="1">IF(Sheet1!E127="上架●","S2",IF(Sheet5!G127="Y","S2","S1"))</f>
        <v>S2</v>
      </c>
      <c r="D127" s="1"/>
      <c r="E127" s="3"/>
      <c r="F127" s="3"/>
      <c r="G127" s="3"/>
      <c r="H127" s="3"/>
      <c r="I127" s="3"/>
      <c r="J127" s="3"/>
      <c r="L127" s="8" cm="1">
        <f t="array" aca="1" ref="L12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23533</v>
      </c>
      <c r="M127" cm="1">
        <f t="array" aca="1" ref="M127" ca="1">IF(INDIRECT("Sheet1!"&amp;"E"&amp;ROW())  ="下架●",VALUE("0"),IF(OR(INDIRECT("Sheet1!"&amp;"E"&amp;ROW())  ="上架●",AND(INDIRECT("Sheet1!"&amp;"E"&amp;ROW())  ="問合●",VALUE(Sheet2!F127)=0)),VALUE("1"),IF(INDIRECT("Sheet2!"&amp;"F"&amp;ROW())  =1,INDIRECT("Sheet1!"&amp;"Q"&amp;ROW()),VALUE("0"))))</f>
        <v>0</v>
      </c>
      <c r="N127" t="str">
        <f t="shared" ca="1" si="1"/>
        <v>2023/12/31</v>
      </c>
      <c r="O127" s="3"/>
      <c r="Q127" s="3"/>
      <c r="R127" s="3"/>
      <c r="S127" s="3"/>
      <c r="T127" s="3"/>
      <c r="U127" s="3"/>
      <c r="V127" s="3"/>
      <c r="W127" s="3"/>
      <c r="X127" s="1"/>
      <c r="Y127" s="3"/>
      <c r="Z127" s="3"/>
      <c r="AA127" s="3"/>
      <c r="AB127" s="3"/>
      <c r="AC127" cm="1">
        <f t="array" aca="1" ref="AC127" ca="1">IFERROR(IF(Sheet1!X127&lt;&gt;"",IF(Sheet1!X127=0.583333333333333,"14:00",Sheet1!X127),IF(AND(Sheet1!R127&lt;&gt;"",_xlfn.XLOOKUP(Sheet1!A127,INDIRECT("'[paichu.xlsx]Sheet1'!$A:$A"),INDIRECT("'[paichu.xlsx]Sheet1'!$G:$G"),"",0,1)&lt;&gt;""),_xlfn.XLOOKUP(Sheet1!A127,INDIRECT("'[paichu.xlsx]Sheet1'!$A:$A"),INDIRECT("'[paichu.xlsx]Sheet1'!$G:$G"),"",0,1),IF(AND(OR(発送日=0.583333333333333,発送日="14:00"),Sheet1!Q127&gt;=1),"14:00",IF(Sheet1!J127&gt;5,VALUE($AE$2),IF(AND(Sheet1!J127&lt;=5,Sheet1!J127&gt;=4),7,14))))),14)</f>
        <v>14</v>
      </c>
    </row>
    <row r="128" spans="1:34">
      <c r="A128">
        <v>871304157</v>
      </c>
      <c r="B128" s="3" t="s">
        <v>2055</v>
      </c>
      <c r="C128" t="str">
        <f ca="1">IF(Sheet1!E128="上架●","S2",IF(Sheet5!G128="Y","S2","S1"))</f>
        <v>S2</v>
      </c>
      <c r="D128" s="1"/>
      <c r="E128" s="3"/>
      <c r="F128" s="3"/>
      <c r="G128" s="3"/>
      <c r="H128" s="3"/>
      <c r="I128" s="3"/>
      <c r="J128" s="3"/>
      <c r="L128" s="8" cm="1">
        <f t="array" aca="1" ref="L12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8024</v>
      </c>
      <c r="M128" cm="1">
        <f t="array" aca="1" ref="M128" ca="1">IF(INDIRECT("Sheet1!"&amp;"E"&amp;ROW())  ="下架●",VALUE("0"),IF(OR(INDIRECT("Sheet1!"&amp;"E"&amp;ROW())  ="上架●",AND(INDIRECT("Sheet1!"&amp;"E"&amp;ROW())  ="問合●",VALUE(Sheet2!F128)=0)),VALUE("1"),IF(INDIRECT("Sheet2!"&amp;"F"&amp;ROW())  =1,INDIRECT("Sheet1!"&amp;"Q"&amp;ROW()),VALUE("0"))))</f>
        <v>0</v>
      </c>
      <c r="N128" t="str">
        <f t="shared" ca="1" si="1"/>
        <v>2023/12/31</v>
      </c>
      <c r="O128" s="3"/>
      <c r="Q128" s="3"/>
      <c r="R128" s="3"/>
      <c r="S128" s="3"/>
      <c r="T128" s="3"/>
      <c r="U128" s="3"/>
      <c r="V128" s="3"/>
      <c r="W128" s="3"/>
      <c r="X128" s="1"/>
      <c r="Y128" s="3"/>
      <c r="Z128" s="3"/>
      <c r="AA128" s="3"/>
      <c r="AB128" s="3"/>
      <c r="AC128" cm="1">
        <f t="array" aca="1" ref="AC128" ca="1">IFERROR(IF(Sheet1!X128&lt;&gt;"",IF(Sheet1!X128=0.583333333333333,"14:00",Sheet1!X128),IF(AND(Sheet1!R128&lt;&gt;"",_xlfn.XLOOKUP(Sheet1!A128,INDIRECT("'[paichu.xlsx]Sheet1'!$A:$A"),INDIRECT("'[paichu.xlsx]Sheet1'!$G:$G"),"",0,1)&lt;&gt;""),_xlfn.XLOOKUP(Sheet1!A128,INDIRECT("'[paichu.xlsx]Sheet1'!$A:$A"),INDIRECT("'[paichu.xlsx]Sheet1'!$G:$G"),"",0,1),IF(AND(OR(発送日=0.583333333333333,発送日="14:00"),Sheet1!Q128&gt;=1),"14:00",IF(Sheet1!J128&gt;5,VALUE($AE$2),IF(AND(Sheet1!J128&lt;=5,Sheet1!J128&gt;=4),7,14))))),14)</f>
        <v>14</v>
      </c>
    </row>
    <row r="129" spans="1:29">
      <c r="A129">
        <v>871304158</v>
      </c>
      <c r="B129" s="3" t="s">
        <v>2056</v>
      </c>
      <c r="C129" t="str">
        <f ca="1">IF(Sheet1!E129="上架●","S2",IF(Sheet5!G129="Y","S2","S1"))</f>
        <v>S2</v>
      </c>
      <c r="D129" s="1"/>
      <c r="E129" s="3"/>
      <c r="F129" s="3"/>
      <c r="G129" s="3"/>
      <c r="H129" s="3"/>
      <c r="I129" s="3"/>
      <c r="J129" s="3"/>
      <c r="L129" s="8" cm="1">
        <f t="array" aca="1" ref="L12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11427</v>
      </c>
      <c r="M129" cm="1">
        <f t="array" aca="1" ref="M129" ca="1">IF(INDIRECT("Sheet1!"&amp;"E"&amp;ROW())  ="下架●",VALUE("0"),IF(OR(INDIRECT("Sheet1!"&amp;"E"&amp;ROW())  ="上架●",AND(INDIRECT("Sheet1!"&amp;"E"&amp;ROW())  ="問合●",VALUE(Sheet2!F129)=0)),VALUE("1"),IF(INDIRECT("Sheet2!"&amp;"F"&amp;ROW())  =1,INDIRECT("Sheet1!"&amp;"Q"&amp;ROW()),VALUE("0"))))</f>
        <v>0</v>
      </c>
      <c r="N129" t="str">
        <f t="shared" ca="1" si="1"/>
        <v>2023/12/31</v>
      </c>
      <c r="O129" s="3"/>
      <c r="Q129" s="3"/>
      <c r="R129" s="3"/>
      <c r="S129" s="3"/>
      <c r="T129" s="3"/>
      <c r="U129" s="3"/>
      <c r="V129" s="3"/>
      <c r="W129" s="3"/>
      <c r="X129" s="1"/>
      <c r="Y129" s="3"/>
      <c r="Z129" s="3"/>
      <c r="AA129" s="3"/>
      <c r="AB129" s="3"/>
      <c r="AC129" cm="1">
        <f t="array" aca="1" ref="AC129" ca="1">IFERROR(IF(Sheet1!X129&lt;&gt;"",IF(Sheet1!X129=0.583333333333333,"14:00",Sheet1!X129),IF(AND(Sheet1!R129&lt;&gt;"",_xlfn.XLOOKUP(Sheet1!A129,INDIRECT("'[paichu.xlsx]Sheet1'!$A:$A"),INDIRECT("'[paichu.xlsx]Sheet1'!$G:$G"),"",0,1)&lt;&gt;""),_xlfn.XLOOKUP(Sheet1!A129,INDIRECT("'[paichu.xlsx]Sheet1'!$A:$A"),INDIRECT("'[paichu.xlsx]Sheet1'!$G:$G"),"",0,1),IF(AND(OR(発送日=0.583333333333333,発送日="14:00"),Sheet1!Q129&gt;=1),"14:00",IF(Sheet1!J129&gt;5,VALUE($AE$2),IF(AND(Sheet1!J129&lt;=5,Sheet1!J129&gt;=4),7,14))))),14)</f>
        <v>14</v>
      </c>
    </row>
    <row r="130" spans="1:29">
      <c r="A130">
        <v>871304159</v>
      </c>
      <c r="B130" s="3" t="s">
        <v>2057</v>
      </c>
      <c r="C130" t="str">
        <f ca="1">IF(Sheet1!E130="上架●","S2",IF(Sheet5!G130="Y","S2","S1"))</f>
        <v>S2</v>
      </c>
      <c r="D130" s="1"/>
      <c r="E130" s="3"/>
      <c r="F130" s="3"/>
      <c r="G130" s="3"/>
      <c r="H130" s="3"/>
      <c r="I130" s="3"/>
      <c r="J130" s="3"/>
      <c r="L130" s="8" cm="1">
        <f t="array" aca="1" ref="L13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8020</v>
      </c>
      <c r="M130" cm="1">
        <f t="array" aca="1" ref="M130" ca="1">IF(INDIRECT("Sheet1!"&amp;"E"&amp;ROW())  ="下架●",VALUE("0"),IF(OR(INDIRECT("Sheet1!"&amp;"E"&amp;ROW())  ="上架●",AND(INDIRECT("Sheet1!"&amp;"E"&amp;ROW())  ="問合●",VALUE(Sheet2!F130)=0)),VALUE("1"),IF(INDIRECT("Sheet2!"&amp;"F"&amp;ROW())  =1,INDIRECT("Sheet1!"&amp;"Q"&amp;ROW()),VALUE("0"))))</f>
        <v>0</v>
      </c>
      <c r="N130" t="str">
        <f t="shared" ca="1" si="1"/>
        <v>2023/12/31</v>
      </c>
      <c r="O130" s="3"/>
      <c r="Q130" s="3"/>
      <c r="R130" s="3"/>
      <c r="S130" s="3"/>
      <c r="T130" s="3"/>
      <c r="U130" s="3"/>
      <c r="V130" s="3"/>
      <c r="W130" s="3"/>
      <c r="X130" s="1"/>
      <c r="Y130" s="3"/>
      <c r="Z130" s="3"/>
      <c r="AA130" s="3"/>
      <c r="AB130" s="3"/>
      <c r="AC130" cm="1">
        <f t="array" aca="1" ref="AC130" ca="1">IFERROR(IF(Sheet1!X130&lt;&gt;"",IF(Sheet1!X130=0.583333333333333,"14:00",Sheet1!X130),IF(AND(Sheet1!R130&lt;&gt;"",_xlfn.XLOOKUP(Sheet1!A130,INDIRECT("'[paichu.xlsx]Sheet1'!$A:$A"),INDIRECT("'[paichu.xlsx]Sheet1'!$G:$G"),"",0,1)&lt;&gt;""),_xlfn.XLOOKUP(Sheet1!A130,INDIRECT("'[paichu.xlsx]Sheet1'!$A:$A"),INDIRECT("'[paichu.xlsx]Sheet1'!$G:$G"),"",0,1),IF(AND(OR(発送日=0.583333333333333,発送日="14:00"),Sheet1!Q130&gt;=1),"14:00",IF(Sheet1!J130&gt;5,VALUE($AE$2),IF(AND(Sheet1!J130&lt;=5,Sheet1!J130&gt;=4),7,14))))),14)</f>
        <v>14</v>
      </c>
    </row>
    <row r="131" spans="1:29">
      <c r="A131">
        <v>871304161</v>
      </c>
      <c r="B131" s="3" t="s">
        <v>2058</v>
      </c>
      <c r="C131" t="str">
        <f ca="1">IF(Sheet1!E131="上架●","S2",IF(Sheet5!G131="Y","S2","S1"))</f>
        <v>S2</v>
      </c>
      <c r="D131" s="1"/>
      <c r="E131" s="3"/>
      <c r="F131" s="3"/>
      <c r="G131" s="3"/>
      <c r="H131" s="3"/>
      <c r="I131" s="3"/>
      <c r="J131" s="3"/>
      <c r="L131" s="8" cm="1">
        <f t="array" aca="1" ref="L13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6266</v>
      </c>
      <c r="M131" cm="1">
        <f t="array" aca="1" ref="M131" ca="1">IF(INDIRECT("Sheet1!"&amp;"E"&amp;ROW())  ="下架●",VALUE("0"),IF(OR(INDIRECT("Sheet1!"&amp;"E"&amp;ROW())  ="上架●",AND(INDIRECT("Sheet1!"&amp;"E"&amp;ROW())  ="問合●",VALUE(Sheet2!F131)=0)),VALUE("1"),IF(INDIRECT("Sheet2!"&amp;"F"&amp;ROW())  =1,INDIRECT("Sheet1!"&amp;"Q"&amp;ROW()),VALUE("0"))))</f>
        <v>0</v>
      </c>
      <c r="N131" t="str">
        <f t="shared" ref="N131:N194" ca="1" si="2">IF(INDIRECT("Sheet1!"&amp;"Y"&amp;ROW())&lt;&gt;"",LEFT(INDIRECT("Sheet1!"&amp;"Y"&amp;ROW()),4)&amp;"-"&amp;MID(INDIRECT("Sheet1!"&amp;"Y"&amp;ROW()),5,2)&amp;"-"&amp;RIGHT(INDIRECT("Sheet1!"&amp;"Y"&amp;ROW()),2),INDIRECT("Sheet5!"&amp;"H"&amp;ROW()))</f>
        <v>2023/12/31</v>
      </c>
      <c r="O131" s="3"/>
      <c r="Q131" s="3"/>
      <c r="R131" s="3"/>
      <c r="S131" s="3"/>
      <c r="T131" s="3"/>
      <c r="U131" s="3"/>
      <c r="V131" s="3"/>
      <c r="W131" s="3"/>
      <c r="X131" s="1"/>
      <c r="Y131" s="3"/>
      <c r="Z131" s="3"/>
      <c r="AA131" s="3"/>
      <c r="AB131" s="3"/>
      <c r="AC131" cm="1">
        <f t="array" aca="1" ref="AC131" ca="1">IFERROR(IF(Sheet1!X131&lt;&gt;"",IF(Sheet1!X131=0.583333333333333,"14:00",Sheet1!X131),IF(AND(Sheet1!R131&lt;&gt;"",_xlfn.XLOOKUP(Sheet1!A131,INDIRECT("'[paichu.xlsx]Sheet1'!$A:$A"),INDIRECT("'[paichu.xlsx]Sheet1'!$G:$G"),"",0,1)&lt;&gt;""),_xlfn.XLOOKUP(Sheet1!A131,INDIRECT("'[paichu.xlsx]Sheet1'!$A:$A"),INDIRECT("'[paichu.xlsx]Sheet1'!$G:$G"),"",0,1),IF(AND(OR(発送日=0.583333333333333,発送日="14:00"),Sheet1!Q131&gt;=1),"14:00",IF(Sheet1!J131&gt;5,VALUE($AE$2),IF(AND(Sheet1!J131&lt;=5,Sheet1!J131&gt;=4),7,14))))),14)</f>
        <v>14</v>
      </c>
    </row>
    <row r="132" spans="1:29">
      <c r="A132">
        <v>871304162</v>
      </c>
      <c r="B132" s="3" t="s">
        <v>2059</v>
      </c>
      <c r="C132" t="str">
        <f ca="1">IF(Sheet1!E132="上架●","S2",IF(Sheet5!G132="Y","S2","S1"))</f>
        <v>S2</v>
      </c>
      <c r="D132" s="1"/>
      <c r="E132" s="3"/>
      <c r="F132" s="3"/>
      <c r="G132" s="3"/>
      <c r="H132" s="3"/>
      <c r="I132" s="3"/>
      <c r="J132" s="3"/>
      <c r="L132" s="8" cm="1">
        <f t="array" aca="1" ref="L13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11427</v>
      </c>
      <c r="M132" cm="1">
        <f t="array" aca="1" ref="M132" ca="1">IF(INDIRECT("Sheet1!"&amp;"E"&amp;ROW())  ="下架●",VALUE("0"),IF(OR(INDIRECT("Sheet1!"&amp;"E"&amp;ROW())  ="上架●",AND(INDIRECT("Sheet1!"&amp;"E"&amp;ROW())  ="問合●",VALUE(Sheet2!F132)=0)),VALUE("1"),IF(INDIRECT("Sheet2!"&amp;"F"&amp;ROW())  =1,INDIRECT("Sheet1!"&amp;"Q"&amp;ROW()),VALUE("0"))))</f>
        <v>1</v>
      </c>
      <c r="N132" t="str">
        <f t="shared" ca="1" si="2"/>
        <v>2023/12/31</v>
      </c>
      <c r="O132" s="3"/>
      <c r="Q132" s="3"/>
      <c r="R132" s="3"/>
      <c r="S132" s="3"/>
      <c r="T132" s="3"/>
      <c r="U132" s="3"/>
      <c r="V132" s="3"/>
      <c r="W132" s="3"/>
      <c r="X132" s="1"/>
      <c r="Y132" s="3"/>
      <c r="Z132" s="3"/>
      <c r="AA132" s="3"/>
      <c r="AB132" s="3"/>
      <c r="AC132" cm="1">
        <f t="array" aca="1" ref="AC132" ca="1">IFERROR(IF(Sheet1!X132&lt;&gt;"",IF(Sheet1!X132=0.583333333333333,"14:00",Sheet1!X132),IF(AND(Sheet1!R132&lt;&gt;"",_xlfn.XLOOKUP(Sheet1!A132,INDIRECT("'[paichu.xlsx]Sheet1'!$A:$A"),INDIRECT("'[paichu.xlsx]Sheet1'!$G:$G"),"",0,1)&lt;&gt;""),_xlfn.XLOOKUP(Sheet1!A132,INDIRECT("'[paichu.xlsx]Sheet1'!$A:$A"),INDIRECT("'[paichu.xlsx]Sheet1'!$G:$G"),"",0,1),IF(AND(OR(発送日=0.583333333333333,発送日="14:00"),Sheet1!Q132&gt;=1),"14:00",IF(Sheet1!J132&gt;5,VALUE($AE$2),IF(AND(Sheet1!J132&lt;=5,Sheet1!J132&gt;=4),7,14))))),14)</f>
        <v>7</v>
      </c>
    </row>
    <row r="133" spans="1:29">
      <c r="A133">
        <v>871304163</v>
      </c>
      <c r="B133" s="3" t="s">
        <v>2060</v>
      </c>
      <c r="C133" t="str">
        <f ca="1">IF(Sheet1!E133="上架●","S2",IF(Sheet5!G133="Y","S2","S1"))</f>
        <v>S2</v>
      </c>
      <c r="D133" s="1"/>
      <c r="E133" s="3"/>
      <c r="F133" s="3"/>
      <c r="G133" s="3"/>
      <c r="H133" s="3"/>
      <c r="I133" s="3"/>
      <c r="J133" s="3"/>
      <c r="L133" s="8" cm="1">
        <f t="array" aca="1" ref="L13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15777</v>
      </c>
      <c r="M133" cm="1">
        <f t="array" aca="1" ref="M133" ca="1">IF(INDIRECT("Sheet1!"&amp;"E"&amp;ROW())  ="下架●",VALUE("0"),IF(OR(INDIRECT("Sheet1!"&amp;"E"&amp;ROW())  ="上架●",AND(INDIRECT("Sheet1!"&amp;"E"&amp;ROW())  ="問合●",VALUE(Sheet2!F133)=0)),VALUE("1"),IF(INDIRECT("Sheet2!"&amp;"F"&amp;ROW())  =1,INDIRECT("Sheet1!"&amp;"Q"&amp;ROW()),VALUE("0"))))</f>
        <v>1</v>
      </c>
      <c r="N133" t="str">
        <f t="shared" ca="1" si="2"/>
        <v>2023/12/31</v>
      </c>
      <c r="O133" s="3"/>
      <c r="Q133" s="3"/>
      <c r="R133" s="3"/>
      <c r="S133" s="3"/>
      <c r="T133" s="3"/>
      <c r="U133" s="3"/>
      <c r="V133" s="3"/>
      <c r="W133" s="3"/>
      <c r="X133" s="1"/>
      <c r="Y133" s="3"/>
      <c r="Z133" s="3"/>
      <c r="AA133" s="3"/>
      <c r="AB133" s="3"/>
      <c r="AC133" cm="1">
        <f t="array" aca="1" ref="AC133" ca="1">IFERROR(IF(Sheet1!X133&lt;&gt;"",IF(Sheet1!X133=0.583333333333333,"14:00",Sheet1!X133),IF(AND(Sheet1!R133&lt;&gt;"",_xlfn.XLOOKUP(Sheet1!A133,INDIRECT("'[paichu.xlsx]Sheet1'!$A:$A"),INDIRECT("'[paichu.xlsx]Sheet1'!$G:$G"),"",0,1)&lt;&gt;""),_xlfn.XLOOKUP(Sheet1!A133,INDIRECT("'[paichu.xlsx]Sheet1'!$A:$A"),INDIRECT("'[paichu.xlsx]Sheet1'!$G:$G"),"",0,1),IF(AND(OR(発送日=0.583333333333333,発送日="14:00"),Sheet1!Q133&gt;=1),"14:00",IF(Sheet1!J133&gt;5,VALUE($AE$2),IF(AND(Sheet1!J133&lt;=5,Sheet1!J133&gt;=4),7,14))))),14)</f>
        <v>14</v>
      </c>
    </row>
    <row r="134" spans="1:29">
      <c r="A134">
        <v>871304164</v>
      </c>
      <c r="B134" s="3" t="s">
        <v>2061</v>
      </c>
      <c r="C134" t="str">
        <f ca="1">IF(Sheet1!E134="上架●","S2",IF(Sheet5!G134="Y","S2","S1"))</f>
        <v>S2</v>
      </c>
      <c r="D134" s="1"/>
      <c r="E134" s="3"/>
      <c r="F134" s="3"/>
      <c r="G134" s="3"/>
      <c r="H134" s="3"/>
      <c r="I134" s="3"/>
      <c r="J134" s="3"/>
      <c r="L134" s="8" cm="1">
        <f t="array" aca="1" ref="L13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11427</v>
      </c>
      <c r="M134" cm="1">
        <f t="array" aca="1" ref="M134" ca="1">IF(INDIRECT("Sheet1!"&amp;"E"&amp;ROW())  ="下架●",VALUE("0"),IF(OR(INDIRECT("Sheet1!"&amp;"E"&amp;ROW())  ="上架●",AND(INDIRECT("Sheet1!"&amp;"E"&amp;ROW())  ="問合●",VALUE(Sheet2!F134)=0)),VALUE("1"),IF(INDIRECT("Sheet2!"&amp;"F"&amp;ROW())  =1,INDIRECT("Sheet1!"&amp;"Q"&amp;ROW()),VALUE("0"))))</f>
        <v>0</v>
      </c>
      <c r="N134" t="str">
        <f t="shared" ca="1" si="2"/>
        <v>2023/12/31</v>
      </c>
      <c r="O134" s="3"/>
      <c r="Q134" s="3"/>
      <c r="R134" s="3"/>
      <c r="S134" s="3"/>
      <c r="T134" s="3"/>
      <c r="U134" s="3"/>
      <c r="V134" s="3"/>
      <c r="W134" s="3"/>
      <c r="X134" s="1"/>
      <c r="Y134" s="3"/>
      <c r="Z134" s="3"/>
      <c r="AA134" s="3"/>
      <c r="AB134" s="3"/>
      <c r="AC134" cm="1">
        <f t="array" aca="1" ref="AC134" ca="1">IFERROR(IF(Sheet1!X134&lt;&gt;"",IF(Sheet1!X134=0.583333333333333,"14:00",Sheet1!X134),IF(AND(Sheet1!R134&lt;&gt;"",_xlfn.XLOOKUP(Sheet1!A134,INDIRECT("'[paichu.xlsx]Sheet1'!$A:$A"),INDIRECT("'[paichu.xlsx]Sheet1'!$G:$G"),"",0,1)&lt;&gt;""),_xlfn.XLOOKUP(Sheet1!A134,INDIRECT("'[paichu.xlsx]Sheet1'!$A:$A"),INDIRECT("'[paichu.xlsx]Sheet1'!$G:$G"),"",0,1),IF(AND(OR(発送日=0.583333333333333,発送日="14:00"),Sheet1!Q134&gt;=1),"14:00",IF(Sheet1!J134&gt;5,VALUE($AE$2),IF(AND(Sheet1!J134&lt;=5,Sheet1!J134&gt;=4),7,14))))),14)</f>
        <v>14</v>
      </c>
    </row>
    <row r="135" spans="1:29">
      <c r="A135">
        <v>871304165</v>
      </c>
      <c r="B135" s="3" t="s">
        <v>2062</v>
      </c>
      <c r="C135" t="str">
        <f ca="1">IF(Sheet1!E135="上架●","S2",IF(Sheet5!G135="Y","S2","S1"))</f>
        <v>S2</v>
      </c>
      <c r="D135" s="1"/>
      <c r="E135" s="3"/>
      <c r="F135" s="3"/>
      <c r="G135" s="3"/>
      <c r="H135" s="3"/>
      <c r="I135" s="3"/>
      <c r="J135" s="3"/>
      <c r="L135" s="8" cm="1">
        <f t="array" aca="1" ref="L13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17121</v>
      </c>
      <c r="M135" cm="1">
        <f t="array" aca="1" ref="M135" ca="1">IF(INDIRECT("Sheet1!"&amp;"E"&amp;ROW())  ="下架●",VALUE("0"),IF(OR(INDIRECT("Sheet1!"&amp;"E"&amp;ROW())  ="上架●",AND(INDIRECT("Sheet1!"&amp;"E"&amp;ROW())  ="問合●",VALUE(Sheet2!F135)=0)),VALUE("1"),IF(INDIRECT("Sheet2!"&amp;"F"&amp;ROW())  =1,INDIRECT("Sheet1!"&amp;"Q"&amp;ROW()),VALUE("0"))))</f>
        <v>0</v>
      </c>
      <c r="N135" t="str">
        <f t="shared" ca="1" si="2"/>
        <v>2023/12/31</v>
      </c>
      <c r="O135" s="3"/>
      <c r="Q135" s="3"/>
      <c r="R135" s="3"/>
      <c r="S135" s="3"/>
      <c r="T135" s="3"/>
      <c r="U135" s="3"/>
      <c r="V135" s="3"/>
      <c r="W135" s="3"/>
      <c r="X135" s="1"/>
      <c r="Y135" s="3"/>
      <c r="Z135" s="3"/>
      <c r="AA135" s="3"/>
      <c r="AB135" s="3"/>
      <c r="AC135" cm="1">
        <f t="array" aca="1" ref="AC135" ca="1">IFERROR(IF(Sheet1!X135&lt;&gt;"",IF(Sheet1!X135=0.583333333333333,"14:00",Sheet1!X135),IF(AND(Sheet1!R135&lt;&gt;"",_xlfn.XLOOKUP(Sheet1!A135,INDIRECT("'[paichu.xlsx]Sheet1'!$A:$A"),INDIRECT("'[paichu.xlsx]Sheet1'!$G:$G"),"",0,1)&lt;&gt;""),_xlfn.XLOOKUP(Sheet1!A135,INDIRECT("'[paichu.xlsx]Sheet1'!$A:$A"),INDIRECT("'[paichu.xlsx]Sheet1'!$G:$G"),"",0,1),IF(AND(OR(発送日=0.583333333333333,発送日="14:00"),Sheet1!Q135&gt;=1),"14:00",IF(Sheet1!J135&gt;5,VALUE($AE$2),IF(AND(Sheet1!J135&lt;=5,Sheet1!J135&gt;=4),7,14))))),14)</f>
        <v>14</v>
      </c>
    </row>
    <row r="136" spans="1:29">
      <c r="A136">
        <v>871304166</v>
      </c>
      <c r="B136" s="3" t="s">
        <v>2063</v>
      </c>
      <c r="C136" t="str">
        <f ca="1">IF(Sheet1!E136="上架●","S2",IF(Sheet5!G136="Y","S2","S1"))</f>
        <v>S2</v>
      </c>
      <c r="D136" s="1"/>
      <c r="E136" s="3"/>
      <c r="F136" s="3"/>
      <c r="G136" s="3"/>
      <c r="H136" s="3"/>
      <c r="I136" s="3"/>
      <c r="J136" s="3"/>
      <c r="L136" s="8" cm="1">
        <f t="array" aca="1" ref="L13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14596</v>
      </c>
      <c r="M136" cm="1">
        <f t="array" aca="1" ref="M136" ca="1">IF(INDIRECT("Sheet1!"&amp;"E"&amp;ROW())  ="下架●",VALUE("0"),IF(OR(INDIRECT("Sheet1!"&amp;"E"&amp;ROW())  ="上架●",AND(INDIRECT("Sheet1!"&amp;"E"&amp;ROW())  ="問合●",VALUE(Sheet2!F136)=0)),VALUE("1"),IF(INDIRECT("Sheet2!"&amp;"F"&amp;ROW())  =1,INDIRECT("Sheet1!"&amp;"Q"&amp;ROW()),VALUE("0"))))</f>
        <v>0</v>
      </c>
      <c r="N136" t="str">
        <f t="shared" ca="1" si="2"/>
        <v>2023/12/31</v>
      </c>
      <c r="O136" s="3"/>
      <c r="Q136" s="3"/>
      <c r="R136" s="3"/>
      <c r="S136" s="3"/>
      <c r="T136" s="3"/>
      <c r="U136" s="3"/>
      <c r="V136" s="3"/>
      <c r="W136" s="3"/>
      <c r="X136" s="1"/>
      <c r="Y136" s="3"/>
      <c r="Z136" s="3"/>
      <c r="AA136" s="3"/>
      <c r="AB136" s="3"/>
      <c r="AC136" cm="1">
        <f t="array" aca="1" ref="AC136" ca="1">IFERROR(IF(Sheet1!X136&lt;&gt;"",IF(Sheet1!X136=0.583333333333333,"14:00",Sheet1!X136),IF(AND(Sheet1!R136&lt;&gt;"",_xlfn.XLOOKUP(Sheet1!A136,INDIRECT("'[paichu.xlsx]Sheet1'!$A:$A"),INDIRECT("'[paichu.xlsx]Sheet1'!$G:$G"),"",0,1)&lt;&gt;""),_xlfn.XLOOKUP(Sheet1!A136,INDIRECT("'[paichu.xlsx]Sheet1'!$A:$A"),INDIRECT("'[paichu.xlsx]Sheet1'!$G:$G"),"",0,1),IF(AND(OR(発送日=0.583333333333333,発送日="14:00"),Sheet1!Q136&gt;=1),"14:00",IF(Sheet1!J136&gt;5,VALUE($AE$2),IF(AND(Sheet1!J136&lt;=5,Sheet1!J136&gt;=4),7,14))))),14)</f>
        <v>14</v>
      </c>
    </row>
    <row r="137" spans="1:29">
      <c r="A137">
        <v>871304167</v>
      </c>
      <c r="B137" s="3" t="s">
        <v>2064</v>
      </c>
      <c r="C137" t="str">
        <f ca="1">IF(Sheet1!E137="上架●","S2",IF(Sheet5!G137="Y","S2","S1"))</f>
        <v>S2</v>
      </c>
      <c r="D137" s="1"/>
      <c r="E137" s="3"/>
      <c r="F137" s="3"/>
      <c r="G137" s="3"/>
      <c r="H137" s="3"/>
      <c r="I137" s="3"/>
      <c r="J137" s="3"/>
      <c r="L137" s="8" cm="1">
        <f t="array" aca="1" ref="L13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16183</v>
      </c>
      <c r="M137" cm="1">
        <f t="array" aca="1" ref="M137" ca="1">IF(INDIRECT("Sheet1!"&amp;"E"&amp;ROW())  ="下架●",VALUE("0"),IF(OR(INDIRECT("Sheet1!"&amp;"E"&amp;ROW())  ="上架●",AND(INDIRECT("Sheet1!"&amp;"E"&amp;ROW())  ="問合●",VALUE(Sheet2!F137)=0)),VALUE("1"),IF(INDIRECT("Sheet2!"&amp;"F"&amp;ROW())  =1,INDIRECT("Sheet1!"&amp;"Q"&amp;ROW()),VALUE("0"))))</f>
        <v>0</v>
      </c>
      <c r="N137" t="str">
        <f t="shared" ca="1" si="2"/>
        <v>2023/12/31</v>
      </c>
      <c r="O137" s="3"/>
      <c r="Q137" s="3"/>
      <c r="R137" s="3"/>
      <c r="S137" s="3"/>
      <c r="T137" s="3"/>
      <c r="U137" s="3"/>
      <c r="V137" s="3"/>
      <c r="W137" s="3"/>
      <c r="X137" s="1"/>
      <c r="Y137" s="3"/>
      <c r="Z137" s="3"/>
      <c r="AA137" s="3"/>
      <c r="AB137" s="3"/>
      <c r="AC137" cm="1">
        <f t="array" aca="1" ref="AC137" ca="1">IFERROR(IF(Sheet1!X137&lt;&gt;"",IF(Sheet1!X137=0.583333333333333,"14:00",Sheet1!X137),IF(AND(Sheet1!R137&lt;&gt;"",_xlfn.XLOOKUP(Sheet1!A137,INDIRECT("'[paichu.xlsx]Sheet1'!$A:$A"),INDIRECT("'[paichu.xlsx]Sheet1'!$G:$G"),"",0,1)&lt;&gt;""),_xlfn.XLOOKUP(Sheet1!A137,INDIRECT("'[paichu.xlsx]Sheet1'!$A:$A"),INDIRECT("'[paichu.xlsx]Sheet1'!$G:$G"),"",0,1),IF(AND(OR(発送日=0.583333333333333,発送日="14:00"),Sheet1!Q137&gt;=1),"14:00",IF(Sheet1!J137&gt;5,VALUE($AE$2),IF(AND(Sheet1!J137&lt;=5,Sheet1!J137&gt;=4),7,14))))),14)</f>
        <v>14</v>
      </c>
    </row>
    <row r="138" spans="1:29">
      <c r="A138">
        <v>885796308</v>
      </c>
      <c r="B138" s="3" t="s">
        <v>2065</v>
      </c>
      <c r="C138" t="str">
        <f>IF(Sheet1!E138="上架●","S2",IF(Sheet5!G138="Y","S2","S1"))</f>
        <v>S2</v>
      </c>
      <c r="D138" s="1"/>
      <c r="E138" s="3"/>
      <c r="F138" s="3"/>
      <c r="G138" s="3"/>
      <c r="H138" s="3"/>
      <c r="I138" s="3"/>
      <c r="J138" s="3"/>
      <c r="L138" s="8" cm="1">
        <f t="array" aca="1" ref="L13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285484</v>
      </c>
      <c r="M138" cm="1">
        <f t="array" aca="1" ref="M138" ca="1">IF(INDIRECT("Sheet1!"&amp;"E"&amp;ROW())  ="下架●",VALUE("0"),IF(OR(INDIRECT("Sheet1!"&amp;"E"&amp;ROW())  ="上架●",AND(INDIRECT("Sheet1!"&amp;"E"&amp;ROW())  ="問合●",VALUE(Sheet2!F138)=0)),VALUE("1"),IF(INDIRECT("Sheet2!"&amp;"F"&amp;ROW())  =1,INDIRECT("Sheet1!"&amp;"Q"&amp;ROW()),VALUE("0"))))</f>
        <v>0</v>
      </c>
      <c r="N138" t="str">
        <f t="shared" ca="1" si="2"/>
        <v>2023/12/31</v>
      </c>
      <c r="O138" s="3"/>
      <c r="Q138" s="3"/>
      <c r="R138" s="3"/>
      <c r="S138" s="3"/>
      <c r="T138" s="3"/>
      <c r="U138" s="3"/>
      <c r="V138" s="3"/>
      <c r="W138" s="3"/>
      <c r="X138" s="1"/>
      <c r="Y138" s="3"/>
      <c r="Z138" s="3"/>
      <c r="AA138" s="3"/>
      <c r="AB138" s="3"/>
      <c r="AC138" cm="1">
        <f t="array" aca="1" ref="AC138" ca="1">IFERROR(IF(Sheet1!X138&lt;&gt;"",IF(Sheet1!X138=0.583333333333333,"14:00",Sheet1!X138),IF(AND(Sheet1!R138&lt;&gt;"",_xlfn.XLOOKUP(Sheet1!A138,INDIRECT("'[paichu.xlsx]Sheet1'!$A:$A"),INDIRECT("'[paichu.xlsx]Sheet1'!$G:$G"),"",0,1)&lt;&gt;""),_xlfn.XLOOKUP(Sheet1!A138,INDIRECT("'[paichu.xlsx]Sheet1'!$A:$A"),INDIRECT("'[paichu.xlsx]Sheet1'!$G:$G"),"",0,1),IF(AND(OR(発送日=0.583333333333333,発送日="14:00"),Sheet1!Q138&gt;=1),"14:00",IF(Sheet1!J138&gt;5,VALUE($AE$2),IF(AND(Sheet1!J138&lt;=5,Sheet1!J138&gt;=4),7,14))))),14)</f>
        <v>14</v>
      </c>
    </row>
    <row r="139" spans="1:29">
      <c r="A139">
        <v>885796309</v>
      </c>
      <c r="B139" s="3" t="s">
        <v>2066</v>
      </c>
      <c r="C139" t="str">
        <f>IF(Sheet1!E139="上架●","S2",IF(Sheet5!G139="Y","S2","S1"))</f>
        <v>S2</v>
      </c>
      <c r="D139" s="1"/>
      <c r="E139" s="3"/>
      <c r="F139" s="3"/>
      <c r="G139" s="3"/>
      <c r="H139" s="3"/>
      <c r="I139" s="3"/>
      <c r="J139" s="3"/>
      <c r="L139" s="8" cm="1">
        <f t="array" aca="1" ref="L13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285976</v>
      </c>
      <c r="M139" cm="1">
        <f t="array" aca="1" ref="M139" ca="1">IF(INDIRECT("Sheet1!"&amp;"E"&amp;ROW())  ="下架●",VALUE("0"),IF(OR(INDIRECT("Sheet1!"&amp;"E"&amp;ROW())  ="上架●",AND(INDIRECT("Sheet1!"&amp;"E"&amp;ROW())  ="問合●",VALUE(Sheet2!F139)=0)),VALUE("1"),IF(INDIRECT("Sheet2!"&amp;"F"&amp;ROW())  =1,INDIRECT("Sheet1!"&amp;"Q"&amp;ROW()),VALUE("0"))))</f>
        <v>0</v>
      </c>
      <c r="N139" t="str">
        <f t="shared" ca="1" si="2"/>
        <v>2023/12/31</v>
      </c>
      <c r="O139" s="3"/>
      <c r="Q139" s="3"/>
      <c r="R139" s="3"/>
      <c r="S139" s="3"/>
      <c r="T139" s="3"/>
      <c r="U139" s="3"/>
      <c r="V139" s="3"/>
      <c r="W139" s="3"/>
      <c r="X139" s="1"/>
      <c r="Y139" s="3"/>
      <c r="Z139" s="3"/>
      <c r="AA139" s="3"/>
      <c r="AB139" s="3"/>
      <c r="AC139" cm="1">
        <f t="array" aca="1" ref="AC139" ca="1">IFERROR(IF(Sheet1!X139&lt;&gt;"",IF(Sheet1!X139=0.583333333333333,"14:00",Sheet1!X139),IF(AND(Sheet1!R139&lt;&gt;"",_xlfn.XLOOKUP(Sheet1!A139,INDIRECT("'[paichu.xlsx]Sheet1'!$A:$A"),INDIRECT("'[paichu.xlsx]Sheet1'!$G:$G"),"",0,1)&lt;&gt;""),_xlfn.XLOOKUP(Sheet1!A139,INDIRECT("'[paichu.xlsx]Sheet1'!$A:$A"),INDIRECT("'[paichu.xlsx]Sheet1'!$G:$G"),"",0,1),IF(AND(OR(発送日=0.583333333333333,発送日="14:00"),Sheet1!Q139&gt;=1),"14:00",IF(Sheet1!J139&gt;5,VALUE($AE$2),IF(AND(Sheet1!J139&lt;=5,Sheet1!J139&gt;=4),7,14))))),14)</f>
        <v>14</v>
      </c>
    </row>
    <row r="140" spans="1:29">
      <c r="A140">
        <v>885796310</v>
      </c>
      <c r="B140" s="3" t="s">
        <v>1837</v>
      </c>
      <c r="C140" t="str">
        <f>IF(Sheet1!E140="上架●","S2",IF(Sheet5!G140="Y","S2","S1"))</f>
        <v>S2</v>
      </c>
      <c r="D140" s="1"/>
      <c r="E140" s="3"/>
      <c r="F140" s="3"/>
      <c r="G140" s="3"/>
      <c r="H140" s="3"/>
      <c r="I140" s="3"/>
      <c r="J140" s="3"/>
      <c r="L140" s="8" cm="1">
        <f t="array" aca="1" ref="L14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142202</v>
      </c>
      <c r="M140" cm="1">
        <f t="array" aca="1" ref="M140" ca="1">IF(INDIRECT("Sheet1!"&amp;"E"&amp;ROW())  ="下架●",VALUE("0"),IF(OR(INDIRECT("Sheet1!"&amp;"E"&amp;ROW())  ="上架●",AND(INDIRECT("Sheet1!"&amp;"E"&amp;ROW())  ="問合●",VALUE(Sheet2!F140)=0)),VALUE("1"),IF(INDIRECT("Sheet2!"&amp;"F"&amp;ROW())  =1,INDIRECT("Sheet1!"&amp;"Q"&amp;ROW()),VALUE("0"))))</f>
        <v>0</v>
      </c>
      <c r="N140" t="str">
        <f t="shared" ca="1" si="2"/>
        <v>2023/12/31</v>
      </c>
      <c r="O140" s="3"/>
      <c r="Q140" s="3"/>
      <c r="R140" s="3"/>
      <c r="S140" s="3"/>
      <c r="T140" s="3"/>
      <c r="U140" s="3"/>
      <c r="V140" s="3"/>
      <c r="W140" s="3"/>
      <c r="X140" s="1"/>
      <c r="Y140" s="3"/>
      <c r="Z140" s="3"/>
      <c r="AA140" s="3"/>
      <c r="AB140" s="3"/>
      <c r="AC140" cm="1">
        <f t="array" aca="1" ref="AC140" ca="1">IFERROR(IF(Sheet1!X140&lt;&gt;"",IF(Sheet1!X140=0.583333333333333,"14:00",Sheet1!X140),IF(AND(Sheet1!R140&lt;&gt;"",_xlfn.XLOOKUP(Sheet1!A140,INDIRECT("'[paichu.xlsx]Sheet1'!$A:$A"),INDIRECT("'[paichu.xlsx]Sheet1'!$G:$G"),"",0,1)&lt;&gt;""),_xlfn.XLOOKUP(Sheet1!A140,INDIRECT("'[paichu.xlsx]Sheet1'!$A:$A"),INDIRECT("'[paichu.xlsx]Sheet1'!$G:$G"),"",0,1),IF(AND(OR(発送日=0.583333333333333,発送日="14:00"),Sheet1!Q140&gt;=1),"14:00",IF(Sheet1!J140&gt;5,VALUE($AE$2),IF(AND(Sheet1!J140&lt;=5,Sheet1!J140&gt;=4),7,14))))),14)</f>
        <v>3</v>
      </c>
    </row>
    <row r="141" spans="1:29">
      <c r="A141">
        <v>885796311</v>
      </c>
      <c r="B141" s="3" t="s">
        <v>2067</v>
      </c>
      <c r="C141" t="str">
        <f ca="1">IF(Sheet1!E141="上架●","S2",IF(Sheet5!G141="Y","S2","S1"))</f>
        <v>S2</v>
      </c>
      <c r="D141" s="1"/>
      <c r="E141" s="3"/>
      <c r="F141" s="3"/>
      <c r="G141" s="3"/>
      <c r="H141" s="3"/>
      <c r="I141" s="3"/>
      <c r="J141" s="3"/>
      <c r="L141" s="8" cm="1">
        <f t="array" aca="1" ref="L14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99474</v>
      </c>
      <c r="M141" cm="1">
        <f t="array" aca="1" ref="M141" ca="1">IF(INDIRECT("Sheet1!"&amp;"E"&amp;ROW())  ="下架●",VALUE("0"),IF(OR(INDIRECT("Sheet1!"&amp;"E"&amp;ROW())  ="上架●",AND(INDIRECT("Sheet1!"&amp;"E"&amp;ROW())  ="問合●",VALUE(Sheet2!F141)=0)),VALUE("1"),IF(INDIRECT("Sheet2!"&amp;"F"&amp;ROW())  =1,INDIRECT("Sheet1!"&amp;"Q"&amp;ROW()),VALUE("0"))))</f>
        <v>1</v>
      </c>
      <c r="N141" t="str">
        <f t="shared" ca="1" si="2"/>
        <v>2023/12/31</v>
      </c>
      <c r="O141" s="3"/>
      <c r="Q141" s="3"/>
      <c r="R141" s="3"/>
      <c r="S141" s="3"/>
      <c r="T141" s="3"/>
      <c r="U141" s="3"/>
      <c r="V141" s="3"/>
      <c r="W141" s="3"/>
      <c r="X141" s="1"/>
      <c r="Y141" s="3"/>
      <c r="Z141" s="3"/>
      <c r="AA141" s="3"/>
      <c r="AB141" s="3"/>
      <c r="AC141" cm="1">
        <f t="array" aca="1" ref="AC141" ca="1">IFERROR(IF(Sheet1!X141&lt;&gt;"",IF(Sheet1!X141=0.583333333333333,"14:00",Sheet1!X141),IF(AND(Sheet1!R141&lt;&gt;"",_xlfn.XLOOKUP(Sheet1!A141,INDIRECT("'[paichu.xlsx]Sheet1'!$A:$A"),INDIRECT("'[paichu.xlsx]Sheet1'!$G:$G"),"",0,1)&lt;&gt;""),_xlfn.XLOOKUP(Sheet1!A141,INDIRECT("'[paichu.xlsx]Sheet1'!$A:$A"),INDIRECT("'[paichu.xlsx]Sheet1'!$G:$G"),"",0,1),IF(AND(OR(発送日=0.583333333333333,発送日="14:00"),Sheet1!Q141&gt;=1),"14:00",IF(Sheet1!J141&gt;5,VALUE($AE$2),IF(AND(Sheet1!J141&lt;=5,Sheet1!J141&gt;=4),7,14))))),14)</f>
        <v>3</v>
      </c>
    </row>
    <row r="142" spans="1:29">
      <c r="A142">
        <v>885796312</v>
      </c>
      <c r="B142" s="3" t="s">
        <v>2068</v>
      </c>
      <c r="C142" t="str">
        <f ca="1">IF(Sheet1!E142="上架●","S2",IF(Sheet5!G142="Y","S2","S1"))</f>
        <v>S2</v>
      </c>
      <c r="D142" s="1"/>
      <c r="E142" s="3"/>
      <c r="F142" s="3"/>
      <c r="G142" s="3"/>
      <c r="H142" s="3"/>
      <c r="I142" s="3"/>
      <c r="J142" s="3"/>
      <c r="L142" s="8" cm="1">
        <f t="array" aca="1" ref="L14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99240</v>
      </c>
      <c r="M142" cm="1">
        <f t="array" aca="1" ref="M142" ca="1">IF(INDIRECT("Sheet1!"&amp;"E"&amp;ROW())  ="下架●",VALUE("0"),IF(OR(INDIRECT("Sheet1!"&amp;"E"&amp;ROW())  ="上架●",AND(INDIRECT("Sheet1!"&amp;"E"&amp;ROW())  ="問合●",VALUE(Sheet2!F142)=0)),VALUE("1"),IF(INDIRECT("Sheet2!"&amp;"F"&amp;ROW())  =1,INDIRECT("Sheet1!"&amp;"Q"&amp;ROW()),VALUE("0"))))</f>
        <v>1</v>
      </c>
      <c r="N142" t="str">
        <f t="shared" ca="1" si="2"/>
        <v>2023/12/31</v>
      </c>
      <c r="O142" s="3"/>
      <c r="Q142" s="3"/>
      <c r="R142" s="3"/>
      <c r="S142" s="3"/>
      <c r="T142" s="3"/>
      <c r="U142" s="3"/>
      <c r="V142" s="3"/>
      <c r="W142" s="3"/>
      <c r="X142" s="1"/>
      <c r="Y142" s="3"/>
      <c r="Z142" s="3"/>
      <c r="AA142" s="3"/>
      <c r="AB142" s="3"/>
      <c r="AC142" cm="1">
        <f t="array" aca="1" ref="AC142" ca="1">IFERROR(IF(Sheet1!X142&lt;&gt;"",IF(Sheet1!X142=0.583333333333333,"14:00",Sheet1!X142),IF(AND(Sheet1!R142&lt;&gt;"",_xlfn.XLOOKUP(Sheet1!A142,INDIRECT("'[paichu.xlsx]Sheet1'!$A:$A"),INDIRECT("'[paichu.xlsx]Sheet1'!$G:$G"),"",0,1)&lt;&gt;""),_xlfn.XLOOKUP(Sheet1!A142,INDIRECT("'[paichu.xlsx]Sheet1'!$A:$A"),INDIRECT("'[paichu.xlsx]Sheet1'!$G:$G"),"",0,1),IF(AND(OR(発送日=0.583333333333333,発送日="14:00"),Sheet1!Q142&gt;=1),"14:00",IF(Sheet1!J142&gt;5,VALUE($AE$2),IF(AND(Sheet1!J142&lt;=5,Sheet1!J142&gt;=4),7,14))))),14)</f>
        <v>3</v>
      </c>
    </row>
    <row r="143" spans="1:29">
      <c r="A143">
        <v>885796313</v>
      </c>
      <c r="B143" s="3" t="s">
        <v>2069</v>
      </c>
      <c r="C143" t="str">
        <f ca="1">IF(Sheet1!E143="上架●","S2",IF(Sheet5!G143="Y","S2","S1"))</f>
        <v>S2</v>
      </c>
      <c r="D143" s="1"/>
      <c r="E143" s="3"/>
      <c r="F143" s="3"/>
      <c r="G143" s="3"/>
      <c r="H143" s="3"/>
      <c r="I143" s="3"/>
      <c r="J143" s="3"/>
      <c r="L143" s="8" cm="1">
        <f t="array" aca="1" ref="L14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89117</v>
      </c>
      <c r="M143" cm="1">
        <f t="array" aca="1" ref="M143" ca="1">IF(INDIRECT("Sheet1!"&amp;"E"&amp;ROW())  ="下架●",VALUE("0"),IF(OR(INDIRECT("Sheet1!"&amp;"E"&amp;ROW())  ="上架●",AND(INDIRECT("Sheet1!"&amp;"E"&amp;ROW())  ="問合●",VALUE(Sheet2!F143)=0)),VALUE("1"),IF(INDIRECT("Sheet2!"&amp;"F"&amp;ROW())  =1,INDIRECT("Sheet1!"&amp;"Q"&amp;ROW()),VALUE("0"))))</f>
        <v>1</v>
      </c>
      <c r="N143" t="str">
        <f t="shared" ca="1" si="2"/>
        <v>2023/12/31</v>
      </c>
      <c r="O143" s="3"/>
      <c r="Q143" s="3"/>
      <c r="R143" s="3"/>
      <c r="S143" s="3"/>
      <c r="T143" s="3"/>
      <c r="U143" s="3"/>
      <c r="V143" s="3"/>
      <c r="W143" s="3"/>
      <c r="X143" s="1"/>
      <c r="Y143" s="3"/>
      <c r="Z143" s="3"/>
      <c r="AA143" s="3"/>
      <c r="AB143" s="3"/>
      <c r="AC143" cm="1">
        <f t="array" aca="1" ref="AC143" ca="1">IFERROR(IF(Sheet1!X143&lt;&gt;"",IF(Sheet1!X143=0.583333333333333,"14:00",Sheet1!X143),IF(AND(Sheet1!R143&lt;&gt;"",_xlfn.XLOOKUP(Sheet1!A143,INDIRECT("'[paichu.xlsx]Sheet1'!$A:$A"),INDIRECT("'[paichu.xlsx]Sheet1'!$G:$G"),"",0,1)&lt;&gt;""),_xlfn.XLOOKUP(Sheet1!A143,INDIRECT("'[paichu.xlsx]Sheet1'!$A:$A"),INDIRECT("'[paichu.xlsx]Sheet1'!$G:$G"),"",0,1),IF(AND(OR(発送日=0.583333333333333,発送日="14:00"),Sheet1!Q143&gt;=1),"14:00",IF(Sheet1!J143&gt;5,VALUE($AE$2),IF(AND(Sheet1!J143&lt;=5,Sheet1!J143&gt;=4),7,14))))),14)</f>
        <v>3</v>
      </c>
    </row>
    <row r="144" spans="1:29">
      <c r="A144">
        <v>885796314</v>
      </c>
      <c r="B144" s="3" t="s">
        <v>2070</v>
      </c>
      <c r="C144" t="str">
        <f ca="1">IF(Sheet1!E144="上架●","S2",IF(Sheet5!G144="Y","S2","S1"))</f>
        <v>S2</v>
      </c>
      <c r="D144" s="1"/>
      <c r="E144" s="3"/>
      <c r="F144" s="3"/>
      <c r="G144" s="3"/>
      <c r="H144" s="3"/>
      <c r="I144" s="3"/>
      <c r="J144" s="3"/>
      <c r="L144" s="8" cm="1">
        <f t="array" aca="1" ref="L14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89528</v>
      </c>
      <c r="M144" cm="1">
        <f t="array" aca="1" ref="M144" ca="1">IF(INDIRECT("Sheet1!"&amp;"E"&amp;ROW())  ="下架●",VALUE("0"),IF(OR(INDIRECT("Sheet1!"&amp;"E"&amp;ROW())  ="上架●",AND(INDIRECT("Sheet1!"&amp;"E"&amp;ROW())  ="問合●",VALUE(Sheet2!F144)=0)),VALUE("1"),IF(INDIRECT("Sheet2!"&amp;"F"&amp;ROW())  =1,INDIRECT("Sheet1!"&amp;"Q"&amp;ROW()),VALUE("0"))))</f>
        <v>1</v>
      </c>
      <c r="N144" t="str">
        <f t="shared" ca="1" si="2"/>
        <v>2023/12/31</v>
      </c>
      <c r="O144" s="3"/>
      <c r="Q144" s="3"/>
      <c r="R144" s="3"/>
      <c r="S144" s="3"/>
      <c r="T144" s="3"/>
      <c r="U144" s="3"/>
      <c r="V144" s="3"/>
      <c r="W144" s="3"/>
      <c r="X144" s="1"/>
      <c r="Y144" s="3"/>
      <c r="Z144" s="3"/>
      <c r="AA144" s="3"/>
      <c r="AB144" s="3"/>
      <c r="AC144" cm="1">
        <f t="array" aca="1" ref="AC144" ca="1">IFERROR(IF(Sheet1!X144&lt;&gt;"",IF(Sheet1!X144=0.583333333333333,"14:00",Sheet1!X144),IF(AND(Sheet1!R144&lt;&gt;"",_xlfn.XLOOKUP(Sheet1!A144,INDIRECT("'[paichu.xlsx]Sheet1'!$A:$A"),INDIRECT("'[paichu.xlsx]Sheet1'!$G:$G"),"",0,1)&lt;&gt;""),_xlfn.XLOOKUP(Sheet1!A144,INDIRECT("'[paichu.xlsx]Sheet1'!$A:$A"),INDIRECT("'[paichu.xlsx]Sheet1'!$G:$G"),"",0,1),IF(AND(OR(発送日=0.583333333333333,発送日="14:00"),Sheet1!Q144&gt;=1),"14:00",IF(Sheet1!J144&gt;5,VALUE($AE$2),IF(AND(Sheet1!J144&lt;=5,Sheet1!J144&gt;=4),7,14))))),14)</f>
        <v>3</v>
      </c>
    </row>
    <row r="145" spans="1:29">
      <c r="A145">
        <v>885796315</v>
      </c>
      <c r="B145" s="3" t="s">
        <v>2071</v>
      </c>
      <c r="C145" t="str">
        <f ca="1">IF(Sheet1!E145="上架●","S2",IF(Sheet5!G145="Y","S2","S1"))</f>
        <v>S2</v>
      </c>
      <c r="D145" s="1"/>
      <c r="E145" s="3"/>
      <c r="F145" s="3"/>
      <c r="G145" s="3"/>
      <c r="H145" s="3"/>
      <c r="I145" s="3"/>
      <c r="J145" s="3"/>
      <c r="L145" s="8" cm="1">
        <f t="array" aca="1" ref="L14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110323</v>
      </c>
      <c r="M145" cm="1">
        <f t="array" aca="1" ref="M145" ca="1">IF(INDIRECT("Sheet1!"&amp;"E"&amp;ROW())  ="下架●",VALUE("0"),IF(OR(INDIRECT("Sheet1!"&amp;"E"&amp;ROW())  ="上架●",AND(INDIRECT("Sheet1!"&amp;"E"&amp;ROW())  ="問合●",VALUE(Sheet2!F145)=0)),VALUE("1"),IF(INDIRECT("Sheet2!"&amp;"F"&amp;ROW())  =1,INDIRECT("Sheet1!"&amp;"Q"&amp;ROW()),VALUE("0"))))</f>
        <v>1</v>
      </c>
      <c r="N145" t="str">
        <f t="shared" ca="1" si="2"/>
        <v>2023/12/31</v>
      </c>
      <c r="O145" s="3"/>
      <c r="Q145" s="3"/>
      <c r="R145" s="3"/>
      <c r="S145" s="3"/>
      <c r="T145" s="3"/>
      <c r="U145" s="3"/>
      <c r="V145" s="3"/>
      <c r="W145" s="3"/>
      <c r="X145" s="1"/>
      <c r="Y145" s="3"/>
      <c r="Z145" s="3"/>
      <c r="AA145" s="3"/>
      <c r="AB145" s="3"/>
      <c r="AC145" cm="1">
        <f t="array" aca="1" ref="AC145" ca="1">IFERROR(IF(Sheet1!X145&lt;&gt;"",IF(Sheet1!X145=0.583333333333333,"14:00",Sheet1!X145),IF(AND(Sheet1!R145&lt;&gt;"",_xlfn.XLOOKUP(Sheet1!A145,INDIRECT("'[paichu.xlsx]Sheet1'!$A:$A"),INDIRECT("'[paichu.xlsx]Sheet1'!$G:$G"),"",0,1)&lt;&gt;""),_xlfn.XLOOKUP(Sheet1!A145,INDIRECT("'[paichu.xlsx]Sheet1'!$A:$A"),INDIRECT("'[paichu.xlsx]Sheet1'!$G:$G"),"",0,1),IF(AND(OR(発送日=0.583333333333333,発送日="14:00"),Sheet1!Q145&gt;=1),"14:00",IF(Sheet1!J145&gt;5,VALUE($AE$2),IF(AND(Sheet1!J145&lt;=5,Sheet1!J145&gt;=4),7,14))))),14)</f>
        <v>3</v>
      </c>
    </row>
    <row r="146" spans="1:29">
      <c r="A146">
        <v>885796316</v>
      </c>
      <c r="B146" s="3" t="s">
        <v>2072</v>
      </c>
      <c r="C146" t="str">
        <f ca="1">IF(Sheet1!E146="上架●","S2",IF(Sheet5!G146="Y","S2","S1"))</f>
        <v>S2</v>
      </c>
      <c r="D146" s="1"/>
      <c r="E146" s="3"/>
      <c r="F146" s="3"/>
      <c r="G146" s="3"/>
      <c r="H146" s="3"/>
      <c r="I146" s="3"/>
      <c r="J146" s="3"/>
      <c r="L146" s="8" cm="1">
        <f t="array" aca="1" ref="L14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59864</v>
      </c>
      <c r="M146" cm="1">
        <f t="array" aca="1" ref="M146" ca="1">IF(INDIRECT("Sheet1!"&amp;"E"&amp;ROW())  ="下架●",VALUE("0"),IF(OR(INDIRECT("Sheet1!"&amp;"E"&amp;ROW())  ="上架●",AND(INDIRECT("Sheet1!"&amp;"E"&amp;ROW())  ="問合●",VALUE(Sheet2!F146)=0)),VALUE("1"),IF(INDIRECT("Sheet2!"&amp;"F"&amp;ROW())  =1,INDIRECT("Sheet1!"&amp;"Q"&amp;ROW()),VALUE("0"))))</f>
        <v>0</v>
      </c>
      <c r="N146" t="str">
        <f t="shared" ca="1" si="2"/>
        <v>2023/12/31</v>
      </c>
      <c r="O146" s="3"/>
      <c r="Q146" s="3"/>
      <c r="R146" s="3"/>
      <c r="S146" s="3"/>
      <c r="T146" s="3"/>
      <c r="U146" s="3"/>
      <c r="V146" s="3"/>
      <c r="W146" s="3"/>
      <c r="X146" s="1"/>
      <c r="Y146" s="3"/>
      <c r="Z146" s="3"/>
      <c r="AA146" s="3"/>
      <c r="AB146" s="3"/>
      <c r="AC146" cm="1">
        <f t="array" aca="1" ref="AC146" ca="1">IFERROR(IF(Sheet1!X146&lt;&gt;"",IF(Sheet1!X146=0.583333333333333,"14:00",Sheet1!X146),IF(AND(Sheet1!R146&lt;&gt;"",_xlfn.XLOOKUP(Sheet1!A146,INDIRECT("'[paichu.xlsx]Sheet1'!$A:$A"),INDIRECT("'[paichu.xlsx]Sheet1'!$G:$G"),"",0,1)&lt;&gt;""),_xlfn.XLOOKUP(Sheet1!A146,INDIRECT("'[paichu.xlsx]Sheet1'!$A:$A"),INDIRECT("'[paichu.xlsx]Sheet1'!$G:$G"),"",0,1),IF(AND(OR(発送日=0.583333333333333,発送日="14:00"),Sheet1!Q146&gt;=1),"14:00",IF(Sheet1!J146&gt;5,VALUE($AE$2),IF(AND(Sheet1!J146&lt;=5,Sheet1!J146&gt;=4),7,14))))),14)</f>
        <v>14</v>
      </c>
    </row>
    <row r="147" spans="1:29">
      <c r="A147">
        <v>885796317</v>
      </c>
      <c r="B147" s="3" t="s">
        <v>2073</v>
      </c>
      <c r="C147" t="str">
        <f ca="1">IF(Sheet1!E147="上架●","S2",IF(Sheet5!G147="Y","S2","S1"))</f>
        <v>S2</v>
      </c>
      <c r="D147" s="1"/>
      <c r="E147" s="3"/>
      <c r="F147" s="3"/>
      <c r="G147" s="3"/>
      <c r="H147" s="3"/>
      <c r="I147" s="3"/>
      <c r="J147" s="3"/>
      <c r="L147" s="8" cm="1">
        <f t="array" aca="1" ref="L14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65714</v>
      </c>
      <c r="M147" cm="1">
        <f t="array" aca="1" ref="M147" ca="1">IF(INDIRECT("Sheet1!"&amp;"E"&amp;ROW())  ="下架●",VALUE("0"),IF(OR(INDIRECT("Sheet1!"&amp;"E"&amp;ROW())  ="上架●",AND(INDIRECT("Sheet1!"&amp;"E"&amp;ROW())  ="問合●",VALUE(Sheet2!F147)=0)),VALUE("1"),IF(INDIRECT("Sheet2!"&amp;"F"&amp;ROW())  =1,INDIRECT("Sheet1!"&amp;"Q"&amp;ROW()),VALUE("0"))))</f>
        <v>0</v>
      </c>
      <c r="N147" t="str">
        <f t="shared" ca="1" si="2"/>
        <v>2023/12/31</v>
      </c>
      <c r="O147" s="3"/>
      <c r="Q147" s="3"/>
      <c r="R147" s="3"/>
      <c r="S147" s="3"/>
      <c r="T147" s="3"/>
      <c r="U147" s="3"/>
      <c r="V147" s="3"/>
      <c r="W147" s="3"/>
      <c r="X147" s="1"/>
      <c r="Y147" s="3"/>
      <c r="Z147" s="3"/>
      <c r="AA147" s="3"/>
      <c r="AB147" s="3"/>
      <c r="AC147" cm="1">
        <f t="array" aca="1" ref="AC147" ca="1">IFERROR(IF(Sheet1!X147&lt;&gt;"",IF(Sheet1!X147=0.583333333333333,"14:00",Sheet1!X147),IF(AND(Sheet1!R147&lt;&gt;"",_xlfn.XLOOKUP(Sheet1!A147,INDIRECT("'[paichu.xlsx]Sheet1'!$A:$A"),INDIRECT("'[paichu.xlsx]Sheet1'!$G:$G"),"",0,1)&lt;&gt;""),_xlfn.XLOOKUP(Sheet1!A147,INDIRECT("'[paichu.xlsx]Sheet1'!$A:$A"),INDIRECT("'[paichu.xlsx]Sheet1'!$G:$G"),"",0,1),IF(AND(OR(発送日=0.583333333333333,発送日="14:00"),Sheet1!Q147&gt;=1),"14:00",IF(Sheet1!J147&gt;5,VALUE($AE$2),IF(AND(Sheet1!J147&lt;=5,Sheet1!J147&gt;=4),7,14))))),14)</f>
        <v>14</v>
      </c>
    </row>
    <row r="148" spans="1:29">
      <c r="A148">
        <v>885796319</v>
      </c>
      <c r="B148" s="3" t="s">
        <v>2074</v>
      </c>
      <c r="C148" t="str">
        <f ca="1">IF(Sheet1!E148="上架●","S2",IF(Sheet5!G148="Y","S2","S1"))</f>
        <v>S2</v>
      </c>
      <c r="D148" s="1"/>
      <c r="E148" s="3"/>
      <c r="F148" s="3"/>
      <c r="G148" s="3"/>
      <c r="H148" s="3"/>
      <c r="I148" s="3"/>
      <c r="J148" s="3"/>
      <c r="L148" s="8" cm="1">
        <f t="array" aca="1" ref="L14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58571</v>
      </c>
      <c r="M148" cm="1">
        <f t="array" aca="1" ref="M148" ca="1">IF(INDIRECT("Sheet1!"&amp;"E"&amp;ROW())  ="下架●",VALUE("0"),IF(OR(INDIRECT("Sheet1!"&amp;"E"&amp;ROW())  ="上架●",AND(INDIRECT("Sheet1!"&amp;"E"&amp;ROW())  ="問合●",VALUE(Sheet2!F148)=0)),VALUE("1"),IF(INDIRECT("Sheet2!"&amp;"F"&amp;ROW())  =1,INDIRECT("Sheet1!"&amp;"Q"&amp;ROW()),VALUE("0"))))</f>
        <v>0</v>
      </c>
      <c r="N148" t="str">
        <f t="shared" ca="1" si="2"/>
        <v>2023/12/31</v>
      </c>
      <c r="O148" s="3"/>
      <c r="Q148" s="3"/>
      <c r="R148" s="3"/>
      <c r="S148" s="3"/>
      <c r="T148" s="3"/>
      <c r="U148" s="3"/>
      <c r="V148" s="3"/>
      <c r="W148" s="3"/>
      <c r="X148" s="1"/>
      <c r="Y148" s="3"/>
      <c r="Z148" s="3"/>
      <c r="AA148" s="3"/>
      <c r="AB148" s="3"/>
      <c r="AC148" cm="1">
        <f t="array" aca="1" ref="AC148" ca="1">IFERROR(IF(Sheet1!X148&lt;&gt;"",IF(Sheet1!X148=0.583333333333333,"14:00",Sheet1!X148),IF(AND(Sheet1!R148&lt;&gt;"",_xlfn.XLOOKUP(Sheet1!A148,INDIRECT("'[paichu.xlsx]Sheet1'!$A:$A"),INDIRECT("'[paichu.xlsx]Sheet1'!$G:$G"),"",0,1)&lt;&gt;""),_xlfn.XLOOKUP(Sheet1!A148,INDIRECT("'[paichu.xlsx]Sheet1'!$A:$A"),INDIRECT("'[paichu.xlsx]Sheet1'!$G:$G"),"",0,1),IF(AND(OR(発送日=0.583333333333333,発送日="14:00"),Sheet1!Q148&gt;=1),"14:00",IF(Sheet1!J148&gt;5,VALUE($AE$2),IF(AND(Sheet1!J148&lt;=5,Sheet1!J148&gt;=4),7,14))))),14)</f>
        <v>14</v>
      </c>
    </row>
    <row r="149" spans="1:29">
      <c r="A149">
        <v>885796318</v>
      </c>
      <c r="B149" s="3" t="s">
        <v>2075</v>
      </c>
      <c r="C149" t="str">
        <f ca="1">IF(Sheet1!E149="上架●","S2",IF(Sheet5!G149="Y","S2","S1"))</f>
        <v>S2</v>
      </c>
      <c r="D149" s="1"/>
      <c r="E149" s="3"/>
      <c r="F149" s="3"/>
      <c r="G149" s="3"/>
      <c r="H149" s="3"/>
      <c r="I149" s="3"/>
      <c r="J149" s="3"/>
      <c r="L149" s="8" cm="1">
        <f t="array" aca="1" ref="L14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44245</v>
      </c>
      <c r="M149" cm="1">
        <f t="array" aca="1" ref="M149" ca="1">IF(INDIRECT("Sheet1!"&amp;"E"&amp;ROW())  ="下架●",VALUE("0"),IF(OR(INDIRECT("Sheet1!"&amp;"E"&amp;ROW())  ="上架●",AND(INDIRECT("Sheet1!"&amp;"E"&amp;ROW())  ="問合●",VALUE(Sheet2!F149)=0)),VALUE("1"),IF(INDIRECT("Sheet2!"&amp;"F"&amp;ROW())  =1,INDIRECT("Sheet1!"&amp;"Q"&amp;ROW()),VALUE("0"))))</f>
        <v>0</v>
      </c>
      <c r="N149" t="str">
        <f t="shared" ca="1" si="2"/>
        <v>2023/12/31</v>
      </c>
      <c r="O149" s="3"/>
      <c r="Q149" s="3"/>
      <c r="R149" s="3"/>
      <c r="S149" s="3"/>
      <c r="T149" s="3"/>
      <c r="U149" s="3"/>
      <c r="V149" s="3"/>
      <c r="W149" s="3"/>
      <c r="X149" s="1"/>
      <c r="Y149" s="3"/>
      <c r="Z149" s="3"/>
      <c r="AA149" s="3"/>
      <c r="AB149" s="3"/>
      <c r="AC149" cm="1">
        <f t="array" aca="1" ref="AC149" ca="1">IFERROR(IF(Sheet1!X149&lt;&gt;"",IF(Sheet1!X149=0.583333333333333,"14:00",Sheet1!X149),IF(AND(Sheet1!R149&lt;&gt;"",_xlfn.XLOOKUP(Sheet1!A149,INDIRECT("'[paichu.xlsx]Sheet1'!$A:$A"),INDIRECT("'[paichu.xlsx]Sheet1'!$G:$G"),"",0,1)&lt;&gt;""),_xlfn.XLOOKUP(Sheet1!A149,INDIRECT("'[paichu.xlsx]Sheet1'!$A:$A"),INDIRECT("'[paichu.xlsx]Sheet1'!$G:$G"),"",0,1),IF(AND(OR(発送日=0.583333333333333,発送日="14:00"),Sheet1!Q149&gt;=1),"14:00",IF(Sheet1!J149&gt;5,VALUE($AE$2),IF(AND(Sheet1!J149&lt;=5,Sheet1!J149&gt;=4),7,14))))),14)</f>
        <v>14</v>
      </c>
    </row>
    <row r="150" spans="1:29">
      <c r="A150">
        <v>885796322</v>
      </c>
      <c r="B150" s="3" t="s">
        <v>2076</v>
      </c>
      <c r="C150" t="str">
        <f ca="1">IF(Sheet1!E150="上架●","S2",IF(Sheet5!G150="Y","S2","S1"))</f>
        <v>S2</v>
      </c>
      <c r="D150" s="1"/>
      <c r="E150" s="3"/>
      <c r="F150" s="3"/>
      <c r="G150" s="3"/>
      <c r="H150" s="3"/>
      <c r="I150" s="3"/>
      <c r="J150" s="3"/>
      <c r="L150" s="8" cm="1">
        <f t="array" aca="1" ref="L15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34264</v>
      </c>
      <c r="M150" cm="1">
        <f t="array" aca="1" ref="M150" ca="1">IF(INDIRECT("Sheet1!"&amp;"E"&amp;ROW())  ="下架●",VALUE("0"),IF(OR(INDIRECT("Sheet1!"&amp;"E"&amp;ROW())  ="上架●",AND(INDIRECT("Sheet1!"&amp;"E"&amp;ROW())  ="問合●",VALUE(Sheet2!F150)=0)),VALUE("1"),IF(INDIRECT("Sheet2!"&amp;"F"&amp;ROW())  =1,INDIRECT("Sheet1!"&amp;"Q"&amp;ROW()),VALUE("0"))))</f>
        <v>0</v>
      </c>
      <c r="N150" t="str">
        <f t="shared" ca="1" si="2"/>
        <v>2023/12/31</v>
      </c>
      <c r="O150" s="3"/>
      <c r="Q150" s="3"/>
      <c r="R150" s="3"/>
      <c r="S150" s="3"/>
      <c r="T150" s="3"/>
      <c r="U150" s="3"/>
      <c r="V150" s="3"/>
      <c r="W150" s="3"/>
      <c r="X150" s="1"/>
      <c r="Y150" s="3"/>
      <c r="Z150" s="3"/>
      <c r="AA150" s="3"/>
      <c r="AB150" s="3"/>
      <c r="AC150" cm="1">
        <f t="array" aca="1" ref="AC150" ca="1">IFERROR(IF(Sheet1!X150&lt;&gt;"",IF(Sheet1!X150=0.583333333333333,"14:00",Sheet1!X150),IF(AND(Sheet1!R150&lt;&gt;"",_xlfn.XLOOKUP(Sheet1!A150,INDIRECT("'[paichu.xlsx]Sheet1'!$A:$A"),INDIRECT("'[paichu.xlsx]Sheet1'!$G:$G"),"",0,1)&lt;&gt;""),_xlfn.XLOOKUP(Sheet1!A150,INDIRECT("'[paichu.xlsx]Sheet1'!$A:$A"),INDIRECT("'[paichu.xlsx]Sheet1'!$G:$G"),"",0,1),IF(AND(OR(発送日=0.583333333333333,発送日="14:00"),Sheet1!Q150&gt;=1),"14:00",IF(Sheet1!J150&gt;5,VALUE($AE$2),IF(AND(Sheet1!J150&lt;=5,Sheet1!J150&gt;=4),7,14))))),14)</f>
        <v>14</v>
      </c>
    </row>
    <row r="151" spans="1:29">
      <c r="A151">
        <v>885796320</v>
      </c>
      <c r="B151" s="3" t="s">
        <v>2077</v>
      </c>
      <c r="C151" t="str">
        <f ca="1">IF(Sheet1!E151="上架●","S2",IF(Sheet5!G151="Y","S2","S1"))</f>
        <v>S2</v>
      </c>
      <c r="D151" s="1"/>
      <c r="E151" s="3"/>
      <c r="F151" s="3"/>
      <c r="G151" s="3"/>
      <c r="H151" s="3"/>
      <c r="I151" s="3"/>
      <c r="J151" s="3"/>
      <c r="L151" s="8" cm="1">
        <f t="array" aca="1" ref="L15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32967</v>
      </c>
      <c r="M151" cm="1">
        <f t="array" aca="1" ref="M151" ca="1">IF(INDIRECT("Sheet1!"&amp;"E"&amp;ROW())  ="下架●",VALUE("0"),IF(OR(INDIRECT("Sheet1!"&amp;"E"&amp;ROW())  ="上架●",AND(INDIRECT("Sheet1!"&amp;"E"&amp;ROW())  ="問合●",VALUE(Sheet2!F151)=0)),VALUE("1"),IF(INDIRECT("Sheet2!"&amp;"F"&amp;ROW())  =1,INDIRECT("Sheet1!"&amp;"Q"&amp;ROW()),VALUE("0"))))</f>
        <v>0</v>
      </c>
      <c r="N151" t="str">
        <f t="shared" ca="1" si="2"/>
        <v>2023/12/31</v>
      </c>
      <c r="O151" s="3"/>
      <c r="Q151" s="3"/>
      <c r="R151" s="3"/>
      <c r="S151" s="3"/>
      <c r="T151" s="3"/>
      <c r="U151" s="3"/>
      <c r="V151" s="3"/>
      <c r="W151" s="3"/>
      <c r="X151" s="1"/>
      <c r="Y151" s="3"/>
      <c r="Z151" s="3"/>
      <c r="AA151" s="3"/>
      <c r="AB151" s="3"/>
      <c r="AC151" cm="1">
        <f t="array" aca="1" ref="AC151" ca="1">IFERROR(IF(Sheet1!X151&lt;&gt;"",IF(Sheet1!X151=0.583333333333333,"14:00",Sheet1!X151),IF(AND(Sheet1!R151&lt;&gt;"",_xlfn.XLOOKUP(Sheet1!A151,INDIRECT("'[paichu.xlsx]Sheet1'!$A:$A"),INDIRECT("'[paichu.xlsx]Sheet1'!$G:$G"),"",0,1)&lt;&gt;""),_xlfn.XLOOKUP(Sheet1!A151,INDIRECT("'[paichu.xlsx]Sheet1'!$A:$A"),INDIRECT("'[paichu.xlsx]Sheet1'!$G:$G"),"",0,1),IF(AND(OR(発送日=0.583333333333333,発送日="14:00"),Sheet1!Q151&gt;=1),"14:00",IF(Sheet1!J151&gt;5,VALUE($AE$2),IF(AND(Sheet1!J151&lt;=5,Sheet1!J151&gt;=4),7,14))))),14)</f>
        <v>14</v>
      </c>
    </row>
    <row r="152" spans="1:29">
      <c r="A152">
        <v>885796321</v>
      </c>
      <c r="B152" s="3" t="s">
        <v>2078</v>
      </c>
      <c r="C152" t="str">
        <f>IF(Sheet1!E152="上架●","S2",IF(Sheet5!G152="Y","S2","S1"))</f>
        <v>S2</v>
      </c>
      <c r="D152" s="1"/>
      <c r="E152" s="3"/>
      <c r="F152" s="3"/>
      <c r="G152" s="3"/>
      <c r="H152" s="3"/>
      <c r="I152" s="3"/>
      <c r="J152" s="3"/>
      <c r="L152" s="8" cm="1">
        <f t="array" aca="1" ref="L15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75375</v>
      </c>
      <c r="M152" cm="1">
        <f t="array" aca="1" ref="M152" ca="1">IF(INDIRECT("Sheet1!"&amp;"E"&amp;ROW())  ="下架●",VALUE("0"),IF(OR(INDIRECT("Sheet1!"&amp;"E"&amp;ROW())  ="上架●",AND(INDIRECT("Sheet1!"&amp;"E"&amp;ROW())  ="問合●",VALUE(Sheet2!F152)=0)),VALUE("1"),IF(INDIRECT("Sheet2!"&amp;"F"&amp;ROW())  =1,INDIRECT("Sheet1!"&amp;"Q"&amp;ROW()),VALUE("0"))))</f>
        <v>0</v>
      </c>
      <c r="N152" t="str">
        <f t="shared" ca="1" si="2"/>
        <v>2023/12/31</v>
      </c>
      <c r="O152" s="3"/>
      <c r="Q152" s="3"/>
      <c r="R152" s="3"/>
      <c r="S152" s="3"/>
      <c r="T152" s="3"/>
      <c r="U152" s="3"/>
      <c r="V152" s="3"/>
      <c r="W152" s="3"/>
      <c r="X152" s="1"/>
      <c r="Y152" s="3"/>
      <c r="Z152" s="3"/>
      <c r="AA152" s="3"/>
      <c r="AB152" s="3"/>
      <c r="AC152" cm="1">
        <f t="array" aca="1" ref="AC152" ca="1">IFERROR(IF(Sheet1!X152&lt;&gt;"",IF(Sheet1!X152=0.583333333333333,"14:00",Sheet1!X152),IF(AND(Sheet1!R152&lt;&gt;"",_xlfn.XLOOKUP(Sheet1!A152,INDIRECT("'[paichu.xlsx]Sheet1'!$A:$A"),INDIRECT("'[paichu.xlsx]Sheet1'!$G:$G"),"",0,1)&lt;&gt;""),_xlfn.XLOOKUP(Sheet1!A152,INDIRECT("'[paichu.xlsx]Sheet1'!$A:$A"),INDIRECT("'[paichu.xlsx]Sheet1'!$G:$G"),"",0,1),IF(AND(OR(発送日=0.583333333333333,発送日="14:00"),Sheet1!Q152&gt;=1),"14:00",IF(Sheet1!J152&gt;5,VALUE($AE$2),IF(AND(Sheet1!J152&lt;=5,Sheet1!J152&gt;=4),7,14))))),14)</f>
        <v>7</v>
      </c>
    </row>
    <row r="153" spans="1:29">
      <c r="A153">
        <v>885796323</v>
      </c>
      <c r="B153" s="3" t="s">
        <v>2079</v>
      </c>
      <c r="C153" t="str">
        <f ca="1">IF(Sheet1!E153="上架●","S2",IF(Sheet5!G153="Y","S2","S1"))</f>
        <v>S2</v>
      </c>
      <c r="D153" s="1"/>
      <c r="E153" s="3"/>
      <c r="F153" s="3"/>
      <c r="G153" s="3"/>
      <c r="H153" s="3"/>
      <c r="I153" s="3"/>
      <c r="J153" s="3"/>
      <c r="L153" s="8" cm="1">
        <f t="array" aca="1" ref="L15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76055</v>
      </c>
      <c r="M153" cm="1">
        <f t="array" aca="1" ref="M153" ca="1">IF(INDIRECT("Sheet1!"&amp;"E"&amp;ROW())  ="下架●",VALUE("0"),IF(OR(INDIRECT("Sheet1!"&amp;"E"&amp;ROW())  ="上架●",AND(INDIRECT("Sheet1!"&amp;"E"&amp;ROW())  ="問合●",VALUE(Sheet2!F153)=0)),VALUE("1"),IF(INDIRECT("Sheet2!"&amp;"F"&amp;ROW())  =1,INDIRECT("Sheet1!"&amp;"Q"&amp;ROW()),VALUE("0"))))</f>
        <v>0</v>
      </c>
      <c r="N153" t="str">
        <f t="shared" ca="1" si="2"/>
        <v>2023/12/31</v>
      </c>
      <c r="O153" s="3"/>
      <c r="Q153" s="3"/>
      <c r="R153" s="3"/>
      <c r="S153" s="3"/>
      <c r="T153" s="3"/>
      <c r="U153" s="3"/>
      <c r="V153" s="3"/>
      <c r="W153" s="3"/>
      <c r="X153" s="1"/>
      <c r="Y153" s="3"/>
      <c r="Z153" s="3"/>
      <c r="AA153" s="3"/>
      <c r="AB153" s="3"/>
      <c r="AC153" cm="1">
        <f t="array" aca="1" ref="AC153" ca="1">IFERROR(IF(Sheet1!X153&lt;&gt;"",IF(Sheet1!X153=0.583333333333333,"14:00",Sheet1!X153),IF(AND(Sheet1!R153&lt;&gt;"",_xlfn.XLOOKUP(Sheet1!A153,INDIRECT("'[paichu.xlsx]Sheet1'!$A:$A"),INDIRECT("'[paichu.xlsx]Sheet1'!$G:$G"),"",0,1)&lt;&gt;""),_xlfn.XLOOKUP(Sheet1!A153,INDIRECT("'[paichu.xlsx]Sheet1'!$A:$A"),INDIRECT("'[paichu.xlsx]Sheet1'!$G:$G"),"",0,1),IF(AND(OR(発送日=0.583333333333333,発送日="14:00"),Sheet1!Q153&gt;=1),"14:00",IF(Sheet1!J153&gt;5,VALUE($AE$2),IF(AND(Sheet1!J153&lt;=5,Sheet1!J153&gt;=4),7,14))))),14)</f>
        <v>14</v>
      </c>
    </row>
    <row r="154" spans="1:29">
      <c r="A154">
        <v>885796324</v>
      </c>
      <c r="B154" s="3" t="s">
        <v>2080</v>
      </c>
      <c r="C154" t="str">
        <f ca="1">IF(Sheet1!E154="上架●","S2",IF(Sheet5!G154="Y","S2","S1"))</f>
        <v>S2</v>
      </c>
      <c r="D154" s="1"/>
      <c r="E154" s="3"/>
      <c r="F154" s="3"/>
      <c r="G154" s="3"/>
      <c r="H154" s="3"/>
      <c r="I154" s="3"/>
      <c r="J154" s="3"/>
      <c r="L154" s="8" cm="1">
        <f t="array" aca="1" ref="L15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53055</v>
      </c>
      <c r="M154" cm="1">
        <f t="array" aca="1" ref="M154" ca="1">IF(INDIRECT("Sheet1!"&amp;"E"&amp;ROW())  ="下架●",VALUE("0"),IF(OR(INDIRECT("Sheet1!"&amp;"E"&amp;ROW())  ="上架●",AND(INDIRECT("Sheet1!"&amp;"E"&amp;ROW())  ="問合●",VALUE(Sheet2!F154)=0)),VALUE("1"),IF(INDIRECT("Sheet2!"&amp;"F"&amp;ROW())  =1,INDIRECT("Sheet1!"&amp;"Q"&amp;ROW()),VALUE("0"))))</f>
        <v>0</v>
      </c>
      <c r="N154" t="str">
        <f t="shared" ca="1" si="2"/>
        <v>2023/12/31</v>
      </c>
      <c r="O154" s="3"/>
      <c r="Q154" s="3"/>
      <c r="R154" s="3"/>
      <c r="S154" s="3"/>
      <c r="T154" s="3"/>
      <c r="U154" s="3"/>
      <c r="V154" s="3"/>
      <c r="W154" s="3"/>
      <c r="X154" s="1"/>
      <c r="Y154" s="3"/>
      <c r="Z154" s="3"/>
      <c r="AA154" s="3"/>
      <c r="AB154" s="3"/>
      <c r="AC154" cm="1">
        <f t="array" aca="1" ref="AC154" ca="1">IFERROR(IF(Sheet1!X154&lt;&gt;"",IF(Sheet1!X154=0.583333333333333,"14:00",Sheet1!X154),IF(AND(Sheet1!R154&lt;&gt;"",_xlfn.XLOOKUP(Sheet1!A154,INDIRECT("'[paichu.xlsx]Sheet1'!$A:$A"),INDIRECT("'[paichu.xlsx]Sheet1'!$G:$G"),"",0,1)&lt;&gt;""),_xlfn.XLOOKUP(Sheet1!A154,INDIRECT("'[paichu.xlsx]Sheet1'!$A:$A"),INDIRECT("'[paichu.xlsx]Sheet1'!$G:$G"),"",0,1),IF(AND(OR(発送日=0.583333333333333,発送日="14:00"),Sheet1!Q154&gt;=1),"14:00",IF(Sheet1!J154&gt;5,VALUE($AE$2),IF(AND(Sheet1!J154&lt;=5,Sheet1!J154&gt;=4),7,14))))),14)</f>
        <v>14</v>
      </c>
    </row>
    <row r="155" spans="1:29">
      <c r="A155">
        <v>885796325</v>
      </c>
      <c r="B155" s="3" t="s">
        <v>2081</v>
      </c>
      <c r="C155" t="str">
        <f ca="1">IF(Sheet1!E155="上架●","S2",IF(Sheet5!G155="Y","S2","S1"))</f>
        <v>S2</v>
      </c>
      <c r="D155" s="1"/>
      <c r="E155" s="3"/>
      <c r="F155" s="3"/>
      <c r="G155" s="3"/>
      <c r="H155" s="3"/>
      <c r="I155" s="3"/>
      <c r="J155" s="3"/>
      <c r="L155" s="8" cm="1">
        <f t="array" aca="1" ref="L15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51956</v>
      </c>
      <c r="M155" cm="1">
        <f t="array" aca="1" ref="M155" ca="1">IF(INDIRECT("Sheet1!"&amp;"E"&amp;ROW())  ="下架●",VALUE("0"),IF(OR(INDIRECT("Sheet1!"&amp;"E"&amp;ROW())  ="上架●",AND(INDIRECT("Sheet1!"&amp;"E"&amp;ROW())  ="問合●",VALUE(Sheet2!F155)=0)),VALUE("1"),IF(INDIRECT("Sheet2!"&amp;"F"&amp;ROW())  =1,INDIRECT("Sheet1!"&amp;"Q"&amp;ROW()),VALUE("0"))))</f>
        <v>0</v>
      </c>
      <c r="N155" t="str">
        <f t="shared" ca="1" si="2"/>
        <v>2023/12/31</v>
      </c>
      <c r="O155" s="3"/>
      <c r="Q155" s="3"/>
      <c r="R155" s="3"/>
      <c r="S155" s="3"/>
      <c r="T155" s="3"/>
      <c r="U155" s="3"/>
      <c r="V155" s="3"/>
      <c r="W155" s="3"/>
      <c r="X155" s="1"/>
      <c r="Y155" s="3"/>
      <c r="Z155" s="3"/>
      <c r="AA155" s="3"/>
      <c r="AB155" s="3"/>
      <c r="AC155" cm="1">
        <f t="array" aca="1" ref="AC155" ca="1">IFERROR(IF(Sheet1!X155&lt;&gt;"",IF(Sheet1!X155=0.583333333333333,"14:00",Sheet1!X155),IF(AND(Sheet1!R155&lt;&gt;"",_xlfn.XLOOKUP(Sheet1!A155,INDIRECT("'[paichu.xlsx]Sheet1'!$A:$A"),INDIRECT("'[paichu.xlsx]Sheet1'!$G:$G"),"",0,1)&lt;&gt;""),_xlfn.XLOOKUP(Sheet1!A155,INDIRECT("'[paichu.xlsx]Sheet1'!$A:$A"),INDIRECT("'[paichu.xlsx]Sheet1'!$G:$G"),"",0,1),IF(AND(OR(発送日=0.583333333333333,発送日="14:00"),Sheet1!Q155&gt;=1),"14:00",IF(Sheet1!J155&gt;5,VALUE($AE$2),IF(AND(Sheet1!J155&lt;=5,Sheet1!J155&gt;=4),7,14))))),14)</f>
        <v>14</v>
      </c>
    </row>
    <row r="156" spans="1:29">
      <c r="A156">
        <v>885796330</v>
      </c>
      <c r="B156" s="3" t="s">
        <v>2082</v>
      </c>
      <c r="C156" t="str">
        <f ca="1">IF(Sheet1!E156="上架●","S2",IF(Sheet5!G156="Y","S2","S1"))</f>
        <v>S2</v>
      </c>
      <c r="D156" s="1"/>
      <c r="E156" s="3"/>
      <c r="F156" s="3"/>
      <c r="G156" s="3"/>
      <c r="H156" s="3"/>
      <c r="I156" s="3"/>
      <c r="J156" s="3"/>
      <c r="L156" s="8" cm="1">
        <f t="array" aca="1" ref="L15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50488</v>
      </c>
      <c r="M156" cm="1">
        <f t="array" aca="1" ref="M156" ca="1">IF(INDIRECT("Sheet1!"&amp;"E"&amp;ROW())  ="下架●",VALUE("0"),IF(OR(INDIRECT("Sheet1!"&amp;"E"&amp;ROW())  ="上架●",AND(INDIRECT("Sheet1!"&amp;"E"&amp;ROW())  ="問合●",VALUE(Sheet2!F156)=0)),VALUE("1"),IF(INDIRECT("Sheet2!"&amp;"F"&amp;ROW())  =1,INDIRECT("Sheet1!"&amp;"Q"&amp;ROW()),VALUE("0"))))</f>
        <v>1</v>
      </c>
      <c r="N156" t="str">
        <f t="shared" ca="1" si="2"/>
        <v>2023/12/31</v>
      </c>
      <c r="O156" s="3"/>
      <c r="Q156" s="3"/>
      <c r="R156" s="3"/>
      <c r="S156" s="3"/>
      <c r="T156" s="3"/>
      <c r="U156" s="3"/>
      <c r="V156" s="3"/>
      <c r="W156" s="3"/>
      <c r="X156" s="1"/>
      <c r="Y156" s="3"/>
      <c r="Z156" s="3"/>
      <c r="AA156" s="3"/>
      <c r="AB156" s="3"/>
      <c r="AC156" cm="1">
        <f t="array" aca="1" ref="AC156" ca="1">IFERROR(IF(Sheet1!X156&lt;&gt;"",IF(Sheet1!X156=0.583333333333333,"14:00",Sheet1!X156),IF(AND(Sheet1!R156&lt;&gt;"",_xlfn.XLOOKUP(Sheet1!A156,INDIRECT("'[paichu.xlsx]Sheet1'!$A:$A"),INDIRECT("'[paichu.xlsx]Sheet1'!$G:$G"),"",0,1)&lt;&gt;""),_xlfn.XLOOKUP(Sheet1!A156,INDIRECT("'[paichu.xlsx]Sheet1'!$A:$A"),INDIRECT("'[paichu.xlsx]Sheet1'!$G:$G"),"",0,1),IF(AND(OR(発送日=0.583333333333333,発送日="14:00"),Sheet1!Q156&gt;=1),"14:00",IF(Sheet1!J156&gt;5,VALUE($AE$2),IF(AND(Sheet1!J156&lt;=5,Sheet1!J156&gt;=4),7,14))))),14)</f>
        <v>3</v>
      </c>
    </row>
    <row r="157" spans="1:29">
      <c r="A157">
        <v>885796329</v>
      </c>
      <c r="B157" s="3" t="s">
        <v>2083</v>
      </c>
      <c r="C157" t="str">
        <f ca="1">IF(Sheet1!E157="上架●","S2",IF(Sheet5!G157="Y","S2","S1"))</f>
        <v>S2</v>
      </c>
      <c r="D157" s="1"/>
      <c r="E157" s="3"/>
      <c r="F157" s="3"/>
      <c r="G157" s="3"/>
      <c r="H157" s="3"/>
      <c r="I157" s="3"/>
      <c r="J157" s="3"/>
      <c r="L157" s="8" cm="1">
        <f t="array" aca="1" ref="L15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33374</v>
      </c>
      <c r="M157" cm="1">
        <f t="array" aca="1" ref="M157" ca="1">IF(INDIRECT("Sheet1!"&amp;"E"&amp;ROW())  ="下架●",VALUE("0"),IF(OR(INDIRECT("Sheet1!"&amp;"E"&amp;ROW())  ="上架●",AND(INDIRECT("Sheet1!"&amp;"E"&amp;ROW())  ="問合●",VALUE(Sheet2!F157)=0)),VALUE("1"),IF(INDIRECT("Sheet2!"&amp;"F"&amp;ROW())  =1,INDIRECT("Sheet1!"&amp;"Q"&amp;ROW()),VALUE("0"))))</f>
        <v>0</v>
      </c>
      <c r="N157" t="str">
        <f t="shared" ca="1" si="2"/>
        <v>2023/12/31</v>
      </c>
      <c r="O157" s="3"/>
      <c r="Q157" s="3"/>
      <c r="R157" s="3"/>
      <c r="S157" s="3"/>
      <c r="T157" s="3"/>
      <c r="U157" s="3"/>
      <c r="V157" s="3"/>
      <c r="W157" s="3"/>
      <c r="X157" s="1"/>
      <c r="Y157" s="3"/>
      <c r="Z157" s="3"/>
      <c r="AA157" s="3"/>
      <c r="AB157" s="3"/>
      <c r="AC157" cm="1">
        <f t="array" aca="1" ref="AC157" ca="1">IFERROR(IF(Sheet1!X157&lt;&gt;"",IF(Sheet1!X157=0.583333333333333,"14:00",Sheet1!X157),IF(AND(Sheet1!R157&lt;&gt;"",_xlfn.XLOOKUP(Sheet1!A157,INDIRECT("'[paichu.xlsx]Sheet1'!$A:$A"),INDIRECT("'[paichu.xlsx]Sheet1'!$G:$G"),"",0,1)&lt;&gt;""),_xlfn.XLOOKUP(Sheet1!A157,INDIRECT("'[paichu.xlsx]Sheet1'!$A:$A"),INDIRECT("'[paichu.xlsx]Sheet1'!$G:$G"),"",0,1),IF(AND(OR(発送日=0.583333333333333,発送日="14:00"),Sheet1!Q157&gt;=1),"14:00",IF(Sheet1!J157&gt;5,VALUE($AE$2),IF(AND(Sheet1!J157&lt;=5,Sheet1!J157&gt;=4),7,14))))),14)</f>
        <v>14</v>
      </c>
    </row>
    <row r="158" spans="1:29">
      <c r="A158">
        <v>885796326</v>
      </c>
      <c r="B158" s="3" t="s">
        <v>2084</v>
      </c>
      <c r="C158" t="str">
        <f ca="1">IF(Sheet1!E158="上架●","S2",IF(Sheet5!G158="Y","S2","S1"))</f>
        <v>S2</v>
      </c>
      <c r="D158" s="1"/>
      <c r="E158" s="3"/>
      <c r="F158" s="3"/>
      <c r="G158" s="3"/>
      <c r="H158" s="3"/>
      <c r="I158" s="3"/>
      <c r="J158" s="3"/>
      <c r="L158" s="8" cm="1">
        <f t="array" aca="1" ref="L15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52610</v>
      </c>
      <c r="M158" cm="1">
        <f t="array" aca="1" ref="M158" ca="1">IF(INDIRECT("Sheet1!"&amp;"E"&amp;ROW())  ="下架●",VALUE("0"),IF(OR(INDIRECT("Sheet1!"&amp;"E"&amp;ROW())  ="上架●",AND(INDIRECT("Sheet1!"&amp;"E"&amp;ROW())  ="問合●",VALUE(Sheet2!F158)=0)),VALUE("1"),IF(INDIRECT("Sheet2!"&amp;"F"&amp;ROW())  =1,INDIRECT("Sheet1!"&amp;"Q"&amp;ROW()),VALUE("0"))))</f>
        <v>0</v>
      </c>
      <c r="N158" t="str">
        <f t="shared" ca="1" si="2"/>
        <v>2023/12/31</v>
      </c>
      <c r="O158" s="3"/>
      <c r="Q158" s="3"/>
      <c r="R158" s="3"/>
      <c r="S158" s="3"/>
      <c r="T158" s="3"/>
      <c r="U158" s="3"/>
      <c r="V158" s="3"/>
      <c r="W158" s="3"/>
      <c r="X158" s="1"/>
      <c r="Y158" s="3"/>
      <c r="Z158" s="3"/>
      <c r="AA158" s="3"/>
      <c r="AB158" s="3"/>
      <c r="AC158" cm="1">
        <f t="array" aca="1" ref="AC158" ca="1">IFERROR(IF(Sheet1!X158&lt;&gt;"",IF(Sheet1!X158=0.583333333333333,"14:00",Sheet1!X158),IF(AND(Sheet1!R158&lt;&gt;"",_xlfn.XLOOKUP(Sheet1!A158,INDIRECT("'[paichu.xlsx]Sheet1'!$A:$A"),INDIRECT("'[paichu.xlsx]Sheet1'!$G:$G"),"",0,1)&lt;&gt;""),_xlfn.XLOOKUP(Sheet1!A158,INDIRECT("'[paichu.xlsx]Sheet1'!$A:$A"),INDIRECT("'[paichu.xlsx]Sheet1'!$G:$G"),"",0,1),IF(AND(OR(発送日=0.583333333333333,発送日="14:00"),Sheet1!Q158&gt;=1),"14:00",IF(Sheet1!J158&gt;5,VALUE($AE$2),IF(AND(Sheet1!J158&lt;=5,Sheet1!J158&gt;=4),7,14))))),14)</f>
        <v>14</v>
      </c>
    </row>
    <row r="159" spans="1:29">
      <c r="A159">
        <v>885796327</v>
      </c>
      <c r="B159" s="3" t="s">
        <v>2085</v>
      </c>
      <c r="C159" t="str">
        <f ca="1">IF(Sheet1!E159="上架●","S2",IF(Sheet5!G159="Y","S2","S1"))</f>
        <v>S2</v>
      </c>
      <c r="D159" s="1"/>
      <c r="E159" s="3"/>
      <c r="F159" s="3"/>
      <c r="G159" s="3"/>
      <c r="H159" s="3"/>
      <c r="I159" s="3"/>
      <c r="J159" s="3"/>
      <c r="L159" s="8" cm="1">
        <f t="array" aca="1" ref="L15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102744</v>
      </c>
      <c r="M159" cm="1">
        <f t="array" aca="1" ref="M159" ca="1">IF(INDIRECT("Sheet1!"&amp;"E"&amp;ROW())  ="下架●",VALUE("0"),IF(OR(INDIRECT("Sheet1!"&amp;"E"&amp;ROW())  ="上架●",AND(INDIRECT("Sheet1!"&amp;"E"&amp;ROW())  ="問合●",VALUE(Sheet2!F159)=0)),VALUE("1"),IF(INDIRECT("Sheet2!"&amp;"F"&amp;ROW())  =1,INDIRECT("Sheet1!"&amp;"Q"&amp;ROW()),VALUE("0"))))</f>
        <v>0</v>
      </c>
      <c r="N159" t="str">
        <f t="shared" ca="1" si="2"/>
        <v>2023/12/31</v>
      </c>
      <c r="O159" s="3"/>
      <c r="Q159" s="3"/>
      <c r="R159" s="3"/>
      <c r="S159" s="3"/>
      <c r="T159" s="3"/>
      <c r="U159" s="3"/>
      <c r="V159" s="3"/>
      <c r="W159" s="3"/>
      <c r="X159" s="1"/>
      <c r="Y159" s="3"/>
      <c r="Z159" s="3"/>
      <c r="AA159" s="3"/>
      <c r="AB159" s="3"/>
      <c r="AC159" cm="1">
        <f t="array" aca="1" ref="AC159" ca="1">IFERROR(IF(Sheet1!X159&lt;&gt;"",IF(Sheet1!X159=0.583333333333333,"14:00",Sheet1!X159),IF(AND(Sheet1!R159&lt;&gt;"",_xlfn.XLOOKUP(Sheet1!A159,INDIRECT("'[paichu.xlsx]Sheet1'!$A:$A"),INDIRECT("'[paichu.xlsx]Sheet1'!$G:$G"),"",0,1)&lt;&gt;""),_xlfn.XLOOKUP(Sheet1!A159,INDIRECT("'[paichu.xlsx]Sheet1'!$A:$A"),INDIRECT("'[paichu.xlsx]Sheet1'!$G:$G"),"",0,1),IF(AND(OR(発送日=0.583333333333333,発送日="14:00"),Sheet1!Q159&gt;=1),"14:00",IF(Sheet1!J159&gt;5,VALUE($AE$2),IF(AND(Sheet1!J159&lt;=5,Sheet1!J159&gt;=4),7,14))))),14)</f>
        <v>14</v>
      </c>
    </row>
    <row r="160" spans="1:29">
      <c r="A160">
        <v>885796328</v>
      </c>
      <c r="B160" s="3" t="s">
        <v>2086</v>
      </c>
      <c r="C160" t="str">
        <f ca="1">IF(Sheet1!E160="上架●","S2",IF(Sheet5!G160="Y","S2","S1"))</f>
        <v>S2</v>
      </c>
      <c r="D160" s="1"/>
      <c r="E160" s="3"/>
      <c r="F160" s="3"/>
      <c r="G160" s="3"/>
      <c r="H160" s="3"/>
      <c r="I160" s="3"/>
      <c r="J160" s="3"/>
      <c r="L160" s="8" cm="1">
        <f t="array" aca="1" ref="L16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81836</v>
      </c>
      <c r="M160" cm="1">
        <f t="array" aca="1" ref="M160" ca="1">IF(INDIRECT("Sheet1!"&amp;"E"&amp;ROW())  ="下架●",VALUE("0"),IF(OR(INDIRECT("Sheet1!"&amp;"E"&amp;ROW())  ="上架●",AND(INDIRECT("Sheet1!"&amp;"E"&amp;ROW())  ="問合●",VALUE(Sheet2!F160)=0)),VALUE("1"),IF(INDIRECT("Sheet2!"&amp;"F"&amp;ROW())  =1,INDIRECT("Sheet1!"&amp;"Q"&amp;ROW()),VALUE("0"))))</f>
        <v>0</v>
      </c>
      <c r="N160" t="str">
        <f t="shared" ca="1" si="2"/>
        <v>2023/12/31</v>
      </c>
      <c r="O160" s="3"/>
      <c r="Q160" s="3"/>
      <c r="R160" s="3"/>
      <c r="S160" s="3"/>
      <c r="T160" s="3"/>
      <c r="U160" s="3"/>
      <c r="V160" s="3"/>
      <c r="W160" s="3"/>
      <c r="X160" s="1"/>
      <c r="Y160" s="3"/>
      <c r="Z160" s="3"/>
      <c r="AA160" s="3"/>
      <c r="AB160" s="3"/>
      <c r="AC160" cm="1">
        <f t="array" aca="1" ref="AC160" ca="1">IFERROR(IF(Sheet1!X160&lt;&gt;"",IF(Sheet1!X160=0.583333333333333,"14:00",Sheet1!X160),IF(AND(Sheet1!R160&lt;&gt;"",_xlfn.XLOOKUP(Sheet1!A160,INDIRECT("'[paichu.xlsx]Sheet1'!$A:$A"),INDIRECT("'[paichu.xlsx]Sheet1'!$G:$G"),"",0,1)&lt;&gt;""),_xlfn.XLOOKUP(Sheet1!A160,INDIRECT("'[paichu.xlsx]Sheet1'!$A:$A"),INDIRECT("'[paichu.xlsx]Sheet1'!$G:$G"),"",0,1),IF(AND(OR(発送日=0.583333333333333,発送日="14:00"),Sheet1!Q160&gt;=1),"14:00",IF(Sheet1!J160&gt;5,VALUE($AE$2),IF(AND(Sheet1!J160&lt;=5,Sheet1!J160&gt;=4),7,14))))),14)</f>
        <v>14</v>
      </c>
    </row>
    <row r="161" spans="1:29">
      <c r="A161">
        <v>885796331</v>
      </c>
      <c r="B161" s="3" t="s">
        <v>2087</v>
      </c>
      <c r="C161" t="str">
        <f ca="1">IF(Sheet1!E161="上架●","S2",IF(Sheet5!G161="Y","S2","S1"))</f>
        <v>S2</v>
      </c>
      <c r="D161" s="1"/>
      <c r="E161" s="3"/>
      <c r="F161" s="3"/>
      <c r="G161" s="3"/>
      <c r="H161" s="3"/>
      <c r="I161" s="3"/>
      <c r="J161" s="3"/>
      <c r="L161" s="8" cm="1">
        <f t="array" aca="1" ref="L16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81099</v>
      </c>
      <c r="M161" cm="1">
        <f t="array" aca="1" ref="M161" ca="1">IF(INDIRECT("Sheet1!"&amp;"E"&amp;ROW())  ="下架●",VALUE("0"),IF(OR(INDIRECT("Sheet1!"&amp;"E"&amp;ROW())  ="上架●",AND(INDIRECT("Sheet1!"&amp;"E"&amp;ROW())  ="問合●",VALUE(Sheet2!F161)=0)),VALUE("1"),IF(INDIRECT("Sheet2!"&amp;"F"&amp;ROW())  =1,INDIRECT("Sheet1!"&amp;"Q"&amp;ROW()),VALUE("0"))))</f>
        <v>0</v>
      </c>
      <c r="N161" t="str">
        <f t="shared" ca="1" si="2"/>
        <v>2023/12/31</v>
      </c>
      <c r="O161" s="3"/>
      <c r="Q161" s="3"/>
      <c r="R161" s="3"/>
      <c r="S161" s="3"/>
      <c r="T161" s="3"/>
      <c r="U161" s="3"/>
      <c r="V161" s="3"/>
      <c r="W161" s="3"/>
      <c r="X161" s="1"/>
      <c r="Y161" s="3"/>
      <c r="Z161" s="3"/>
      <c r="AA161" s="3"/>
      <c r="AB161" s="3"/>
      <c r="AC161" cm="1">
        <f t="array" aca="1" ref="AC161" ca="1">IFERROR(IF(Sheet1!X161&lt;&gt;"",IF(Sheet1!X161=0.583333333333333,"14:00",Sheet1!X161),IF(AND(Sheet1!R161&lt;&gt;"",_xlfn.XLOOKUP(Sheet1!A161,INDIRECT("'[paichu.xlsx]Sheet1'!$A:$A"),INDIRECT("'[paichu.xlsx]Sheet1'!$G:$G"),"",0,1)&lt;&gt;""),_xlfn.XLOOKUP(Sheet1!A161,INDIRECT("'[paichu.xlsx]Sheet1'!$A:$A"),INDIRECT("'[paichu.xlsx]Sheet1'!$G:$G"),"",0,1),IF(AND(OR(発送日=0.583333333333333,発送日="14:00"),Sheet1!Q161&gt;=1),"14:00",IF(Sheet1!J161&gt;5,VALUE($AE$2),IF(AND(Sheet1!J161&lt;=5,Sheet1!J161&gt;=4),7,14))))),14)</f>
        <v>14</v>
      </c>
    </row>
    <row r="162" spans="1:29">
      <c r="A162">
        <v>885796332</v>
      </c>
      <c r="B162" s="3" t="s">
        <v>2088</v>
      </c>
      <c r="C162" t="str">
        <f>IF(Sheet1!E162="上架●","S2",IF(Sheet5!G162="Y","S2","S1"))</f>
        <v>S2</v>
      </c>
      <c r="D162" s="1"/>
      <c r="E162" s="3"/>
      <c r="F162" s="3"/>
      <c r="G162" s="3"/>
      <c r="H162" s="3"/>
      <c r="I162" s="3"/>
      <c r="J162" s="3"/>
      <c r="L162" s="8" cm="1">
        <f t="array" aca="1" ref="L16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319780</v>
      </c>
      <c r="M162" cm="1">
        <f t="array" aca="1" ref="M162" ca="1">IF(INDIRECT("Sheet1!"&amp;"E"&amp;ROW())  ="下架●",VALUE("0"),IF(OR(INDIRECT("Sheet1!"&amp;"E"&amp;ROW())  ="上架●",AND(INDIRECT("Sheet1!"&amp;"E"&amp;ROW())  ="問合●",VALUE(Sheet2!F162)=0)),VALUE("1"),IF(INDIRECT("Sheet2!"&amp;"F"&amp;ROW())  =1,INDIRECT("Sheet1!"&amp;"Q"&amp;ROW()),VALUE("0"))))</f>
        <v>0</v>
      </c>
      <c r="N162" t="str">
        <f t="shared" ca="1" si="2"/>
        <v>2023/12/31</v>
      </c>
      <c r="O162" s="3"/>
      <c r="Q162" s="3"/>
      <c r="R162" s="3"/>
      <c r="S162" s="3"/>
      <c r="T162" s="3"/>
      <c r="U162" s="3"/>
      <c r="V162" s="3"/>
      <c r="W162" s="3"/>
      <c r="X162" s="1"/>
      <c r="Y162" s="3"/>
      <c r="Z162" s="3"/>
      <c r="AA162" s="3"/>
      <c r="AB162" s="3"/>
      <c r="AC162" cm="1">
        <f t="array" aca="1" ref="AC162" ca="1">IFERROR(IF(Sheet1!X162&lt;&gt;"",IF(Sheet1!X162=0.583333333333333,"14:00",Sheet1!X162),IF(AND(Sheet1!R162&lt;&gt;"",_xlfn.XLOOKUP(Sheet1!A162,INDIRECT("'[paichu.xlsx]Sheet1'!$A:$A"),INDIRECT("'[paichu.xlsx]Sheet1'!$G:$G"),"",0,1)&lt;&gt;""),_xlfn.XLOOKUP(Sheet1!A162,INDIRECT("'[paichu.xlsx]Sheet1'!$A:$A"),INDIRECT("'[paichu.xlsx]Sheet1'!$G:$G"),"",0,1),IF(AND(OR(発送日=0.583333333333333,発送日="14:00"),Sheet1!Q162&gt;=1),"14:00",IF(Sheet1!J162&gt;5,VALUE($AE$2),IF(AND(Sheet1!J162&lt;=5,Sheet1!J162&gt;=4),7,14))))),14)</f>
        <v>7</v>
      </c>
    </row>
    <row r="163" spans="1:29">
      <c r="A163">
        <v>885796333</v>
      </c>
      <c r="B163" s="3" t="s">
        <v>2089</v>
      </c>
      <c r="C163" t="str">
        <f ca="1">IF(Sheet1!E163="上架●","S2",IF(Sheet5!G163="Y","S2","S1"))</f>
        <v>S2</v>
      </c>
      <c r="D163" s="1"/>
      <c r="E163" s="3"/>
      <c r="F163" s="3"/>
      <c r="G163" s="3"/>
      <c r="H163" s="3"/>
      <c r="I163" s="3"/>
      <c r="J163" s="3"/>
      <c r="L163" s="8" cm="1">
        <f t="array" aca="1" ref="L16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69221</v>
      </c>
      <c r="M163" cm="1">
        <f t="array" aca="1" ref="M163" ca="1">IF(INDIRECT("Sheet1!"&amp;"E"&amp;ROW())  ="下架●",VALUE("0"),IF(OR(INDIRECT("Sheet1!"&amp;"E"&amp;ROW())  ="上架●",AND(INDIRECT("Sheet1!"&amp;"E"&amp;ROW())  ="問合●",VALUE(Sheet2!F163)=0)),VALUE("1"),IF(INDIRECT("Sheet2!"&amp;"F"&amp;ROW())  =1,INDIRECT("Sheet1!"&amp;"Q"&amp;ROW()),VALUE("0"))))</f>
        <v>0</v>
      </c>
      <c r="N163" t="str">
        <f t="shared" ca="1" si="2"/>
        <v>2023/12/31</v>
      </c>
      <c r="O163" s="3"/>
      <c r="Q163" s="3"/>
      <c r="R163" s="3"/>
      <c r="S163" s="3"/>
      <c r="T163" s="3"/>
      <c r="U163" s="3"/>
      <c r="V163" s="3"/>
      <c r="W163" s="3"/>
      <c r="X163" s="1"/>
      <c r="Y163" s="3"/>
      <c r="Z163" s="3"/>
      <c r="AA163" s="3"/>
      <c r="AB163" s="3"/>
      <c r="AC163" cm="1">
        <f t="array" aca="1" ref="AC163" ca="1">IFERROR(IF(Sheet1!X163&lt;&gt;"",IF(Sheet1!X163=0.583333333333333,"14:00",Sheet1!X163),IF(AND(Sheet1!R163&lt;&gt;"",_xlfn.XLOOKUP(Sheet1!A163,INDIRECT("'[paichu.xlsx]Sheet1'!$A:$A"),INDIRECT("'[paichu.xlsx]Sheet1'!$G:$G"),"",0,1)&lt;&gt;""),_xlfn.XLOOKUP(Sheet1!A163,INDIRECT("'[paichu.xlsx]Sheet1'!$A:$A"),INDIRECT("'[paichu.xlsx]Sheet1'!$G:$G"),"",0,1),IF(AND(OR(発送日=0.583333333333333,発送日="14:00"),Sheet1!Q163&gt;=1),"14:00",IF(Sheet1!J163&gt;5,VALUE($AE$2),IF(AND(Sheet1!J163&lt;=5,Sheet1!J163&gt;=4),7,14))))),14)</f>
        <v>14</v>
      </c>
    </row>
    <row r="164" spans="1:29">
      <c r="A164">
        <v>885796334</v>
      </c>
      <c r="B164" s="3" t="s">
        <v>2090</v>
      </c>
      <c r="C164" t="str">
        <f ca="1">IF(Sheet1!E164="上架●","S2",IF(Sheet5!G164="Y","S2","S1"))</f>
        <v>S2</v>
      </c>
      <c r="D164" s="1"/>
      <c r="E164" s="3"/>
      <c r="F164" s="3"/>
      <c r="G164" s="3"/>
      <c r="H164" s="3"/>
      <c r="I164" s="3"/>
      <c r="J164" s="3"/>
      <c r="L164" s="8" cm="1">
        <f t="array" aca="1" ref="L16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37660</v>
      </c>
      <c r="M164" cm="1">
        <f t="array" aca="1" ref="M164" ca="1">IF(INDIRECT("Sheet1!"&amp;"E"&amp;ROW())  ="下架●",VALUE("0"),IF(OR(INDIRECT("Sheet1!"&amp;"E"&amp;ROW())  ="上架●",AND(INDIRECT("Sheet1!"&amp;"E"&amp;ROW())  ="問合●",VALUE(Sheet2!F164)=0)),VALUE("1"),IF(INDIRECT("Sheet2!"&amp;"F"&amp;ROW())  =1,INDIRECT("Sheet1!"&amp;"Q"&amp;ROW()),VALUE("0"))))</f>
        <v>1</v>
      </c>
      <c r="N164" t="str">
        <f t="shared" ca="1" si="2"/>
        <v>2023/12/31</v>
      </c>
      <c r="O164" s="3"/>
      <c r="Q164" s="3"/>
      <c r="R164" s="3"/>
      <c r="S164" s="3"/>
      <c r="T164" s="3"/>
      <c r="U164" s="3"/>
      <c r="V164" s="3"/>
      <c r="W164" s="3"/>
      <c r="X164" s="1"/>
      <c r="Y164" s="3"/>
      <c r="Z164" s="3"/>
      <c r="AA164" s="3"/>
      <c r="AB164" s="3"/>
      <c r="AC164" cm="1">
        <f t="array" aca="1" ref="AC164" ca="1">IFERROR(IF(Sheet1!X164&lt;&gt;"",IF(Sheet1!X164=0.583333333333333,"14:00",Sheet1!X164),IF(AND(Sheet1!R164&lt;&gt;"",_xlfn.XLOOKUP(Sheet1!A164,INDIRECT("'[paichu.xlsx]Sheet1'!$A:$A"),INDIRECT("'[paichu.xlsx]Sheet1'!$G:$G"),"",0,1)&lt;&gt;""),_xlfn.XLOOKUP(Sheet1!A164,INDIRECT("'[paichu.xlsx]Sheet1'!$A:$A"),INDIRECT("'[paichu.xlsx]Sheet1'!$G:$G"),"",0,1),IF(AND(OR(発送日=0.583333333333333,発送日="14:00"),Sheet1!Q164&gt;=1),"14:00",IF(Sheet1!J164&gt;5,VALUE($AE$2),IF(AND(Sheet1!J164&lt;=5,Sheet1!J164&gt;=4),7,14))))),14)</f>
        <v>3</v>
      </c>
    </row>
    <row r="165" spans="1:29">
      <c r="A165">
        <v>885796335</v>
      </c>
      <c r="B165" s="3" t="s">
        <v>2091</v>
      </c>
      <c r="C165" t="str">
        <f ca="1">IF(Sheet1!E165="上架●","S2",IF(Sheet5!G165="Y","S2","S1"))</f>
        <v>S2</v>
      </c>
      <c r="D165" s="1"/>
      <c r="E165" s="3"/>
      <c r="F165" s="3"/>
      <c r="G165" s="3"/>
      <c r="H165" s="3"/>
      <c r="I165" s="3"/>
      <c r="J165" s="3"/>
      <c r="L165" s="8" cm="1">
        <f t="array" aca="1" ref="L16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38925</v>
      </c>
      <c r="M165" cm="1">
        <f t="array" aca="1" ref="M165" ca="1">IF(INDIRECT("Sheet1!"&amp;"E"&amp;ROW())  ="下架●",VALUE("0"),IF(OR(INDIRECT("Sheet1!"&amp;"E"&amp;ROW())  ="上架●",AND(INDIRECT("Sheet1!"&amp;"E"&amp;ROW())  ="問合●",VALUE(Sheet2!F165)=0)),VALUE("1"),IF(INDIRECT("Sheet2!"&amp;"F"&amp;ROW())  =1,INDIRECT("Sheet1!"&amp;"Q"&amp;ROW()),VALUE("0"))))</f>
        <v>1</v>
      </c>
      <c r="N165" t="str">
        <f t="shared" ca="1" si="2"/>
        <v>2023/12/31</v>
      </c>
      <c r="O165" s="3"/>
      <c r="Q165" s="3"/>
      <c r="R165" s="3"/>
      <c r="S165" s="3"/>
      <c r="T165" s="3"/>
      <c r="U165" s="3"/>
      <c r="V165" s="3"/>
      <c r="W165" s="3"/>
      <c r="X165" s="1"/>
      <c r="Y165" s="3"/>
      <c r="Z165" s="3"/>
      <c r="AA165" s="3"/>
      <c r="AB165" s="3"/>
      <c r="AC165" cm="1">
        <f t="array" aca="1" ref="AC165" ca="1">IFERROR(IF(Sheet1!X165&lt;&gt;"",IF(Sheet1!X165=0.583333333333333,"14:00",Sheet1!X165),IF(AND(Sheet1!R165&lt;&gt;"",_xlfn.XLOOKUP(Sheet1!A165,INDIRECT("'[paichu.xlsx]Sheet1'!$A:$A"),INDIRECT("'[paichu.xlsx]Sheet1'!$G:$G"),"",0,1)&lt;&gt;""),_xlfn.XLOOKUP(Sheet1!A165,INDIRECT("'[paichu.xlsx]Sheet1'!$A:$A"),INDIRECT("'[paichu.xlsx]Sheet1'!$G:$G"),"",0,1),IF(AND(OR(発送日=0.583333333333333,発送日="14:00"),Sheet1!Q165&gt;=1),"14:00",IF(Sheet1!J165&gt;5,VALUE($AE$2),IF(AND(Sheet1!J165&lt;=5,Sheet1!J165&gt;=4),7,14))))),14)</f>
        <v>3</v>
      </c>
    </row>
    <row r="166" spans="1:29">
      <c r="A166">
        <v>885796336</v>
      </c>
      <c r="B166" s="3" t="s">
        <v>2092</v>
      </c>
      <c r="C166" t="str">
        <f ca="1">IF(Sheet1!E166="上架●","S2",IF(Sheet5!G166="Y","S2","S1"))</f>
        <v>S2</v>
      </c>
      <c r="D166" s="1"/>
      <c r="E166" s="3"/>
      <c r="F166" s="3"/>
      <c r="G166" s="3"/>
      <c r="H166" s="3"/>
      <c r="I166" s="3"/>
      <c r="J166" s="3"/>
      <c r="L166" s="8" cm="1">
        <f t="array" aca="1" ref="L16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134066</v>
      </c>
      <c r="M166" cm="1">
        <f t="array" aca="1" ref="M166" ca="1">IF(INDIRECT("Sheet1!"&amp;"E"&amp;ROW())  ="下架●",VALUE("0"),IF(OR(INDIRECT("Sheet1!"&amp;"E"&amp;ROW())  ="上架●",AND(INDIRECT("Sheet1!"&amp;"E"&amp;ROW())  ="問合●",VALUE(Sheet2!F166)=0)),VALUE("1"),IF(INDIRECT("Sheet2!"&amp;"F"&amp;ROW())  =1,INDIRECT("Sheet1!"&amp;"Q"&amp;ROW()),VALUE("0"))))</f>
        <v>0</v>
      </c>
      <c r="N166" t="str">
        <f t="shared" ca="1" si="2"/>
        <v>2023/12/31</v>
      </c>
      <c r="O166" s="3"/>
      <c r="Q166" s="3"/>
      <c r="R166" s="3"/>
      <c r="S166" s="3"/>
      <c r="T166" s="3"/>
      <c r="U166" s="3"/>
      <c r="V166" s="3"/>
      <c r="W166" s="3"/>
      <c r="X166" s="1"/>
      <c r="Y166" s="3"/>
      <c r="Z166" s="3"/>
      <c r="AA166" s="3"/>
      <c r="AB166" s="3"/>
      <c r="AC166" cm="1">
        <f t="array" aca="1" ref="AC166" ca="1">IFERROR(IF(Sheet1!X166&lt;&gt;"",IF(Sheet1!X166=0.583333333333333,"14:00",Sheet1!X166),IF(AND(Sheet1!R166&lt;&gt;"",_xlfn.XLOOKUP(Sheet1!A166,INDIRECT("'[paichu.xlsx]Sheet1'!$A:$A"),INDIRECT("'[paichu.xlsx]Sheet1'!$G:$G"),"",0,1)&lt;&gt;""),_xlfn.XLOOKUP(Sheet1!A166,INDIRECT("'[paichu.xlsx]Sheet1'!$A:$A"),INDIRECT("'[paichu.xlsx]Sheet1'!$G:$G"),"",0,1),IF(AND(OR(発送日=0.583333333333333,発送日="14:00"),Sheet1!Q166&gt;=1),"14:00",IF(Sheet1!J166&gt;5,VALUE($AE$2),IF(AND(Sheet1!J166&lt;=5,Sheet1!J166&gt;=4),7,14))))),14)</f>
        <v>14</v>
      </c>
    </row>
    <row r="167" spans="1:29">
      <c r="A167">
        <v>885796337</v>
      </c>
      <c r="B167" s="3" t="s">
        <v>1864</v>
      </c>
      <c r="C167" t="str">
        <f ca="1">IF(Sheet1!E167="上架●","S2",IF(Sheet5!G167="Y","S2","S1"))</f>
        <v>S2</v>
      </c>
      <c r="D167" s="1"/>
      <c r="E167" s="3"/>
      <c r="F167" s="3"/>
      <c r="G167" s="3"/>
      <c r="H167" s="3"/>
      <c r="I167" s="3"/>
      <c r="J167" s="3"/>
      <c r="L167" s="8" cm="1">
        <f t="array" aca="1" ref="L16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36445</v>
      </c>
      <c r="M167" cm="1">
        <f t="array" aca="1" ref="M167" ca="1">IF(INDIRECT("Sheet1!"&amp;"E"&amp;ROW())  ="下架●",VALUE("0"),IF(OR(INDIRECT("Sheet1!"&amp;"E"&amp;ROW())  ="上架●",AND(INDIRECT("Sheet1!"&amp;"E"&amp;ROW())  ="問合●",VALUE(Sheet2!F167)=0)),VALUE("1"),IF(INDIRECT("Sheet2!"&amp;"F"&amp;ROW())  =1,INDIRECT("Sheet1!"&amp;"Q"&amp;ROW()),VALUE("0"))))</f>
        <v>1</v>
      </c>
      <c r="N167" t="str">
        <f t="shared" ca="1" si="2"/>
        <v>2023/12/31</v>
      </c>
      <c r="O167" s="3"/>
      <c r="Q167" s="3"/>
      <c r="R167" s="3"/>
      <c r="S167" s="3"/>
      <c r="T167" s="3"/>
      <c r="U167" s="3"/>
      <c r="V167" s="3"/>
      <c r="W167" s="3"/>
      <c r="X167" s="1"/>
      <c r="Y167" s="3"/>
      <c r="Z167" s="3"/>
      <c r="AA167" s="3"/>
      <c r="AB167" s="3"/>
      <c r="AC167" cm="1">
        <f t="array" aca="1" ref="AC167" ca="1">IFERROR(IF(Sheet1!X167&lt;&gt;"",IF(Sheet1!X167=0.583333333333333,"14:00",Sheet1!X167),IF(AND(Sheet1!R167&lt;&gt;"",_xlfn.XLOOKUP(Sheet1!A167,INDIRECT("'[paichu.xlsx]Sheet1'!$A:$A"),INDIRECT("'[paichu.xlsx]Sheet1'!$G:$G"),"",0,1)&lt;&gt;""),_xlfn.XLOOKUP(Sheet1!A167,INDIRECT("'[paichu.xlsx]Sheet1'!$A:$A"),INDIRECT("'[paichu.xlsx]Sheet1'!$G:$G"),"",0,1),IF(AND(OR(発送日=0.583333333333333,発送日="14:00"),Sheet1!Q167&gt;=1),"14:00",IF(Sheet1!J167&gt;5,VALUE($AE$2),IF(AND(Sheet1!J167&lt;=5,Sheet1!J167&gt;=4),7,14))))),14)</f>
        <v>3</v>
      </c>
    </row>
    <row r="168" spans="1:29">
      <c r="A168">
        <v>885796338</v>
      </c>
      <c r="B168" s="3" t="s">
        <v>2093</v>
      </c>
      <c r="C168" t="str">
        <f ca="1">IF(Sheet1!E168="上架●","S2",IF(Sheet5!G168="Y","S2","S1"))</f>
        <v>S2</v>
      </c>
      <c r="D168" s="1"/>
      <c r="E168" s="3"/>
      <c r="F168" s="3"/>
      <c r="G168" s="3"/>
      <c r="H168" s="3"/>
      <c r="I168" s="3"/>
      <c r="J168" s="3"/>
      <c r="L168" s="8" cm="1">
        <f t="array" aca="1" ref="L16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110613</v>
      </c>
      <c r="M168" cm="1">
        <f t="array" aca="1" ref="M168" ca="1">IF(INDIRECT("Sheet1!"&amp;"E"&amp;ROW())  ="下架●",VALUE("0"),IF(OR(INDIRECT("Sheet1!"&amp;"E"&amp;ROW())  ="上架●",AND(INDIRECT("Sheet1!"&amp;"E"&amp;ROW())  ="問合●",VALUE(Sheet2!F168)=0)),VALUE("1"),IF(INDIRECT("Sheet2!"&amp;"F"&amp;ROW())  =1,INDIRECT("Sheet1!"&amp;"Q"&amp;ROW()),VALUE("0"))))</f>
        <v>1</v>
      </c>
      <c r="N168" t="str">
        <f t="shared" ca="1" si="2"/>
        <v>2023/12/31</v>
      </c>
      <c r="O168" s="3"/>
      <c r="Q168" s="3"/>
      <c r="R168" s="3"/>
      <c r="S168" s="3"/>
      <c r="T168" s="3"/>
      <c r="U168" s="3"/>
      <c r="V168" s="3"/>
      <c r="W168" s="3"/>
      <c r="X168" s="1"/>
      <c r="Y168" s="3"/>
      <c r="Z168" s="3"/>
      <c r="AA168" s="3"/>
      <c r="AB168" s="3"/>
      <c r="AC168" cm="1">
        <f t="array" aca="1" ref="AC168" ca="1">IFERROR(IF(Sheet1!X168&lt;&gt;"",IF(Sheet1!X168=0.583333333333333,"14:00",Sheet1!X168),IF(AND(Sheet1!R168&lt;&gt;"",_xlfn.XLOOKUP(Sheet1!A168,INDIRECT("'[paichu.xlsx]Sheet1'!$A:$A"),INDIRECT("'[paichu.xlsx]Sheet1'!$G:$G"),"",0,1)&lt;&gt;""),_xlfn.XLOOKUP(Sheet1!A168,INDIRECT("'[paichu.xlsx]Sheet1'!$A:$A"),INDIRECT("'[paichu.xlsx]Sheet1'!$G:$G"),"",0,1),IF(AND(OR(発送日=0.583333333333333,発送日="14:00"),Sheet1!Q168&gt;=1),"14:00",IF(Sheet1!J168&gt;5,VALUE($AE$2),IF(AND(Sheet1!J168&lt;=5,Sheet1!J168&gt;=4),7,14))))),14)</f>
        <v>3</v>
      </c>
    </row>
    <row r="169" spans="1:29">
      <c r="A169">
        <v>885796339</v>
      </c>
      <c r="B169" s="3" t="s">
        <v>2094</v>
      </c>
      <c r="C169" t="str">
        <f ca="1">IF(Sheet1!E169="上架●","S2",IF(Sheet5!G169="Y","S2","S1"))</f>
        <v>S2</v>
      </c>
      <c r="D169" s="1"/>
      <c r="E169" s="3"/>
      <c r="F169" s="3"/>
      <c r="G169" s="3"/>
      <c r="H169" s="3"/>
      <c r="I169" s="3"/>
      <c r="J169" s="3"/>
      <c r="L169" s="8" cm="1">
        <f t="array" aca="1" ref="L16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108261</v>
      </c>
      <c r="M169" cm="1">
        <f t="array" aca="1" ref="M169" ca="1">IF(INDIRECT("Sheet1!"&amp;"E"&amp;ROW())  ="下架●",VALUE("0"),IF(OR(INDIRECT("Sheet1!"&amp;"E"&amp;ROW())  ="上架●",AND(INDIRECT("Sheet1!"&amp;"E"&amp;ROW())  ="問合●",VALUE(Sheet2!F169)=0)),VALUE("1"),IF(INDIRECT("Sheet2!"&amp;"F"&amp;ROW())  =1,INDIRECT("Sheet1!"&amp;"Q"&amp;ROW()),VALUE("0"))))</f>
        <v>1</v>
      </c>
      <c r="N169" t="str">
        <f t="shared" ca="1" si="2"/>
        <v>2023/12/31</v>
      </c>
      <c r="O169" s="3"/>
      <c r="Q169" s="3"/>
      <c r="R169" s="3"/>
      <c r="S169" s="3"/>
      <c r="T169" s="3"/>
      <c r="U169" s="3"/>
      <c r="V169" s="3"/>
      <c r="W169" s="3"/>
      <c r="X169" s="1"/>
      <c r="Y169" s="3"/>
      <c r="Z169" s="3"/>
      <c r="AA169" s="3"/>
      <c r="AB169" s="3"/>
      <c r="AC169" cm="1">
        <f t="array" aca="1" ref="AC169" ca="1">IFERROR(IF(Sheet1!X169&lt;&gt;"",IF(Sheet1!X169=0.583333333333333,"14:00",Sheet1!X169),IF(AND(Sheet1!R169&lt;&gt;"",_xlfn.XLOOKUP(Sheet1!A169,INDIRECT("'[paichu.xlsx]Sheet1'!$A:$A"),INDIRECT("'[paichu.xlsx]Sheet1'!$G:$G"),"",0,1)&lt;&gt;""),_xlfn.XLOOKUP(Sheet1!A169,INDIRECT("'[paichu.xlsx]Sheet1'!$A:$A"),INDIRECT("'[paichu.xlsx]Sheet1'!$G:$G"),"",0,1),IF(AND(OR(発送日=0.583333333333333,発送日="14:00"),Sheet1!Q169&gt;=1),"14:00",IF(Sheet1!J169&gt;5,VALUE($AE$2),IF(AND(Sheet1!J169&lt;=5,Sheet1!J169&gt;=4),7,14))))),14)</f>
        <v>3</v>
      </c>
    </row>
    <row r="170" spans="1:29">
      <c r="A170">
        <v>885796340</v>
      </c>
      <c r="B170" s="3" t="s">
        <v>2095</v>
      </c>
      <c r="C170" t="str">
        <f ca="1">IF(Sheet1!E170="上架●","S2",IF(Sheet5!G170="Y","S2","S1"))</f>
        <v>S2</v>
      </c>
      <c r="D170" s="1"/>
      <c r="E170" s="3"/>
      <c r="F170" s="3"/>
      <c r="G170" s="3"/>
      <c r="H170" s="3"/>
      <c r="I170" s="3"/>
      <c r="J170" s="3"/>
      <c r="L170" s="8" cm="1">
        <f t="array" aca="1" ref="L17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55165</v>
      </c>
      <c r="M170" cm="1">
        <f t="array" aca="1" ref="M170" ca="1">IF(INDIRECT("Sheet1!"&amp;"E"&amp;ROW())  ="下架●",VALUE("0"),IF(OR(INDIRECT("Sheet1!"&amp;"E"&amp;ROW())  ="上架●",AND(INDIRECT("Sheet1!"&amp;"E"&amp;ROW())  ="問合●",VALUE(Sheet2!F170)=0)),VALUE("1"),IF(INDIRECT("Sheet2!"&amp;"F"&amp;ROW())  =1,INDIRECT("Sheet1!"&amp;"Q"&amp;ROW()),VALUE("0"))))</f>
        <v>0</v>
      </c>
      <c r="N170" t="str">
        <f t="shared" ca="1" si="2"/>
        <v>2023/12/31</v>
      </c>
      <c r="O170" s="3"/>
      <c r="Q170" s="3"/>
      <c r="R170" s="3"/>
      <c r="S170" s="3"/>
      <c r="T170" s="3"/>
      <c r="U170" s="3"/>
      <c r="V170" s="3"/>
      <c r="W170" s="3"/>
      <c r="X170" s="1"/>
      <c r="Y170" s="3"/>
      <c r="Z170" s="3"/>
      <c r="AA170" s="3"/>
      <c r="AB170" s="3"/>
      <c r="AC170" cm="1">
        <f t="array" aca="1" ref="AC170" ca="1">IFERROR(IF(Sheet1!X170&lt;&gt;"",IF(Sheet1!X170=0.583333333333333,"14:00",Sheet1!X170),IF(AND(Sheet1!R170&lt;&gt;"",_xlfn.XLOOKUP(Sheet1!A170,INDIRECT("'[paichu.xlsx]Sheet1'!$A:$A"),INDIRECT("'[paichu.xlsx]Sheet1'!$G:$G"),"",0,1)&lt;&gt;""),_xlfn.XLOOKUP(Sheet1!A170,INDIRECT("'[paichu.xlsx]Sheet1'!$A:$A"),INDIRECT("'[paichu.xlsx]Sheet1'!$G:$G"),"",0,1),IF(AND(OR(発送日=0.583333333333333,発送日="14:00"),Sheet1!Q170&gt;=1),"14:00",IF(Sheet1!J170&gt;5,VALUE($AE$2),IF(AND(Sheet1!J170&lt;=5,Sheet1!J170&gt;=4),7,14))))),14)</f>
        <v>14</v>
      </c>
    </row>
    <row r="171" spans="1:29">
      <c r="A171">
        <v>885796341</v>
      </c>
      <c r="B171" s="3" t="s">
        <v>2096</v>
      </c>
      <c r="C171" t="str">
        <f ca="1">IF(Sheet1!E171="上架●","S2",IF(Sheet5!G171="Y","S2","S1"))</f>
        <v>S2</v>
      </c>
      <c r="D171" s="1"/>
      <c r="E171" s="3"/>
      <c r="F171" s="3"/>
      <c r="G171" s="3"/>
      <c r="H171" s="3"/>
      <c r="I171" s="3"/>
      <c r="J171" s="3"/>
      <c r="L171" s="8" cm="1">
        <f t="array" aca="1" ref="L17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109005</v>
      </c>
      <c r="M171" cm="1">
        <f t="array" aca="1" ref="M171" ca="1">IF(INDIRECT("Sheet1!"&amp;"E"&amp;ROW())  ="下架●",VALUE("0"),IF(OR(INDIRECT("Sheet1!"&amp;"E"&amp;ROW())  ="上架●",AND(INDIRECT("Sheet1!"&amp;"E"&amp;ROW())  ="問合●",VALUE(Sheet2!F171)=0)),VALUE("1"),IF(INDIRECT("Sheet2!"&amp;"F"&amp;ROW())  =1,INDIRECT("Sheet1!"&amp;"Q"&amp;ROW()),VALUE("0"))))</f>
        <v>0</v>
      </c>
      <c r="N171" t="str">
        <f t="shared" ca="1" si="2"/>
        <v>2023/12/31</v>
      </c>
      <c r="O171" s="3"/>
      <c r="Q171" s="3"/>
      <c r="R171" s="3"/>
      <c r="S171" s="3"/>
      <c r="T171" s="3"/>
      <c r="U171" s="3"/>
      <c r="V171" s="3"/>
      <c r="W171" s="3"/>
      <c r="X171" s="1"/>
      <c r="Y171" s="3"/>
      <c r="Z171" s="3"/>
      <c r="AA171" s="3"/>
      <c r="AB171" s="3"/>
      <c r="AC171" cm="1">
        <f t="array" aca="1" ref="AC171" ca="1">IFERROR(IF(Sheet1!X171&lt;&gt;"",IF(Sheet1!X171=0.583333333333333,"14:00",Sheet1!X171),IF(AND(Sheet1!R171&lt;&gt;"",_xlfn.XLOOKUP(Sheet1!A171,INDIRECT("'[paichu.xlsx]Sheet1'!$A:$A"),INDIRECT("'[paichu.xlsx]Sheet1'!$G:$G"),"",0,1)&lt;&gt;""),_xlfn.XLOOKUP(Sheet1!A171,INDIRECT("'[paichu.xlsx]Sheet1'!$A:$A"),INDIRECT("'[paichu.xlsx]Sheet1'!$G:$G"),"",0,1),IF(AND(OR(発送日=0.583333333333333,発送日="14:00"),Sheet1!Q171&gt;=1),"14:00",IF(Sheet1!J171&gt;5,VALUE($AE$2),IF(AND(Sheet1!J171&lt;=5,Sheet1!J171&gt;=4),7,14))))),14)</f>
        <v>7</v>
      </c>
    </row>
    <row r="172" spans="1:29">
      <c r="A172">
        <v>885796342</v>
      </c>
      <c r="B172" s="3" t="s">
        <v>2097</v>
      </c>
      <c r="C172" t="str">
        <f ca="1">IF(Sheet1!E172="上架●","S2",IF(Sheet5!G172="Y","S2","S1"))</f>
        <v>S2</v>
      </c>
      <c r="D172" s="1"/>
      <c r="E172" s="3"/>
      <c r="F172" s="3"/>
      <c r="G172" s="3"/>
      <c r="H172" s="3"/>
      <c r="I172" s="3"/>
      <c r="J172" s="3"/>
      <c r="L172" s="8" cm="1">
        <f t="array" aca="1" ref="L17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138708</v>
      </c>
      <c r="M172" cm="1">
        <f t="array" aca="1" ref="M172" ca="1">IF(INDIRECT("Sheet1!"&amp;"E"&amp;ROW())  ="下架●",VALUE("0"),IF(OR(INDIRECT("Sheet1!"&amp;"E"&amp;ROW())  ="上架●",AND(INDIRECT("Sheet1!"&amp;"E"&amp;ROW())  ="問合●",VALUE(Sheet2!F172)=0)),VALUE("1"),IF(INDIRECT("Sheet2!"&amp;"F"&amp;ROW())  =1,INDIRECT("Sheet1!"&amp;"Q"&amp;ROW()),VALUE("0"))))</f>
        <v>1</v>
      </c>
      <c r="N172" t="str">
        <f t="shared" ca="1" si="2"/>
        <v>2023/12/31</v>
      </c>
      <c r="O172" s="3"/>
      <c r="Q172" s="3"/>
      <c r="R172" s="3"/>
      <c r="S172" s="3"/>
      <c r="T172" s="3"/>
      <c r="U172" s="3"/>
      <c r="V172" s="3"/>
      <c r="W172" s="3"/>
      <c r="X172" s="1"/>
      <c r="Y172" s="3"/>
      <c r="Z172" s="3"/>
      <c r="AA172" s="3"/>
      <c r="AB172" s="3"/>
      <c r="AC172" cm="1">
        <f t="array" aca="1" ref="AC172" ca="1">IFERROR(IF(Sheet1!X172&lt;&gt;"",IF(Sheet1!X172=0.583333333333333,"14:00",Sheet1!X172),IF(AND(Sheet1!R172&lt;&gt;"",_xlfn.XLOOKUP(Sheet1!A172,INDIRECT("'[paichu.xlsx]Sheet1'!$A:$A"),INDIRECT("'[paichu.xlsx]Sheet1'!$G:$G"),"",0,1)&lt;&gt;""),_xlfn.XLOOKUP(Sheet1!A172,INDIRECT("'[paichu.xlsx]Sheet1'!$A:$A"),INDIRECT("'[paichu.xlsx]Sheet1'!$G:$G"),"",0,1),IF(AND(OR(発送日=0.583333333333333,発送日="14:00"),Sheet1!Q172&gt;=1),"14:00",IF(Sheet1!J172&gt;5,VALUE($AE$2),IF(AND(Sheet1!J172&lt;=5,Sheet1!J172&gt;=4),7,14))))),14)</f>
        <v>3</v>
      </c>
    </row>
    <row r="173" spans="1:29">
      <c r="A173">
        <v>885796343</v>
      </c>
      <c r="B173" s="3" t="s">
        <v>2098</v>
      </c>
      <c r="C173" t="str">
        <f ca="1">IF(Sheet1!E173="上架●","S2",IF(Sheet5!G173="Y","S2","S1"))</f>
        <v>S2</v>
      </c>
      <c r="D173" s="1"/>
      <c r="E173" s="3"/>
      <c r="F173" s="3"/>
      <c r="G173" s="3"/>
      <c r="H173" s="3"/>
      <c r="I173" s="3"/>
      <c r="J173" s="3"/>
      <c r="L173" s="8" cm="1">
        <f t="array" aca="1" ref="L17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8278</v>
      </c>
      <c r="M173" cm="1">
        <f t="array" aca="1" ref="M173" ca="1">IF(INDIRECT("Sheet1!"&amp;"E"&amp;ROW())  ="下架●",VALUE("0"),IF(OR(INDIRECT("Sheet1!"&amp;"E"&amp;ROW())  ="上架●",AND(INDIRECT("Sheet1!"&amp;"E"&amp;ROW())  ="問合●",VALUE(Sheet2!F173)=0)),VALUE("1"),IF(INDIRECT("Sheet2!"&amp;"F"&amp;ROW())  =1,INDIRECT("Sheet1!"&amp;"Q"&amp;ROW()),VALUE("0"))))</f>
        <v>0</v>
      </c>
      <c r="N173" t="str">
        <f t="shared" ca="1" si="2"/>
        <v>2023/12/31</v>
      </c>
      <c r="O173" s="3"/>
      <c r="Q173" s="3"/>
      <c r="R173" s="3"/>
      <c r="S173" s="3"/>
      <c r="T173" s="3"/>
      <c r="U173" s="3"/>
      <c r="V173" s="3"/>
      <c r="W173" s="3"/>
      <c r="X173" s="1"/>
      <c r="Y173" s="3"/>
      <c r="Z173" s="3"/>
      <c r="AA173" s="3"/>
      <c r="AB173" s="3"/>
      <c r="AC173" cm="1">
        <f t="array" aca="1" ref="AC173" ca="1">IFERROR(IF(Sheet1!X173&lt;&gt;"",IF(Sheet1!X173=0.583333333333333,"14:00",Sheet1!X173),IF(AND(Sheet1!R173&lt;&gt;"",_xlfn.XLOOKUP(Sheet1!A173,INDIRECT("'[paichu.xlsx]Sheet1'!$A:$A"),INDIRECT("'[paichu.xlsx]Sheet1'!$G:$G"),"",0,1)&lt;&gt;""),_xlfn.XLOOKUP(Sheet1!A173,INDIRECT("'[paichu.xlsx]Sheet1'!$A:$A"),INDIRECT("'[paichu.xlsx]Sheet1'!$G:$G"),"",0,1),IF(AND(OR(発送日=0.583333333333333,発送日="14:00"),Sheet1!Q173&gt;=1),"14:00",IF(Sheet1!J173&gt;5,VALUE($AE$2),IF(AND(Sheet1!J173&lt;=5,Sheet1!J173&gt;=4),7,14))))),14)</f>
        <v>14</v>
      </c>
    </row>
    <row r="174" spans="1:29">
      <c r="A174">
        <v>885796344</v>
      </c>
      <c r="B174" s="3" t="s">
        <v>2099</v>
      </c>
      <c r="C174" t="str">
        <f ca="1">IF(Sheet1!E174="上架●","S2",IF(Sheet5!G174="Y","S2","S1"))</f>
        <v>S2</v>
      </c>
      <c r="D174" s="1"/>
      <c r="E174" s="3"/>
      <c r="F174" s="3"/>
      <c r="G174" s="3"/>
      <c r="H174" s="3"/>
      <c r="I174" s="3"/>
      <c r="J174" s="3"/>
      <c r="L174" s="8" cm="1">
        <f t="array" aca="1" ref="L17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49502</v>
      </c>
      <c r="M174" cm="1">
        <f t="array" aca="1" ref="M174" ca="1">IF(INDIRECT("Sheet1!"&amp;"E"&amp;ROW())  ="下架●",VALUE("0"),IF(OR(INDIRECT("Sheet1!"&amp;"E"&amp;ROW())  ="上架●",AND(INDIRECT("Sheet1!"&amp;"E"&amp;ROW())  ="問合●",VALUE(Sheet2!F174)=0)),VALUE("1"),IF(INDIRECT("Sheet2!"&amp;"F"&amp;ROW())  =1,INDIRECT("Sheet1!"&amp;"Q"&amp;ROW()),VALUE("0"))))</f>
        <v>0</v>
      </c>
      <c r="N174" t="str">
        <f t="shared" ca="1" si="2"/>
        <v>2023/12/31</v>
      </c>
      <c r="O174" s="3"/>
      <c r="Q174" s="3"/>
      <c r="R174" s="3"/>
      <c r="S174" s="3"/>
      <c r="T174" s="3"/>
      <c r="U174" s="3"/>
      <c r="V174" s="3"/>
      <c r="W174" s="3"/>
      <c r="X174" s="1"/>
      <c r="Y174" s="3"/>
      <c r="Z174" s="3"/>
      <c r="AA174" s="3"/>
      <c r="AB174" s="3"/>
      <c r="AC174" cm="1">
        <f t="array" aca="1" ref="AC174" ca="1">IFERROR(IF(Sheet1!X174&lt;&gt;"",IF(Sheet1!X174=0.583333333333333,"14:00",Sheet1!X174),IF(AND(Sheet1!R174&lt;&gt;"",_xlfn.XLOOKUP(Sheet1!A174,INDIRECT("'[paichu.xlsx]Sheet1'!$A:$A"),INDIRECT("'[paichu.xlsx]Sheet1'!$G:$G"),"",0,1)&lt;&gt;""),_xlfn.XLOOKUP(Sheet1!A174,INDIRECT("'[paichu.xlsx]Sheet1'!$A:$A"),INDIRECT("'[paichu.xlsx]Sheet1'!$G:$G"),"",0,1),IF(AND(OR(発送日=0.583333333333333,発送日="14:00"),Sheet1!Q174&gt;=1),"14:00",IF(Sheet1!J174&gt;5,VALUE($AE$2),IF(AND(Sheet1!J174&lt;=5,Sheet1!J174&gt;=4),7,14))))),14)</f>
        <v>14</v>
      </c>
    </row>
    <row r="175" spans="1:29">
      <c r="A175">
        <v>885796345</v>
      </c>
      <c r="B175" s="3" t="s">
        <v>2100</v>
      </c>
      <c r="C175" t="str">
        <f ca="1">IF(Sheet1!E175="上架●","S2",IF(Sheet5!G175="Y","S2","S1"))</f>
        <v>S2</v>
      </c>
      <c r="D175" s="1"/>
      <c r="E175" s="3"/>
      <c r="F175" s="3"/>
      <c r="G175" s="3"/>
      <c r="H175" s="3"/>
      <c r="I175" s="3"/>
      <c r="J175" s="3"/>
      <c r="L175" s="8" cm="1">
        <f t="array" aca="1" ref="L17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50975</v>
      </c>
      <c r="M175" cm="1">
        <f t="array" aca="1" ref="M175" ca="1">IF(INDIRECT("Sheet1!"&amp;"E"&amp;ROW())  ="下架●",VALUE("0"),IF(OR(INDIRECT("Sheet1!"&amp;"E"&amp;ROW())  ="上架●",AND(INDIRECT("Sheet1!"&amp;"E"&amp;ROW())  ="問合●",VALUE(Sheet2!F175)=0)),VALUE("1"),IF(INDIRECT("Sheet2!"&amp;"F"&amp;ROW())  =1,INDIRECT("Sheet1!"&amp;"Q"&amp;ROW()),VALUE("0"))))</f>
        <v>0</v>
      </c>
      <c r="N175" t="str">
        <f t="shared" ca="1" si="2"/>
        <v>2023/12/31</v>
      </c>
      <c r="O175" s="3"/>
      <c r="Q175" s="3"/>
      <c r="R175" s="3"/>
      <c r="S175" s="3"/>
      <c r="T175" s="3"/>
      <c r="U175" s="3"/>
      <c r="V175" s="3"/>
      <c r="W175" s="3"/>
      <c r="X175" s="1"/>
      <c r="Y175" s="3"/>
      <c r="Z175" s="3"/>
      <c r="AA175" s="3"/>
      <c r="AB175" s="3"/>
      <c r="AC175" cm="1">
        <f t="array" aca="1" ref="AC175" ca="1">IFERROR(IF(Sheet1!X175&lt;&gt;"",IF(Sheet1!X175=0.583333333333333,"14:00",Sheet1!X175),IF(AND(Sheet1!R175&lt;&gt;"",_xlfn.XLOOKUP(Sheet1!A175,INDIRECT("'[paichu.xlsx]Sheet1'!$A:$A"),INDIRECT("'[paichu.xlsx]Sheet1'!$G:$G"),"",0,1)&lt;&gt;""),_xlfn.XLOOKUP(Sheet1!A175,INDIRECT("'[paichu.xlsx]Sheet1'!$A:$A"),INDIRECT("'[paichu.xlsx]Sheet1'!$G:$G"),"",0,1),IF(AND(OR(発送日=0.583333333333333,発送日="14:00"),Sheet1!Q175&gt;=1),"14:00",IF(Sheet1!J175&gt;5,VALUE($AE$2),IF(AND(Sheet1!J175&lt;=5,Sheet1!J175&gt;=4),7,14))))),14)</f>
        <v>14</v>
      </c>
    </row>
    <row r="176" spans="1:29">
      <c r="A176">
        <v>885796346</v>
      </c>
      <c r="B176" s="3" t="s">
        <v>1873</v>
      </c>
      <c r="C176" t="str">
        <f ca="1">IF(Sheet1!E176="上架●","S2",IF(Sheet5!G176="Y","S2","S1"))</f>
        <v>S2</v>
      </c>
      <c r="D176" s="1"/>
      <c r="E176" s="3"/>
      <c r="F176" s="3"/>
      <c r="G176" s="3"/>
      <c r="H176" s="3"/>
      <c r="I176" s="3"/>
      <c r="J176" s="3"/>
      <c r="L176" s="8" cm="1">
        <f t="array" aca="1" ref="L17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533552</v>
      </c>
      <c r="M176" cm="1">
        <f t="array" aca="1" ref="M176" ca="1">IF(INDIRECT("Sheet1!"&amp;"E"&amp;ROW())  ="下架●",VALUE("0"),IF(OR(INDIRECT("Sheet1!"&amp;"E"&amp;ROW())  ="上架●",AND(INDIRECT("Sheet1!"&amp;"E"&amp;ROW())  ="問合●",VALUE(Sheet2!F176)=0)),VALUE("1"),IF(INDIRECT("Sheet2!"&amp;"F"&amp;ROW())  =1,INDIRECT("Sheet1!"&amp;"Q"&amp;ROW()),VALUE("0"))))</f>
        <v>1</v>
      </c>
      <c r="N176" t="str">
        <f t="shared" ca="1" si="2"/>
        <v>2023/12/31</v>
      </c>
      <c r="O176" s="3"/>
      <c r="Q176" s="3"/>
      <c r="R176" s="3"/>
      <c r="S176" s="3"/>
      <c r="T176" s="3"/>
      <c r="U176" s="3"/>
      <c r="V176" s="3"/>
      <c r="W176" s="3"/>
      <c r="X176" s="1"/>
      <c r="Y176" s="3"/>
      <c r="Z176" s="3"/>
      <c r="AA176" s="3"/>
      <c r="AB176" s="3"/>
      <c r="AC176" cm="1">
        <f t="array" aca="1" ref="AC176" ca="1">IFERROR(IF(Sheet1!X176&lt;&gt;"",IF(Sheet1!X176=0.583333333333333,"14:00",Sheet1!X176),IF(AND(Sheet1!R176&lt;&gt;"",_xlfn.XLOOKUP(Sheet1!A176,INDIRECT("'[paichu.xlsx]Sheet1'!$A:$A"),INDIRECT("'[paichu.xlsx]Sheet1'!$G:$G"),"",0,1)&lt;&gt;""),_xlfn.XLOOKUP(Sheet1!A176,INDIRECT("'[paichu.xlsx]Sheet1'!$A:$A"),INDIRECT("'[paichu.xlsx]Sheet1'!$G:$G"),"",0,1),IF(AND(OR(発送日=0.583333333333333,発送日="14:00"),Sheet1!Q176&gt;=1),"14:00",IF(Sheet1!J176&gt;5,VALUE($AE$2),IF(AND(Sheet1!J176&lt;=5,Sheet1!J176&gt;=4),7,14))))),14)</f>
        <v>3</v>
      </c>
    </row>
    <row r="177" spans="1:29">
      <c r="A177">
        <v>885796347</v>
      </c>
      <c r="B177" s="3" t="s">
        <v>2101</v>
      </c>
      <c r="C177" t="str">
        <f>IF(Sheet1!E177="上架●","S2",IF(Sheet5!G177="Y","S2","S1"))</f>
        <v>S2</v>
      </c>
      <c r="D177" s="1"/>
      <c r="E177" s="3"/>
      <c r="F177" s="3"/>
      <c r="G177" s="3"/>
      <c r="H177" s="3"/>
      <c r="I177" s="3"/>
      <c r="J177" s="3"/>
      <c r="L177" s="8" cm="1">
        <f t="array" aca="1" ref="L17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46780</v>
      </c>
      <c r="M177" cm="1">
        <f t="array" aca="1" ref="M177" ca="1">IF(INDIRECT("Sheet1!"&amp;"E"&amp;ROW())  ="下架●",VALUE("0"),IF(OR(INDIRECT("Sheet1!"&amp;"E"&amp;ROW())  ="上架●",AND(INDIRECT("Sheet1!"&amp;"E"&amp;ROW())  ="問合●",VALUE(Sheet2!F177)=0)),VALUE("1"),IF(INDIRECT("Sheet2!"&amp;"F"&amp;ROW())  =1,INDIRECT("Sheet1!"&amp;"Q"&amp;ROW()),VALUE("0"))))</f>
        <v>0</v>
      </c>
      <c r="N177" t="str">
        <f t="shared" ca="1" si="2"/>
        <v>2023/12/31</v>
      </c>
      <c r="O177" s="3"/>
      <c r="Q177" s="3"/>
      <c r="R177" s="3"/>
      <c r="S177" s="3"/>
      <c r="T177" s="3"/>
      <c r="U177" s="3"/>
      <c r="V177" s="3"/>
      <c r="W177" s="3"/>
      <c r="X177" s="1"/>
      <c r="Y177" s="3"/>
      <c r="Z177" s="3"/>
      <c r="AA177" s="3"/>
      <c r="AB177" s="3"/>
      <c r="AC177" cm="1">
        <f t="array" aca="1" ref="AC177" ca="1">IFERROR(IF(Sheet1!X177&lt;&gt;"",IF(Sheet1!X177=0.583333333333333,"14:00",Sheet1!X177),IF(AND(Sheet1!R177&lt;&gt;"",_xlfn.XLOOKUP(Sheet1!A177,INDIRECT("'[paichu.xlsx]Sheet1'!$A:$A"),INDIRECT("'[paichu.xlsx]Sheet1'!$G:$G"),"",0,1)&lt;&gt;""),_xlfn.XLOOKUP(Sheet1!A177,INDIRECT("'[paichu.xlsx]Sheet1'!$A:$A"),INDIRECT("'[paichu.xlsx]Sheet1'!$G:$G"),"",0,1),IF(AND(OR(発送日=0.583333333333333,発送日="14:00"),Sheet1!Q177&gt;=1),"14:00",IF(Sheet1!J177&gt;5,VALUE($AE$2),IF(AND(Sheet1!J177&lt;=5,Sheet1!J177&gt;=4),7,14))))),14)</f>
        <v>7</v>
      </c>
    </row>
    <row r="178" spans="1:29">
      <c r="A178">
        <v>885796348</v>
      </c>
      <c r="B178" s="3" t="s">
        <v>2102</v>
      </c>
      <c r="C178" t="str">
        <f ca="1">IF(Sheet1!E178="上架●","S2",IF(Sheet5!G178="Y","S2","S1"))</f>
        <v>S2</v>
      </c>
      <c r="D178" s="1"/>
      <c r="E178" s="3"/>
      <c r="F178" s="3"/>
      <c r="G178" s="3"/>
      <c r="H178" s="3"/>
      <c r="I178" s="3"/>
      <c r="J178" s="3"/>
      <c r="L178" s="8" cm="1">
        <f t="array" aca="1" ref="L17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74224</v>
      </c>
      <c r="M178" cm="1">
        <f t="array" aca="1" ref="M178" ca="1">IF(INDIRECT("Sheet1!"&amp;"E"&amp;ROW())  ="下架●",VALUE("0"),IF(OR(INDIRECT("Sheet1!"&amp;"E"&amp;ROW())  ="上架●",AND(INDIRECT("Sheet1!"&amp;"E"&amp;ROW())  ="問合●",VALUE(Sheet2!F178)=0)),VALUE("1"),IF(INDIRECT("Sheet2!"&amp;"F"&amp;ROW())  =1,INDIRECT("Sheet1!"&amp;"Q"&amp;ROW()),VALUE("0"))))</f>
        <v>1</v>
      </c>
      <c r="N178" t="str">
        <f t="shared" ca="1" si="2"/>
        <v>2023/12/31</v>
      </c>
      <c r="O178" s="3"/>
      <c r="Q178" s="3"/>
      <c r="R178" s="3"/>
      <c r="S178" s="3"/>
      <c r="T178" s="3"/>
      <c r="U178" s="3"/>
      <c r="V178" s="3"/>
      <c r="W178" s="3"/>
      <c r="X178" s="1"/>
      <c r="Y178" s="3"/>
      <c r="Z178" s="3"/>
      <c r="AA178" s="3"/>
      <c r="AB178" s="3"/>
      <c r="AC178" cm="1">
        <f t="array" aca="1" ref="AC178" ca="1">IFERROR(IF(Sheet1!X178&lt;&gt;"",IF(Sheet1!X178=0.583333333333333,"14:00",Sheet1!X178),IF(AND(Sheet1!R178&lt;&gt;"",_xlfn.XLOOKUP(Sheet1!A178,INDIRECT("'[paichu.xlsx]Sheet1'!$A:$A"),INDIRECT("'[paichu.xlsx]Sheet1'!$G:$G"),"",0,1)&lt;&gt;""),_xlfn.XLOOKUP(Sheet1!A178,INDIRECT("'[paichu.xlsx]Sheet1'!$A:$A"),INDIRECT("'[paichu.xlsx]Sheet1'!$G:$G"),"",0,1),IF(AND(OR(発送日=0.583333333333333,発送日="14:00"),Sheet1!Q178&gt;=1),"14:00",IF(Sheet1!J178&gt;5,VALUE($AE$2),IF(AND(Sheet1!J178&lt;=5,Sheet1!J178&gt;=4),7,14))))),14)</f>
        <v>3</v>
      </c>
    </row>
    <row r="179" spans="1:29">
      <c r="A179">
        <v>885796349</v>
      </c>
      <c r="B179" s="3" t="s">
        <v>2103</v>
      </c>
      <c r="C179" t="str">
        <f ca="1">IF(Sheet1!E179="上架●","S2",IF(Sheet5!G179="Y","S2","S1"))</f>
        <v>S2</v>
      </c>
      <c r="D179" s="1"/>
      <c r="E179" s="3"/>
      <c r="F179" s="3"/>
      <c r="G179" s="3"/>
      <c r="H179" s="3"/>
      <c r="I179" s="3"/>
      <c r="J179" s="3"/>
      <c r="L179" s="8" cm="1">
        <f t="array" aca="1" ref="L17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72370</v>
      </c>
      <c r="M179" cm="1">
        <f t="array" aca="1" ref="M179" ca="1">IF(INDIRECT("Sheet1!"&amp;"E"&amp;ROW())  ="下架●",VALUE("0"),IF(OR(INDIRECT("Sheet1!"&amp;"E"&amp;ROW())  ="上架●",AND(INDIRECT("Sheet1!"&amp;"E"&amp;ROW())  ="問合●",VALUE(Sheet2!F179)=0)),VALUE("1"),IF(INDIRECT("Sheet2!"&amp;"F"&amp;ROW())  =1,INDIRECT("Sheet1!"&amp;"Q"&amp;ROW()),VALUE("0"))))</f>
        <v>1</v>
      </c>
      <c r="N179" t="str">
        <f t="shared" ca="1" si="2"/>
        <v>2023/12/31</v>
      </c>
      <c r="O179" s="3"/>
      <c r="Q179" s="3"/>
      <c r="R179" s="3"/>
      <c r="S179" s="3"/>
      <c r="T179" s="3"/>
      <c r="U179" s="3"/>
      <c r="V179" s="3"/>
      <c r="W179" s="3"/>
      <c r="X179" s="1"/>
      <c r="Y179" s="3"/>
      <c r="Z179" s="3"/>
      <c r="AA179" s="3"/>
      <c r="AB179" s="3"/>
      <c r="AC179" cm="1">
        <f t="array" aca="1" ref="AC179" ca="1">IFERROR(IF(Sheet1!X179&lt;&gt;"",IF(Sheet1!X179=0.583333333333333,"14:00",Sheet1!X179),IF(AND(Sheet1!R179&lt;&gt;"",_xlfn.XLOOKUP(Sheet1!A179,INDIRECT("'[paichu.xlsx]Sheet1'!$A:$A"),INDIRECT("'[paichu.xlsx]Sheet1'!$G:$G"),"",0,1)&lt;&gt;""),_xlfn.XLOOKUP(Sheet1!A179,INDIRECT("'[paichu.xlsx]Sheet1'!$A:$A"),INDIRECT("'[paichu.xlsx]Sheet1'!$G:$G"),"",0,1),IF(AND(OR(発送日=0.583333333333333,発送日="14:00"),Sheet1!Q179&gt;=1),"14:00",IF(Sheet1!J179&gt;5,VALUE($AE$2),IF(AND(Sheet1!J179&lt;=5,Sheet1!J179&gt;=4),7,14))))),14)</f>
        <v>3</v>
      </c>
    </row>
    <row r="180" spans="1:29">
      <c r="A180">
        <v>885796350</v>
      </c>
      <c r="B180" s="3" t="s">
        <v>2104</v>
      </c>
      <c r="C180" t="str">
        <f ca="1">IF(Sheet1!E180="上架●","S2",IF(Sheet5!G180="Y","S2","S1"))</f>
        <v>S2</v>
      </c>
      <c r="D180" s="1"/>
      <c r="E180" s="3"/>
      <c r="F180" s="3"/>
      <c r="G180" s="3"/>
      <c r="H180" s="3"/>
      <c r="I180" s="3"/>
      <c r="J180" s="3"/>
      <c r="L180" s="8" cm="1">
        <f t="array" aca="1" ref="L18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39812</v>
      </c>
      <c r="M180" cm="1">
        <f t="array" aca="1" ref="M180" ca="1">IF(INDIRECT("Sheet1!"&amp;"E"&amp;ROW())  ="下架●",VALUE("0"),IF(OR(INDIRECT("Sheet1!"&amp;"E"&amp;ROW())  ="上架●",AND(INDIRECT("Sheet1!"&amp;"E"&amp;ROW())  ="問合●",VALUE(Sheet2!F180)=0)),VALUE("1"),IF(INDIRECT("Sheet2!"&amp;"F"&amp;ROW())  =1,INDIRECT("Sheet1!"&amp;"Q"&amp;ROW()),VALUE("0"))))</f>
        <v>0</v>
      </c>
      <c r="N180" t="str">
        <f t="shared" ca="1" si="2"/>
        <v>2023/12/31</v>
      </c>
      <c r="O180" s="3"/>
      <c r="Q180" s="3"/>
      <c r="R180" s="3"/>
      <c r="S180" s="3"/>
      <c r="T180" s="3"/>
      <c r="U180" s="3"/>
      <c r="V180" s="3"/>
      <c r="W180" s="3"/>
      <c r="X180" s="1"/>
      <c r="Y180" s="3"/>
      <c r="Z180" s="3"/>
      <c r="AA180" s="3"/>
      <c r="AB180" s="3"/>
      <c r="AC180" cm="1">
        <f t="array" aca="1" ref="AC180" ca="1">IFERROR(IF(Sheet1!X180&lt;&gt;"",IF(Sheet1!X180=0.583333333333333,"14:00",Sheet1!X180),IF(AND(Sheet1!R180&lt;&gt;"",_xlfn.XLOOKUP(Sheet1!A180,INDIRECT("'[paichu.xlsx]Sheet1'!$A:$A"),INDIRECT("'[paichu.xlsx]Sheet1'!$G:$G"),"",0,1)&lt;&gt;""),_xlfn.XLOOKUP(Sheet1!A180,INDIRECT("'[paichu.xlsx]Sheet1'!$A:$A"),INDIRECT("'[paichu.xlsx]Sheet1'!$G:$G"),"",0,1),IF(AND(OR(発送日=0.583333333333333,発送日="14:00"),Sheet1!Q180&gt;=1),"14:00",IF(Sheet1!J180&gt;5,VALUE($AE$2),IF(AND(Sheet1!J180&lt;=5,Sheet1!J180&gt;=4),7,14))))),14)</f>
        <v>14</v>
      </c>
    </row>
    <row r="181" spans="1:29">
      <c r="A181">
        <v>885796351</v>
      </c>
      <c r="B181" s="3" t="s">
        <v>2105</v>
      </c>
      <c r="C181" t="str">
        <f ca="1">IF(Sheet1!E181="上架●","S2",IF(Sheet5!G181="Y","S2","S1"))</f>
        <v>S2</v>
      </c>
      <c r="D181" s="1"/>
      <c r="E181" s="3"/>
      <c r="F181" s="3"/>
      <c r="G181" s="3"/>
      <c r="H181" s="3"/>
      <c r="I181" s="3"/>
      <c r="J181" s="3"/>
      <c r="L181" s="8" cm="1">
        <f t="array" aca="1" ref="L18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52868</v>
      </c>
      <c r="M181" cm="1">
        <f t="array" aca="1" ref="M181" ca="1">IF(INDIRECT("Sheet1!"&amp;"E"&amp;ROW())  ="下架●",VALUE("0"),IF(OR(INDIRECT("Sheet1!"&amp;"E"&amp;ROW())  ="上架●",AND(INDIRECT("Sheet1!"&amp;"E"&amp;ROW())  ="問合●",VALUE(Sheet2!F181)=0)),VALUE("1"),IF(INDIRECT("Sheet2!"&amp;"F"&amp;ROW())  =1,INDIRECT("Sheet1!"&amp;"Q"&amp;ROW()),VALUE("0"))))</f>
        <v>0</v>
      </c>
      <c r="N181" t="str">
        <f t="shared" ca="1" si="2"/>
        <v>2023/12/31</v>
      </c>
      <c r="O181" s="3"/>
      <c r="Q181" s="3"/>
      <c r="R181" s="3"/>
      <c r="S181" s="3"/>
      <c r="T181" s="3"/>
      <c r="U181" s="3"/>
      <c r="V181" s="3"/>
      <c r="W181" s="3"/>
      <c r="X181" s="1"/>
      <c r="Y181" s="3"/>
      <c r="Z181" s="3"/>
      <c r="AA181" s="3"/>
      <c r="AB181" s="3"/>
      <c r="AC181" cm="1">
        <f t="array" aca="1" ref="AC181" ca="1">IFERROR(IF(Sheet1!X181&lt;&gt;"",IF(Sheet1!X181=0.583333333333333,"14:00",Sheet1!X181),IF(AND(Sheet1!R181&lt;&gt;"",_xlfn.XLOOKUP(Sheet1!A181,INDIRECT("'[paichu.xlsx]Sheet1'!$A:$A"),INDIRECT("'[paichu.xlsx]Sheet1'!$G:$G"),"",0,1)&lt;&gt;""),_xlfn.XLOOKUP(Sheet1!A181,INDIRECT("'[paichu.xlsx]Sheet1'!$A:$A"),INDIRECT("'[paichu.xlsx]Sheet1'!$G:$G"),"",0,1),IF(AND(OR(発送日=0.583333333333333,発送日="14:00"),Sheet1!Q181&gt;=1),"14:00",IF(Sheet1!J181&gt;5,VALUE($AE$2),IF(AND(Sheet1!J181&lt;=5,Sheet1!J181&gt;=4),7,14))))),14)</f>
        <v>14</v>
      </c>
    </row>
    <row r="182" spans="1:29">
      <c r="A182">
        <v>885796354</v>
      </c>
      <c r="B182" s="3" t="s">
        <v>2106</v>
      </c>
      <c r="C182" t="str">
        <f ca="1">IF(Sheet1!E182="上架●","S2",IF(Sheet5!G182="Y","S2","S1"))</f>
        <v>S2</v>
      </c>
      <c r="D182" s="1"/>
      <c r="E182" s="3"/>
      <c r="F182" s="3"/>
      <c r="G182" s="3"/>
      <c r="H182" s="3"/>
      <c r="I182" s="3"/>
      <c r="J182" s="3"/>
      <c r="L182" s="8" cm="1">
        <f t="array" aca="1" ref="L18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51391</v>
      </c>
      <c r="M182" cm="1">
        <f t="array" aca="1" ref="M182" ca="1">IF(INDIRECT("Sheet1!"&amp;"E"&amp;ROW())  ="下架●",VALUE("0"),IF(OR(INDIRECT("Sheet1!"&amp;"E"&amp;ROW())  ="上架●",AND(INDIRECT("Sheet1!"&amp;"E"&amp;ROW())  ="問合●",VALUE(Sheet2!F182)=0)),VALUE("1"),IF(INDIRECT("Sheet2!"&amp;"F"&amp;ROW())  =1,INDIRECT("Sheet1!"&amp;"Q"&amp;ROW()),VALUE("0"))))</f>
        <v>0</v>
      </c>
      <c r="N182" t="str">
        <f t="shared" ca="1" si="2"/>
        <v>2023/12/31</v>
      </c>
      <c r="O182" s="3"/>
      <c r="Q182" s="3"/>
      <c r="R182" s="3"/>
      <c r="S182" s="3"/>
      <c r="T182" s="3"/>
      <c r="U182" s="3"/>
      <c r="V182" s="3"/>
      <c r="W182" s="3"/>
      <c r="X182" s="1"/>
      <c r="Y182" s="3"/>
      <c r="Z182" s="3"/>
      <c r="AA182" s="3"/>
      <c r="AB182" s="3"/>
      <c r="AC182" cm="1">
        <f t="array" aca="1" ref="AC182" ca="1">IFERROR(IF(Sheet1!X182&lt;&gt;"",IF(Sheet1!X182=0.583333333333333,"14:00",Sheet1!X182),IF(AND(Sheet1!R182&lt;&gt;"",_xlfn.XLOOKUP(Sheet1!A182,INDIRECT("'[paichu.xlsx]Sheet1'!$A:$A"),INDIRECT("'[paichu.xlsx]Sheet1'!$G:$G"),"",0,1)&lt;&gt;""),_xlfn.XLOOKUP(Sheet1!A182,INDIRECT("'[paichu.xlsx]Sheet1'!$A:$A"),INDIRECT("'[paichu.xlsx]Sheet1'!$G:$G"),"",0,1),IF(AND(OR(発送日=0.583333333333333,発送日="14:00"),Sheet1!Q182&gt;=1),"14:00",IF(Sheet1!J182&gt;5,VALUE($AE$2),IF(AND(Sheet1!J182&lt;=5,Sheet1!J182&gt;=4),7,14))))),14)</f>
        <v>14</v>
      </c>
    </row>
    <row r="183" spans="1:29">
      <c r="A183">
        <v>885796355</v>
      </c>
      <c r="B183" s="3" t="s">
        <v>2107</v>
      </c>
      <c r="C183" t="str">
        <f ca="1">IF(Sheet1!E183="上架●","S2",IF(Sheet5!G183="Y","S2","S1"))</f>
        <v>S2</v>
      </c>
      <c r="D183" s="1"/>
      <c r="E183" s="3"/>
      <c r="F183" s="3"/>
      <c r="G183" s="3"/>
      <c r="H183" s="3"/>
      <c r="I183" s="3"/>
      <c r="J183" s="3"/>
      <c r="L183" s="8" cm="1">
        <f t="array" aca="1" ref="L18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12549</v>
      </c>
      <c r="M183" cm="1">
        <f t="array" aca="1" ref="M183" ca="1">IF(INDIRECT("Sheet1!"&amp;"E"&amp;ROW())  ="下架●",VALUE("0"),IF(OR(INDIRECT("Sheet1!"&amp;"E"&amp;ROW())  ="上架●",AND(INDIRECT("Sheet1!"&amp;"E"&amp;ROW())  ="問合●",VALUE(Sheet2!F183)=0)),VALUE("1"),IF(INDIRECT("Sheet2!"&amp;"F"&amp;ROW())  =1,INDIRECT("Sheet1!"&amp;"Q"&amp;ROW()),VALUE("0"))))</f>
        <v>1</v>
      </c>
      <c r="N183" t="str">
        <f t="shared" ca="1" si="2"/>
        <v>2023/12/31</v>
      </c>
      <c r="O183" s="3"/>
      <c r="Q183" s="3"/>
      <c r="R183" s="3"/>
      <c r="S183" s="3"/>
      <c r="T183" s="3"/>
      <c r="U183" s="3"/>
      <c r="V183" s="3"/>
      <c r="W183" s="3"/>
      <c r="X183" s="1"/>
      <c r="Y183" s="3"/>
      <c r="Z183" s="3"/>
      <c r="AA183" s="3"/>
      <c r="AB183" s="3"/>
      <c r="AC183" cm="1">
        <f t="array" aca="1" ref="AC183" ca="1">IFERROR(IF(Sheet1!X183&lt;&gt;"",IF(Sheet1!X183=0.583333333333333,"14:00",Sheet1!X183),IF(AND(Sheet1!R183&lt;&gt;"",_xlfn.XLOOKUP(Sheet1!A183,INDIRECT("'[paichu.xlsx]Sheet1'!$A:$A"),INDIRECT("'[paichu.xlsx]Sheet1'!$G:$G"),"",0,1)&lt;&gt;""),_xlfn.XLOOKUP(Sheet1!A183,INDIRECT("'[paichu.xlsx]Sheet1'!$A:$A"),INDIRECT("'[paichu.xlsx]Sheet1'!$G:$G"),"",0,1),IF(AND(OR(発送日=0.583333333333333,発送日="14:00"),Sheet1!Q183&gt;=1),"14:00",IF(Sheet1!J183&gt;5,VALUE($AE$2),IF(AND(Sheet1!J183&lt;=5,Sheet1!J183&gt;=4),7,14))))),14)</f>
        <v>3</v>
      </c>
    </row>
    <row r="184" spans="1:29">
      <c r="A184">
        <v>885796356</v>
      </c>
      <c r="B184" s="3" t="s">
        <v>2108</v>
      </c>
      <c r="C184" t="str">
        <f ca="1">IF(Sheet1!E184="上架●","S2",IF(Sheet5!G184="Y","S2","S1"))</f>
        <v>S2</v>
      </c>
      <c r="D184" s="1"/>
      <c r="E184" s="3"/>
      <c r="F184" s="3"/>
      <c r="G184" s="3"/>
      <c r="H184" s="3"/>
      <c r="I184" s="3"/>
      <c r="J184" s="3"/>
      <c r="L184" s="8" cm="1">
        <f t="array" aca="1" ref="L18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21768</v>
      </c>
      <c r="M184" cm="1">
        <f t="array" aca="1" ref="M184" ca="1">IF(INDIRECT("Sheet1!"&amp;"E"&amp;ROW())  ="下架●",VALUE("0"),IF(OR(INDIRECT("Sheet1!"&amp;"E"&amp;ROW())  ="上架●",AND(INDIRECT("Sheet1!"&amp;"E"&amp;ROW())  ="問合●",VALUE(Sheet2!F184)=0)),VALUE("1"),IF(INDIRECT("Sheet2!"&amp;"F"&amp;ROW())  =1,INDIRECT("Sheet1!"&amp;"Q"&amp;ROW()),VALUE("0"))))</f>
        <v>0</v>
      </c>
      <c r="N184" t="str">
        <f t="shared" ca="1" si="2"/>
        <v>2023/12/31</v>
      </c>
      <c r="O184" s="3"/>
      <c r="Q184" s="3"/>
      <c r="R184" s="3"/>
      <c r="S184" s="3"/>
      <c r="T184" s="3"/>
      <c r="U184" s="3"/>
      <c r="V184" s="3"/>
      <c r="W184" s="3"/>
      <c r="X184" s="1"/>
      <c r="Y184" s="3"/>
      <c r="Z184" s="3"/>
      <c r="AA184" s="3"/>
      <c r="AB184" s="3"/>
      <c r="AC184" cm="1">
        <f t="array" aca="1" ref="AC184" ca="1">IFERROR(IF(Sheet1!X184&lt;&gt;"",IF(Sheet1!X184=0.583333333333333,"14:00",Sheet1!X184),IF(AND(Sheet1!R184&lt;&gt;"",_xlfn.XLOOKUP(Sheet1!A184,INDIRECT("'[paichu.xlsx]Sheet1'!$A:$A"),INDIRECT("'[paichu.xlsx]Sheet1'!$G:$G"),"",0,1)&lt;&gt;""),_xlfn.XLOOKUP(Sheet1!A184,INDIRECT("'[paichu.xlsx]Sheet1'!$A:$A"),INDIRECT("'[paichu.xlsx]Sheet1'!$G:$G"),"",0,1),IF(AND(OR(発送日=0.583333333333333,発送日="14:00"),Sheet1!Q184&gt;=1),"14:00",IF(Sheet1!J184&gt;5,VALUE($AE$2),IF(AND(Sheet1!J184&lt;=5,Sheet1!J184&gt;=4),7,14))))),14)</f>
        <v>14</v>
      </c>
    </row>
    <row r="185" spans="1:29">
      <c r="A185">
        <v>900847896</v>
      </c>
      <c r="B185" s="3" t="s">
        <v>2109</v>
      </c>
      <c r="C185" t="str">
        <f ca="1">IF(Sheet1!E185="上架●","S2",IF(Sheet5!G185="Y","S2","S1"))</f>
        <v>S2</v>
      </c>
      <c r="D185" s="1"/>
      <c r="E185" s="3"/>
      <c r="F185" s="3"/>
      <c r="G185" s="3"/>
      <c r="H185" s="3"/>
      <c r="I185" s="3"/>
      <c r="J185" s="3"/>
      <c r="L185" s="8" cm="1">
        <f t="array" aca="1" ref="L18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126298</v>
      </c>
      <c r="M185" cm="1">
        <f t="array" aca="1" ref="M185" ca="1">IF(INDIRECT("Sheet1!"&amp;"E"&amp;ROW())  ="下架●",VALUE("0"),IF(OR(INDIRECT("Sheet1!"&amp;"E"&amp;ROW())  ="上架●",AND(INDIRECT("Sheet1!"&amp;"E"&amp;ROW())  ="問合●",VALUE(Sheet2!F185)=0)),VALUE("1"),IF(INDIRECT("Sheet2!"&amp;"F"&amp;ROW())  =1,INDIRECT("Sheet1!"&amp;"Q"&amp;ROW()),VALUE("0"))))</f>
        <v>1</v>
      </c>
      <c r="N185" t="str">
        <f t="shared" ca="1" si="2"/>
        <v>2023/12/31</v>
      </c>
      <c r="O185" s="3"/>
      <c r="Q185" s="3"/>
      <c r="R185" s="3"/>
      <c r="S185" s="3"/>
      <c r="T185" s="3"/>
      <c r="U185" s="3"/>
      <c r="V185" s="3"/>
      <c r="W185" s="3"/>
      <c r="X185" s="1"/>
      <c r="Y185" s="3"/>
      <c r="Z185" s="3"/>
      <c r="AA185" s="3"/>
      <c r="AB185" s="3"/>
      <c r="AC185" cm="1">
        <f t="array" aca="1" ref="AC185" ca="1">IFERROR(IF(Sheet1!X185&lt;&gt;"",IF(Sheet1!X185=0.583333333333333,"14:00",Sheet1!X185),IF(AND(Sheet1!R185&lt;&gt;"",_xlfn.XLOOKUP(Sheet1!A185,INDIRECT("'[paichu.xlsx]Sheet1'!$A:$A"),INDIRECT("'[paichu.xlsx]Sheet1'!$G:$G"),"",0,1)&lt;&gt;""),_xlfn.XLOOKUP(Sheet1!A185,INDIRECT("'[paichu.xlsx]Sheet1'!$A:$A"),INDIRECT("'[paichu.xlsx]Sheet1'!$G:$G"),"",0,1),IF(AND(OR(発送日=0.583333333333333,発送日="14:00"),Sheet1!Q185&gt;=1),"14:00",IF(Sheet1!J185&gt;5,VALUE($AE$2),IF(AND(Sheet1!J185&lt;=5,Sheet1!J185&gt;=4),7,14))))),14)</f>
        <v>3</v>
      </c>
    </row>
    <row r="186" spans="1:29">
      <c r="A186">
        <v>900847897</v>
      </c>
      <c r="B186" s="3" t="s">
        <v>2110</v>
      </c>
      <c r="C186" t="str">
        <f ca="1">IF(Sheet1!E186="上架●","S2",IF(Sheet5!G186="Y","S2","S1"))</f>
        <v>S2</v>
      </c>
      <c r="D186" s="1"/>
      <c r="E186" s="3"/>
      <c r="F186" s="3"/>
      <c r="G186" s="3"/>
      <c r="H186" s="3"/>
      <c r="I186" s="3"/>
      <c r="J186" s="3"/>
      <c r="L186" s="8" cm="1">
        <f t="array" aca="1" ref="L18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150190</v>
      </c>
      <c r="M186" cm="1">
        <f t="array" aca="1" ref="M186" ca="1">IF(INDIRECT("Sheet1!"&amp;"E"&amp;ROW())  ="下架●",VALUE("0"),IF(OR(INDIRECT("Sheet1!"&amp;"E"&amp;ROW())  ="上架●",AND(INDIRECT("Sheet1!"&amp;"E"&amp;ROW())  ="問合●",VALUE(Sheet2!F186)=0)),VALUE("1"),IF(INDIRECT("Sheet2!"&amp;"F"&amp;ROW())  =1,INDIRECT("Sheet1!"&amp;"Q"&amp;ROW()),VALUE("0"))))</f>
        <v>1</v>
      </c>
      <c r="N186" t="str">
        <f t="shared" ca="1" si="2"/>
        <v>2023/12/31</v>
      </c>
      <c r="O186" s="3"/>
      <c r="Q186" s="3"/>
      <c r="R186" s="3"/>
      <c r="S186" s="3"/>
      <c r="T186" s="3"/>
      <c r="U186" s="3"/>
      <c r="V186" s="3"/>
      <c r="W186" s="3"/>
      <c r="X186" s="1"/>
      <c r="Y186" s="3"/>
      <c r="Z186" s="3"/>
      <c r="AA186" s="3"/>
      <c r="AB186" s="3"/>
      <c r="AC186" cm="1">
        <f t="array" aca="1" ref="AC186" ca="1">IFERROR(IF(Sheet1!X186&lt;&gt;"",IF(Sheet1!X186=0.583333333333333,"14:00",Sheet1!X186),IF(AND(Sheet1!R186&lt;&gt;"",_xlfn.XLOOKUP(Sheet1!A186,INDIRECT("'[paichu.xlsx]Sheet1'!$A:$A"),INDIRECT("'[paichu.xlsx]Sheet1'!$G:$G"),"",0,1)&lt;&gt;""),_xlfn.XLOOKUP(Sheet1!A186,INDIRECT("'[paichu.xlsx]Sheet1'!$A:$A"),INDIRECT("'[paichu.xlsx]Sheet1'!$G:$G"),"",0,1),IF(AND(OR(発送日=0.583333333333333,発送日="14:00"),Sheet1!Q186&gt;=1),"14:00",IF(Sheet1!J186&gt;5,VALUE($AE$2),IF(AND(Sheet1!J186&lt;=5,Sheet1!J186&gt;=4),7,14))))),14)</f>
        <v>3</v>
      </c>
    </row>
    <row r="187" spans="1:29">
      <c r="A187">
        <v>900847898</v>
      </c>
      <c r="B187" s="3" t="s">
        <v>2111</v>
      </c>
      <c r="C187" t="str">
        <f ca="1">IF(Sheet1!E187="上架●","S2",IF(Sheet5!G187="Y","S2","S1"))</f>
        <v>S2</v>
      </c>
      <c r="D187" s="1"/>
      <c r="E187" s="3"/>
      <c r="F187" s="3"/>
      <c r="G187" s="3"/>
      <c r="H187" s="3"/>
      <c r="I187" s="3"/>
      <c r="J187" s="3"/>
      <c r="L187" s="8" cm="1">
        <f t="array" aca="1" ref="L18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155248</v>
      </c>
      <c r="M187" cm="1">
        <f t="array" aca="1" ref="M187" ca="1">IF(INDIRECT("Sheet1!"&amp;"E"&amp;ROW())  ="下架●",VALUE("0"),IF(OR(INDIRECT("Sheet1!"&amp;"E"&amp;ROW())  ="上架●",AND(INDIRECT("Sheet1!"&amp;"E"&amp;ROW())  ="問合●",VALUE(Sheet2!F187)=0)),VALUE("1"),IF(INDIRECT("Sheet2!"&amp;"F"&amp;ROW())  =1,INDIRECT("Sheet1!"&amp;"Q"&amp;ROW()),VALUE("0"))))</f>
        <v>1</v>
      </c>
      <c r="N187" t="str">
        <f t="shared" ca="1" si="2"/>
        <v>2023/12/31</v>
      </c>
      <c r="O187" s="3"/>
      <c r="Q187" s="3"/>
      <c r="R187" s="3"/>
      <c r="S187" s="3"/>
      <c r="T187" s="3"/>
      <c r="U187" s="3"/>
      <c r="V187" s="3"/>
      <c r="W187" s="3"/>
      <c r="X187" s="1"/>
      <c r="Y187" s="3"/>
      <c r="Z187" s="3"/>
      <c r="AA187" s="3"/>
      <c r="AB187" s="3"/>
      <c r="AC187" cm="1">
        <f t="array" aca="1" ref="AC187" ca="1">IFERROR(IF(Sheet1!X187&lt;&gt;"",IF(Sheet1!X187=0.583333333333333,"14:00",Sheet1!X187),IF(AND(Sheet1!R187&lt;&gt;"",_xlfn.XLOOKUP(Sheet1!A187,INDIRECT("'[paichu.xlsx]Sheet1'!$A:$A"),INDIRECT("'[paichu.xlsx]Sheet1'!$G:$G"),"",0,1)&lt;&gt;""),_xlfn.XLOOKUP(Sheet1!A187,INDIRECT("'[paichu.xlsx]Sheet1'!$A:$A"),INDIRECT("'[paichu.xlsx]Sheet1'!$G:$G"),"",0,1),IF(AND(OR(発送日=0.583333333333333,発送日="14:00"),Sheet1!Q187&gt;=1),"14:00",IF(Sheet1!J187&gt;5,VALUE($AE$2),IF(AND(Sheet1!J187&lt;=5,Sheet1!J187&gt;=4),7,14))))),14)</f>
        <v>3</v>
      </c>
    </row>
    <row r="188" spans="1:29">
      <c r="A188">
        <v>900847899</v>
      </c>
      <c r="B188" s="3" t="s">
        <v>2112</v>
      </c>
      <c r="C188" t="str">
        <f ca="1">IF(Sheet1!E188="上架●","S2",IF(Sheet5!G188="Y","S2","S1"))</f>
        <v>S2</v>
      </c>
      <c r="D188" s="1"/>
      <c r="E188" s="3"/>
      <c r="F188" s="3"/>
      <c r="G188" s="3"/>
      <c r="H188" s="3"/>
      <c r="I188" s="3"/>
      <c r="J188" s="3"/>
      <c r="L188" s="8" cm="1">
        <f t="array" aca="1" ref="L18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95370</v>
      </c>
      <c r="M188" cm="1">
        <f t="array" aca="1" ref="M188" ca="1">IF(INDIRECT("Sheet1!"&amp;"E"&amp;ROW())  ="下架●",VALUE("0"),IF(OR(INDIRECT("Sheet1!"&amp;"E"&amp;ROW())  ="上架●",AND(INDIRECT("Sheet1!"&amp;"E"&amp;ROW())  ="問合●",VALUE(Sheet2!F188)=0)),VALUE("1"),IF(INDIRECT("Sheet2!"&amp;"F"&amp;ROW())  =1,INDIRECT("Sheet1!"&amp;"Q"&amp;ROW()),VALUE("0"))))</f>
        <v>1</v>
      </c>
      <c r="N188" t="str">
        <f t="shared" ca="1" si="2"/>
        <v>2023/12/31</v>
      </c>
      <c r="O188" s="3"/>
      <c r="Q188" s="3"/>
      <c r="R188" s="3"/>
      <c r="S188" s="3"/>
      <c r="T188" s="3"/>
      <c r="U188" s="3"/>
      <c r="V188" s="3"/>
      <c r="W188" s="3"/>
      <c r="X188" s="1"/>
      <c r="Y188" s="3"/>
      <c r="Z188" s="3"/>
      <c r="AA188" s="3"/>
      <c r="AB188" s="3"/>
      <c r="AC188" cm="1">
        <f t="array" aca="1" ref="AC188" ca="1">IFERROR(IF(Sheet1!X188&lt;&gt;"",IF(Sheet1!X188=0.583333333333333,"14:00",Sheet1!X188),IF(AND(Sheet1!R188&lt;&gt;"",_xlfn.XLOOKUP(Sheet1!A188,INDIRECT("'[paichu.xlsx]Sheet1'!$A:$A"),INDIRECT("'[paichu.xlsx]Sheet1'!$G:$G"),"",0,1)&lt;&gt;""),_xlfn.XLOOKUP(Sheet1!A188,INDIRECT("'[paichu.xlsx]Sheet1'!$A:$A"),INDIRECT("'[paichu.xlsx]Sheet1'!$G:$G"),"",0,1),IF(AND(OR(発送日=0.583333333333333,発送日="14:00"),Sheet1!Q188&gt;=1),"14:00",IF(Sheet1!J188&gt;5,VALUE($AE$2),IF(AND(Sheet1!J188&lt;=5,Sheet1!J188&gt;=4),7,14))))),14)</f>
        <v>3</v>
      </c>
    </row>
    <row r="189" spans="1:29">
      <c r="A189">
        <v>900847900</v>
      </c>
      <c r="B189" s="3" t="s">
        <v>2113</v>
      </c>
      <c r="C189" t="str">
        <f ca="1">IF(Sheet1!E189="上架●","S2",IF(Sheet5!G189="Y","S2","S1"))</f>
        <v>S2</v>
      </c>
      <c r="D189" s="1"/>
      <c r="E189" s="3"/>
      <c r="F189" s="3"/>
      <c r="G189" s="3"/>
      <c r="H189" s="3"/>
      <c r="I189" s="3"/>
      <c r="J189" s="3"/>
      <c r="L189" s="8" cm="1">
        <f t="array" aca="1" ref="L18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95811</v>
      </c>
      <c r="M189" cm="1">
        <f t="array" aca="1" ref="M189" ca="1">IF(INDIRECT("Sheet1!"&amp;"E"&amp;ROW())  ="下架●",VALUE("0"),IF(OR(INDIRECT("Sheet1!"&amp;"E"&amp;ROW())  ="上架●",AND(INDIRECT("Sheet1!"&amp;"E"&amp;ROW())  ="問合●",VALUE(Sheet2!F189)=0)),VALUE("1"),IF(INDIRECT("Sheet2!"&amp;"F"&amp;ROW())  =1,INDIRECT("Sheet1!"&amp;"Q"&amp;ROW()),VALUE("0"))))</f>
        <v>1</v>
      </c>
      <c r="N189" t="str">
        <f t="shared" ca="1" si="2"/>
        <v>2023/12/31</v>
      </c>
      <c r="O189" s="3"/>
      <c r="Q189" s="3"/>
      <c r="R189" s="3"/>
      <c r="S189" s="3"/>
      <c r="T189" s="3"/>
      <c r="U189" s="3"/>
      <c r="V189" s="3"/>
      <c r="W189" s="3"/>
      <c r="X189" s="1"/>
      <c r="Y189" s="3"/>
      <c r="Z189" s="3"/>
      <c r="AA189" s="3"/>
      <c r="AB189" s="3"/>
      <c r="AC189" cm="1">
        <f t="array" aca="1" ref="AC189" ca="1">IFERROR(IF(Sheet1!X189&lt;&gt;"",IF(Sheet1!X189=0.583333333333333,"14:00",Sheet1!X189),IF(AND(Sheet1!R189&lt;&gt;"",_xlfn.XLOOKUP(Sheet1!A189,INDIRECT("'[paichu.xlsx]Sheet1'!$A:$A"),INDIRECT("'[paichu.xlsx]Sheet1'!$G:$G"),"",0,1)&lt;&gt;""),_xlfn.XLOOKUP(Sheet1!A189,INDIRECT("'[paichu.xlsx]Sheet1'!$A:$A"),INDIRECT("'[paichu.xlsx]Sheet1'!$G:$G"),"",0,1),IF(AND(OR(発送日=0.583333333333333,発送日="14:00"),Sheet1!Q189&gt;=1),"14:00",IF(Sheet1!J189&gt;5,VALUE($AE$2),IF(AND(Sheet1!J189&lt;=5,Sheet1!J189&gt;=4),7,14))))),14)</f>
        <v>3</v>
      </c>
    </row>
    <row r="190" spans="1:29">
      <c r="A190">
        <v>900847901</v>
      </c>
      <c r="B190" s="3" t="s">
        <v>2114</v>
      </c>
      <c r="C190" t="str">
        <f ca="1">IF(Sheet1!E190="上架●","S2",IF(Sheet5!G190="Y","S2","S1"))</f>
        <v>S2</v>
      </c>
      <c r="D190" s="1"/>
      <c r="E190" s="3"/>
      <c r="F190" s="3"/>
      <c r="G190" s="3"/>
      <c r="H190" s="3"/>
      <c r="I190" s="3"/>
      <c r="J190" s="3"/>
      <c r="L190" s="8" cm="1">
        <f t="array" aca="1" ref="L19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109072</v>
      </c>
      <c r="M190" cm="1">
        <f t="array" aca="1" ref="M190" ca="1">IF(INDIRECT("Sheet1!"&amp;"E"&amp;ROW())  ="下架●",VALUE("0"),IF(OR(INDIRECT("Sheet1!"&amp;"E"&amp;ROW())  ="上架●",AND(INDIRECT("Sheet1!"&amp;"E"&amp;ROW())  ="問合●",VALUE(Sheet2!F190)=0)),VALUE("1"),IF(INDIRECT("Sheet2!"&amp;"F"&amp;ROW())  =1,INDIRECT("Sheet1!"&amp;"Q"&amp;ROW()),VALUE("0"))))</f>
        <v>1</v>
      </c>
      <c r="N190" t="str">
        <f t="shared" ca="1" si="2"/>
        <v>2023/12/31</v>
      </c>
      <c r="O190" s="3"/>
      <c r="Q190" s="3"/>
      <c r="R190" s="3"/>
      <c r="S190" s="3"/>
      <c r="T190" s="3"/>
      <c r="U190" s="3"/>
      <c r="V190" s="3"/>
      <c r="W190" s="3"/>
      <c r="X190" s="1"/>
      <c r="Y190" s="3"/>
      <c r="Z190" s="3"/>
      <c r="AA190" s="3"/>
      <c r="AB190" s="3"/>
      <c r="AC190" cm="1">
        <f t="array" aca="1" ref="AC190" ca="1">IFERROR(IF(Sheet1!X190&lt;&gt;"",IF(Sheet1!X190=0.583333333333333,"14:00",Sheet1!X190),IF(AND(Sheet1!R190&lt;&gt;"",_xlfn.XLOOKUP(Sheet1!A190,INDIRECT("'[paichu.xlsx]Sheet1'!$A:$A"),INDIRECT("'[paichu.xlsx]Sheet1'!$G:$G"),"",0,1)&lt;&gt;""),_xlfn.XLOOKUP(Sheet1!A190,INDIRECT("'[paichu.xlsx]Sheet1'!$A:$A"),INDIRECT("'[paichu.xlsx]Sheet1'!$G:$G"),"",0,1),IF(AND(OR(発送日=0.583333333333333,発送日="14:00"),Sheet1!Q190&gt;=1),"14:00",IF(Sheet1!J190&gt;5,VALUE($AE$2),IF(AND(Sheet1!J190&lt;=5,Sheet1!J190&gt;=4),7,14))))),14)</f>
        <v>3</v>
      </c>
    </row>
    <row r="191" spans="1:29">
      <c r="A191">
        <v>900847902</v>
      </c>
      <c r="B191" s="3" t="s">
        <v>2115</v>
      </c>
      <c r="C191" t="str">
        <f ca="1">IF(Sheet1!E191="上架●","S2",IF(Sheet5!G191="Y","S2","S1"))</f>
        <v>S2</v>
      </c>
      <c r="D191" s="1"/>
      <c r="E191" s="3"/>
      <c r="F191" s="3"/>
      <c r="G191" s="3"/>
      <c r="H191" s="3"/>
      <c r="I191" s="3"/>
      <c r="J191" s="3"/>
      <c r="L191" s="8" cm="1">
        <f t="array" aca="1" ref="L19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104409</v>
      </c>
      <c r="M191" cm="1">
        <f t="array" aca="1" ref="M191" ca="1">IF(INDIRECT("Sheet1!"&amp;"E"&amp;ROW())  ="下架●",VALUE("0"),IF(OR(INDIRECT("Sheet1!"&amp;"E"&amp;ROW())  ="上架●",AND(INDIRECT("Sheet1!"&amp;"E"&amp;ROW())  ="問合●",VALUE(Sheet2!F191)=0)),VALUE("1"),IF(INDIRECT("Sheet2!"&amp;"F"&amp;ROW())  =1,INDIRECT("Sheet1!"&amp;"Q"&amp;ROW()),VALUE("0"))))</f>
        <v>1</v>
      </c>
      <c r="N191" t="str">
        <f t="shared" ca="1" si="2"/>
        <v>2023/12/31</v>
      </c>
      <c r="O191" s="3"/>
      <c r="Q191" s="3"/>
      <c r="R191" s="3"/>
      <c r="S191" s="3"/>
      <c r="T191" s="3"/>
      <c r="U191" s="3"/>
      <c r="V191" s="3"/>
      <c r="W191" s="3"/>
      <c r="X191" s="1"/>
      <c r="Y191" s="3"/>
      <c r="Z191" s="3"/>
      <c r="AA191" s="3"/>
      <c r="AB191" s="3"/>
      <c r="AC191" cm="1">
        <f t="array" aca="1" ref="AC191" ca="1">IFERROR(IF(Sheet1!X191&lt;&gt;"",IF(Sheet1!X191=0.583333333333333,"14:00",Sheet1!X191),IF(AND(Sheet1!R191&lt;&gt;"",_xlfn.XLOOKUP(Sheet1!A191,INDIRECT("'[paichu.xlsx]Sheet1'!$A:$A"),INDIRECT("'[paichu.xlsx]Sheet1'!$G:$G"),"",0,1)&lt;&gt;""),_xlfn.XLOOKUP(Sheet1!A191,INDIRECT("'[paichu.xlsx]Sheet1'!$A:$A"),INDIRECT("'[paichu.xlsx]Sheet1'!$G:$G"),"",0,1),IF(AND(OR(発送日=0.583333333333333,発送日="14:00"),Sheet1!Q191&gt;=1),"14:00",IF(Sheet1!J191&gt;5,VALUE($AE$2),IF(AND(Sheet1!J191&lt;=5,Sheet1!J191&gt;=4),7,14))))),14)</f>
        <v>3</v>
      </c>
    </row>
    <row r="192" spans="1:29">
      <c r="A192">
        <v>900847903</v>
      </c>
      <c r="B192" s="3" t="s">
        <v>2116</v>
      </c>
      <c r="C192" t="str">
        <f ca="1">IF(Sheet1!E192="上架●","S2",IF(Sheet5!G192="Y","S2","S1"))</f>
        <v>S2</v>
      </c>
      <c r="D192" s="1"/>
      <c r="E192" s="3"/>
      <c r="F192" s="3"/>
      <c r="G192" s="3"/>
      <c r="H192" s="3"/>
      <c r="I192" s="3"/>
      <c r="J192" s="3"/>
      <c r="L192" s="8" cm="1">
        <f t="array" aca="1" ref="L19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213461</v>
      </c>
      <c r="M192" cm="1">
        <f t="array" aca="1" ref="M192" ca="1">IF(INDIRECT("Sheet1!"&amp;"E"&amp;ROW())  ="下架●",VALUE("0"),IF(OR(INDIRECT("Sheet1!"&amp;"E"&amp;ROW())  ="上架●",AND(INDIRECT("Sheet1!"&amp;"E"&amp;ROW())  ="問合●",VALUE(Sheet2!F192)=0)),VALUE("1"),IF(INDIRECT("Sheet2!"&amp;"F"&amp;ROW())  =1,INDIRECT("Sheet1!"&amp;"Q"&amp;ROW()),VALUE("0"))))</f>
        <v>1</v>
      </c>
      <c r="N192" t="str">
        <f t="shared" ca="1" si="2"/>
        <v>2023/12/31</v>
      </c>
      <c r="O192" s="3"/>
      <c r="Q192" s="3"/>
      <c r="R192" s="3"/>
      <c r="S192" s="3"/>
      <c r="T192" s="3"/>
      <c r="U192" s="3"/>
      <c r="V192" s="3"/>
      <c r="W192" s="3"/>
      <c r="X192" s="1"/>
      <c r="Y192" s="3"/>
      <c r="Z192" s="3"/>
      <c r="AA192" s="3"/>
      <c r="AB192" s="3"/>
      <c r="AC192" cm="1">
        <f t="array" aca="1" ref="AC192" ca="1">IFERROR(IF(Sheet1!X192&lt;&gt;"",IF(Sheet1!X192=0.583333333333333,"14:00",Sheet1!X192),IF(AND(Sheet1!R192&lt;&gt;"",_xlfn.XLOOKUP(Sheet1!A192,INDIRECT("'[paichu.xlsx]Sheet1'!$A:$A"),INDIRECT("'[paichu.xlsx]Sheet1'!$G:$G"),"",0,1)&lt;&gt;""),_xlfn.XLOOKUP(Sheet1!A192,INDIRECT("'[paichu.xlsx]Sheet1'!$A:$A"),INDIRECT("'[paichu.xlsx]Sheet1'!$G:$G"),"",0,1),IF(AND(OR(発送日=0.583333333333333,発送日="14:00"),Sheet1!Q192&gt;=1),"14:00",IF(Sheet1!J192&gt;5,VALUE($AE$2),IF(AND(Sheet1!J192&lt;=5,Sheet1!J192&gt;=4),7,14))))),14)</f>
        <v>3</v>
      </c>
    </row>
    <row r="193" spans="1:29">
      <c r="A193">
        <v>900847904</v>
      </c>
      <c r="B193" s="3" t="s">
        <v>2117</v>
      </c>
      <c r="C193" t="str">
        <f ca="1">IF(Sheet1!E193="上架●","S2",IF(Sheet5!G193="Y","S2","S1"))</f>
        <v>S2</v>
      </c>
      <c r="D193" s="1"/>
      <c r="E193" s="3"/>
      <c r="F193" s="3"/>
      <c r="G193" s="3"/>
      <c r="H193" s="3"/>
      <c r="I193" s="3"/>
      <c r="J193" s="3"/>
      <c r="L193" s="8" cm="1">
        <f t="array" aca="1" ref="L19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241451</v>
      </c>
      <c r="M193" cm="1">
        <f t="array" aca="1" ref="M193" ca="1">IF(INDIRECT("Sheet1!"&amp;"E"&amp;ROW())  ="下架●",VALUE("0"),IF(OR(INDIRECT("Sheet1!"&amp;"E"&amp;ROW())  ="上架●",AND(INDIRECT("Sheet1!"&amp;"E"&amp;ROW())  ="問合●",VALUE(Sheet2!F193)=0)),VALUE("1"),IF(INDIRECT("Sheet2!"&amp;"F"&amp;ROW())  =1,INDIRECT("Sheet1!"&amp;"Q"&amp;ROW()),VALUE("0"))))</f>
        <v>1</v>
      </c>
      <c r="N193" t="str">
        <f t="shared" ca="1" si="2"/>
        <v>2023/12/31</v>
      </c>
      <c r="O193" s="3"/>
      <c r="Q193" s="3"/>
      <c r="R193" s="3"/>
      <c r="S193" s="3"/>
      <c r="T193" s="3"/>
      <c r="U193" s="3"/>
      <c r="V193" s="3"/>
      <c r="W193" s="3"/>
      <c r="X193" s="1"/>
      <c r="Y193" s="3"/>
      <c r="Z193" s="3"/>
      <c r="AA193" s="3"/>
      <c r="AB193" s="3"/>
      <c r="AC193" cm="1">
        <f t="array" aca="1" ref="AC193" ca="1">IFERROR(IF(Sheet1!X193&lt;&gt;"",IF(Sheet1!X193=0.583333333333333,"14:00",Sheet1!X193),IF(AND(Sheet1!R193&lt;&gt;"",_xlfn.XLOOKUP(Sheet1!A193,INDIRECT("'[paichu.xlsx]Sheet1'!$A:$A"),INDIRECT("'[paichu.xlsx]Sheet1'!$G:$G"),"",0,1)&lt;&gt;""),_xlfn.XLOOKUP(Sheet1!A193,INDIRECT("'[paichu.xlsx]Sheet1'!$A:$A"),INDIRECT("'[paichu.xlsx]Sheet1'!$G:$G"),"",0,1),IF(AND(OR(発送日=0.583333333333333,発送日="14:00"),Sheet1!Q193&gt;=1),"14:00",IF(Sheet1!J193&gt;5,VALUE($AE$2),IF(AND(Sheet1!J193&lt;=5,Sheet1!J193&gt;=4),7,14))))),14)</f>
        <v>3</v>
      </c>
    </row>
    <row r="194" spans="1:29">
      <c r="A194">
        <v>900847905</v>
      </c>
      <c r="B194" s="3" t="s">
        <v>2118</v>
      </c>
      <c r="C194" t="str">
        <f ca="1">IF(Sheet1!E194="上架●","S2",IF(Sheet5!G194="Y","S2","S1"))</f>
        <v>S2</v>
      </c>
      <c r="D194" s="1"/>
      <c r="E194" s="3"/>
      <c r="F194" s="3"/>
      <c r="G194" s="3"/>
      <c r="H194" s="3"/>
      <c r="I194" s="3"/>
      <c r="J194" s="3"/>
      <c r="L194" s="8" cm="1">
        <f t="array" aca="1" ref="L19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269946</v>
      </c>
      <c r="M194" cm="1">
        <f t="array" aca="1" ref="M194" ca="1">IF(INDIRECT("Sheet1!"&amp;"E"&amp;ROW())  ="下架●",VALUE("0"),IF(OR(INDIRECT("Sheet1!"&amp;"E"&amp;ROW())  ="上架●",AND(INDIRECT("Sheet1!"&amp;"E"&amp;ROW())  ="問合●",VALUE(Sheet2!F194)=0)),VALUE("1"),IF(INDIRECT("Sheet2!"&amp;"F"&amp;ROW())  =1,INDIRECT("Sheet1!"&amp;"Q"&amp;ROW()),VALUE("0"))))</f>
        <v>1</v>
      </c>
      <c r="N194" t="str">
        <f t="shared" ca="1" si="2"/>
        <v>2023/12/31</v>
      </c>
      <c r="O194" s="3"/>
      <c r="Q194" s="3"/>
      <c r="R194" s="3"/>
      <c r="S194" s="3"/>
      <c r="T194" s="3"/>
      <c r="U194" s="3"/>
      <c r="V194" s="3"/>
      <c r="W194" s="3"/>
      <c r="X194" s="1"/>
      <c r="Y194" s="3"/>
      <c r="Z194" s="3"/>
      <c r="AA194" s="3"/>
      <c r="AB194" s="3"/>
      <c r="AC194" cm="1">
        <f t="array" aca="1" ref="AC194" ca="1">IFERROR(IF(Sheet1!X194&lt;&gt;"",IF(Sheet1!X194=0.583333333333333,"14:00",Sheet1!X194),IF(AND(Sheet1!R194&lt;&gt;"",_xlfn.XLOOKUP(Sheet1!A194,INDIRECT("'[paichu.xlsx]Sheet1'!$A:$A"),INDIRECT("'[paichu.xlsx]Sheet1'!$G:$G"),"",0,1)&lt;&gt;""),_xlfn.XLOOKUP(Sheet1!A194,INDIRECT("'[paichu.xlsx]Sheet1'!$A:$A"),INDIRECT("'[paichu.xlsx]Sheet1'!$G:$G"),"",0,1),IF(AND(OR(発送日=0.583333333333333,発送日="14:00"),Sheet1!Q194&gt;=1),"14:00",IF(Sheet1!J194&gt;5,VALUE($AE$2),IF(AND(Sheet1!J194&lt;=5,Sheet1!J194&gt;=4),7,14))))),14)</f>
        <v>3</v>
      </c>
    </row>
    <row r="195" spans="1:29">
      <c r="A195">
        <v>900847906</v>
      </c>
      <c r="B195" s="3" t="s">
        <v>2119</v>
      </c>
      <c r="C195" t="str">
        <f ca="1">IF(Sheet1!E195="上架●","S2",IF(Sheet5!G195="Y","S2","S1"))</f>
        <v>S2</v>
      </c>
      <c r="D195" s="1"/>
      <c r="E195" s="3"/>
      <c r="F195" s="3"/>
      <c r="G195" s="3"/>
      <c r="H195" s="3"/>
      <c r="I195" s="3"/>
      <c r="J195" s="3"/>
      <c r="L195" s="8" cm="1">
        <f t="array" aca="1" ref="L19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356373</v>
      </c>
      <c r="M195" cm="1">
        <f t="array" aca="1" ref="M195" ca="1">IF(INDIRECT("Sheet1!"&amp;"E"&amp;ROW())  ="下架●",VALUE("0"),IF(OR(INDIRECT("Sheet1!"&amp;"E"&amp;ROW())  ="上架●",AND(INDIRECT("Sheet1!"&amp;"E"&amp;ROW())  ="問合●",VALUE(Sheet2!F195)=0)),VALUE("1"),IF(INDIRECT("Sheet2!"&amp;"F"&amp;ROW())  =1,INDIRECT("Sheet1!"&amp;"Q"&amp;ROW()),VALUE("0"))))</f>
        <v>1</v>
      </c>
      <c r="N195" t="str">
        <f t="shared" ref="N195:N243" ca="1" si="3">IF(INDIRECT("Sheet1!"&amp;"Y"&amp;ROW())&lt;&gt;"",LEFT(INDIRECT("Sheet1!"&amp;"Y"&amp;ROW()),4)&amp;"-"&amp;MID(INDIRECT("Sheet1!"&amp;"Y"&amp;ROW()),5,2)&amp;"-"&amp;RIGHT(INDIRECT("Sheet1!"&amp;"Y"&amp;ROW()),2),INDIRECT("Sheet5!"&amp;"H"&amp;ROW()))</f>
        <v>2023/12/31</v>
      </c>
      <c r="O195" s="3"/>
      <c r="Q195" s="3"/>
      <c r="R195" s="3"/>
      <c r="S195" s="3"/>
      <c r="T195" s="3"/>
      <c r="U195" s="3"/>
      <c r="V195" s="3"/>
      <c r="W195" s="3"/>
      <c r="X195" s="1"/>
      <c r="Y195" s="3"/>
      <c r="Z195" s="3"/>
      <c r="AA195" s="3"/>
      <c r="AB195" s="3"/>
      <c r="AC195" cm="1">
        <f t="array" aca="1" ref="AC195" ca="1">IFERROR(IF(Sheet1!X195&lt;&gt;"",IF(Sheet1!X195=0.583333333333333,"14:00",Sheet1!X195),IF(AND(Sheet1!R195&lt;&gt;"",_xlfn.XLOOKUP(Sheet1!A195,INDIRECT("'[paichu.xlsx]Sheet1'!$A:$A"),INDIRECT("'[paichu.xlsx]Sheet1'!$G:$G"),"",0,1)&lt;&gt;""),_xlfn.XLOOKUP(Sheet1!A195,INDIRECT("'[paichu.xlsx]Sheet1'!$A:$A"),INDIRECT("'[paichu.xlsx]Sheet1'!$G:$G"),"",0,1),IF(AND(OR(発送日=0.583333333333333,発送日="14:00"),Sheet1!Q195&gt;=1),"14:00",IF(Sheet1!J195&gt;5,VALUE($AE$2),IF(AND(Sheet1!J195&lt;=5,Sheet1!J195&gt;=4),7,14))))),14)</f>
        <v>3</v>
      </c>
    </row>
    <row r="196" spans="1:29">
      <c r="A196">
        <v>900847907</v>
      </c>
      <c r="B196" s="3" t="s">
        <v>2120</v>
      </c>
      <c r="C196" t="str">
        <f ca="1">IF(Sheet1!E196="上架●","S2",IF(Sheet5!G196="Y","S2","S1"))</f>
        <v>S2</v>
      </c>
      <c r="D196" s="1"/>
      <c r="E196" s="3"/>
      <c r="F196" s="3"/>
      <c r="G196" s="3"/>
      <c r="H196" s="3"/>
      <c r="I196" s="3"/>
      <c r="J196" s="3"/>
      <c r="L196" s="8" cm="1">
        <f t="array" aca="1" ref="L19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203338</v>
      </c>
      <c r="M196" cm="1">
        <f t="array" aca="1" ref="M196" ca="1">IF(INDIRECT("Sheet1!"&amp;"E"&amp;ROW())  ="下架●",VALUE("0"),IF(OR(INDIRECT("Sheet1!"&amp;"E"&amp;ROW())  ="上架●",AND(INDIRECT("Sheet1!"&amp;"E"&amp;ROW())  ="問合●",VALUE(Sheet2!F196)=0)),VALUE("1"),IF(INDIRECT("Sheet2!"&amp;"F"&amp;ROW())  =1,INDIRECT("Sheet1!"&amp;"Q"&amp;ROW()),VALUE("0"))))</f>
        <v>1</v>
      </c>
      <c r="N196" t="str">
        <f t="shared" ca="1" si="3"/>
        <v>2023/12/31</v>
      </c>
      <c r="O196" s="3"/>
      <c r="Q196" s="3"/>
      <c r="R196" s="3"/>
      <c r="S196" s="3"/>
      <c r="T196" s="3"/>
      <c r="U196" s="3"/>
      <c r="V196" s="3"/>
      <c r="W196" s="3"/>
      <c r="X196" s="1"/>
      <c r="Y196" s="3"/>
      <c r="Z196" s="3"/>
      <c r="AA196" s="3"/>
      <c r="AB196" s="3"/>
      <c r="AC196" cm="1">
        <f t="array" aca="1" ref="AC196" ca="1">IFERROR(IF(Sheet1!X196&lt;&gt;"",IF(Sheet1!X196=0.583333333333333,"14:00",Sheet1!X196),IF(AND(Sheet1!R196&lt;&gt;"",_xlfn.XLOOKUP(Sheet1!A196,INDIRECT("'[paichu.xlsx]Sheet1'!$A:$A"),INDIRECT("'[paichu.xlsx]Sheet1'!$G:$G"),"",0,1)&lt;&gt;""),_xlfn.XLOOKUP(Sheet1!A196,INDIRECT("'[paichu.xlsx]Sheet1'!$A:$A"),INDIRECT("'[paichu.xlsx]Sheet1'!$G:$G"),"",0,1),IF(AND(OR(発送日=0.583333333333333,発送日="14:00"),Sheet1!Q196&gt;=1),"14:00",IF(Sheet1!J196&gt;5,VALUE($AE$2),IF(AND(Sheet1!J196&lt;=5,Sheet1!J196&gt;=4),7,14))))),14)</f>
        <v>3</v>
      </c>
    </row>
    <row r="197" spans="1:29">
      <c r="A197">
        <v>900847908</v>
      </c>
      <c r="B197" s="3" t="s">
        <v>2121</v>
      </c>
      <c r="C197" t="str">
        <f ca="1">IF(Sheet1!E197="上架●","S2",IF(Sheet5!G197="Y","S2","S1"))</f>
        <v>S2</v>
      </c>
      <c r="D197" s="1"/>
      <c r="E197" s="3"/>
      <c r="F197" s="3"/>
      <c r="G197" s="3"/>
      <c r="H197" s="3"/>
      <c r="I197" s="3"/>
      <c r="J197" s="3"/>
      <c r="L197" s="8" cm="1">
        <f t="array" aca="1" ref="L19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202215</v>
      </c>
      <c r="M197" cm="1">
        <f t="array" aca="1" ref="M197" ca="1">IF(INDIRECT("Sheet1!"&amp;"E"&amp;ROW())  ="下架●",VALUE("0"),IF(OR(INDIRECT("Sheet1!"&amp;"E"&amp;ROW())  ="上架●",AND(INDIRECT("Sheet1!"&amp;"E"&amp;ROW())  ="問合●",VALUE(Sheet2!F197)=0)),VALUE("1"),IF(INDIRECT("Sheet2!"&amp;"F"&amp;ROW())  =1,INDIRECT("Sheet1!"&amp;"Q"&amp;ROW()),VALUE("0"))))</f>
        <v>1</v>
      </c>
      <c r="N197" t="str">
        <f t="shared" ca="1" si="3"/>
        <v>2023/12/31</v>
      </c>
      <c r="O197" s="3"/>
      <c r="Q197" s="3"/>
      <c r="R197" s="3"/>
      <c r="S197" s="3"/>
      <c r="T197" s="3"/>
      <c r="U197" s="3"/>
      <c r="V197" s="3"/>
      <c r="W197" s="3"/>
      <c r="X197" s="1"/>
      <c r="Y197" s="3"/>
      <c r="Z197" s="3"/>
      <c r="AA197" s="3"/>
      <c r="AB197" s="3"/>
      <c r="AC197" cm="1">
        <f t="array" aca="1" ref="AC197" ca="1">IFERROR(IF(Sheet1!X197&lt;&gt;"",IF(Sheet1!X197=0.583333333333333,"14:00",Sheet1!X197),IF(AND(Sheet1!R197&lt;&gt;"",_xlfn.XLOOKUP(Sheet1!A197,INDIRECT("'[paichu.xlsx]Sheet1'!$A:$A"),INDIRECT("'[paichu.xlsx]Sheet1'!$G:$G"),"",0,1)&lt;&gt;""),_xlfn.XLOOKUP(Sheet1!A197,INDIRECT("'[paichu.xlsx]Sheet1'!$A:$A"),INDIRECT("'[paichu.xlsx]Sheet1'!$G:$G"),"",0,1),IF(AND(OR(発送日=0.583333333333333,発送日="14:00"),Sheet1!Q197&gt;=1),"14:00",IF(Sheet1!J197&gt;5,VALUE($AE$2),IF(AND(Sheet1!J197&lt;=5,Sheet1!J197&gt;=4),7,14))))),14)</f>
        <v>3</v>
      </c>
    </row>
    <row r="198" spans="1:29">
      <c r="A198">
        <v>900847909</v>
      </c>
      <c r="B198" s="3" t="s">
        <v>1510</v>
      </c>
      <c r="C198" t="str">
        <f ca="1">IF(Sheet1!E198="上架●","S2",IF(Sheet5!G198="Y","S2","S1"))</f>
        <v>S2</v>
      </c>
      <c r="D198" s="1"/>
      <c r="E198" s="3"/>
      <c r="F198" s="3"/>
      <c r="G198" s="3"/>
      <c r="H198" s="3"/>
      <c r="I198" s="3"/>
      <c r="J198" s="3"/>
      <c r="L198" s="8" cm="1">
        <f t="array" aca="1" ref="L19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795188</v>
      </c>
      <c r="M198" cm="1">
        <f t="array" aca="1" ref="M198" ca="1">IF(INDIRECT("Sheet1!"&amp;"E"&amp;ROW())  ="下架●",VALUE("0"),IF(OR(INDIRECT("Sheet1!"&amp;"E"&amp;ROW())  ="上架●",AND(INDIRECT("Sheet1!"&amp;"E"&amp;ROW())  ="問合●",VALUE(Sheet2!F198)=0)),VALUE("1"),IF(INDIRECT("Sheet2!"&amp;"F"&amp;ROW())  =1,INDIRECT("Sheet1!"&amp;"Q"&amp;ROW()),VALUE("0"))))</f>
        <v>1</v>
      </c>
      <c r="N198" t="str">
        <f t="shared" ca="1" si="3"/>
        <v>2023/12/31</v>
      </c>
      <c r="O198" s="3"/>
      <c r="Q198" s="3"/>
      <c r="R198" s="3"/>
      <c r="S198" s="3"/>
      <c r="T198" s="3"/>
      <c r="U198" s="3"/>
      <c r="V198" s="3"/>
      <c r="W198" s="3"/>
      <c r="X198" s="1"/>
      <c r="Y198" s="3"/>
      <c r="Z198" s="3"/>
      <c r="AA198" s="3"/>
      <c r="AB198" s="3"/>
      <c r="AC198" cm="1">
        <f t="array" aca="1" ref="AC198" ca="1">IFERROR(IF(Sheet1!X198&lt;&gt;"",IF(Sheet1!X198=0.583333333333333,"14:00",Sheet1!X198),IF(AND(Sheet1!R198&lt;&gt;"",_xlfn.XLOOKUP(Sheet1!A198,INDIRECT("'[paichu.xlsx]Sheet1'!$A:$A"),INDIRECT("'[paichu.xlsx]Sheet1'!$G:$G"),"",0,1)&lt;&gt;""),_xlfn.XLOOKUP(Sheet1!A198,INDIRECT("'[paichu.xlsx]Sheet1'!$A:$A"),INDIRECT("'[paichu.xlsx]Sheet1'!$G:$G"),"",0,1),IF(AND(OR(発送日=0.583333333333333,発送日="14:00"),Sheet1!Q198&gt;=1),"14:00",IF(Sheet1!J198&gt;5,VALUE($AE$2),IF(AND(Sheet1!J198&lt;=5,Sheet1!J198&gt;=4),7,14))))),14)</f>
        <v>3</v>
      </c>
    </row>
    <row r="199" spans="1:29">
      <c r="A199">
        <v>900847910</v>
      </c>
      <c r="B199" s="3" t="s">
        <v>2122</v>
      </c>
      <c r="C199" t="str">
        <f>IF(Sheet1!E199="上架●","S2",IF(Sheet5!G199="Y","S2","S1"))</f>
        <v>S2</v>
      </c>
      <c r="D199" s="1"/>
      <c r="E199" s="3"/>
      <c r="F199" s="3"/>
      <c r="G199" s="3"/>
      <c r="H199" s="3"/>
      <c r="I199" s="3"/>
      <c r="J199" s="3"/>
      <c r="L199" s="8" cm="1">
        <f t="array" aca="1" ref="L19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157693</v>
      </c>
      <c r="M199" cm="1">
        <f t="array" aca="1" ref="M199" ca="1">IF(INDIRECT("Sheet1!"&amp;"E"&amp;ROW())  ="下架●",VALUE("0"),IF(OR(INDIRECT("Sheet1!"&amp;"E"&amp;ROW())  ="上架●",AND(INDIRECT("Sheet1!"&amp;"E"&amp;ROW())  ="問合●",VALUE(Sheet2!F199)=0)),VALUE("1"),IF(INDIRECT("Sheet2!"&amp;"F"&amp;ROW())  =1,INDIRECT("Sheet1!"&amp;"Q"&amp;ROW()),VALUE("0"))))</f>
        <v>0</v>
      </c>
      <c r="N199" t="str">
        <f t="shared" ca="1" si="3"/>
        <v>2023/12/31</v>
      </c>
      <c r="O199" s="3"/>
      <c r="Q199" s="3"/>
      <c r="R199" s="3"/>
      <c r="S199" s="3"/>
      <c r="T199" s="3"/>
      <c r="U199" s="3"/>
      <c r="V199" s="3"/>
      <c r="W199" s="3"/>
      <c r="X199" s="1"/>
      <c r="Y199" s="3"/>
      <c r="Z199" s="3"/>
      <c r="AA199" s="3"/>
      <c r="AB199" s="3"/>
      <c r="AC199" cm="1">
        <f t="array" aca="1" ref="AC199" ca="1">IFERROR(IF(Sheet1!X199&lt;&gt;"",IF(Sheet1!X199=0.583333333333333,"14:00",Sheet1!X199),IF(AND(Sheet1!R199&lt;&gt;"",_xlfn.XLOOKUP(Sheet1!A199,INDIRECT("'[paichu.xlsx]Sheet1'!$A:$A"),INDIRECT("'[paichu.xlsx]Sheet1'!$G:$G"),"",0,1)&lt;&gt;""),_xlfn.XLOOKUP(Sheet1!A199,INDIRECT("'[paichu.xlsx]Sheet1'!$A:$A"),INDIRECT("'[paichu.xlsx]Sheet1'!$G:$G"),"",0,1),IF(AND(OR(発送日=0.583333333333333,発送日="14:00"),Sheet1!Q199&gt;=1),"14:00",IF(Sheet1!J199&gt;5,VALUE($AE$2),IF(AND(Sheet1!J199&lt;=5,Sheet1!J199&gt;=4),7,14))))),14)</f>
        <v>3</v>
      </c>
    </row>
    <row r="200" spans="1:29">
      <c r="A200">
        <v>900847911</v>
      </c>
      <c r="B200" s="3" t="s">
        <v>2123</v>
      </c>
      <c r="C200" t="str">
        <f ca="1">IF(Sheet1!E200="上架●","S2",IF(Sheet5!G200="Y","S2","S1"))</f>
        <v>S2</v>
      </c>
      <c r="D200" s="1"/>
      <c r="E200" s="3"/>
      <c r="F200" s="3"/>
      <c r="G200" s="3"/>
      <c r="H200" s="3"/>
      <c r="I200" s="3"/>
      <c r="J200" s="3"/>
      <c r="L200" s="8" cm="1">
        <f t="array" aca="1" ref="L20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176988</v>
      </c>
      <c r="M200" cm="1">
        <f t="array" aca="1" ref="M200" ca="1">IF(INDIRECT("Sheet1!"&amp;"E"&amp;ROW())  ="下架●",VALUE("0"),IF(OR(INDIRECT("Sheet1!"&amp;"E"&amp;ROW())  ="上架●",AND(INDIRECT("Sheet1!"&amp;"E"&amp;ROW())  ="問合●",VALUE(Sheet2!F200)=0)),VALUE("1"),IF(INDIRECT("Sheet2!"&amp;"F"&amp;ROW())  =1,INDIRECT("Sheet1!"&amp;"Q"&amp;ROW()),VALUE("0"))))</f>
        <v>0</v>
      </c>
      <c r="N200" t="str">
        <f t="shared" ca="1" si="3"/>
        <v>2023/12/31</v>
      </c>
      <c r="O200" s="3"/>
      <c r="Q200" s="3"/>
      <c r="R200" s="3"/>
      <c r="S200" s="3"/>
      <c r="T200" s="3"/>
      <c r="U200" s="3"/>
      <c r="V200" s="3"/>
      <c r="W200" s="3"/>
      <c r="X200" s="1"/>
      <c r="Y200" s="3"/>
      <c r="Z200" s="3"/>
      <c r="AA200" s="3"/>
      <c r="AB200" s="3"/>
      <c r="AC200" cm="1">
        <f t="array" aca="1" ref="AC200" ca="1">IFERROR(IF(Sheet1!X200&lt;&gt;"",IF(Sheet1!X200=0.583333333333333,"14:00",Sheet1!X200),IF(AND(Sheet1!R200&lt;&gt;"",_xlfn.XLOOKUP(Sheet1!A200,INDIRECT("'[paichu.xlsx]Sheet1'!$A:$A"),INDIRECT("'[paichu.xlsx]Sheet1'!$G:$G"),"",0,1)&lt;&gt;""),_xlfn.XLOOKUP(Sheet1!A200,INDIRECT("'[paichu.xlsx]Sheet1'!$A:$A"),INDIRECT("'[paichu.xlsx]Sheet1'!$G:$G"),"",0,1),IF(AND(OR(発送日=0.583333333333333,発送日="14:00"),Sheet1!Q200&gt;=1),"14:00",IF(Sheet1!J200&gt;5,VALUE($AE$2),IF(AND(Sheet1!J200&lt;=5,Sheet1!J200&gt;=4),7,14))))),14)</f>
        <v>7</v>
      </c>
    </row>
    <row r="201" spans="1:29">
      <c r="A201">
        <v>900847912</v>
      </c>
      <c r="B201" s="3" t="s">
        <v>2124</v>
      </c>
      <c r="C201" t="str">
        <f ca="1">IF(Sheet1!E201="上架●","S2",IF(Sheet5!G201="Y","S2","S1"))</f>
        <v>S2</v>
      </c>
      <c r="D201" s="1"/>
      <c r="E201" s="3"/>
      <c r="F201" s="3"/>
      <c r="G201" s="3"/>
      <c r="H201" s="3"/>
      <c r="I201" s="3"/>
      <c r="J201" s="3"/>
      <c r="L201" s="8" cm="1">
        <f t="array" aca="1" ref="L20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129088</v>
      </c>
      <c r="M201" cm="1">
        <f t="array" aca="1" ref="M201" ca="1">IF(INDIRECT("Sheet1!"&amp;"E"&amp;ROW())  ="下架●",VALUE("0"),IF(OR(INDIRECT("Sheet1!"&amp;"E"&amp;ROW())  ="上架●",AND(INDIRECT("Sheet1!"&amp;"E"&amp;ROW())  ="問合●",VALUE(Sheet2!F201)=0)),VALUE("1"),IF(INDIRECT("Sheet2!"&amp;"F"&amp;ROW())  =1,INDIRECT("Sheet1!"&amp;"Q"&amp;ROW()),VALUE("0"))))</f>
        <v>0</v>
      </c>
      <c r="N201" t="str">
        <f t="shared" ca="1" si="3"/>
        <v>2023/12/31</v>
      </c>
      <c r="O201" s="3"/>
      <c r="Q201" s="3"/>
      <c r="R201" s="3"/>
      <c r="S201" s="3"/>
      <c r="T201" s="3"/>
      <c r="U201" s="3"/>
      <c r="V201" s="3"/>
      <c r="W201" s="3"/>
      <c r="X201" s="1"/>
      <c r="Y201" s="3"/>
      <c r="Z201" s="3"/>
      <c r="AA201" s="3"/>
      <c r="AB201" s="3"/>
      <c r="AC201" cm="1">
        <f t="array" aca="1" ref="AC201" ca="1">IFERROR(IF(Sheet1!X201&lt;&gt;"",IF(Sheet1!X201=0.583333333333333,"14:00",Sheet1!X201),IF(AND(Sheet1!R201&lt;&gt;"",_xlfn.XLOOKUP(Sheet1!A201,INDIRECT("'[paichu.xlsx]Sheet1'!$A:$A"),INDIRECT("'[paichu.xlsx]Sheet1'!$G:$G"),"",0,1)&lt;&gt;""),_xlfn.XLOOKUP(Sheet1!A201,INDIRECT("'[paichu.xlsx]Sheet1'!$A:$A"),INDIRECT("'[paichu.xlsx]Sheet1'!$G:$G"),"",0,1),IF(AND(OR(発送日=0.583333333333333,発送日="14:00"),Sheet1!Q201&gt;=1),"14:00",IF(Sheet1!J201&gt;5,VALUE($AE$2),IF(AND(Sheet1!J201&lt;=5,Sheet1!J201&gt;=4),7,14))))),14)</f>
        <v>14</v>
      </c>
    </row>
    <row r="202" spans="1:29">
      <c r="A202">
        <v>900847913</v>
      </c>
      <c r="B202" s="3" t="s">
        <v>2125</v>
      </c>
      <c r="C202" t="str">
        <f ca="1">IF(Sheet1!E202="上架●","S2",IF(Sheet5!G202="Y","S2","S1"))</f>
        <v>S2</v>
      </c>
      <c r="D202" s="1"/>
      <c r="E202" s="3"/>
      <c r="F202" s="3"/>
      <c r="G202" s="3"/>
      <c r="H202" s="3"/>
      <c r="I202" s="3"/>
      <c r="J202" s="3"/>
      <c r="L202" s="8" cm="1">
        <f t="array" aca="1" ref="L20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152444</v>
      </c>
      <c r="M202" cm="1">
        <f t="array" aca="1" ref="M202" ca="1">IF(INDIRECT("Sheet1!"&amp;"E"&amp;ROW())  ="下架●",VALUE("0"),IF(OR(INDIRECT("Sheet1!"&amp;"E"&amp;ROW())  ="上架●",AND(INDIRECT("Sheet1!"&amp;"E"&amp;ROW())  ="問合●",VALUE(Sheet2!F202)=0)),VALUE("1"),IF(INDIRECT("Sheet2!"&amp;"F"&amp;ROW())  =1,INDIRECT("Sheet1!"&amp;"Q"&amp;ROW()),VALUE("0"))))</f>
        <v>0</v>
      </c>
      <c r="N202" t="str">
        <f t="shared" ca="1" si="3"/>
        <v>2023/12/31</v>
      </c>
      <c r="O202" s="3"/>
      <c r="Q202" s="3"/>
      <c r="R202" s="3"/>
      <c r="S202" s="3"/>
      <c r="T202" s="3"/>
      <c r="U202" s="3"/>
      <c r="V202" s="3"/>
      <c r="W202" s="3"/>
      <c r="X202" s="1"/>
      <c r="Y202" s="3"/>
      <c r="Z202" s="3"/>
      <c r="AA202" s="3"/>
      <c r="AB202" s="3"/>
      <c r="AC202" cm="1">
        <f t="array" aca="1" ref="AC202" ca="1">IFERROR(IF(Sheet1!X202&lt;&gt;"",IF(Sheet1!X202=0.583333333333333,"14:00",Sheet1!X202),IF(AND(Sheet1!R202&lt;&gt;"",_xlfn.XLOOKUP(Sheet1!A202,INDIRECT("'[paichu.xlsx]Sheet1'!$A:$A"),INDIRECT("'[paichu.xlsx]Sheet1'!$G:$G"),"",0,1)&lt;&gt;""),_xlfn.XLOOKUP(Sheet1!A202,INDIRECT("'[paichu.xlsx]Sheet1'!$A:$A"),INDIRECT("'[paichu.xlsx]Sheet1'!$G:$G"),"",0,1),IF(AND(OR(発送日=0.583333333333333,発送日="14:00"),Sheet1!Q202&gt;=1),"14:00",IF(Sheet1!J202&gt;5,VALUE($AE$2),IF(AND(Sheet1!J202&lt;=5,Sheet1!J202&gt;=4),7,14))))),14)</f>
        <v>14</v>
      </c>
    </row>
    <row r="203" spans="1:29">
      <c r="A203">
        <v>900847914</v>
      </c>
      <c r="B203" s="3" t="s">
        <v>2126</v>
      </c>
      <c r="C203" t="str">
        <f ca="1">IF(Sheet1!E203="上架●","S2",IF(Sheet5!G203="Y","S2","S1"))</f>
        <v>S2</v>
      </c>
      <c r="D203" s="1"/>
      <c r="E203" s="3"/>
      <c r="F203" s="3"/>
      <c r="G203" s="3"/>
      <c r="H203" s="3"/>
      <c r="I203" s="3"/>
      <c r="J203" s="3"/>
      <c r="L203" s="8" cm="1">
        <f t="array" aca="1" ref="L20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345511</v>
      </c>
      <c r="M203" cm="1">
        <f t="array" aca="1" ref="M203" ca="1">IF(INDIRECT("Sheet1!"&amp;"E"&amp;ROW())  ="下架●",VALUE("0"),IF(OR(INDIRECT("Sheet1!"&amp;"E"&amp;ROW())  ="上架●",AND(INDIRECT("Sheet1!"&amp;"E"&amp;ROW())  ="問合●",VALUE(Sheet2!F203)=0)),VALUE("1"),IF(INDIRECT("Sheet2!"&amp;"F"&amp;ROW())  =1,INDIRECT("Sheet1!"&amp;"Q"&amp;ROW()),VALUE("0"))))</f>
        <v>1</v>
      </c>
      <c r="N203" t="str">
        <f t="shared" ca="1" si="3"/>
        <v>2023/12/31</v>
      </c>
      <c r="O203" s="3"/>
      <c r="Q203" s="3"/>
      <c r="R203" s="3"/>
      <c r="S203" s="3"/>
      <c r="T203" s="3"/>
      <c r="U203" s="3"/>
      <c r="V203" s="3"/>
      <c r="W203" s="3"/>
      <c r="X203" s="1"/>
      <c r="Y203" s="3"/>
      <c r="Z203" s="3"/>
      <c r="AA203" s="3"/>
      <c r="AB203" s="3"/>
      <c r="AC203" cm="1">
        <f t="array" aca="1" ref="AC203" ca="1">IFERROR(IF(Sheet1!X203&lt;&gt;"",IF(Sheet1!X203=0.583333333333333,"14:00",Sheet1!X203),IF(AND(Sheet1!R203&lt;&gt;"",_xlfn.XLOOKUP(Sheet1!A203,INDIRECT("'[paichu.xlsx]Sheet1'!$A:$A"),INDIRECT("'[paichu.xlsx]Sheet1'!$G:$G"),"",0,1)&lt;&gt;""),_xlfn.XLOOKUP(Sheet1!A203,INDIRECT("'[paichu.xlsx]Sheet1'!$A:$A"),INDIRECT("'[paichu.xlsx]Sheet1'!$G:$G"),"",0,1),IF(AND(OR(発送日=0.583333333333333,発送日="14:00"),Sheet1!Q203&gt;=1),"14:00",IF(Sheet1!J203&gt;5,VALUE($AE$2),IF(AND(Sheet1!J203&lt;=5,Sheet1!J203&gt;=4),7,14))))),14)</f>
        <v>3</v>
      </c>
    </row>
    <row r="204" spans="1:29">
      <c r="A204">
        <v>900847915</v>
      </c>
      <c r="B204" s="3" t="s">
        <v>2127</v>
      </c>
      <c r="C204" t="str">
        <f ca="1">IF(Sheet1!E204="上架●","S2",IF(Sheet5!G204="Y","S2","S1"))</f>
        <v>S2</v>
      </c>
      <c r="D204" s="1"/>
      <c r="E204" s="3"/>
      <c r="F204" s="3"/>
      <c r="G204" s="3"/>
      <c r="H204" s="3"/>
      <c r="I204" s="3"/>
      <c r="J204" s="3"/>
      <c r="L204" s="8" cm="1">
        <f t="array" aca="1" ref="L20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250330</v>
      </c>
      <c r="M204" cm="1">
        <f t="array" aca="1" ref="M204" ca="1">IF(INDIRECT("Sheet1!"&amp;"E"&amp;ROW())  ="下架●",VALUE("0"),IF(OR(INDIRECT("Sheet1!"&amp;"E"&amp;ROW())  ="上架●",AND(INDIRECT("Sheet1!"&amp;"E"&amp;ROW())  ="問合●",VALUE(Sheet2!F204)=0)),VALUE("1"),IF(INDIRECT("Sheet2!"&amp;"F"&amp;ROW())  =1,INDIRECT("Sheet1!"&amp;"Q"&amp;ROW()),VALUE("0"))))</f>
        <v>0</v>
      </c>
      <c r="N204" t="str">
        <f t="shared" ca="1" si="3"/>
        <v>2023/12/31</v>
      </c>
      <c r="O204" s="3"/>
      <c r="Q204" s="3"/>
      <c r="R204" s="3"/>
      <c r="S204" s="3"/>
      <c r="T204" s="3"/>
      <c r="U204" s="3"/>
      <c r="V204" s="3"/>
      <c r="W204" s="3"/>
      <c r="X204" s="1"/>
      <c r="Y204" s="3"/>
      <c r="Z204" s="3"/>
      <c r="AA204" s="3"/>
      <c r="AB204" s="3"/>
      <c r="AC204" cm="1">
        <f t="array" aca="1" ref="AC204" ca="1">IFERROR(IF(Sheet1!X204&lt;&gt;"",IF(Sheet1!X204=0.583333333333333,"14:00",Sheet1!X204),IF(AND(Sheet1!R204&lt;&gt;"",_xlfn.XLOOKUP(Sheet1!A204,INDIRECT("'[paichu.xlsx]Sheet1'!$A:$A"),INDIRECT("'[paichu.xlsx]Sheet1'!$G:$G"),"",0,1)&lt;&gt;""),_xlfn.XLOOKUP(Sheet1!A204,INDIRECT("'[paichu.xlsx]Sheet1'!$A:$A"),INDIRECT("'[paichu.xlsx]Sheet1'!$G:$G"),"",0,1),IF(AND(OR(発送日=0.583333333333333,発送日="14:00"),Sheet1!Q204&gt;=1),"14:00",IF(Sheet1!J204&gt;5,VALUE($AE$2),IF(AND(Sheet1!J204&lt;=5,Sheet1!J204&gt;=4),7,14))))),14)</f>
        <v>14</v>
      </c>
    </row>
    <row r="205" spans="1:29">
      <c r="A205">
        <v>900847916</v>
      </c>
      <c r="B205" s="3" t="s">
        <v>2128</v>
      </c>
      <c r="C205" t="str">
        <f ca="1">IF(Sheet1!E205="上架●","S2",IF(Sheet5!G205="Y","S2","S1"))</f>
        <v>S2</v>
      </c>
      <c r="D205" s="1"/>
      <c r="E205" s="3"/>
      <c r="F205" s="3"/>
      <c r="G205" s="3"/>
      <c r="H205" s="3"/>
      <c r="I205" s="3"/>
      <c r="J205" s="3"/>
      <c r="L205" s="8" cm="1">
        <f t="array" aca="1" ref="L20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373763</v>
      </c>
      <c r="M205" cm="1">
        <f t="array" aca="1" ref="M205" ca="1">IF(INDIRECT("Sheet1!"&amp;"E"&amp;ROW())  ="下架●",VALUE("0"),IF(OR(INDIRECT("Sheet1!"&amp;"E"&amp;ROW())  ="上架●",AND(INDIRECT("Sheet1!"&amp;"E"&amp;ROW())  ="問合●",VALUE(Sheet2!F205)=0)),VALUE("1"),IF(INDIRECT("Sheet2!"&amp;"F"&amp;ROW())  =1,INDIRECT("Sheet1!"&amp;"Q"&amp;ROW()),VALUE("0"))))</f>
        <v>1</v>
      </c>
      <c r="N205" t="str">
        <f t="shared" ca="1" si="3"/>
        <v>2023/12/31</v>
      </c>
      <c r="O205" s="3"/>
      <c r="Q205" s="3"/>
      <c r="R205" s="3"/>
      <c r="S205" s="3"/>
      <c r="T205" s="3"/>
      <c r="U205" s="3"/>
      <c r="V205" s="3"/>
      <c r="W205" s="3"/>
      <c r="X205" s="1"/>
      <c r="Y205" s="3"/>
      <c r="Z205" s="3"/>
      <c r="AA205" s="3"/>
      <c r="AB205" s="3"/>
      <c r="AC205" cm="1">
        <f t="array" aca="1" ref="AC205" ca="1">IFERROR(IF(Sheet1!X205&lt;&gt;"",IF(Sheet1!X205=0.583333333333333,"14:00",Sheet1!X205),IF(AND(Sheet1!R205&lt;&gt;"",_xlfn.XLOOKUP(Sheet1!A205,INDIRECT("'[paichu.xlsx]Sheet1'!$A:$A"),INDIRECT("'[paichu.xlsx]Sheet1'!$G:$G"),"",0,1)&lt;&gt;""),_xlfn.XLOOKUP(Sheet1!A205,INDIRECT("'[paichu.xlsx]Sheet1'!$A:$A"),INDIRECT("'[paichu.xlsx]Sheet1'!$G:$G"),"",0,1),IF(AND(OR(発送日=0.583333333333333,発送日="14:00"),Sheet1!Q205&gt;=1),"14:00",IF(Sheet1!J205&gt;5,VALUE($AE$2),IF(AND(Sheet1!J205&lt;=5,Sheet1!J205&gt;=4),7,14))))),14)</f>
        <v>3</v>
      </c>
    </row>
    <row r="206" spans="1:29">
      <c r="A206">
        <v>900847917</v>
      </c>
      <c r="B206" s="3" t="s">
        <v>1902</v>
      </c>
      <c r="C206" t="str">
        <f ca="1">IF(Sheet1!E206="上架●","S2",IF(Sheet5!G206="Y","S2","S1"))</f>
        <v>S2</v>
      </c>
      <c r="D206" s="1"/>
      <c r="E206" s="3"/>
      <c r="F206" s="3"/>
      <c r="G206" s="3"/>
      <c r="H206" s="3"/>
      <c r="I206" s="3"/>
      <c r="J206" s="3"/>
      <c r="L206" s="8" cm="1">
        <f t="array" aca="1" ref="L20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284269</v>
      </c>
      <c r="M206" cm="1">
        <f t="array" aca="1" ref="M206" ca="1">IF(INDIRECT("Sheet1!"&amp;"E"&amp;ROW())  ="下架●",VALUE("0"),IF(OR(INDIRECT("Sheet1!"&amp;"E"&amp;ROW())  ="上架●",AND(INDIRECT("Sheet1!"&amp;"E"&amp;ROW())  ="問合●",VALUE(Sheet2!F206)=0)),VALUE("1"),IF(INDIRECT("Sheet2!"&amp;"F"&amp;ROW())  =1,INDIRECT("Sheet1!"&amp;"Q"&amp;ROW()),VALUE("0"))))</f>
        <v>1</v>
      </c>
      <c r="N206" t="str">
        <f t="shared" ca="1" si="3"/>
        <v>2023/12/31</v>
      </c>
      <c r="O206" s="3"/>
      <c r="Q206" s="3"/>
      <c r="R206" s="3"/>
      <c r="S206" s="3"/>
      <c r="T206" s="3"/>
      <c r="U206" s="3"/>
      <c r="V206" s="3"/>
      <c r="W206" s="3"/>
      <c r="X206" s="1"/>
      <c r="Y206" s="3"/>
      <c r="Z206" s="3"/>
      <c r="AA206" s="3"/>
      <c r="AB206" s="3"/>
      <c r="AC206" cm="1">
        <f t="array" aca="1" ref="AC206" ca="1">IFERROR(IF(Sheet1!X206&lt;&gt;"",IF(Sheet1!X206=0.583333333333333,"14:00",Sheet1!X206),IF(AND(Sheet1!R206&lt;&gt;"",_xlfn.XLOOKUP(Sheet1!A206,INDIRECT("'[paichu.xlsx]Sheet1'!$A:$A"),INDIRECT("'[paichu.xlsx]Sheet1'!$G:$G"),"",0,1)&lt;&gt;""),_xlfn.XLOOKUP(Sheet1!A206,INDIRECT("'[paichu.xlsx]Sheet1'!$A:$A"),INDIRECT("'[paichu.xlsx]Sheet1'!$G:$G"),"",0,1),IF(AND(OR(発送日=0.583333333333333,発送日="14:00"),Sheet1!Q206&gt;=1),"14:00",IF(Sheet1!J206&gt;5,VALUE($AE$2),IF(AND(Sheet1!J206&lt;=5,Sheet1!J206&gt;=4),7,14))))),14)</f>
        <v>3</v>
      </c>
    </row>
    <row r="207" spans="1:29">
      <c r="A207">
        <v>900847918</v>
      </c>
      <c r="B207" s="3" t="s">
        <v>2129</v>
      </c>
      <c r="C207" t="str">
        <f ca="1">IF(Sheet1!E207="上架●","S2",IF(Sheet5!G207="Y","S2","S1"))</f>
        <v>S2</v>
      </c>
      <c r="D207" s="1"/>
      <c r="E207" s="3"/>
      <c r="F207" s="3"/>
      <c r="G207" s="3"/>
      <c r="H207" s="3"/>
      <c r="I207" s="3"/>
      <c r="J207" s="3"/>
      <c r="L207" s="8" cm="1">
        <f t="array" aca="1" ref="L20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331522</v>
      </c>
      <c r="M207" cm="1">
        <f t="array" aca="1" ref="M207" ca="1">IF(INDIRECT("Sheet1!"&amp;"E"&amp;ROW())  ="下架●",VALUE("0"),IF(OR(INDIRECT("Sheet1!"&amp;"E"&amp;ROW())  ="上架●",AND(INDIRECT("Sheet1!"&amp;"E"&amp;ROW())  ="問合●",VALUE(Sheet2!F207)=0)),VALUE("1"),IF(INDIRECT("Sheet2!"&amp;"F"&amp;ROW())  =1,INDIRECT("Sheet1!"&amp;"Q"&amp;ROW()),VALUE("0"))))</f>
        <v>1</v>
      </c>
      <c r="N207" t="str">
        <f t="shared" ca="1" si="3"/>
        <v>2023/12/31</v>
      </c>
      <c r="O207" s="3"/>
      <c r="Q207" s="3"/>
      <c r="R207" s="3"/>
      <c r="S207" s="3"/>
      <c r="T207" s="3"/>
      <c r="U207" s="3"/>
      <c r="V207" s="3"/>
      <c r="W207" s="3"/>
      <c r="X207" s="1"/>
      <c r="Y207" s="3"/>
      <c r="Z207" s="3"/>
      <c r="AA207" s="3"/>
      <c r="AB207" s="3"/>
      <c r="AC207" cm="1">
        <f t="array" aca="1" ref="AC207" ca="1">IFERROR(IF(Sheet1!X207&lt;&gt;"",IF(Sheet1!X207=0.583333333333333,"14:00",Sheet1!X207),IF(AND(Sheet1!R207&lt;&gt;"",_xlfn.XLOOKUP(Sheet1!A207,INDIRECT("'[paichu.xlsx]Sheet1'!$A:$A"),INDIRECT("'[paichu.xlsx]Sheet1'!$G:$G"),"",0,1)&lt;&gt;""),_xlfn.XLOOKUP(Sheet1!A207,INDIRECT("'[paichu.xlsx]Sheet1'!$A:$A"),INDIRECT("'[paichu.xlsx]Sheet1'!$G:$G"),"",0,1),IF(AND(OR(発送日=0.583333333333333,発送日="14:00"),Sheet1!Q207&gt;=1),"14:00",IF(Sheet1!J207&gt;5,VALUE($AE$2),IF(AND(Sheet1!J207&lt;=5,Sheet1!J207&gt;=4),7,14))))),14)</f>
        <v>3</v>
      </c>
    </row>
    <row r="208" spans="1:29">
      <c r="A208">
        <v>900847919</v>
      </c>
      <c r="B208" s="3" t="s">
        <v>2130</v>
      </c>
      <c r="C208" t="str">
        <f ca="1">IF(Sheet1!E208="上架●","S2",IF(Sheet5!G208="Y","S2","S1"))</f>
        <v>S2</v>
      </c>
      <c r="D208" s="1"/>
      <c r="E208" s="3"/>
      <c r="F208" s="3"/>
      <c r="G208" s="3"/>
      <c r="H208" s="3"/>
      <c r="I208" s="3"/>
      <c r="J208" s="3"/>
      <c r="L208" s="8" cm="1">
        <f t="array" aca="1" ref="L20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90363</v>
      </c>
      <c r="M208" cm="1">
        <f t="array" aca="1" ref="M208" ca="1">IF(INDIRECT("Sheet1!"&amp;"E"&amp;ROW())  ="下架●",VALUE("0"),IF(OR(INDIRECT("Sheet1!"&amp;"E"&amp;ROW())  ="上架●",AND(INDIRECT("Sheet1!"&amp;"E"&amp;ROW())  ="問合●",VALUE(Sheet2!F208)=0)),VALUE("1"),IF(INDIRECT("Sheet2!"&amp;"F"&amp;ROW())  =1,INDIRECT("Sheet1!"&amp;"Q"&amp;ROW()),VALUE("0"))))</f>
        <v>0</v>
      </c>
      <c r="N208" t="str">
        <f t="shared" ca="1" si="3"/>
        <v>2023/12/31</v>
      </c>
      <c r="O208" s="3"/>
      <c r="Q208" s="3"/>
      <c r="R208" s="3"/>
      <c r="S208" s="3"/>
      <c r="T208" s="3"/>
      <c r="U208" s="3"/>
      <c r="V208" s="3"/>
      <c r="W208" s="3"/>
      <c r="X208" s="1"/>
      <c r="Y208" s="3"/>
      <c r="Z208" s="3"/>
      <c r="AA208" s="3"/>
      <c r="AB208" s="3"/>
      <c r="AC208" cm="1">
        <f t="array" aca="1" ref="AC208" ca="1">IFERROR(IF(Sheet1!X208&lt;&gt;"",IF(Sheet1!X208=0.583333333333333,"14:00",Sheet1!X208),IF(AND(Sheet1!R208&lt;&gt;"",_xlfn.XLOOKUP(Sheet1!A208,INDIRECT("'[paichu.xlsx]Sheet1'!$A:$A"),INDIRECT("'[paichu.xlsx]Sheet1'!$G:$G"),"",0,1)&lt;&gt;""),_xlfn.XLOOKUP(Sheet1!A208,INDIRECT("'[paichu.xlsx]Sheet1'!$A:$A"),INDIRECT("'[paichu.xlsx]Sheet1'!$G:$G"),"",0,1),IF(AND(OR(発送日=0.583333333333333,発送日="14:00"),Sheet1!Q208&gt;=1),"14:00",IF(Sheet1!J208&gt;5,VALUE($AE$2),IF(AND(Sheet1!J208&lt;=5,Sheet1!J208&gt;=4),7,14))))),14)</f>
        <v>14</v>
      </c>
    </row>
    <row r="209" spans="1:29">
      <c r="A209">
        <v>900847920</v>
      </c>
      <c r="B209" s="3" t="s">
        <v>2131</v>
      </c>
      <c r="C209" t="str">
        <f ca="1">IF(Sheet1!E209="上架●","S2",IF(Sheet5!G209="Y","S2","S1"))</f>
        <v>S2</v>
      </c>
      <c r="D209" s="1"/>
      <c r="E209" s="3"/>
      <c r="F209" s="3"/>
      <c r="G209" s="3"/>
      <c r="H209" s="3"/>
      <c r="I209" s="3"/>
      <c r="J209" s="3"/>
      <c r="L209" s="8" cm="1">
        <f t="array" aca="1" ref="L20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110989</v>
      </c>
      <c r="M209" cm="1">
        <f t="array" aca="1" ref="M209" ca="1">IF(INDIRECT("Sheet1!"&amp;"E"&amp;ROW())  ="下架●",VALUE("0"),IF(OR(INDIRECT("Sheet1!"&amp;"E"&amp;ROW())  ="上架●",AND(INDIRECT("Sheet1!"&amp;"E"&amp;ROW())  ="問合●",VALUE(Sheet2!F209)=0)),VALUE("1"),IF(INDIRECT("Sheet2!"&amp;"F"&amp;ROW())  =1,INDIRECT("Sheet1!"&amp;"Q"&amp;ROW()),VALUE("0"))))</f>
        <v>0</v>
      </c>
      <c r="N209" t="str">
        <f t="shared" ca="1" si="3"/>
        <v>2023/12/31</v>
      </c>
      <c r="O209" s="3"/>
      <c r="Q209" s="3"/>
      <c r="R209" s="3"/>
      <c r="S209" s="3"/>
      <c r="T209" s="3"/>
      <c r="U209" s="3"/>
      <c r="V209" s="3"/>
      <c r="W209" s="3"/>
      <c r="X209" s="1"/>
      <c r="Y209" s="3"/>
      <c r="Z209" s="3"/>
      <c r="AA209" s="3"/>
      <c r="AB209" s="3"/>
      <c r="AC209" cm="1">
        <f t="array" aca="1" ref="AC209" ca="1">IFERROR(IF(Sheet1!X209&lt;&gt;"",IF(Sheet1!X209=0.583333333333333,"14:00",Sheet1!X209),IF(AND(Sheet1!R209&lt;&gt;"",_xlfn.XLOOKUP(Sheet1!A209,INDIRECT("'[paichu.xlsx]Sheet1'!$A:$A"),INDIRECT("'[paichu.xlsx]Sheet1'!$G:$G"),"",0,1)&lt;&gt;""),_xlfn.XLOOKUP(Sheet1!A209,INDIRECT("'[paichu.xlsx]Sheet1'!$A:$A"),INDIRECT("'[paichu.xlsx]Sheet1'!$G:$G"),"",0,1),IF(AND(OR(発送日=0.583333333333333,発送日="14:00"),Sheet1!Q209&gt;=1),"14:00",IF(Sheet1!J209&gt;5,VALUE($AE$2),IF(AND(Sheet1!J209&lt;=5,Sheet1!J209&gt;=4),7,14))))),14)</f>
        <v>14</v>
      </c>
    </row>
    <row r="210" spans="1:29">
      <c r="A210">
        <v>900847921</v>
      </c>
      <c r="B210" s="3" t="s">
        <v>2132</v>
      </c>
      <c r="C210" t="str">
        <f ca="1">IF(Sheet1!E210="上架●","S2",IF(Sheet5!G210="Y","S2","S1"))</f>
        <v>S2</v>
      </c>
      <c r="D210" s="1"/>
      <c r="E210" s="3"/>
      <c r="F210" s="3"/>
      <c r="G210" s="3"/>
      <c r="H210" s="3"/>
      <c r="I210" s="3"/>
      <c r="J210" s="3"/>
      <c r="L210" s="8" cm="1">
        <f t="array" aca="1" ref="L21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121259</v>
      </c>
      <c r="M210" cm="1">
        <f t="array" aca="1" ref="M210" ca="1">IF(INDIRECT("Sheet1!"&amp;"E"&amp;ROW())  ="下架●",VALUE("0"),IF(OR(INDIRECT("Sheet1!"&amp;"E"&amp;ROW())  ="上架●",AND(INDIRECT("Sheet1!"&amp;"E"&amp;ROW())  ="問合●",VALUE(Sheet2!F210)=0)),VALUE("1"),IF(INDIRECT("Sheet2!"&amp;"F"&amp;ROW())  =1,INDIRECT("Sheet1!"&amp;"Q"&amp;ROW()),VALUE("0"))))</f>
        <v>1</v>
      </c>
      <c r="N210" t="str">
        <f t="shared" ca="1" si="3"/>
        <v>2023/12/31</v>
      </c>
      <c r="O210" s="3"/>
      <c r="Q210" s="3"/>
      <c r="R210" s="3"/>
      <c r="S210" s="3"/>
      <c r="T210" s="3"/>
      <c r="U210" s="3"/>
      <c r="V210" s="3"/>
      <c r="W210" s="3"/>
      <c r="X210" s="1"/>
      <c r="Y210" s="3"/>
      <c r="Z210" s="3"/>
      <c r="AA210" s="3"/>
      <c r="AB210" s="3"/>
      <c r="AC210" cm="1">
        <f t="array" aca="1" ref="AC210" ca="1">IFERROR(IF(Sheet1!X210&lt;&gt;"",IF(Sheet1!X210=0.583333333333333,"14:00",Sheet1!X210),IF(AND(Sheet1!R210&lt;&gt;"",_xlfn.XLOOKUP(Sheet1!A210,INDIRECT("'[paichu.xlsx]Sheet1'!$A:$A"),INDIRECT("'[paichu.xlsx]Sheet1'!$G:$G"),"",0,1)&lt;&gt;""),_xlfn.XLOOKUP(Sheet1!A210,INDIRECT("'[paichu.xlsx]Sheet1'!$A:$A"),INDIRECT("'[paichu.xlsx]Sheet1'!$G:$G"),"",0,1),IF(AND(OR(発送日=0.583333333333333,発送日="14:00"),Sheet1!Q210&gt;=1),"14:00",IF(Sheet1!J210&gt;5,VALUE($AE$2),IF(AND(Sheet1!J210&lt;=5,Sheet1!J210&gt;=4),7,14))))),14)</f>
        <v>3</v>
      </c>
    </row>
    <row r="211" spans="1:29">
      <c r="A211">
        <v>900847922</v>
      </c>
      <c r="B211" s="3" t="s">
        <v>2133</v>
      </c>
      <c r="C211" t="str">
        <f ca="1">IF(Sheet1!E211="上架●","S2",IF(Sheet5!G211="Y","S2","S1"))</f>
        <v>S2</v>
      </c>
      <c r="D211" s="1"/>
      <c r="E211" s="3"/>
      <c r="F211" s="3"/>
      <c r="G211" s="3"/>
      <c r="H211" s="3"/>
      <c r="I211" s="3"/>
      <c r="J211" s="3"/>
      <c r="L211" s="8" cm="1">
        <f t="array" aca="1" ref="L21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119837</v>
      </c>
      <c r="M211" cm="1">
        <f t="array" aca="1" ref="M211" ca="1">IF(INDIRECT("Sheet1!"&amp;"E"&amp;ROW())  ="下架●",VALUE("0"),IF(OR(INDIRECT("Sheet1!"&amp;"E"&amp;ROW())  ="上架●",AND(INDIRECT("Sheet1!"&amp;"E"&amp;ROW())  ="問合●",VALUE(Sheet2!F211)=0)),VALUE("1"),IF(INDIRECT("Sheet2!"&amp;"F"&amp;ROW())  =1,INDIRECT("Sheet1!"&amp;"Q"&amp;ROW()),VALUE("0"))))</f>
        <v>1</v>
      </c>
      <c r="N211" t="str">
        <f t="shared" ca="1" si="3"/>
        <v>2023/12/31</v>
      </c>
      <c r="O211" s="3"/>
      <c r="Q211" s="3"/>
      <c r="R211" s="3"/>
      <c r="S211" s="3"/>
      <c r="T211" s="3"/>
      <c r="U211" s="3"/>
      <c r="V211" s="3"/>
      <c r="W211" s="3"/>
      <c r="X211" s="1"/>
      <c r="Y211" s="3"/>
      <c r="Z211" s="3"/>
      <c r="AA211" s="3"/>
      <c r="AB211" s="3"/>
      <c r="AC211" cm="1">
        <f t="array" aca="1" ref="AC211" ca="1">IFERROR(IF(Sheet1!X211&lt;&gt;"",IF(Sheet1!X211=0.583333333333333,"14:00",Sheet1!X211),IF(AND(Sheet1!R211&lt;&gt;"",_xlfn.XLOOKUP(Sheet1!A211,INDIRECT("'[paichu.xlsx]Sheet1'!$A:$A"),INDIRECT("'[paichu.xlsx]Sheet1'!$G:$G"),"",0,1)&lt;&gt;""),_xlfn.XLOOKUP(Sheet1!A211,INDIRECT("'[paichu.xlsx]Sheet1'!$A:$A"),INDIRECT("'[paichu.xlsx]Sheet1'!$G:$G"),"",0,1),IF(AND(OR(発送日=0.583333333333333,発送日="14:00"),Sheet1!Q211&gt;=1),"14:00",IF(Sheet1!J211&gt;5,VALUE($AE$2),IF(AND(Sheet1!J211&lt;=5,Sheet1!J211&gt;=4),7,14))))),14)</f>
        <v>3</v>
      </c>
    </row>
    <row r="212" spans="1:29">
      <c r="A212">
        <v>1020959541</v>
      </c>
      <c r="B212" t="s">
        <v>2134</v>
      </c>
      <c r="C212" t="str">
        <f ca="1">IF(Sheet1!E212="上架●","S2",IF(Sheet5!G212="Y","S2","S1"))</f>
        <v>S2</v>
      </c>
      <c r="D212" s="1"/>
      <c r="E212" s="3"/>
      <c r="F212" s="3"/>
      <c r="G212" s="3"/>
      <c r="H212" s="3"/>
      <c r="I212" s="3"/>
      <c r="J212" s="3"/>
      <c r="L212" s="8" cm="1">
        <f t="array" aca="1" ref="L21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163097</v>
      </c>
      <c r="M212" cm="1">
        <f t="array" aca="1" ref="M212" ca="1">IF(INDIRECT("Sheet1!"&amp;"E"&amp;ROW())  ="下架●",VALUE("0"),IF(OR(INDIRECT("Sheet1!"&amp;"E"&amp;ROW())  ="上架●",AND(INDIRECT("Sheet1!"&amp;"E"&amp;ROW())  ="問合●",VALUE(Sheet2!F212)=0)),VALUE("1"),IF(INDIRECT("Sheet2!"&amp;"F"&amp;ROW())  =1,INDIRECT("Sheet1!"&amp;"Q"&amp;ROW()),VALUE("0"))))</f>
        <v>1</v>
      </c>
      <c r="N212" t="str">
        <f t="shared" ca="1" si="3"/>
        <v>2023/12/31</v>
      </c>
      <c r="O212" s="3"/>
      <c r="Q212" s="3"/>
      <c r="R212" s="3"/>
      <c r="S212" s="3"/>
      <c r="T212" s="3"/>
      <c r="U212" s="3"/>
      <c r="V212" s="3"/>
      <c r="W212" s="3"/>
      <c r="X212" s="1"/>
      <c r="Y212" s="3"/>
      <c r="Z212" s="3"/>
      <c r="AA212" s="3"/>
      <c r="AB212" s="3"/>
      <c r="AC212" cm="1">
        <f t="array" aca="1" ref="AC212" ca="1">IFERROR(IF(Sheet1!X212&lt;&gt;"",IF(Sheet1!X212=0.583333333333333,"14:00",Sheet1!X212),IF(AND(Sheet1!R212&lt;&gt;"",_xlfn.XLOOKUP(Sheet1!A212,INDIRECT("'[paichu.xlsx]Sheet1'!$A:$A"),INDIRECT("'[paichu.xlsx]Sheet1'!$G:$G"),"",0,1)&lt;&gt;""),_xlfn.XLOOKUP(Sheet1!A212,INDIRECT("'[paichu.xlsx]Sheet1'!$A:$A"),INDIRECT("'[paichu.xlsx]Sheet1'!$G:$G"),"",0,1),IF(AND(OR(発送日=0.583333333333333,発送日="14:00"),Sheet1!Q212&gt;=1),"14:00",IF(Sheet1!J212&gt;5,VALUE($AE$2),IF(AND(Sheet1!J212&lt;=5,Sheet1!J212&gt;=4),7,14))))),14)</f>
        <v>3</v>
      </c>
    </row>
    <row r="213" spans="1:29">
      <c r="A213">
        <v>1020959542</v>
      </c>
      <c r="B213" t="s">
        <v>2135</v>
      </c>
      <c r="C213" t="str">
        <f>IF(Sheet1!E213="上架●","S2",IF(Sheet5!G213="Y","S2","S1"))</f>
        <v>S2</v>
      </c>
      <c r="D213" s="1"/>
      <c r="E213" s="3"/>
      <c r="F213" s="3"/>
      <c r="G213" s="3"/>
      <c r="H213" s="3"/>
      <c r="I213" s="3"/>
      <c r="J213" s="3"/>
      <c r="L213" s="8" cm="1">
        <f t="array" aca="1" ref="L21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181000</v>
      </c>
      <c r="M213" cm="1">
        <f t="array" aca="1" ref="M213" ca="1">IF(INDIRECT("Sheet1!"&amp;"E"&amp;ROW())  ="下架●",VALUE("0"),IF(OR(INDIRECT("Sheet1!"&amp;"E"&amp;ROW())  ="上架●",AND(INDIRECT("Sheet1!"&amp;"E"&amp;ROW())  ="問合●",VALUE(Sheet2!F213)=0)),VALUE("1"),IF(INDIRECT("Sheet2!"&amp;"F"&amp;ROW())  =1,INDIRECT("Sheet1!"&amp;"Q"&amp;ROW()),VALUE("0"))))</f>
        <v>0</v>
      </c>
      <c r="N213" t="str">
        <f t="shared" ca="1" si="3"/>
        <v>2023/12/31</v>
      </c>
      <c r="O213" s="3"/>
      <c r="Q213" s="3"/>
      <c r="R213" s="3"/>
      <c r="S213" s="3"/>
      <c r="T213" s="3"/>
      <c r="U213" s="3"/>
      <c r="V213" s="3"/>
      <c r="W213" s="3"/>
      <c r="X213" s="1"/>
      <c r="Y213" s="3"/>
      <c r="Z213" s="3"/>
      <c r="AA213" s="3"/>
      <c r="AB213" s="3"/>
      <c r="AC213" cm="1">
        <f t="array" aca="1" ref="AC213" ca="1">IFERROR(IF(Sheet1!X213&lt;&gt;"",IF(Sheet1!X213=0.583333333333333,"14:00",Sheet1!X213),IF(AND(Sheet1!R213&lt;&gt;"",_xlfn.XLOOKUP(Sheet1!A213,INDIRECT("'[paichu.xlsx]Sheet1'!$A:$A"),INDIRECT("'[paichu.xlsx]Sheet1'!$G:$G"),"",0,1)&lt;&gt;""),_xlfn.XLOOKUP(Sheet1!A213,INDIRECT("'[paichu.xlsx]Sheet1'!$A:$A"),INDIRECT("'[paichu.xlsx]Sheet1'!$G:$G"),"",0,1),IF(AND(OR(発送日=0.583333333333333,発送日="14:00"),Sheet1!Q213&gt;=1),"14:00",IF(Sheet1!J213&gt;5,VALUE($AE$2),IF(AND(Sheet1!J213&lt;=5,Sheet1!J213&gt;=4),7,14))))),14)</f>
        <v>3</v>
      </c>
    </row>
    <row r="214" spans="1:29">
      <c r="A214">
        <v>1020959543</v>
      </c>
      <c r="B214" t="s">
        <v>2136</v>
      </c>
      <c r="C214" t="str">
        <f ca="1">IF(Sheet1!E214="上架●","S2",IF(Sheet5!G214="Y","S2","S1"))</f>
        <v>S2</v>
      </c>
      <c r="D214" s="1"/>
      <c r="E214" s="3"/>
      <c r="F214" s="3"/>
      <c r="G214" s="3"/>
      <c r="H214" s="3"/>
      <c r="I214" s="3"/>
      <c r="J214" s="3"/>
      <c r="L214" s="8" cm="1">
        <f t="array" aca="1" ref="L21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191966</v>
      </c>
      <c r="M214" cm="1">
        <f t="array" aca="1" ref="M214" ca="1">IF(INDIRECT("Sheet1!"&amp;"E"&amp;ROW())  ="下架●",VALUE("0"),IF(OR(INDIRECT("Sheet1!"&amp;"E"&amp;ROW())  ="上架●",AND(INDIRECT("Sheet1!"&amp;"E"&amp;ROW())  ="問合●",VALUE(Sheet2!F214)=0)),VALUE("1"),IF(INDIRECT("Sheet2!"&amp;"F"&amp;ROW())  =1,INDIRECT("Sheet1!"&amp;"Q"&amp;ROW()),VALUE("0"))))</f>
        <v>1</v>
      </c>
      <c r="N214" t="str">
        <f t="shared" ca="1" si="3"/>
        <v>2023/12/31</v>
      </c>
      <c r="O214" s="3"/>
      <c r="Q214" s="3"/>
      <c r="R214" s="3"/>
      <c r="S214" s="3"/>
      <c r="T214" s="3"/>
      <c r="U214" s="3"/>
      <c r="V214" s="3"/>
      <c r="W214" s="3"/>
      <c r="X214" s="1"/>
      <c r="Y214" s="3"/>
      <c r="Z214" s="3"/>
      <c r="AA214" s="3"/>
      <c r="AB214" s="3"/>
      <c r="AC214" cm="1">
        <f t="array" aca="1" ref="AC214" ca="1">IFERROR(IF(Sheet1!X214&lt;&gt;"",IF(Sheet1!X214=0.583333333333333,"14:00",Sheet1!X214),IF(AND(Sheet1!R214&lt;&gt;"",_xlfn.XLOOKUP(Sheet1!A214,INDIRECT("'[paichu.xlsx]Sheet1'!$A:$A"),INDIRECT("'[paichu.xlsx]Sheet1'!$G:$G"),"",0,1)&lt;&gt;""),_xlfn.XLOOKUP(Sheet1!A214,INDIRECT("'[paichu.xlsx]Sheet1'!$A:$A"),INDIRECT("'[paichu.xlsx]Sheet1'!$G:$G"),"",0,1),IF(AND(OR(発送日=0.583333333333333,発送日="14:00"),Sheet1!Q214&gt;=1),"14:00",IF(Sheet1!J214&gt;5,VALUE($AE$2),IF(AND(Sheet1!J214&lt;=5,Sheet1!J214&gt;=4),7,14))))),14)</f>
        <v>3</v>
      </c>
    </row>
    <row r="215" spans="1:29">
      <c r="A215">
        <v>1020959544</v>
      </c>
      <c r="B215" t="s">
        <v>2137</v>
      </c>
      <c r="C215" t="str">
        <f ca="1">IF(Sheet1!E215="上架●","S2",IF(Sheet5!G215="Y","S2","S1"))</f>
        <v>S2</v>
      </c>
      <c r="D215" s="1"/>
      <c r="E215" s="3"/>
      <c r="F215" s="3"/>
      <c r="G215" s="3"/>
      <c r="H215" s="3"/>
      <c r="I215" s="3"/>
      <c r="J215" s="3"/>
      <c r="L215" s="8" cm="1">
        <f t="array" aca="1" ref="L21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194711</v>
      </c>
      <c r="M215" cm="1">
        <f t="array" aca="1" ref="M215" ca="1">IF(INDIRECT("Sheet1!"&amp;"E"&amp;ROW())  ="下架●",VALUE("0"),IF(OR(INDIRECT("Sheet1!"&amp;"E"&amp;ROW())  ="上架●",AND(INDIRECT("Sheet1!"&amp;"E"&amp;ROW())  ="問合●",VALUE(Sheet2!F215)=0)),VALUE("1"),IF(INDIRECT("Sheet2!"&amp;"F"&amp;ROW())  =1,INDIRECT("Sheet1!"&amp;"Q"&amp;ROW()),VALUE("0"))))</f>
        <v>1</v>
      </c>
      <c r="N215" t="str">
        <f t="shared" ca="1" si="3"/>
        <v>2023/12/31</v>
      </c>
      <c r="O215" s="3"/>
      <c r="Q215" s="3"/>
      <c r="R215" s="3"/>
      <c r="S215" s="3"/>
      <c r="T215" s="3"/>
      <c r="U215" s="3"/>
      <c r="V215" s="3"/>
      <c r="W215" s="3"/>
      <c r="X215" s="1"/>
      <c r="Y215" s="3"/>
      <c r="Z215" s="3"/>
      <c r="AA215" s="3"/>
      <c r="AB215" s="3"/>
      <c r="AC215" cm="1">
        <f t="array" aca="1" ref="AC215" ca="1">IFERROR(IF(Sheet1!X215&lt;&gt;"",IF(Sheet1!X215=0.583333333333333,"14:00",Sheet1!X215),IF(AND(Sheet1!R215&lt;&gt;"",_xlfn.XLOOKUP(Sheet1!A215,INDIRECT("'[paichu.xlsx]Sheet1'!$A:$A"),INDIRECT("'[paichu.xlsx]Sheet1'!$G:$G"),"",0,1)&lt;&gt;""),_xlfn.XLOOKUP(Sheet1!A215,INDIRECT("'[paichu.xlsx]Sheet1'!$A:$A"),INDIRECT("'[paichu.xlsx]Sheet1'!$G:$G"),"",0,1),IF(AND(OR(発送日=0.583333333333333,発送日="14:00"),Sheet1!Q215&gt;=1),"14:00",IF(Sheet1!J215&gt;5,VALUE($AE$2),IF(AND(Sheet1!J215&lt;=5,Sheet1!J215&gt;=4),7,14))))),14)</f>
        <v>3</v>
      </c>
    </row>
    <row r="216" spans="1:29">
      <c r="A216">
        <v>1020959546</v>
      </c>
      <c r="B216" t="s">
        <v>2138</v>
      </c>
      <c r="C216" t="str">
        <f>IF(Sheet1!E216="上架●","S2",IF(Sheet5!G216="Y","S2","S1"))</f>
        <v>S2</v>
      </c>
      <c r="D216" s="1"/>
      <c r="E216" s="3"/>
      <c r="F216" s="3"/>
      <c r="G216" s="3"/>
      <c r="H216" s="3"/>
      <c r="I216" s="3"/>
      <c r="J216" s="3"/>
      <c r="L216" s="8" cm="1">
        <f t="array" aca="1" ref="L21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200242</v>
      </c>
      <c r="M216" cm="1">
        <f t="array" aca="1" ref="M216" ca="1">IF(INDIRECT("Sheet1!"&amp;"E"&amp;ROW())  ="下架●",VALUE("0"),IF(OR(INDIRECT("Sheet1!"&amp;"E"&amp;ROW())  ="上架●",AND(INDIRECT("Sheet1!"&amp;"E"&amp;ROW())  ="問合●",VALUE(Sheet2!F216)=0)),VALUE("1"),IF(INDIRECT("Sheet2!"&amp;"F"&amp;ROW())  =1,INDIRECT("Sheet1!"&amp;"Q"&amp;ROW()),VALUE("0"))))</f>
        <v>0</v>
      </c>
      <c r="N216" t="str">
        <f t="shared" ca="1" si="3"/>
        <v>2023/12/31</v>
      </c>
      <c r="O216" s="3"/>
      <c r="Q216" s="3"/>
      <c r="R216" s="3"/>
      <c r="S216" s="3"/>
      <c r="T216" s="3"/>
      <c r="U216" s="3"/>
      <c r="V216" s="3"/>
      <c r="W216" s="3"/>
      <c r="X216" s="1"/>
      <c r="Y216" s="3"/>
      <c r="Z216" s="3"/>
      <c r="AA216" s="3"/>
      <c r="AB216" s="3"/>
      <c r="AC216" cm="1">
        <f t="array" aca="1" ref="AC216" ca="1">IFERROR(IF(Sheet1!X216&lt;&gt;"",IF(Sheet1!X216=0.583333333333333,"14:00",Sheet1!X216),IF(AND(Sheet1!R216&lt;&gt;"",_xlfn.XLOOKUP(Sheet1!A216,INDIRECT("'[paichu.xlsx]Sheet1'!$A:$A"),INDIRECT("'[paichu.xlsx]Sheet1'!$G:$G"),"",0,1)&lt;&gt;""),_xlfn.XLOOKUP(Sheet1!A216,INDIRECT("'[paichu.xlsx]Sheet1'!$A:$A"),INDIRECT("'[paichu.xlsx]Sheet1'!$G:$G"),"",0,1),IF(AND(OR(発送日=0.583333333333333,発送日="14:00"),Sheet1!Q216&gt;=1),"14:00",IF(Sheet1!J216&gt;5,VALUE($AE$2),IF(AND(Sheet1!J216&lt;=5,Sheet1!J216&gt;=4),7,14))))),14)</f>
        <v>14</v>
      </c>
    </row>
    <row r="217" spans="1:29">
      <c r="A217">
        <v>1020959547</v>
      </c>
      <c r="B217" t="s">
        <v>2139</v>
      </c>
      <c r="C217" t="str">
        <f>IF(Sheet1!E217="上架●","S2",IF(Sheet5!G217="Y","S2","S1"))</f>
        <v>S2</v>
      </c>
      <c r="D217" s="1"/>
      <c r="E217" s="3"/>
      <c r="F217" s="3"/>
      <c r="G217" s="3"/>
      <c r="H217" s="3"/>
      <c r="I217" s="3"/>
      <c r="J217" s="3"/>
      <c r="L217" s="8" cm="1">
        <f t="array" aca="1" ref="L21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221758</v>
      </c>
      <c r="M217" cm="1">
        <f t="array" aca="1" ref="M217" ca="1">IF(INDIRECT("Sheet1!"&amp;"E"&amp;ROW())  ="下架●",VALUE("0"),IF(OR(INDIRECT("Sheet1!"&amp;"E"&amp;ROW())  ="上架●",AND(INDIRECT("Sheet1!"&amp;"E"&amp;ROW())  ="問合●",VALUE(Sheet2!F217)=0)),VALUE("1"),IF(INDIRECT("Sheet2!"&amp;"F"&amp;ROW())  =1,INDIRECT("Sheet1!"&amp;"Q"&amp;ROW()),VALUE("0"))))</f>
        <v>0</v>
      </c>
      <c r="N217" t="str">
        <f t="shared" ca="1" si="3"/>
        <v>2023/12/31</v>
      </c>
      <c r="O217" s="3"/>
      <c r="Q217" s="3"/>
      <c r="R217" s="3"/>
      <c r="S217" s="3"/>
      <c r="T217" s="3"/>
      <c r="U217" s="3"/>
      <c r="V217" s="3"/>
      <c r="W217" s="3"/>
      <c r="X217" s="1"/>
      <c r="Y217" s="3"/>
      <c r="Z217" s="3"/>
      <c r="AA217" s="3"/>
      <c r="AB217" s="3"/>
      <c r="AC217" cm="1">
        <f t="array" aca="1" ref="AC217" ca="1">IFERROR(IF(Sheet1!X217&lt;&gt;"",IF(Sheet1!X217=0.583333333333333,"14:00",Sheet1!X217),IF(AND(Sheet1!R217&lt;&gt;"",_xlfn.XLOOKUP(Sheet1!A217,INDIRECT("'[paichu.xlsx]Sheet1'!$A:$A"),INDIRECT("'[paichu.xlsx]Sheet1'!$G:$G"),"",0,1)&lt;&gt;""),_xlfn.XLOOKUP(Sheet1!A217,INDIRECT("'[paichu.xlsx]Sheet1'!$A:$A"),INDIRECT("'[paichu.xlsx]Sheet1'!$G:$G"),"",0,1),IF(AND(OR(発送日=0.583333333333333,発送日="14:00"),Sheet1!Q217&gt;=1),"14:00",IF(Sheet1!J217&gt;5,VALUE($AE$2),IF(AND(Sheet1!J217&lt;=5,Sheet1!J217&gt;=4),7,14))))),14)</f>
        <v>3</v>
      </c>
    </row>
    <row r="218" spans="1:29">
      <c r="A218">
        <v>1020959548</v>
      </c>
      <c r="B218" t="s">
        <v>2140</v>
      </c>
      <c r="C218" t="str">
        <f ca="1">IF(Sheet1!E218="上架●","S2",IF(Sheet5!G218="Y","S2","S1"))</f>
        <v>S2</v>
      </c>
      <c r="D218" s="1"/>
      <c r="E218" s="3"/>
      <c r="F218" s="3"/>
      <c r="G218" s="3"/>
      <c r="H218" s="3"/>
      <c r="I218" s="3"/>
      <c r="J218" s="3"/>
      <c r="L218" s="8" cm="1">
        <f t="array" aca="1" ref="L21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272374</v>
      </c>
      <c r="M218" cm="1">
        <f t="array" aca="1" ref="M218" ca="1">IF(INDIRECT("Sheet1!"&amp;"E"&amp;ROW())  ="下架●",VALUE("0"),IF(OR(INDIRECT("Sheet1!"&amp;"E"&amp;ROW())  ="上架●",AND(INDIRECT("Sheet1!"&amp;"E"&amp;ROW())  ="問合●",VALUE(Sheet2!F218)=0)),VALUE("1"),IF(INDIRECT("Sheet2!"&amp;"F"&amp;ROW())  =1,INDIRECT("Sheet1!"&amp;"Q"&amp;ROW()),VALUE("0"))))</f>
        <v>0</v>
      </c>
      <c r="N218" t="str">
        <f t="shared" ca="1" si="3"/>
        <v>2023/12/31</v>
      </c>
      <c r="O218" s="3"/>
      <c r="Q218" s="3"/>
      <c r="R218" s="3"/>
      <c r="S218" s="3"/>
      <c r="T218" s="3"/>
      <c r="U218" s="3"/>
      <c r="V218" s="3"/>
      <c r="W218" s="3"/>
      <c r="X218" s="1"/>
      <c r="Y218" s="3"/>
      <c r="Z218" s="3"/>
      <c r="AA218" s="3"/>
      <c r="AB218" s="3"/>
      <c r="AC218" cm="1">
        <f t="array" aca="1" ref="AC218" ca="1">IFERROR(IF(Sheet1!X218&lt;&gt;"",IF(Sheet1!X218=0.583333333333333,"14:00",Sheet1!X218),IF(AND(Sheet1!R218&lt;&gt;"",_xlfn.XLOOKUP(Sheet1!A218,INDIRECT("'[paichu.xlsx]Sheet1'!$A:$A"),INDIRECT("'[paichu.xlsx]Sheet1'!$G:$G"),"",0,1)&lt;&gt;""),_xlfn.XLOOKUP(Sheet1!A218,INDIRECT("'[paichu.xlsx]Sheet1'!$A:$A"),INDIRECT("'[paichu.xlsx]Sheet1'!$G:$G"),"",0,1),IF(AND(OR(発送日=0.583333333333333,発送日="14:00"),Sheet1!Q218&gt;=1),"14:00",IF(Sheet1!J218&gt;5,VALUE($AE$2),IF(AND(Sheet1!J218&lt;=5,Sheet1!J218&gt;=4),7,14))))),14)</f>
        <v>14</v>
      </c>
    </row>
    <row r="219" spans="1:29">
      <c r="A219">
        <v>1020959550</v>
      </c>
      <c r="B219" t="s">
        <v>2141</v>
      </c>
      <c r="C219" t="str">
        <f>IF(Sheet1!E219="上架●","S2",IF(Sheet5!G219="Y","S2","S1"))</f>
        <v>S2</v>
      </c>
      <c r="D219" s="1"/>
      <c r="E219" s="3"/>
      <c r="F219" s="3"/>
      <c r="G219" s="3"/>
      <c r="H219" s="3"/>
      <c r="I219" s="3"/>
      <c r="J219" s="3"/>
      <c r="L219" s="8" cm="1">
        <f t="array" aca="1" ref="L21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291648</v>
      </c>
      <c r="M219" cm="1">
        <f t="array" aca="1" ref="M219" ca="1">IF(INDIRECT("Sheet1!"&amp;"E"&amp;ROW())  ="下架●",VALUE("0"),IF(OR(INDIRECT("Sheet1!"&amp;"E"&amp;ROW())  ="上架●",AND(INDIRECT("Sheet1!"&amp;"E"&amp;ROW())  ="問合●",VALUE(Sheet2!F219)=0)),VALUE("1"),IF(INDIRECT("Sheet2!"&amp;"F"&amp;ROW())  =1,INDIRECT("Sheet1!"&amp;"Q"&amp;ROW()),VALUE("0"))))</f>
        <v>0</v>
      </c>
      <c r="N219" t="str">
        <f t="shared" ca="1" si="3"/>
        <v>2023/12/31</v>
      </c>
      <c r="O219" s="3"/>
      <c r="Q219" s="3"/>
      <c r="R219" s="3"/>
      <c r="S219" s="3"/>
      <c r="T219" s="3"/>
      <c r="U219" s="3"/>
      <c r="V219" s="3"/>
      <c r="W219" s="3"/>
      <c r="X219" s="1"/>
      <c r="Y219" s="3"/>
      <c r="Z219" s="3"/>
      <c r="AA219" s="3"/>
      <c r="AB219" s="3"/>
      <c r="AC219" cm="1">
        <f t="array" aca="1" ref="AC219" ca="1">IFERROR(IF(Sheet1!X219&lt;&gt;"",IF(Sheet1!X219=0.583333333333333,"14:00",Sheet1!X219),IF(AND(Sheet1!R219&lt;&gt;"",_xlfn.XLOOKUP(Sheet1!A219,INDIRECT("'[paichu.xlsx]Sheet1'!$A:$A"),INDIRECT("'[paichu.xlsx]Sheet1'!$G:$G"),"",0,1)&lt;&gt;""),_xlfn.XLOOKUP(Sheet1!A219,INDIRECT("'[paichu.xlsx]Sheet1'!$A:$A"),INDIRECT("'[paichu.xlsx]Sheet1'!$G:$G"),"",0,1),IF(AND(OR(発送日=0.583333333333333,発送日="14:00"),Sheet1!Q219&gt;=1),"14:00",IF(Sheet1!J219&gt;5,VALUE($AE$2),IF(AND(Sheet1!J219&lt;=5,Sheet1!J219&gt;=4),7,14))))),14)</f>
        <v>14</v>
      </c>
    </row>
    <row r="220" spans="1:29">
      <c r="A220">
        <v>1020959551</v>
      </c>
      <c r="B220" t="s">
        <v>2142</v>
      </c>
      <c r="C220" t="str">
        <f>IF(Sheet1!E220="上架●","S2",IF(Sheet5!G220="Y","S2","S1"))</f>
        <v>S2</v>
      </c>
      <c r="D220" s="1"/>
      <c r="E220" s="3"/>
      <c r="F220" s="3"/>
      <c r="G220" s="3"/>
      <c r="H220" s="3"/>
      <c r="I220" s="3"/>
      <c r="J220" s="3"/>
      <c r="L220" s="8" cm="1">
        <f t="array" aca="1" ref="L22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334419</v>
      </c>
      <c r="M220" cm="1">
        <f t="array" aca="1" ref="M220" ca="1">IF(INDIRECT("Sheet1!"&amp;"E"&amp;ROW())  ="下架●",VALUE("0"),IF(OR(INDIRECT("Sheet1!"&amp;"E"&amp;ROW())  ="上架●",AND(INDIRECT("Sheet1!"&amp;"E"&amp;ROW())  ="問合●",VALUE(Sheet2!F220)=0)),VALUE("1"),IF(INDIRECT("Sheet2!"&amp;"F"&amp;ROW())  =1,INDIRECT("Sheet1!"&amp;"Q"&amp;ROW()),VALUE("0"))))</f>
        <v>0</v>
      </c>
      <c r="N220" t="str">
        <f t="shared" ca="1" si="3"/>
        <v>2023/12/31</v>
      </c>
      <c r="O220" s="3"/>
      <c r="Q220" s="3"/>
      <c r="R220" s="3"/>
      <c r="S220" s="3"/>
      <c r="T220" s="3"/>
      <c r="U220" s="3"/>
      <c r="V220" s="3"/>
      <c r="W220" s="3"/>
      <c r="X220" s="1"/>
      <c r="Y220" s="3"/>
      <c r="Z220" s="3"/>
      <c r="AA220" s="3"/>
      <c r="AB220" s="3"/>
      <c r="AC220" cm="1">
        <f t="array" aca="1" ref="AC220" ca="1">IFERROR(IF(Sheet1!X220&lt;&gt;"",IF(Sheet1!X220=0.583333333333333,"14:00",Sheet1!X220),IF(AND(Sheet1!R220&lt;&gt;"",_xlfn.XLOOKUP(Sheet1!A220,INDIRECT("'[paichu.xlsx]Sheet1'!$A:$A"),INDIRECT("'[paichu.xlsx]Sheet1'!$G:$G"),"",0,1)&lt;&gt;""),_xlfn.XLOOKUP(Sheet1!A220,INDIRECT("'[paichu.xlsx]Sheet1'!$A:$A"),INDIRECT("'[paichu.xlsx]Sheet1'!$G:$G"),"",0,1),IF(AND(OR(発送日=0.583333333333333,発送日="14:00"),Sheet1!Q220&gt;=1),"14:00",IF(Sheet1!J220&gt;5,VALUE($AE$2),IF(AND(Sheet1!J220&lt;=5,Sheet1!J220&gt;=4),7,14))))),14)</f>
        <v>14</v>
      </c>
    </row>
    <row r="221" spans="1:29">
      <c r="A221">
        <v>1020959552</v>
      </c>
      <c r="B221" t="s">
        <v>2143</v>
      </c>
      <c r="C221" t="str">
        <f>IF(Sheet1!E221="上架●","S2",IF(Sheet5!G221="Y","S2","S1"))</f>
        <v>S2</v>
      </c>
      <c r="D221" s="1"/>
      <c r="E221" s="3"/>
      <c r="F221" s="3"/>
      <c r="G221" s="3"/>
      <c r="H221" s="3"/>
      <c r="I221" s="3"/>
      <c r="J221" s="3"/>
      <c r="L221" s="8" cm="1">
        <f t="array" aca="1" ref="L22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328054</v>
      </c>
      <c r="M221" cm="1">
        <f t="array" aca="1" ref="M221" ca="1">IF(INDIRECT("Sheet1!"&amp;"E"&amp;ROW())  ="下架●",VALUE("0"),IF(OR(INDIRECT("Sheet1!"&amp;"E"&amp;ROW())  ="上架●",AND(INDIRECT("Sheet1!"&amp;"E"&amp;ROW())  ="問合●",VALUE(Sheet2!F221)=0)),VALUE("1"),IF(INDIRECT("Sheet2!"&amp;"F"&amp;ROW())  =1,INDIRECT("Sheet1!"&amp;"Q"&amp;ROW()),VALUE("0"))))</f>
        <v>0</v>
      </c>
      <c r="N221" t="str">
        <f t="shared" ca="1" si="3"/>
        <v>2023/12/31</v>
      </c>
      <c r="O221" s="3"/>
      <c r="Q221" s="3"/>
      <c r="R221" s="3"/>
      <c r="S221" s="3"/>
      <c r="T221" s="3"/>
      <c r="U221" s="3"/>
      <c r="V221" s="3"/>
      <c r="W221" s="3"/>
      <c r="X221" s="1"/>
      <c r="Y221" s="3"/>
      <c r="Z221" s="3"/>
      <c r="AA221" s="3"/>
      <c r="AB221" s="3"/>
      <c r="AC221" cm="1">
        <f t="array" aca="1" ref="AC221" ca="1">IFERROR(IF(Sheet1!X221&lt;&gt;"",IF(Sheet1!X221=0.583333333333333,"14:00",Sheet1!X221),IF(AND(Sheet1!R221&lt;&gt;"",_xlfn.XLOOKUP(Sheet1!A221,INDIRECT("'[paichu.xlsx]Sheet1'!$A:$A"),INDIRECT("'[paichu.xlsx]Sheet1'!$G:$G"),"",0,1)&lt;&gt;""),_xlfn.XLOOKUP(Sheet1!A221,INDIRECT("'[paichu.xlsx]Sheet1'!$A:$A"),INDIRECT("'[paichu.xlsx]Sheet1'!$G:$G"),"",0,1),IF(AND(OR(発送日=0.583333333333333,発送日="14:00"),Sheet1!Q221&gt;=1),"14:00",IF(Sheet1!J221&gt;5,VALUE($AE$2),IF(AND(Sheet1!J221&lt;=5,Sheet1!J221&gt;=4),7,14))))),14)</f>
        <v>3</v>
      </c>
    </row>
    <row r="222" spans="1:29">
      <c r="A222">
        <v>1020959553</v>
      </c>
      <c r="B222" t="s">
        <v>2144</v>
      </c>
      <c r="C222" t="str">
        <f>IF(Sheet1!E222="上架●","S2",IF(Sheet5!G222="Y","S2","S1"))</f>
        <v>S2</v>
      </c>
      <c r="D222" s="1"/>
      <c r="E222" s="3"/>
      <c r="F222" s="3"/>
      <c r="G222" s="3"/>
      <c r="H222" s="3"/>
      <c r="I222" s="3"/>
      <c r="J222" s="3"/>
      <c r="L222" s="8" cm="1">
        <f t="array" aca="1" ref="L22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327912</v>
      </c>
      <c r="M222" cm="1">
        <f t="array" aca="1" ref="M222" ca="1">IF(INDIRECT("Sheet1!"&amp;"E"&amp;ROW())  ="下架●",VALUE("0"),IF(OR(INDIRECT("Sheet1!"&amp;"E"&amp;ROW())  ="上架●",AND(INDIRECT("Sheet1!"&amp;"E"&amp;ROW())  ="問合●",VALUE(Sheet2!F222)=0)),VALUE("1"),IF(INDIRECT("Sheet2!"&amp;"F"&amp;ROW())  =1,INDIRECT("Sheet1!"&amp;"Q"&amp;ROW()),VALUE("0"))))</f>
        <v>0</v>
      </c>
      <c r="N222" t="str">
        <f t="shared" ca="1" si="3"/>
        <v>2023/12/31</v>
      </c>
      <c r="O222" s="3"/>
      <c r="Q222" s="3"/>
      <c r="R222" s="3"/>
      <c r="S222" s="3"/>
      <c r="T222" s="3"/>
      <c r="U222" s="3"/>
      <c r="V222" s="3"/>
      <c r="W222" s="3"/>
      <c r="X222" s="1"/>
      <c r="Y222" s="3"/>
      <c r="Z222" s="3"/>
      <c r="AA222" s="3"/>
      <c r="AB222" s="3"/>
      <c r="AC222" cm="1">
        <f t="array" aca="1" ref="AC222" ca="1">IFERROR(IF(Sheet1!X222&lt;&gt;"",IF(Sheet1!X222=0.583333333333333,"14:00",Sheet1!X222),IF(AND(Sheet1!R222&lt;&gt;"",_xlfn.XLOOKUP(Sheet1!A222,INDIRECT("'[paichu.xlsx]Sheet1'!$A:$A"),INDIRECT("'[paichu.xlsx]Sheet1'!$G:$G"),"",0,1)&lt;&gt;""),_xlfn.XLOOKUP(Sheet1!A222,INDIRECT("'[paichu.xlsx]Sheet1'!$A:$A"),INDIRECT("'[paichu.xlsx]Sheet1'!$G:$G"),"",0,1),IF(AND(OR(発送日=0.583333333333333,発送日="14:00"),Sheet1!Q222&gt;=1),"14:00",IF(Sheet1!J222&gt;5,VALUE($AE$2),IF(AND(Sheet1!J222&lt;=5,Sheet1!J222&gt;=4),7,14))))),14)</f>
        <v>14</v>
      </c>
    </row>
    <row r="223" spans="1:29">
      <c r="A223">
        <v>1020959554</v>
      </c>
      <c r="B223" t="s">
        <v>2145</v>
      </c>
      <c r="C223" t="str">
        <f ca="1">IF(Sheet1!E223="上架●","S2",IF(Sheet5!G223="Y","S2","S1"))</f>
        <v>S2</v>
      </c>
      <c r="D223" s="1"/>
      <c r="E223" s="3"/>
      <c r="F223" s="3"/>
      <c r="G223" s="3"/>
      <c r="H223" s="3"/>
      <c r="I223" s="3"/>
      <c r="J223" s="3"/>
      <c r="L223" s="8" cm="1">
        <f t="array" aca="1" ref="L22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348611</v>
      </c>
      <c r="M223" cm="1">
        <f t="array" aca="1" ref="M223" ca="1">IF(INDIRECT("Sheet1!"&amp;"E"&amp;ROW())  ="下架●",VALUE("0"),IF(OR(INDIRECT("Sheet1!"&amp;"E"&amp;ROW())  ="上架●",AND(INDIRECT("Sheet1!"&amp;"E"&amp;ROW())  ="問合●",VALUE(Sheet2!F223)=0)),VALUE("1"),IF(INDIRECT("Sheet2!"&amp;"F"&amp;ROW())  =1,INDIRECT("Sheet1!"&amp;"Q"&amp;ROW()),VALUE("0"))))</f>
        <v>1</v>
      </c>
      <c r="N223" t="str">
        <f t="shared" ca="1" si="3"/>
        <v>2023/12/31</v>
      </c>
      <c r="O223" s="3"/>
      <c r="Q223" s="3"/>
      <c r="R223" s="3"/>
      <c r="S223" s="3"/>
      <c r="T223" s="3"/>
      <c r="U223" s="3"/>
      <c r="V223" s="3"/>
      <c r="W223" s="3"/>
      <c r="X223" s="1"/>
      <c r="Y223" s="3"/>
      <c r="Z223" s="3"/>
      <c r="AA223" s="3"/>
      <c r="AB223" s="3"/>
      <c r="AC223" cm="1">
        <f t="array" aca="1" ref="AC223" ca="1">IFERROR(IF(Sheet1!X223&lt;&gt;"",IF(Sheet1!X223=0.583333333333333,"14:00",Sheet1!X223),IF(AND(Sheet1!R223&lt;&gt;"",_xlfn.XLOOKUP(Sheet1!A223,INDIRECT("'[paichu.xlsx]Sheet1'!$A:$A"),INDIRECT("'[paichu.xlsx]Sheet1'!$G:$G"),"",0,1)&lt;&gt;""),_xlfn.XLOOKUP(Sheet1!A223,INDIRECT("'[paichu.xlsx]Sheet1'!$A:$A"),INDIRECT("'[paichu.xlsx]Sheet1'!$G:$G"),"",0,1),IF(AND(OR(発送日=0.583333333333333,発送日="14:00"),Sheet1!Q223&gt;=1),"14:00",IF(Sheet1!J223&gt;5,VALUE($AE$2),IF(AND(Sheet1!J223&lt;=5,Sheet1!J223&gt;=4),7,14))))),14)</f>
        <v>3</v>
      </c>
    </row>
    <row r="224" spans="1:29">
      <c r="A224">
        <v>1020959555</v>
      </c>
      <c r="B224" t="s">
        <v>2146</v>
      </c>
      <c r="C224" t="str">
        <f ca="1">IF(Sheet1!E224="上架●","S2",IF(Sheet5!G224="Y","S2","S1"))</f>
        <v>S2</v>
      </c>
      <c r="D224" s="1"/>
      <c r="E224" s="3"/>
      <c r="F224" s="3"/>
      <c r="G224" s="3"/>
      <c r="H224" s="3"/>
      <c r="I224" s="3"/>
      <c r="J224" s="3"/>
      <c r="L224" s="8" cm="1">
        <f t="array" aca="1" ref="L22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510347</v>
      </c>
      <c r="M224" cm="1">
        <f t="array" aca="1" ref="M224" ca="1">IF(INDIRECT("Sheet1!"&amp;"E"&amp;ROW())  ="下架●",VALUE("0"),IF(OR(INDIRECT("Sheet1!"&amp;"E"&amp;ROW())  ="上架●",AND(INDIRECT("Sheet1!"&amp;"E"&amp;ROW())  ="問合●",VALUE(Sheet2!F224)=0)),VALUE("1"),IF(INDIRECT("Sheet2!"&amp;"F"&amp;ROW())  =1,INDIRECT("Sheet1!"&amp;"Q"&amp;ROW()),VALUE("0"))))</f>
        <v>1</v>
      </c>
      <c r="N224" t="str">
        <f t="shared" ca="1" si="3"/>
        <v>2023/12/31</v>
      </c>
      <c r="O224" s="3"/>
      <c r="Q224" s="3"/>
      <c r="R224" s="3"/>
      <c r="S224" s="3"/>
      <c r="T224" s="3"/>
      <c r="U224" s="3"/>
      <c r="V224" s="3"/>
      <c r="W224" s="3"/>
      <c r="X224" s="1"/>
      <c r="Y224" s="3"/>
      <c r="Z224" s="3"/>
      <c r="AA224" s="3"/>
      <c r="AB224" s="3"/>
      <c r="AC224" cm="1">
        <f t="array" aca="1" ref="AC224" ca="1">IFERROR(IF(Sheet1!X224&lt;&gt;"",IF(Sheet1!X224=0.583333333333333,"14:00",Sheet1!X224),IF(AND(Sheet1!R224&lt;&gt;"",_xlfn.XLOOKUP(Sheet1!A224,INDIRECT("'[paichu.xlsx]Sheet1'!$A:$A"),INDIRECT("'[paichu.xlsx]Sheet1'!$G:$G"),"",0,1)&lt;&gt;""),_xlfn.XLOOKUP(Sheet1!A224,INDIRECT("'[paichu.xlsx]Sheet1'!$A:$A"),INDIRECT("'[paichu.xlsx]Sheet1'!$G:$G"),"",0,1),IF(AND(OR(発送日=0.583333333333333,発送日="14:00"),Sheet1!Q224&gt;=1),"14:00",IF(Sheet1!J224&gt;5,VALUE($AE$2),IF(AND(Sheet1!J224&lt;=5,Sheet1!J224&gt;=4),7,14))))),14)</f>
        <v>3</v>
      </c>
    </row>
    <row r="225" spans="1:29">
      <c r="A225">
        <v>1020959556</v>
      </c>
      <c r="B225" t="s">
        <v>2147</v>
      </c>
      <c r="C225" t="str">
        <f ca="1">IF(Sheet1!E225="上架●","S2",IF(Sheet5!G225="Y","S2","S1"))</f>
        <v>S2</v>
      </c>
      <c r="D225" s="1"/>
      <c r="E225" s="3"/>
      <c r="F225" s="3"/>
      <c r="G225" s="3"/>
      <c r="H225" s="3"/>
      <c r="I225" s="3"/>
      <c r="J225" s="3"/>
      <c r="L225" s="8" cm="1">
        <f t="array" aca="1" ref="L22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380130</v>
      </c>
      <c r="M225" cm="1">
        <f t="array" aca="1" ref="M225" ca="1">IF(INDIRECT("Sheet1!"&amp;"E"&amp;ROW())  ="下架●",VALUE("0"),IF(OR(INDIRECT("Sheet1!"&amp;"E"&amp;ROW())  ="上架●",AND(INDIRECT("Sheet1!"&amp;"E"&amp;ROW())  ="問合●",VALUE(Sheet2!F225)=0)),VALUE("1"),IF(INDIRECT("Sheet2!"&amp;"F"&amp;ROW())  =1,INDIRECT("Sheet1!"&amp;"Q"&amp;ROW()),VALUE("0"))))</f>
        <v>1</v>
      </c>
      <c r="N225" t="str">
        <f t="shared" ca="1" si="3"/>
        <v>2023/12/31</v>
      </c>
      <c r="O225" s="3"/>
      <c r="Q225" s="3"/>
      <c r="R225" s="3"/>
      <c r="S225" s="3"/>
      <c r="T225" s="3"/>
      <c r="U225" s="3"/>
      <c r="V225" s="3"/>
      <c r="W225" s="3"/>
      <c r="X225" s="1"/>
      <c r="Y225" s="3"/>
      <c r="Z225" s="3"/>
      <c r="AA225" s="3"/>
      <c r="AB225" s="3"/>
      <c r="AC225" cm="1">
        <f t="array" aca="1" ref="AC225" ca="1">IFERROR(IF(Sheet1!X225&lt;&gt;"",IF(Sheet1!X225=0.583333333333333,"14:00",Sheet1!X225),IF(AND(Sheet1!R225&lt;&gt;"",_xlfn.XLOOKUP(Sheet1!A225,INDIRECT("'[paichu.xlsx]Sheet1'!$A:$A"),INDIRECT("'[paichu.xlsx]Sheet1'!$G:$G"),"",0,1)&lt;&gt;""),_xlfn.XLOOKUP(Sheet1!A225,INDIRECT("'[paichu.xlsx]Sheet1'!$A:$A"),INDIRECT("'[paichu.xlsx]Sheet1'!$G:$G"),"",0,1),IF(AND(OR(発送日=0.583333333333333,発送日="14:00"),Sheet1!Q225&gt;=1),"14:00",IF(Sheet1!J225&gt;5,VALUE($AE$2),IF(AND(Sheet1!J225&lt;=5,Sheet1!J225&gt;=4),7,14))))),14)</f>
        <v>3</v>
      </c>
    </row>
    <row r="226" spans="1:29">
      <c r="A226">
        <v>1020959557</v>
      </c>
      <c r="B226" t="s">
        <v>2148</v>
      </c>
      <c r="C226" t="str">
        <f ca="1">IF(Sheet1!E226="上架●","S2",IF(Sheet5!G226="Y","S2","S1"))</f>
        <v>S2</v>
      </c>
      <c r="D226" s="1"/>
      <c r="E226" s="3"/>
      <c r="F226" s="3"/>
      <c r="G226" s="3"/>
      <c r="H226" s="3"/>
      <c r="I226" s="3"/>
      <c r="J226" s="3"/>
      <c r="L226" s="8" cm="1">
        <f t="array" aca="1" ref="L22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425111</v>
      </c>
      <c r="M226" cm="1">
        <f t="array" aca="1" ref="M226" ca="1">IF(INDIRECT("Sheet1!"&amp;"E"&amp;ROW())  ="下架●",VALUE("0"),IF(OR(INDIRECT("Sheet1!"&amp;"E"&amp;ROW())  ="上架●",AND(INDIRECT("Sheet1!"&amp;"E"&amp;ROW())  ="問合●",VALUE(Sheet2!F226)=0)),VALUE("1"),IF(INDIRECT("Sheet2!"&amp;"F"&amp;ROW())  =1,INDIRECT("Sheet1!"&amp;"Q"&amp;ROW()),VALUE("0"))))</f>
        <v>1</v>
      </c>
      <c r="N226" t="str">
        <f t="shared" ca="1" si="3"/>
        <v>2023/12/31</v>
      </c>
      <c r="O226" s="3"/>
      <c r="Q226" s="3"/>
      <c r="R226" s="3"/>
      <c r="S226" s="3"/>
      <c r="T226" s="3"/>
      <c r="U226" s="3"/>
      <c r="V226" s="3"/>
      <c r="W226" s="3"/>
      <c r="X226" s="1"/>
      <c r="Y226" s="3"/>
      <c r="Z226" s="3"/>
      <c r="AA226" s="3"/>
      <c r="AB226" s="3"/>
      <c r="AC226" cm="1">
        <f t="array" aca="1" ref="AC226" ca="1">IFERROR(IF(Sheet1!X226&lt;&gt;"",IF(Sheet1!X226=0.583333333333333,"14:00",Sheet1!X226),IF(AND(Sheet1!R226&lt;&gt;"",_xlfn.XLOOKUP(Sheet1!A226,INDIRECT("'[paichu.xlsx]Sheet1'!$A:$A"),INDIRECT("'[paichu.xlsx]Sheet1'!$G:$G"),"",0,1)&lt;&gt;""),_xlfn.XLOOKUP(Sheet1!A226,INDIRECT("'[paichu.xlsx]Sheet1'!$A:$A"),INDIRECT("'[paichu.xlsx]Sheet1'!$G:$G"),"",0,1),IF(AND(OR(発送日=0.583333333333333,発送日="14:00"),Sheet1!Q226&gt;=1),"14:00",IF(Sheet1!J226&gt;5,VALUE($AE$2),IF(AND(Sheet1!J226&lt;=5,Sheet1!J226&gt;=4),7,14))))),14)</f>
        <v>3</v>
      </c>
    </row>
    <row r="227" spans="1:29">
      <c r="A227">
        <v>1020959558</v>
      </c>
      <c r="B227" t="s">
        <v>2149</v>
      </c>
      <c r="C227" t="str">
        <f>IF(Sheet1!E227="上架●","S2",IF(Sheet5!G227="Y","S2","S1"))</f>
        <v>S2</v>
      </c>
      <c r="D227" s="1"/>
      <c r="E227" s="3"/>
      <c r="F227" s="3"/>
      <c r="G227" s="3"/>
      <c r="H227" s="3"/>
      <c r="I227" s="3"/>
      <c r="J227" s="3"/>
      <c r="L227" s="8" cm="1">
        <f t="array" aca="1" ref="L22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573131</v>
      </c>
      <c r="M227" cm="1">
        <f t="array" aca="1" ref="M227" ca="1">IF(INDIRECT("Sheet1!"&amp;"E"&amp;ROW())  ="下架●",VALUE("0"),IF(OR(INDIRECT("Sheet1!"&amp;"E"&amp;ROW())  ="上架●",AND(INDIRECT("Sheet1!"&amp;"E"&amp;ROW())  ="問合●",VALUE(Sheet2!F227)=0)),VALUE("1"),IF(INDIRECT("Sheet2!"&amp;"F"&amp;ROW())  =1,INDIRECT("Sheet1!"&amp;"Q"&amp;ROW()),VALUE("0"))))</f>
        <v>0</v>
      </c>
      <c r="N227" t="str">
        <f t="shared" ca="1" si="3"/>
        <v>2023/12/31</v>
      </c>
      <c r="O227" s="3"/>
      <c r="Q227" s="3"/>
      <c r="R227" s="3"/>
      <c r="S227" s="3"/>
      <c r="T227" s="3"/>
      <c r="U227" s="3"/>
      <c r="V227" s="3"/>
      <c r="W227" s="3"/>
      <c r="X227" s="1"/>
      <c r="Y227" s="3"/>
      <c r="Z227" s="3"/>
      <c r="AA227" s="3"/>
      <c r="AB227" s="3"/>
      <c r="AC227" cm="1">
        <f t="array" aca="1" ref="AC227" ca="1">IFERROR(IF(Sheet1!X227&lt;&gt;"",IF(Sheet1!X227=0.583333333333333,"14:00",Sheet1!X227),IF(AND(Sheet1!R227&lt;&gt;"",_xlfn.XLOOKUP(Sheet1!A227,INDIRECT("'[paichu.xlsx]Sheet1'!$A:$A"),INDIRECT("'[paichu.xlsx]Sheet1'!$G:$G"),"",0,1)&lt;&gt;""),_xlfn.XLOOKUP(Sheet1!A227,INDIRECT("'[paichu.xlsx]Sheet1'!$A:$A"),INDIRECT("'[paichu.xlsx]Sheet1'!$G:$G"),"",0,1),IF(AND(OR(発送日=0.583333333333333,発送日="14:00"),Sheet1!Q227&gt;=1),"14:00",IF(Sheet1!J227&gt;5,VALUE($AE$2),IF(AND(Sheet1!J227&lt;=5,Sheet1!J227&gt;=4),7,14))))),14)</f>
        <v>14</v>
      </c>
    </row>
    <row r="228" spans="1:29">
      <c r="A228">
        <v>1020959560</v>
      </c>
      <c r="B228" t="s">
        <v>2150</v>
      </c>
      <c r="C228" t="str">
        <f ca="1">IF(Sheet1!E228="上架●","S2",IF(Sheet5!G228="Y","S2","S1"))</f>
        <v>S2</v>
      </c>
      <c r="D228" s="1"/>
      <c r="E228" s="3"/>
      <c r="F228" s="3"/>
      <c r="G228" s="3"/>
      <c r="H228" s="3"/>
      <c r="I228" s="3"/>
      <c r="J228" s="3"/>
      <c r="L228" s="8" cm="1">
        <f t="array" aca="1" ref="L22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255435</v>
      </c>
      <c r="M228" cm="1">
        <f t="array" aca="1" ref="M228" ca="1">IF(INDIRECT("Sheet1!"&amp;"E"&amp;ROW())  ="下架●",VALUE("0"),IF(OR(INDIRECT("Sheet1!"&amp;"E"&amp;ROW())  ="上架●",AND(INDIRECT("Sheet1!"&amp;"E"&amp;ROW())  ="問合●",VALUE(Sheet2!F228)=0)),VALUE("1"),IF(INDIRECT("Sheet2!"&amp;"F"&amp;ROW())  =1,INDIRECT("Sheet1!"&amp;"Q"&amp;ROW()),VALUE("0"))))</f>
        <v>1</v>
      </c>
      <c r="N228" t="str">
        <f t="shared" ca="1" si="3"/>
        <v>2023/12/31</v>
      </c>
      <c r="O228" s="3"/>
      <c r="Q228" s="3"/>
      <c r="R228" s="3"/>
      <c r="S228" s="3"/>
      <c r="T228" s="3"/>
      <c r="U228" s="3"/>
      <c r="V228" s="3"/>
      <c r="W228" s="3"/>
      <c r="X228" s="1"/>
      <c r="Y228" s="3"/>
      <c r="Z228" s="3"/>
      <c r="AA228" s="3"/>
      <c r="AB228" s="3"/>
      <c r="AC228" cm="1">
        <f t="array" aca="1" ref="AC228" ca="1">IFERROR(IF(Sheet1!X228&lt;&gt;"",IF(Sheet1!X228=0.583333333333333,"14:00",Sheet1!X228),IF(AND(Sheet1!R228&lt;&gt;"",_xlfn.XLOOKUP(Sheet1!A228,INDIRECT("'[paichu.xlsx]Sheet1'!$A:$A"),INDIRECT("'[paichu.xlsx]Sheet1'!$G:$G"),"",0,1)&lt;&gt;""),_xlfn.XLOOKUP(Sheet1!A228,INDIRECT("'[paichu.xlsx]Sheet1'!$A:$A"),INDIRECT("'[paichu.xlsx]Sheet1'!$G:$G"),"",0,1),IF(AND(OR(発送日=0.583333333333333,発送日="14:00"),Sheet1!Q228&gt;=1),"14:00",IF(Sheet1!J228&gt;5,VALUE($AE$2),IF(AND(Sheet1!J228&lt;=5,Sheet1!J228&gt;=4),7,14))))),14)</f>
        <v>3</v>
      </c>
    </row>
    <row r="229" spans="1:29">
      <c r="A229">
        <v>1020959561</v>
      </c>
      <c r="B229" t="s">
        <v>2151</v>
      </c>
      <c r="C229" t="str">
        <f ca="1">IF(Sheet1!E229="上架●","S2",IF(Sheet5!G229="Y","S2","S1"))</f>
        <v>S2</v>
      </c>
      <c r="D229" s="1"/>
      <c r="E229" s="3"/>
      <c r="F229" s="3"/>
      <c r="G229" s="3"/>
      <c r="H229" s="3"/>
      <c r="I229" s="3"/>
      <c r="J229" s="3"/>
      <c r="L229" s="8" cm="1">
        <f t="array" aca="1" ref="L22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118409</v>
      </c>
      <c r="M229" cm="1">
        <f t="array" aca="1" ref="M229" ca="1">IF(INDIRECT("Sheet1!"&amp;"E"&amp;ROW())  ="下架●",VALUE("0"),IF(OR(INDIRECT("Sheet1!"&amp;"E"&amp;ROW())  ="上架●",AND(INDIRECT("Sheet1!"&amp;"E"&amp;ROW())  ="問合●",VALUE(Sheet2!F229)=0)),VALUE("1"),IF(INDIRECT("Sheet2!"&amp;"F"&amp;ROW())  =1,INDIRECT("Sheet1!"&amp;"Q"&amp;ROW()),VALUE("0"))))</f>
        <v>1</v>
      </c>
      <c r="N229" t="str">
        <f t="shared" ca="1" si="3"/>
        <v>2023/12/31</v>
      </c>
      <c r="O229" s="3"/>
      <c r="Q229" s="3"/>
      <c r="R229" s="3"/>
      <c r="S229" s="3"/>
      <c r="T229" s="3"/>
      <c r="U229" s="3"/>
      <c r="V229" s="3"/>
      <c r="W229" s="3"/>
      <c r="X229" s="1"/>
      <c r="Y229" s="3"/>
      <c r="Z229" s="3"/>
      <c r="AA229" s="3"/>
      <c r="AB229" s="3"/>
      <c r="AC229" cm="1">
        <f t="array" aca="1" ref="AC229" ca="1">IFERROR(IF(Sheet1!X229&lt;&gt;"",IF(Sheet1!X229=0.583333333333333,"14:00",Sheet1!X229),IF(AND(Sheet1!R229&lt;&gt;"",_xlfn.XLOOKUP(Sheet1!A229,INDIRECT("'[paichu.xlsx]Sheet1'!$A:$A"),INDIRECT("'[paichu.xlsx]Sheet1'!$G:$G"),"",0,1)&lt;&gt;""),_xlfn.XLOOKUP(Sheet1!A229,INDIRECT("'[paichu.xlsx]Sheet1'!$A:$A"),INDIRECT("'[paichu.xlsx]Sheet1'!$G:$G"),"",0,1),IF(AND(OR(発送日=0.583333333333333,発送日="14:00"),Sheet1!Q229&gt;=1),"14:00",IF(Sheet1!J229&gt;5,VALUE($AE$2),IF(AND(Sheet1!J229&lt;=5,Sheet1!J229&gt;=4),7,14))))),14)</f>
        <v>3</v>
      </c>
    </row>
    <row r="230" spans="1:29">
      <c r="A230">
        <v>1020959563</v>
      </c>
      <c r="B230" t="s">
        <v>2152</v>
      </c>
      <c r="C230" t="str">
        <f ca="1">IF(Sheet1!E230="上架●","S2",IF(Sheet5!G230="Y","S2","S1"))</f>
        <v>S2</v>
      </c>
      <c r="D230" s="1"/>
      <c r="E230" s="3"/>
      <c r="F230" s="3"/>
      <c r="G230" s="3"/>
      <c r="H230" s="3"/>
      <c r="I230" s="3"/>
      <c r="J230" s="3"/>
      <c r="L230" s="8" cm="1">
        <f t="array" aca="1" ref="L23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138261</v>
      </c>
      <c r="M230" cm="1">
        <f t="array" aca="1" ref="M230" ca="1">IF(INDIRECT("Sheet1!"&amp;"E"&amp;ROW())  ="下架●",VALUE("0"),IF(OR(INDIRECT("Sheet1!"&amp;"E"&amp;ROW())  ="上架●",AND(INDIRECT("Sheet1!"&amp;"E"&amp;ROW())  ="問合●",VALUE(Sheet2!F230)=0)),VALUE("1"),IF(INDIRECT("Sheet2!"&amp;"F"&amp;ROW())  =1,INDIRECT("Sheet1!"&amp;"Q"&amp;ROW()),VALUE("0"))))</f>
        <v>1</v>
      </c>
      <c r="N230" t="str">
        <f t="shared" ca="1" si="3"/>
        <v>2023/12/31</v>
      </c>
      <c r="O230" s="3"/>
      <c r="Q230" s="3"/>
      <c r="R230" s="3"/>
      <c r="S230" s="3"/>
      <c r="T230" s="3"/>
      <c r="U230" s="3"/>
      <c r="V230" s="3"/>
      <c r="W230" s="3"/>
      <c r="X230" s="1"/>
      <c r="Y230" s="3"/>
      <c r="Z230" s="3"/>
      <c r="AA230" s="3"/>
      <c r="AB230" s="3"/>
      <c r="AC230" cm="1">
        <f t="array" aca="1" ref="AC230" ca="1">IFERROR(IF(Sheet1!X230&lt;&gt;"",IF(Sheet1!X230=0.583333333333333,"14:00",Sheet1!X230),IF(AND(Sheet1!R230&lt;&gt;"",_xlfn.XLOOKUP(Sheet1!A230,INDIRECT("'[paichu.xlsx]Sheet1'!$A:$A"),INDIRECT("'[paichu.xlsx]Sheet1'!$G:$G"),"",0,1)&lt;&gt;""),_xlfn.XLOOKUP(Sheet1!A230,INDIRECT("'[paichu.xlsx]Sheet1'!$A:$A"),INDIRECT("'[paichu.xlsx]Sheet1'!$G:$G"),"",0,1),IF(AND(OR(発送日=0.583333333333333,発送日="14:00"),Sheet1!Q230&gt;=1),"14:00",IF(Sheet1!J230&gt;5,VALUE($AE$2),IF(AND(Sheet1!J230&lt;=5,Sheet1!J230&gt;=4),7,14))))),14)</f>
        <v>3</v>
      </c>
    </row>
    <row r="231" spans="1:29">
      <c r="A231">
        <v>1020959564</v>
      </c>
      <c r="B231" t="s">
        <v>2153</v>
      </c>
      <c r="C231" t="str">
        <f ca="1">IF(Sheet1!E231="上架●","S2",IF(Sheet5!G231="Y","S2","S1"))</f>
        <v>S2</v>
      </c>
      <c r="D231" s="1"/>
      <c r="E231" s="3"/>
      <c r="F231" s="3"/>
      <c r="G231" s="3"/>
      <c r="H231" s="3"/>
      <c r="I231" s="3"/>
      <c r="J231" s="3"/>
      <c r="L231" s="8" cm="1">
        <f t="array" aca="1" ref="L23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116954</v>
      </c>
      <c r="M231" cm="1">
        <f t="array" aca="1" ref="M231" ca="1">IF(INDIRECT("Sheet1!"&amp;"E"&amp;ROW())  ="下架●",VALUE("0"),IF(OR(INDIRECT("Sheet1!"&amp;"E"&amp;ROW())  ="上架●",AND(INDIRECT("Sheet1!"&amp;"E"&amp;ROW())  ="問合●",VALUE(Sheet2!F231)=0)),VALUE("1"),IF(INDIRECT("Sheet2!"&amp;"F"&amp;ROW())  =1,INDIRECT("Sheet1!"&amp;"Q"&amp;ROW()),VALUE("0"))))</f>
        <v>1</v>
      </c>
      <c r="N231" t="str">
        <f t="shared" ca="1" si="3"/>
        <v>2023/12/31</v>
      </c>
      <c r="O231" s="3"/>
      <c r="Q231" s="3"/>
      <c r="R231" s="3"/>
      <c r="S231" s="3"/>
      <c r="T231" s="3"/>
      <c r="U231" s="3"/>
      <c r="V231" s="3"/>
      <c r="W231" s="3"/>
      <c r="X231" s="1"/>
      <c r="Y231" s="3"/>
      <c r="Z231" s="3"/>
      <c r="AA231" s="3"/>
      <c r="AB231" s="3"/>
      <c r="AC231" cm="1">
        <f t="array" aca="1" ref="AC231" ca="1">IFERROR(IF(Sheet1!X231&lt;&gt;"",IF(Sheet1!X231=0.583333333333333,"14:00",Sheet1!X231),IF(AND(Sheet1!R231&lt;&gt;"",_xlfn.XLOOKUP(Sheet1!A231,INDIRECT("'[paichu.xlsx]Sheet1'!$A:$A"),INDIRECT("'[paichu.xlsx]Sheet1'!$G:$G"),"",0,1)&lt;&gt;""),_xlfn.XLOOKUP(Sheet1!A231,INDIRECT("'[paichu.xlsx]Sheet1'!$A:$A"),INDIRECT("'[paichu.xlsx]Sheet1'!$G:$G"),"",0,1),IF(AND(OR(発送日=0.583333333333333,発送日="14:00"),Sheet1!Q231&gt;=1),"14:00",IF(Sheet1!J231&gt;5,VALUE($AE$2),IF(AND(Sheet1!J231&lt;=5,Sheet1!J231&gt;=4),7,14))))),14)</f>
        <v>3</v>
      </c>
    </row>
    <row r="232" spans="1:29">
      <c r="A232">
        <v>1020959565</v>
      </c>
      <c r="B232" t="s">
        <v>2154</v>
      </c>
      <c r="C232" t="str">
        <f ca="1">IF(Sheet1!E232="上架●","S2",IF(Sheet5!G232="Y","S2","S1"))</f>
        <v>S2</v>
      </c>
      <c r="D232" s="1"/>
      <c r="E232" s="3"/>
      <c r="F232" s="3"/>
      <c r="G232" s="3"/>
      <c r="H232" s="3"/>
      <c r="I232" s="3"/>
      <c r="J232" s="3"/>
      <c r="L232" s="8" cm="1">
        <f t="array" aca="1" ref="L23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120348</v>
      </c>
      <c r="M232" cm="1">
        <f t="array" aca="1" ref="M232" ca="1">IF(INDIRECT("Sheet1!"&amp;"E"&amp;ROW())  ="下架●",VALUE("0"),IF(OR(INDIRECT("Sheet1!"&amp;"E"&amp;ROW())  ="上架●",AND(INDIRECT("Sheet1!"&amp;"E"&amp;ROW())  ="問合●",VALUE(Sheet2!F232)=0)),VALUE("1"),IF(INDIRECT("Sheet2!"&amp;"F"&amp;ROW())  =1,INDIRECT("Sheet1!"&amp;"Q"&amp;ROW()),VALUE("0"))))</f>
        <v>1</v>
      </c>
      <c r="N232" t="str">
        <f t="shared" ca="1" si="3"/>
        <v>2023/12/31</v>
      </c>
      <c r="O232" s="3"/>
      <c r="Q232" s="3"/>
      <c r="R232" s="3"/>
      <c r="S232" s="3"/>
      <c r="T232" s="3"/>
      <c r="U232" s="3"/>
      <c r="V232" s="3"/>
      <c r="W232" s="3"/>
      <c r="X232" s="1"/>
      <c r="Y232" s="3"/>
      <c r="Z232" s="3"/>
      <c r="AA232" s="3"/>
      <c r="AB232" s="3"/>
      <c r="AC232" cm="1">
        <f t="array" aca="1" ref="AC232" ca="1">IFERROR(IF(Sheet1!X232&lt;&gt;"",IF(Sheet1!X232=0.583333333333333,"14:00",Sheet1!X232),IF(AND(Sheet1!R232&lt;&gt;"",_xlfn.XLOOKUP(Sheet1!A232,INDIRECT("'[paichu.xlsx]Sheet1'!$A:$A"),INDIRECT("'[paichu.xlsx]Sheet1'!$G:$G"),"",0,1)&lt;&gt;""),_xlfn.XLOOKUP(Sheet1!A232,INDIRECT("'[paichu.xlsx]Sheet1'!$A:$A"),INDIRECT("'[paichu.xlsx]Sheet1'!$G:$G"),"",0,1),IF(AND(OR(発送日=0.583333333333333,発送日="14:00"),Sheet1!Q232&gt;=1),"14:00",IF(Sheet1!J232&gt;5,VALUE($AE$2),IF(AND(Sheet1!J232&lt;=5,Sheet1!J232&gt;=4),7,14))))),14)</f>
        <v>3</v>
      </c>
    </row>
    <row r="233" spans="1:29">
      <c r="A233">
        <v>1020959566</v>
      </c>
      <c r="B233" t="s">
        <v>2155</v>
      </c>
      <c r="C233" t="str">
        <f ca="1">IF(Sheet1!E233="上架●","S2",IF(Sheet5!G233="Y","S2","S1"))</f>
        <v>S2</v>
      </c>
      <c r="D233" s="1"/>
      <c r="E233" s="3"/>
      <c r="F233" s="3"/>
      <c r="G233" s="3"/>
      <c r="H233" s="3"/>
      <c r="I233" s="3"/>
      <c r="J233" s="3"/>
      <c r="L233" s="8" cm="1">
        <f t="array" aca="1" ref="L23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111957</v>
      </c>
      <c r="M233" cm="1">
        <f t="array" aca="1" ref="M233" ca="1">IF(INDIRECT("Sheet1!"&amp;"E"&amp;ROW())  ="下架●",VALUE("0"),IF(OR(INDIRECT("Sheet1!"&amp;"E"&amp;ROW())  ="上架●",AND(INDIRECT("Sheet1!"&amp;"E"&amp;ROW())  ="問合●",VALUE(Sheet2!F233)=0)),VALUE("1"),IF(INDIRECT("Sheet2!"&amp;"F"&amp;ROW())  =1,INDIRECT("Sheet1!"&amp;"Q"&amp;ROW()),VALUE("0"))))</f>
        <v>1</v>
      </c>
      <c r="N233" t="str">
        <f t="shared" ca="1" si="3"/>
        <v>2023/12/31</v>
      </c>
      <c r="O233" s="3"/>
      <c r="Q233" s="3"/>
      <c r="R233" s="3"/>
      <c r="S233" s="3"/>
      <c r="T233" s="3"/>
      <c r="U233" s="3"/>
      <c r="V233" s="3"/>
      <c r="W233" s="3"/>
      <c r="X233" s="1"/>
      <c r="Y233" s="3"/>
      <c r="Z233" s="3"/>
      <c r="AA233" s="3"/>
      <c r="AB233" s="3"/>
      <c r="AC233" cm="1">
        <f t="array" aca="1" ref="AC233" ca="1">IFERROR(IF(Sheet1!X233&lt;&gt;"",IF(Sheet1!X233=0.583333333333333,"14:00",Sheet1!X233),IF(AND(Sheet1!R233&lt;&gt;"",_xlfn.XLOOKUP(Sheet1!A233,INDIRECT("'[paichu.xlsx]Sheet1'!$A:$A"),INDIRECT("'[paichu.xlsx]Sheet1'!$G:$G"),"",0,1)&lt;&gt;""),_xlfn.XLOOKUP(Sheet1!A233,INDIRECT("'[paichu.xlsx]Sheet1'!$A:$A"),INDIRECT("'[paichu.xlsx]Sheet1'!$G:$G"),"",0,1),IF(AND(OR(発送日=0.583333333333333,発送日="14:00"),Sheet1!Q233&gt;=1),"14:00",IF(Sheet1!J233&gt;5,VALUE($AE$2),IF(AND(Sheet1!J233&lt;=5,Sheet1!J233&gt;=4),7,14))))),14)</f>
        <v>3</v>
      </c>
    </row>
    <row r="234" spans="1:29">
      <c r="A234">
        <v>1020959567</v>
      </c>
      <c r="B234" t="s">
        <v>2156</v>
      </c>
      <c r="C234" t="str">
        <f ca="1">IF(Sheet1!E234="上架●","S2",IF(Sheet5!G234="Y","S2","S1"))</f>
        <v>S2</v>
      </c>
      <c r="D234" s="1"/>
      <c r="E234" s="3"/>
      <c r="F234" s="3"/>
      <c r="G234" s="3"/>
      <c r="H234" s="3"/>
      <c r="I234" s="3"/>
      <c r="J234" s="3"/>
      <c r="L234" s="8" cm="1">
        <f t="array" aca="1" ref="L23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153016</v>
      </c>
      <c r="M234" cm="1">
        <f t="array" aca="1" ref="M234" ca="1">IF(INDIRECT("Sheet1!"&amp;"E"&amp;ROW())  ="下架●",VALUE("0"),IF(OR(INDIRECT("Sheet1!"&amp;"E"&amp;ROW())  ="上架●",AND(INDIRECT("Sheet1!"&amp;"E"&amp;ROW())  ="問合●",VALUE(Sheet2!F234)=0)),VALUE("1"),IF(INDIRECT("Sheet2!"&amp;"F"&amp;ROW())  =1,INDIRECT("Sheet1!"&amp;"Q"&amp;ROW()),VALUE("0"))))</f>
        <v>1</v>
      </c>
      <c r="N234" t="str">
        <f t="shared" ca="1" si="3"/>
        <v>2023/12/31</v>
      </c>
      <c r="O234" s="3"/>
      <c r="Q234" s="3"/>
      <c r="R234" s="3"/>
      <c r="S234" s="3"/>
      <c r="T234" s="3"/>
      <c r="U234" s="3"/>
      <c r="V234" s="3"/>
      <c r="W234" s="3"/>
      <c r="X234" s="1"/>
      <c r="Y234" s="3"/>
      <c r="Z234" s="3"/>
      <c r="AA234" s="3"/>
      <c r="AB234" s="3"/>
      <c r="AC234" cm="1">
        <f t="array" aca="1" ref="AC234" ca="1">IFERROR(IF(Sheet1!X234&lt;&gt;"",IF(Sheet1!X234=0.583333333333333,"14:00",Sheet1!X234),IF(AND(Sheet1!R234&lt;&gt;"",_xlfn.XLOOKUP(Sheet1!A234,INDIRECT("'[paichu.xlsx]Sheet1'!$A:$A"),INDIRECT("'[paichu.xlsx]Sheet1'!$G:$G"),"",0,1)&lt;&gt;""),_xlfn.XLOOKUP(Sheet1!A234,INDIRECT("'[paichu.xlsx]Sheet1'!$A:$A"),INDIRECT("'[paichu.xlsx]Sheet1'!$G:$G"),"",0,1),IF(AND(OR(発送日=0.583333333333333,発送日="14:00"),Sheet1!Q234&gt;=1),"14:00",IF(Sheet1!J234&gt;5,VALUE($AE$2),IF(AND(Sheet1!J234&lt;=5,Sheet1!J234&gt;=4),7,14))))),14)</f>
        <v>3</v>
      </c>
    </row>
    <row r="235" spans="1:29">
      <c r="A235">
        <v>1020959568</v>
      </c>
      <c r="B235" t="s">
        <v>2157</v>
      </c>
      <c r="C235" t="str">
        <f ca="1">IF(Sheet1!E235="上架●","S2",IF(Sheet5!G235="Y","S2","S1"))</f>
        <v>S2</v>
      </c>
      <c r="D235" s="1"/>
      <c r="E235" s="3"/>
      <c r="F235" s="3"/>
      <c r="G235" s="3"/>
      <c r="H235" s="3"/>
      <c r="I235" s="3"/>
      <c r="J235" s="3"/>
      <c r="L235" s="8" cm="1">
        <f t="array" aca="1" ref="L23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98984</v>
      </c>
      <c r="M235" cm="1">
        <f t="array" aca="1" ref="M235" ca="1">IF(INDIRECT("Sheet1!"&amp;"E"&amp;ROW())  ="下架●",VALUE("0"),IF(OR(INDIRECT("Sheet1!"&amp;"E"&amp;ROW())  ="上架●",AND(INDIRECT("Sheet1!"&amp;"E"&amp;ROW())  ="問合●",VALUE(Sheet2!F235)=0)),VALUE("1"),IF(INDIRECT("Sheet2!"&amp;"F"&amp;ROW())  =1,INDIRECT("Sheet1!"&amp;"Q"&amp;ROW()),VALUE("0"))))</f>
        <v>1</v>
      </c>
      <c r="N235" t="str">
        <f t="shared" ca="1" si="3"/>
        <v>2023/12/31</v>
      </c>
      <c r="O235" s="3"/>
      <c r="Q235" s="3"/>
      <c r="R235" s="3"/>
      <c r="S235" s="3"/>
      <c r="T235" s="3"/>
      <c r="U235" s="3"/>
      <c r="V235" s="3"/>
      <c r="W235" s="3"/>
      <c r="X235" s="1"/>
      <c r="Y235" s="3"/>
      <c r="Z235" s="3"/>
      <c r="AA235" s="3"/>
      <c r="AB235" s="3"/>
      <c r="AC235" cm="1">
        <f t="array" aca="1" ref="AC235" ca="1">IFERROR(IF(Sheet1!X235&lt;&gt;"",IF(Sheet1!X235=0.583333333333333,"14:00",Sheet1!X235),IF(AND(Sheet1!R235&lt;&gt;"",_xlfn.XLOOKUP(Sheet1!A235,INDIRECT("'[paichu.xlsx]Sheet1'!$A:$A"),INDIRECT("'[paichu.xlsx]Sheet1'!$G:$G"),"",0,1)&lt;&gt;""),_xlfn.XLOOKUP(Sheet1!A235,INDIRECT("'[paichu.xlsx]Sheet1'!$A:$A"),INDIRECT("'[paichu.xlsx]Sheet1'!$G:$G"),"",0,1),IF(AND(OR(発送日=0.583333333333333,発送日="14:00"),Sheet1!Q235&gt;=1),"14:00",IF(Sheet1!J235&gt;5,VALUE($AE$2),IF(AND(Sheet1!J235&lt;=5,Sheet1!J235&gt;=4),7,14))))),14)</f>
        <v>3</v>
      </c>
    </row>
    <row r="236" spans="1:29">
      <c r="A236">
        <v>1020959569</v>
      </c>
      <c r="B236" t="s">
        <v>2158</v>
      </c>
      <c r="C236" t="str">
        <f ca="1">IF(Sheet1!E236="上架●","S2",IF(Sheet5!G236="Y","S2","S1"))</f>
        <v>S2</v>
      </c>
      <c r="D236" s="1"/>
      <c r="E236" s="3"/>
      <c r="F236" s="3"/>
      <c r="G236" s="3"/>
      <c r="H236" s="3"/>
      <c r="I236" s="3"/>
      <c r="J236" s="3"/>
      <c r="L236" s="8" cm="1">
        <f t="array" aca="1" ref="L23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148622</v>
      </c>
      <c r="M236" cm="1">
        <f t="array" aca="1" ref="M236" ca="1">IF(INDIRECT("Sheet1!"&amp;"E"&amp;ROW())  ="下架●",VALUE("0"),IF(OR(INDIRECT("Sheet1!"&amp;"E"&amp;ROW())  ="上架●",AND(INDIRECT("Sheet1!"&amp;"E"&amp;ROW())  ="問合●",VALUE(Sheet2!F236)=0)),VALUE("1"),IF(INDIRECT("Sheet2!"&amp;"F"&amp;ROW())  =1,INDIRECT("Sheet1!"&amp;"Q"&amp;ROW()),VALUE("0"))))</f>
        <v>1</v>
      </c>
      <c r="N236" t="str">
        <f t="shared" ca="1" si="3"/>
        <v>2023/12/31</v>
      </c>
      <c r="O236" s="3"/>
      <c r="Q236" s="3"/>
      <c r="R236" s="3"/>
      <c r="S236" s="3"/>
      <c r="T236" s="3"/>
      <c r="U236" s="3"/>
      <c r="V236" s="3"/>
      <c r="W236" s="3"/>
      <c r="X236" s="1"/>
      <c r="Y236" s="3"/>
      <c r="Z236" s="3"/>
      <c r="AA236" s="3"/>
      <c r="AB236" s="3"/>
      <c r="AC236" cm="1">
        <f t="array" aca="1" ref="AC236" ca="1">IFERROR(IF(Sheet1!X236&lt;&gt;"",IF(Sheet1!X236=0.583333333333333,"14:00",Sheet1!X236),IF(AND(Sheet1!R236&lt;&gt;"",_xlfn.XLOOKUP(Sheet1!A236,INDIRECT("'[paichu.xlsx]Sheet1'!$A:$A"),INDIRECT("'[paichu.xlsx]Sheet1'!$G:$G"),"",0,1)&lt;&gt;""),_xlfn.XLOOKUP(Sheet1!A236,INDIRECT("'[paichu.xlsx]Sheet1'!$A:$A"),INDIRECT("'[paichu.xlsx]Sheet1'!$G:$G"),"",0,1),IF(AND(OR(発送日=0.583333333333333,発送日="14:00"),Sheet1!Q236&gt;=1),"14:00",IF(Sheet1!J236&gt;5,VALUE($AE$2),IF(AND(Sheet1!J236&lt;=5,Sheet1!J236&gt;=4),7,14))))),14)</f>
        <v>3</v>
      </c>
    </row>
    <row r="237" spans="1:29">
      <c r="A237">
        <v>1020959570</v>
      </c>
      <c r="B237" t="s">
        <v>2159</v>
      </c>
      <c r="C237" t="str">
        <f ca="1">IF(Sheet1!E237="上架●","S2",IF(Sheet5!G237="Y","S2","S1"))</f>
        <v>S2</v>
      </c>
      <c r="D237" s="1"/>
      <c r="E237" s="3"/>
      <c r="F237" s="3"/>
      <c r="G237" s="3"/>
      <c r="H237" s="3"/>
      <c r="I237" s="3"/>
      <c r="J237" s="3"/>
      <c r="L237" s="8" cm="1">
        <f t="array" aca="1" ref="L23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123756</v>
      </c>
      <c r="M237" cm="1">
        <f t="array" aca="1" ref="M237" ca="1">IF(INDIRECT("Sheet1!"&amp;"E"&amp;ROW())  ="下架●",VALUE("0"),IF(OR(INDIRECT("Sheet1!"&amp;"E"&amp;ROW())  ="上架●",AND(INDIRECT("Sheet1!"&amp;"E"&amp;ROW())  ="問合●",VALUE(Sheet2!F237)=0)),VALUE("1"),IF(INDIRECT("Sheet2!"&amp;"F"&amp;ROW())  =1,INDIRECT("Sheet1!"&amp;"Q"&amp;ROW()),VALUE("0"))))</f>
        <v>1</v>
      </c>
      <c r="N237" t="str">
        <f t="shared" ca="1" si="3"/>
        <v>2023/12/31</v>
      </c>
      <c r="O237" s="3"/>
      <c r="Q237" s="3"/>
      <c r="R237" s="3"/>
      <c r="S237" s="3"/>
      <c r="T237" s="3"/>
      <c r="U237" s="3"/>
      <c r="V237" s="3"/>
      <c r="W237" s="3"/>
      <c r="X237" s="1"/>
      <c r="Y237" s="3"/>
      <c r="Z237" s="3"/>
      <c r="AA237" s="3"/>
      <c r="AB237" s="3"/>
      <c r="AC237" cm="1">
        <f t="array" aca="1" ref="AC237" ca="1">IFERROR(IF(Sheet1!X237&lt;&gt;"",IF(Sheet1!X237=0.583333333333333,"14:00",Sheet1!X237),IF(AND(Sheet1!R237&lt;&gt;"",_xlfn.XLOOKUP(Sheet1!A237,INDIRECT("'[paichu.xlsx]Sheet1'!$A:$A"),INDIRECT("'[paichu.xlsx]Sheet1'!$G:$G"),"",0,1)&lt;&gt;""),_xlfn.XLOOKUP(Sheet1!A237,INDIRECT("'[paichu.xlsx]Sheet1'!$A:$A"),INDIRECT("'[paichu.xlsx]Sheet1'!$G:$G"),"",0,1),IF(AND(OR(発送日=0.583333333333333,発送日="14:00"),Sheet1!Q237&gt;=1),"14:00",IF(Sheet1!J237&gt;5,VALUE($AE$2),IF(AND(Sheet1!J237&lt;=5,Sheet1!J237&gt;=4),7,14))))),14)</f>
        <v>3</v>
      </c>
    </row>
    <row r="238" spans="1:29">
      <c r="A238">
        <v>820590214</v>
      </c>
      <c r="B238" t="s">
        <v>2511</v>
      </c>
      <c r="C238" t="str">
        <f ca="1">IF(Sheet1!E238="上架●","S2",IF(Sheet5!G238="Y","S2","S1"))</f>
        <v>S2</v>
      </c>
      <c r="D238" s="1"/>
      <c r="E238" s="3"/>
      <c r="F238" s="3"/>
      <c r="G238" s="3"/>
      <c r="H238" s="3"/>
      <c r="I238" s="3"/>
      <c r="J238" s="3"/>
      <c r="L238" s="8" cm="1">
        <f t="array" aca="1" ref="L23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229658</v>
      </c>
      <c r="M238" cm="1">
        <f t="array" aca="1" ref="M238" ca="1">IF(INDIRECT("Sheet1!"&amp;"E"&amp;ROW())  ="下架●",VALUE("0"),IF(OR(INDIRECT("Sheet1!"&amp;"E"&amp;ROW())  ="上架●",AND(INDIRECT("Sheet1!"&amp;"E"&amp;ROW())  ="問合●",VALUE(Sheet2!F238)=0)),VALUE("1"),IF(INDIRECT("Sheet2!"&amp;"F"&amp;ROW())  =1,INDIRECT("Sheet1!"&amp;"Q"&amp;ROW()),VALUE("0"))))</f>
        <v>1</v>
      </c>
      <c r="N238" t="str">
        <f t="shared" ca="1" si="3"/>
        <v>2023/12/31</v>
      </c>
      <c r="O238" s="3"/>
      <c r="Q238" s="3"/>
      <c r="R238" s="3"/>
      <c r="S238" s="3"/>
      <c r="T238" s="3"/>
      <c r="U238" s="3"/>
      <c r="V238" s="3"/>
      <c r="W238" s="3"/>
      <c r="X238" s="1"/>
      <c r="Y238" s="3"/>
      <c r="Z238" s="3"/>
      <c r="AA238" s="3"/>
      <c r="AB238" s="3"/>
      <c r="AC238" cm="1">
        <f t="array" aca="1" ref="AC238" ca="1">IFERROR(IF(Sheet1!X238&lt;&gt;"",IF(Sheet1!X238=0.583333333333333,"14:00",Sheet1!X238),IF(AND(Sheet1!R238&lt;&gt;"",_xlfn.XLOOKUP(Sheet1!A238,INDIRECT("'[paichu.xlsx]Sheet1'!$A:$A"),INDIRECT("'[paichu.xlsx]Sheet1'!$G:$G"),"",0,1)&lt;&gt;""),_xlfn.XLOOKUP(Sheet1!A238,INDIRECT("'[paichu.xlsx]Sheet1'!$A:$A"),INDIRECT("'[paichu.xlsx]Sheet1'!$G:$G"),"",0,1),IF(AND(OR(発送日=0.583333333333333,発送日="14:00"),Sheet1!Q238&gt;=1),"14:00",IF(Sheet1!J238&gt;5,VALUE($AE$2),IF(AND(Sheet1!J238&lt;=5,Sheet1!J238&gt;=4),7,14))))),14)</f>
        <v>3</v>
      </c>
    </row>
    <row r="239" spans="1:29">
      <c r="A239">
        <v>820590215</v>
      </c>
      <c r="B239" t="s">
        <v>2513</v>
      </c>
      <c r="C239" t="str">
        <f ca="1">IF(Sheet1!E239="上架●","S2",IF(Sheet5!G239="Y","S2","S1"))</f>
        <v>S2</v>
      </c>
      <c r="D239" s="1"/>
      <c r="E239" s="3"/>
      <c r="F239" s="3"/>
      <c r="G239" s="3"/>
      <c r="H239" s="3"/>
      <c r="I239" s="3"/>
      <c r="J239" s="3"/>
      <c r="L239" s="8" cm="1">
        <f t="array" aca="1" ref="L23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228008</v>
      </c>
      <c r="M239" cm="1">
        <f t="array" aca="1" ref="M239" ca="1">IF(INDIRECT("Sheet1!"&amp;"E"&amp;ROW())  ="下架●",VALUE("0"),IF(OR(INDIRECT("Sheet1!"&amp;"E"&amp;ROW())  ="上架●",AND(INDIRECT("Sheet1!"&amp;"E"&amp;ROW())  ="問合●",VALUE(Sheet2!F239)=0)),VALUE("1"),IF(INDIRECT("Sheet2!"&amp;"F"&amp;ROW())  =1,INDIRECT("Sheet1!"&amp;"Q"&amp;ROW()),VALUE("0"))))</f>
        <v>1</v>
      </c>
      <c r="N239" t="str">
        <f t="shared" ca="1" si="3"/>
        <v>2023/12/31</v>
      </c>
      <c r="O239" s="3"/>
      <c r="Q239" s="3"/>
      <c r="R239" s="3"/>
      <c r="S239" s="3"/>
      <c r="T239" s="3"/>
      <c r="U239" s="3"/>
      <c r="V239" s="3"/>
      <c r="W239" s="3"/>
      <c r="X239" s="1"/>
      <c r="Y239" s="3"/>
      <c r="Z239" s="3"/>
      <c r="AA239" s="3"/>
      <c r="AB239" s="3"/>
      <c r="AC239" cm="1">
        <f t="array" aca="1" ref="AC239" ca="1">IFERROR(IF(Sheet1!X239&lt;&gt;"",IF(Sheet1!X239=0.583333333333333,"14:00",Sheet1!X239),IF(AND(Sheet1!R239&lt;&gt;"",_xlfn.XLOOKUP(Sheet1!A239,INDIRECT("'[paichu.xlsx]Sheet1'!$A:$A"),INDIRECT("'[paichu.xlsx]Sheet1'!$G:$G"),"",0,1)&lt;&gt;""),_xlfn.XLOOKUP(Sheet1!A239,INDIRECT("'[paichu.xlsx]Sheet1'!$A:$A"),INDIRECT("'[paichu.xlsx]Sheet1'!$G:$G"),"",0,1),IF(AND(OR(発送日=0.583333333333333,発送日="14:00"),Sheet1!Q239&gt;=1),"14:00",IF(Sheet1!J239&gt;5,VALUE($AE$2),IF(AND(Sheet1!J239&lt;=5,Sheet1!J239&gt;=4),7,14))))),14)</f>
        <v>3</v>
      </c>
    </row>
    <row r="240" spans="1:29">
      <c r="A240">
        <v>820590216</v>
      </c>
      <c r="B240" t="s">
        <v>2515</v>
      </c>
      <c r="C240" t="str">
        <f ca="1">IF(Sheet1!E240="上架●","S2",IF(Sheet5!G240="Y","S2","S1"))</f>
        <v>S2</v>
      </c>
      <c r="D240" s="1"/>
      <c r="E240" s="3"/>
      <c r="F240" s="3"/>
      <c r="G240" s="3"/>
      <c r="H240" s="3"/>
      <c r="I240" s="3"/>
      <c r="J240" s="3"/>
      <c r="L240" s="8" cm="1">
        <f t="array" aca="1" ref="L24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263423</v>
      </c>
      <c r="M240" cm="1">
        <f t="array" aca="1" ref="M240" ca="1">IF(INDIRECT("Sheet1!"&amp;"E"&amp;ROW())  ="下架●",VALUE("0"),IF(OR(INDIRECT("Sheet1!"&amp;"E"&amp;ROW())  ="上架●",AND(INDIRECT("Sheet1!"&amp;"E"&amp;ROW())  ="問合●",VALUE(Sheet2!F240)=0)),VALUE("1"),IF(INDIRECT("Sheet2!"&amp;"F"&amp;ROW())  =1,INDIRECT("Sheet1!"&amp;"Q"&amp;ROW()),VALUE("0"))))</f>
        <v>1</v>
      </c>
      <c r="N240" t="str">
        <f t="shared" ca="1" si="3"/>
        <v>2023/12/31</v>
      </c>
      <c r="O240" s="3"/>
      <c r="Q240" s="3"/>
      <c r="R240" s="3"/>
      <c r="S240" s="3"/>
      <c r="T240" s="3"/>
      <c r="U240" s="3"/>
      <c r="V240" s="3"/>
      <c r="W240" s="3"/>
      <c r="X240" s="1"/>
      <c r="Y240" s="3"/>
      <c r="Z240" s="3"/>
      <c r="AA240" s="3"/>
      <c r="AB240" s="3"/>
      <c r="AC240" cm="1">
        <f t="array" aca="1" ref="AC240" ca="1">IFERROR(IF(Sheet1!X240&lt;&gt;"",IF(Sheet1!X240=0.583333333333333,"14:00",Sheet1!X240),IF(AND(Sheet1!R240&lt;&gt;"",_xlfn.XLOOKUP(Sheet1!A240,INDIRECT("'[paichu.xlsx]Sheet1'!$A:$A"),INDIRECT("'[paichu.xlsx]Sheet1'!$G:$G"),"",0,1)&lt;&gt;""),_xlfn.XLOOKUP(Sheet1!A240,INDIRECT("'[paichu.xlsx]Sheet1'!$A:$A"),INDIRECT("'[paichu.xlsx]Sheet1'!$G:$G"),"",0,1),IF(AND(OR(発送日=0.583333333333333,発送日="14:00"),Sheet1!Q240&gt;=1),"14:00",IF(Sheet1!J240&gt;5,VALUE($AE$2),IF(AND(Sheet1!J240&lt;=5,Sheet1!J240&gt;=4),7,14))))),14)</f>
        <v>3</v>
      </c>
    </row>
    <row r="241" spans="1:29">
      <c r="A241">
        <v>820590217</v>
      </c>
      <c r="B241" t="s">
        <v>2517</v>
      </c>
      <c r="C241" t="str">
        <f ca="1">IF(Sheet1!E241="上架●","S2",IF(Sheet5!G241="Y","S2","S1"))</f>
        <v>S2</v>
      </c>
      <c r="D241" s="1"/>
      <c r="E241" s="3"/>
      <c r="F241" s="3"/>
      <c r="G241" s="3"/>
      <c r="H241" s="3"/>
      <c r="I241" s="3"/>
      <c r="J241" s="3"/>
      <c r="L241" s="8" cm="1">
        <f t="array" aca="1" ref="L24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261965</v>
      </c>
      <c r="M241" cm="1">
        <f t="array" aca="1" ref="M241" ca="1">IF(INDIRECT("Sheet1!"&amp;"E"&amp;ROW())  ="下架●",VALUE("0"),IF(OR(INDIRECT("Sheet1!"&amp;"E"&amp;ROW())  ="上架●",AND(INDIRECT("Sheet1!"&amp;"E"&amp;ROW())  ="問合●",VALUE(Sheet2!F241)=0)),VALUE("1"),IF(INDIRECT("Sheet2!"&amp;"F"&amp;ROW())  =1,INDIRECT("Sheet1!"&amp;"Q"&amp;ROW()),VALUE("0"))))</f>
        <v>1</v>
      </c>
      <c r="N241" t="str">
        <f t="shared" ca="1" si="3"/>
        <v>2023/12/31</v>
      </c>
      <c r="O241" s="3"/>
      <c r="Q241" s="3"/>
      <c r="R241" s="3"/>
      <c r="S241" s="3"/>
      <c r="T241" s="3"/>
      <c r="U241" s="3"/>
      <c r="V241" s="3"/>
      <c r="W241" s="3"/>
      <c r="X241" s="1"/>
      <c r="Y241" s="3"/>
      <c r="Z241" s="3"/>
      <c r="AA241" s="3"/>
      <c r="AB241" s="3"/>
      <c r="AC241" cm="1">
        <f t="array" aca="1" ref="AC241" ca="1">IFERROR(IF(Sheet1!X241&lt;&gt;"",IF(Sheet1!X241=0.583333333333333,"14:00",Sheet1!X241),IF(AND(Sheet1!R241&lt;&gt;"",_xlfn.XLOOKUP(Sheet1!A241,INDIRECT("'[paichu.xlsx]Sheet1'!$A:$A"),INDIRECT("'[paichu.xlsx]Sheet1'!$G:$G"),"",0,1)&lt;&gt;""),_xlfn.XLOOKUP(Sheet1!A241,INDIRECT("'[paichu.xlsx]Sheet1'!$A:$A"),INDIRECT("'[paichu.xlsx]Sheet1'!$G:$G"),"",0,1),IF(AND(OR(発送日=0.583333333333333,発送日="14:00"),Sheet1!Q241&gt;=1),"14:00",IF(Sheet1!J241&gt;5,VALUE($AE$2),IF(AND(Sheet1!J241&lt;=5,Sheet1!J241&gt;=4),7,14))))),14)</f>
        <v>3</v>
      </c>
    </row>
    <row r="242" spans="1:29">
      <c r="A242">
        <v>856828817</v>
      </c>
      <c r="B242" t="s">
        <v>2519</v>
      </c>
      <c r="C242" t="str">
        <f ca="1">IF(Sheet1!E242="上架●","S2",IF(Sheet5!G242="Y","S2","S1"))</f>
        <v>S2</v>
      </c>
      <c r="D242" s="1"/>
      <c r="E242" s="3"/>
      <c r="F242" s="3"/>
      <c r="G242" s="3"/>
      <c r="H242" s="3"/>
      <c r="I242" s="3"/>
      <c r="J242" s="3"/>
      <c r="L242" s="8" cm="1">
        <f t="array" aca="1" ref="L24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137002</v>
      </c>
      <c r="M242" cm="1">
        <f t="array" aca="1" ref="M242" ca="1">IF(INDIRECT("Sheet1!"&amp;"E"&amp;ROW())  ="下架●",VALUE("0"),IF(OR(INDIRECT("Sheet1!"&amp;"E"&amp;ROW())  ="上架●",AND(INDIRECT("Sheet1!"&amp;"E"&amp;ROW())  ="問合●",VALUE(Sheet2!F242)=0)),VALUE("1"),IF(INDIRECT("Sheet2!"&amp;"F"&amp;ROW())  =1,INDIRECT("Sheet1!"&amp;"Q"&amp;ROW()),VALUE("0"))))</f>
        <v>1</v>
      </c>
      <c r="N242" t="str">
        <f t="shared" ca="1" si="3"/>
        <v>2023/12/31</v>
      </c>
      <c r="O242" s="3"/>
      <c r="Q242" s="3"/>
      <c r="R242" s="3"/>
      <c r="S242" s="3"/>
      <c r="T242" s="3"/>
      <c r="U242" s="3"/>
      <c r="V242" s="3"/>
      <c r="W242" s="3"/>
      <c r="X242" s="1"/>
      <c r="Y242" s="3"/>
      <c r="Z242" s="3"/>
      <c r="AA242" s="3"/>
      <c r="AB242" s="3"/>
      <c r="AC242" cm="1">
        <f t="array" aca="1" ref="AC242" ca="1">IFERROR(IF(Sheet1!X242&lt;&gt;"",IF(Sheet1!X242=0.583333333333333,"14:00",Sheet1!X242),IF(AND(Sheet1!R242&lt;&gt;"",_xlfn.XLOOKUP(Sheet1!A242,INDIRECT("'[paichu.xlsx]Sheet1'!$A:$A"),INDIRECT("'[paichu.xlsx]Sheet1'!$G:$G"),"",0,1)&lt;&gt;""),_xlfn.XLOOKUP(Sheet1!A242,INDIRECT("'[paichu.xlsx]Sheet1'!$A:$A"),INDIRECT("'[paichu.xlsx]Sheet1'!$G:$G"),"",0,1),IF(AND(OR(発送日=0.583333333333333,発送日="14:00"),Sheet1!Q242&gt;=1),"14:00",IF(Sheet1!J242&gt;5,VALUE($AE$2),IF(AND(Sheet1!J242&lt;=5,Sheet1!J242&gt;=4),7,14))))),14)</f>
        <v>3</v>
      </c>
    </row>
    <row r="243" spans="1:29">
      <c r="A243">
        <v>856828818</v>
      </c>
      <c r="B243" t="s">
        <v>2521</v>
      </c>
      <c r="C243" t="str">
        <f ca="1">IF(Sheet1!E243="上架●","S2",IF(Sheet5!G243="Y","S2","S1"))</f>
        <v>S2</v>
      </c>
      <c r="D243" s="1"/>
      <c r="E243" s="3"/>
      <c r="F243" s="3"/>
      <c r="G243" s="3"/>
      <c r="H243" s="3"/>
      <c r="I243" s="3"/>
      <c r="J243" s="3"/>
      <c r="L243" s="8" cm="1">
        <f t="array" aca="1" ref="L24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122253</v>
      </c>
      <c r="M243" cm="1">
        <f t="array" aca="1" ref="M243" ca="1">IF(INDIRECT("Sheet1!"&amp;"E"&amp;ROW())  ="下架●",VALUE("0"),IF(OR(INDIRECT("Sheet1!"&amp;"E"&amp;ROW())  ="上架●",AND(INDIRECT("Sheet1!"&amp;"E"&amp;ROW())  ="問合●",VALUE(Sheet2!F243)=0)),VALUE("1"),IF(INDIRECT("Sheet2!"&amp;"F"&amp;ROW())  =1,INDIRECT("Sheet1!"&amp;"Q"&amp;ROW()),VALUE("0"))))</f>
        <v>1</v>
      </c>
      <c r="N243" t="str">
        <f t="shared" ca="1" si="3"/>
        <v>2023/12/31</v>
      </c>
      <c r="O243" s="3"/>
      <c r="Q243" s="3"/>
      <c r="R243" s="3"/>
      <c r="S243" s="3"/>
      <c r="T243" s="3"/>
      <c r="U243" s="3"/>
      <c r="V243" s="3"/>
      <c r="W243" s="3"/>
      <c r="X243" s="1"/>
      <c r="Y243" s="3"/>
      <c r="Z243" s="3"/>
      <c r="AA243" s="3"/>
      <c r="AB243" s="3"/>
      <c r="AC243" cm="1">
        <f t="array" aca="1" ref="AC243" ca="1">IFERROR(IF(Sheet1!X243&lt;&gt;"",IF(Sheet1!X243=0.583333333333333,"14:00",Sheet1!X243),IF(AND(Sheet1!R243&lt;&gt;"",_xlfn.XLOOKUP(Sheet1!A243,INDIRECT("'[paichu.xlsx]Sheet1'!$A:$A"),INDIRECT("'[paichu.xlsx]Sheet1'!$G:$G"),"",0,1)&lt;&gt;""),_xlfn.XLOOKUP(Sheet1!A243,INDIRECT("'[paichu.xlsx]Sheet1'!$A:$A"),INDIRECT("'[paichu.xlsx]Sheet1'!$G:$G"),"",0,1),IF(AND(OR(発送日=0.583333333333333,発送日="14:00"),Sheet1!Q243&gt;=1),"14:00",IF(Sheet1!J243&gt;5,VALUE($AE$2),IF(AND(Sheet1!J243&lt;=5,Sheet1!J243&gt;=4),7,14))))),14)</f>
        <v>3</v>
      </c>
    </row>
  </sheetData>
  <phoneticPr fontId="4"/>
  <conditionalFormatting sqref="A1:B1">
    <cfRule type="duplicateValues" dxfId="3"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3E10B-340A-4B4E-BBBC-CECED2FCDD66}">
  <sheetPr codeName="Sheet5"/>
  <dimension ref="A1:AU800"/>
  <sheetViews>
    <sheetView workbookViewId="0">
      <pane ySplit="1" topLeftCell="A224" activePane="bottomLeft" state="frozen"/>
      <selection pane="bottomLeft" activeCell="AJ237" sqref="AJ237:AJ243"/>
    </sheetView>
  </sheetViews>
  <sheetFormatPr defaultRowHeight="18.75"/>
  <cols>
    <col min="1" max="1" width="9.75" customWidth="1"/>
    <col min="3" max="9" width="9" style="8"/>
    <col min="10" max="10" width="9" style="32"/>
    <col min="11" max="11" width="3.125" style="28" customWidth="1"/>
    <col min="12" max="12" width="9.125" style="29" bestFit="1" customWidth="1"/>
    <col min="13" max="15" width="11.375" style="8" bestFit="1" customWidth="1"/>
    <col min="16" max="17" width="11.5" style="8" bestFit="1" customWidth="1"/>
    <col min="18" max="18" width="9" style="30"/>
    <col min="19" max="19" width="12.5" style="8" bestFit="1" customWidth="1"/>
    <col min="20" max="21" width="11.375" style="8" bestFit="1" customWidth="1"/>
    <col min="22" max="23" width="11.5" style="8" bestFit="1" customWidth="1"/>
    <col min="24" max="24" width="9.25" style="29" bestFit="1" customWidth="1"/>
    <col min="25" max="27" width="11.375" style="8" bestFit="1" customWidth="1"/>
    <col min="28" max="29" width="11.5" style="8" bestFit="1" customWidth="1"/>
    <col min="30" max="30" width="9.125" style="30" bestFit="1" customWidth="1"/>
    <col min="31" max="31" width="10.25" style="8" bestFit="1" customWidth="1"/>
    <col min="32" max="34" width="11.375" style="8" bestFit="1" customWidth="1"/>
    <col min="35" max="35" width="11.5" style="8" bestFit="1" customWidth="1"/>
    <col min="36" max="36" width="9.125" style="29" bestFit="1" customWidth="1"/>
    <col min="37" max="37" width="10.25" style="8" bestFit="1" customWidth="1"/>
    <col min="38" max="40" width="11.375" style="8" bestFit="1" customWidth="1"/>
    <col min="41" max="41" width="11.5" style="8" bestFit="1" customWidth="1"/>
    <col min="42" max="42" width="9" style="30"/>
    <col min="43" max="43" width="9" style="8"/>
    <col min="44" max="46" width="11.375" style="8" bestFit="1" customWidth="1"/>
    <col min="47" max="47" width="11.5" style="8" bestFit="1" customWidth="1"/>
    <col min="48" max="16384" width="9" style="8"/>
  </cols>
  <sheetData>
    <row r="1" spans="1:47" s="7" customFormat="1" ht="20.100000000000001" customHeight="1">
      <c r="A1" s="1" t="s">
        <v>0</v>
      </c>
      <c r="B1" s="2" t="s">
        <v>1</v>
      </c>
      <c r="E1" s="9" t="s">
        <v>240</v>
      </c>
      <c r="F1" s="9" t="s">
        <v>241</v>
      </c>
      <c r="G1" s="9" t="s">
        <v>242</v>
      </c>
      <c r="H1" s="9" t="s">
        <v>243</v>
      </c>
      <c r="I1" s="9" t="s">
        <v>244</v>
      </c>
      <c r="J1" s="10" t="s">
        <v>1439</v>
      </c>
      <c r="K1" s="18"/>
      <c r="L1" s="19" t="s">
        <v>215</v>
      </c>
      <c r="M1" s="19">
        <v>44970</v>
      </c>
      <c r="N1" s="19">
        <v>44972</v>
      </c>
      <c r="O1" s="19">
        <v>44974</v>
      </c>
      <c r="P1" s="19">
        <v>44977</v>
      </c>
      <c r="Q1" s="19">
        <v>44979</v>
      </c>
      <c r="R1" s="9" t="s">
        <v>216</v>
      </c>
      <c r="S1" s="20">
        <v>44783</v>
      </c>
      <c r="T1" s="9">
        <v>44785</v>
      </c>
      <c r="U1" s="9">
        <v>44790</v>
      </c>
      <c r="V1" s="9">
        <v>44792</v>
      </c>
      <c r="W1" s="9">
        <v>44795</v>
      </c>
      <c r="X1" s="19" t="s">
        <v>10</v>
      </c>
      <c r="Y1" s="19">
        <v>44970</v>
      </c>
      <c r="Z1" s="19">
        <v>44972</v>
      </c>
      <c r="AA1" s="19">
        <v>44974</v>
      </c>
      <c r="AB1" s="19">
        <v>44977</v>
      </c>
      <c r="AC1" s="19">
        <v>44979</v>
      </c>
      <c r="AD1" s="9" t="s">
        <v>4</v>
      </c>
      <c r="AE1" s="9">
        <v>44970</v>
      </c>
      <c r="AF1" s="9">
        <v>44972</v>
      </c>
      <c r="AG1" s="9">
        <v>44974</v>
      </c>
      <c r="AH1" s="9">
        <v>44977</v>
      </c>
      <c r="AI1" s="9">
        <v>44979</v>
      </c>
      <c r="AJ1" s="19" t="s">
        <v>12</v>
      </c>
      <c r="AK1" s="19">
        <v>44974</v>
      </c>
      <c r="AL1" s="19">
        <v>44977</v>
      </c>
      <c r="AM1" s="19">
        <v>44977</v>
      </c>
      <c r="AN1" s="19">
        <v>44979</v>
      </c>
      <c r="AO1" s="19">
        <v>44979</v>
      </c>
      <c r="AP1" s="9" t="s">
        <v>217</v>
      </c>
      <c r="AQ1" s="9">
        <v>44970</v>
      </c>
      <c r="AR1" s="9">
        <v>44972</v>
      </c>
      <c r="AS1" s="9">
        <v>44974</v>
      </c>
      <c r="AT1" s="9">
        <v>44977</v>
      </c>
      <c r="AU1" s="9">
        <v>44979</v>
      </c>
    </row>
    <row r="2" spans="1:47">
      <c r="A2" s="3">
        <v>820590178</v>
      </c>
      <c r="B2" s="3" t="s">
        <v>92</v>
      </c>
      <c r="D2" s="8" t="str">
        <f ca="1">IFERROR(IF(Sheet1!AC2&gt;0,SMALL(INDIRECT(Sheet2!$W$2&amp;"F"&amp;Sheet2!$B2&amp;":F"&amp;Sheet2!$D2),Sheet1!AC2),IF(G2="",MAX(MAX(Sheet1!U2,IFERROR(AVERAGE(F2:J2),0)),AVERAGE(INDIRECT(Sheet2!$W$2&amp;"F"&amp;Sheet2!B2&amp;":F"&amp;Sheet2!$D2))),IF(Sheet1!U2&lt;F2,AVERAGE(F2:J2),""))),"")</f>
        <v/>
      </c>
      <c r="E2" s="8">
        <v>84800</v>
      </c>
      <c r="F2" s="8">
        <v>84800</v>
      </c>
      <c r="G2" s="8">
        <v>89480</v>
      </c>
      <c r="H2" s="8">
        <v>89634</v>
      </c>
      <c r="I2" s="8">
        <v>93800</v>
      </c>
      <c r="J2" s="32">
        <v>93954</v>
      </c>
      <c r="L2" s="29">
        <v>20</v>
      </c>
      <c r="M2" s="8">
        <v>21</v>
      </c>
      <c r="N2" s="8">
        <v>23</v>
      </c>
      <c r="O2" s="8">
        <v>22</v>
      </c>
      <c r="P2" s="8">
        <v>21</v>
      </c>
      <c r="Q2" s="8">
        <v>20</v>
      </c>
      <c r="S2" s="8">
        <v>1</v>
      </c>
      <c r="T2" s="8">
        <v>1</v>
      </c>
      <c r="U2" s="8">
        <v>1</v>
      </c>
      <c r="V2" s="8">
        <v>1</v>
      </c>
      <c r="W2" s="8">
        <v>1</v>
      </c>
      <c r="X2" s="29" cm="1">
        <f t="array" aca="1" ref="X2" ca="1">INDIRECT("Sheet3!"&amp;"L"&amp;ROW())</f>
        <v>101932</v>
      </c>
      <c r="Y2" s="8">
        <v>103685</v>
      </c>
      <c r="Z2" s="8">
        <v>101932</v>
      </c>
      <c r="AA2" s="8">
        <v>101932</v>
      </c>
      <c r="AB2" s="8">
        <v>101932</v>
      </c>
      <c r="AC2" s="8">
        <v>101932</v>
      </c>
      <c r="AD2" s="30" cm="1">
        <f t="array" aca="1" ref="AD2" ca="1">INDIRECT("Sheet1!"&amp;"H"&amp;ROW())</f>
        <v>7</v>
      </c>
      <c r="AE2" s="8">
        <v>6</v>
      </c>
      <c r="AF2" s="8">
        <v>7</v>
      </c>
      <c r="AG2" s="8">
        <v>4</v>
      </c>
      <c r="AH2" s="8">
        <v>6</v>
      </c>
      <c r="AI2" s="8">
        <v>7</v>
      </c>
      <c r="AJ2" s="29" cm="1">
        <f t="array" aca="1" ref="AJ2" ca="1">INDIRECT("Sheet1!"&amp;"J"&amp;ROW())</f>
        <v>6</v>
      </c>
      <c r="AK2" s="8">
        <v>3</v>
      </c>
      <c r="AL2" s="8">
        <v>5</v>
      </c>
      <c r="AM2" s="8">
        <v>5</v>
      </c>
      <c r="AN2" s="8">
        <v>6</v>
      </c>
      <c r="AO2" s="8">
        <v>6</v>
      </c>
      <c r="AP2" s="30" t="str">
        <f ca="1">Sheet1!D1</f>
        <v>⬆1⬇11？4★17</v>
      </c>
      <c r="AQ2" s="8" t="s">
        <v>1533</v>
      </c>
      <c r="AR2" s="8" t="s">
        <v>1534</v>
      </c>
      <c r="AS2" s="8" t="s">
        <v>1535</v>
      </c>
      <c r="AT2" s="8" t="s">
        <v>1536</v>
      </c>
      <c r="AU2" s="8" t="s">
        <v>1537</v>
      </c>
    </row>
    <row r="3" spans="1:47">
      <c r="A3" s="3">
        <v>820590179</v>
      </c>
      <c r="B3" s="3" t="s">
        <v>100</v>
      </c>
      <c r="D3" s="8" t="str">
        <f ca="1">IFERROR(IF(Sheet1!AC3&gt;0,SMALL(INDIRECT(Sheet2!$W$2&amp;"F"&amp;Sheet2!$B3&amp;":F"&amp;Sheet2!$D3),Sheet1!AC3),IF(G3="",MAX(MAX(Sheet1!U3,IFERROR(AVERAGE(F3:J3),0)),AVERAGE(INDIRECT(Sheet2!$W$2&amp;"F"&amp;Sheet2!B3&amp;":F"&amp;Sheet2!$D3))),IF(Sheet1!U3&lt;F3,AVERAGE(F3:J3),""))),"")</f>
        <v/>
      </c>
      <c r="E3" s="8">
        <v>47699</v>
      </c>
      <c r="F3" s="8">
        <v>47699</v>
      </c>
      <c r="G3" s="8">
        <v>47800</v>
      </c>
      <c r="H3" s="8">
        <v>49777</v>
      </c>
      <c r="I3" s="8">
        <v>49800</v>
      </c>
      <c r="J3" s="32">
        <v>49800</v>
      </c>
      <c r="L3" s="29">
        <v>18</v>
      </c>
      <c r="M3" s="8">
        <v>14</v>
      </c>
      <c r="N3" s="8">
        <v>16</v>
      </c>
      <c r="O3" s="8">
        <v>17</v>
      </c>
      <c r="P3" s="8">
        <v>17</v>
      </c>
      <c r="Q3" s="8">
        <v>18</v>
      </c>
      <c r="S3" s="8">
        <v>1</v>
      </c>
      <c r="T3" s="8">
        <v>1</v>
      </c>
      <c r="U3" s="8">
        <v>1</v>
      </c>
      <c r="V3" s="8">
        <v>1</v>
      </c>
      <c r="W3" s="8">
        <v>1</v>
      </c>
      <c r="X3" s="29" cm="1">
        <f t="array" aca="1" ref="X3" ca="1">INDIRECT("Sheet3!"&amp;"L"&amp;ROW())</f>
        <v>56807</v>
      </c>
      <c r="Y3" s="8">
        <v>57315</v>
      </c>
      <c r="Z3" s="8">
        <v>57314</v>
      </c>
      <c r="AA3" s="8">
        <v>61117</v>
      </c>
      <c r="AB3" s="8">
        <v>57311</v>
      </c>
      <c r="AC3" s="8">
        <v>56807</v>
      </c>
      <c r="AD3" s="30" cm="1">
        <f t="array" aca="1" ref="AD3" ca="1">INDIRECT("Sheet1!"&amp;"H"&amp;ROW())</f>
        <v>42</v>
      </c>
      <c r="AE3" s="8">
        <v>38</v>
      </c>
      <c r="AF3" s="8">
        <v>38</v>
      </c>
      <c r="AG3" s="8">
        <v>39</v>
      </c>
      <c r="AH3" s="8">
        <v>41</v>
      </c>
      <c r="AI3" s="8">
        <v>42</v>
      </c>
      <c r="AJ3" s="29" cm="1">
        <f t="array" aca="1" ref="AJ3" ca="1">INDIRECT("Sheet1!"&amp;"J"&amp;ROW())</f>
        <v>21</v>
      </c>
      <c r="AK3" s="8">
        <v>21</v>
      </c>
      <c r="AL3" s="8">
        <v>21</v>
      </c>
      <c r="AM3" s="8">
        <v>21</v>
      </c>
      <c r="AN3" s="8">
        <v>21</v>
      </c>
      <c r="AO3" s="8">
        <v>21</v>
      </c>
    </row>
    <row r="4" spans="1:47">
      <c r="A4" s="3">
        <v>820590183</v>
      </c>
      <c r="B4" s="3" t="s">
        <v>101</v>
      </c>
      <c r="D4" s="8" t="str">
        <f ca="1">IFERROR(IF(Sheet1!AC4&gt;0,SMALL(INDIRECT(Sheet2!$W$2&amp;"F"&amp;Sheet2!$B4&amp;":F"&amp;Sheet2!$D4),Sheet1!AC4),IF(G4="",MAX(MAX(Sheet1!U4,IFERROR(AVERAGE(F4:J4),0)),AVERAGE(INDIRECT(Sheet2!$W$2&amp;"F"&amp;Sheet2!B4&amp;":F"&amp;Sheet2!$D4))),IF(Sheet1!U4&lt;F4,AVERAGE(F4:J4),""))),"")</f>
        <v/>
      </c>
      <c r="L4" s="29" t="s">
        <v>2394</v>
      </c>
      <c r="M4" s="8" t="s">
        <v>2394</v>
      </c>
      <c r="N4" s="8" t="s">
        <v>2394</v>
      </c>
      <c r="O4" s="8" t="s">
        <v>2394</v>
      </c>
      <c r="P4" s="8" t="s">
        <v>2394</v>
      </c>
      <c r="Q4" s="8" t="s">
        <v>2394</v>
      </c>
      <c r="S4" s="8">
        <v>0</v>
      </c>
      <c r="T4" s="8">
        <v>0</v>
      </c>
      <c r="U4" s="8">
        <v>0</v>
      </c>
      <c r="V4" s="8">
        <v>0</v>
      </c>
      <c r="W4" s="8">
        <v>0</v>
      </c>
      <c r="X4" s="29" cm="1">
        <f t="array" aca="1" ref="X4" ca="1">INDIRECT("Sheet3!"&amp;"L"&amp;ROW())</f>
        <v>88912</v>
      </c>
      <c r="Y4" s="8">
        <v>88912</v>
      </c>
      <c r="Z4" s="8">
        <v>88912</v>
      </c>
      <c r="AA4" s="8">
        <v>88912</v>
      </c>
      <c r="AB4" s="8">
        <v>88912</v>
      </c>
      <c r="AC4" s="8">
        <v>88912</v>
      </c>
      <c r="AD4" s="30" cm="1">
        <f t="array" aca="1" ref="AD4" ca="1">INDIRECT("Sheet1!"&amp;"H"&amp;ROW())</f>
        <v>0</v>
      </c>
      <c r="AE4" s="8">
        <v>0</v>
      </c>
      <c r="AF4" s="8">
        <v>0</v>
      </c>
      <c r="AG4" s="8">
        <v>0</v>
      </c>
      <c r="AH4" s="8">
        <v>0</v>
      </c>
      <c r="AI4" s="8">
        <v>0</v>
      </c>
      <c r="AJ4" s="29" cm="1">
        <f t="array" aca="1" ref="AJ4" ca="1">INDIRECT("Sheet1!"&amp;"J"&amp;ROW())</f>
        <v>0</v>
      </c>
      <c r="AK4" s="8">
        <v>0</v>
      </c>
      <c r="AL4" s="8">
        <v>0</v>
      </c>
      <c r="AM4" s="8">
        <v>0</v>
      </c>
      <c r="AN4" s="8">
        <v>0</v>
      </c>
      <c r="AO4" s="8">
        <v>0</v>
      </c>
    </row>
    <row r="5" spans="1:47">
      <c r="A5" s="3">
        <v>820590184</v>
      </c>
      <c r="B5" s="3" t="s">
        <v>102</v>
      </c>
      <c r="D5" s="8" t="str">
        <f ca="1">IFERROR(IF(Sheet1!AC5&gt;0,SMALL(INDIRECT(Sheet2!$W$2&amp;"F"&amp;Sheet2!$B5&amp;":F"&amp;Sheet2!$D5),Sheet1!AC5),IF(G5="",MAX(MAX(Sheet1!U5,IFERROR(AVERAGE(F5:J5),0)),AVERAGE(INDIRECT(Sheet2!$W$2&amp;"F"&amp;Sheet2!B5&amp;":F"&amp;Sheet2!$D5))),IF(Sheet1!U5&lt;F5,AVERAGE(F5:J5),""))),"")</f>
        <v/>
      </c>
      <c r="E5" s="8">
        <v>37277</v>
      </c>
      <c r="F5" s="8">
        <v>37279</v>
      </c>
      <c r="G5" s="8">
        <v>37279</v>
      </c>
      <c r="H5" s="8">
        <v>37854</v>
      </c>
      <c r="I5" s="8">
        <v>38500</v>
      </c>
      <c r="J5" s="32">
        <v>39800</v>
      </c>
      <c r="L5" s="29">
        <v>3</v>
      </c>
      <c r="M5" s="8">
        <v>2</v>
      </c>
      <c r="N5" s="8">
        <v>2</v>
      </c>
      <c r="O5" s="8">
        <v>2</v>
      </c>
      <c r="P5" s="8">
        <v>2</v>
      </c>
      <c r="Q5" s="8">
        <v>3</v>
      </c>
      <c r="S5" s="8">
        <v>1</v>
      </c>
      <c r="T5" s="8">
        <v>1</v>
      </c>
      <c r="U5" s="8">
        <v>1</v>
      </c>
      <c r="V5" s="8">
        <v>1</v>
      </c>
      <c r="W5" s="8">
        <v>1</v>
      </c>
      <c r="X5" s="29" cm="1">
        <f t="array" aca="1" ref="X5" ca="1">INDIRECT("Sheet3!"&amp;"L"&amp;ROW())</f>
        <v>45107</v>
      </c>
      <c r="Y5" s="8">
        <v>47809</v>
      </c>
      <c r="Z5" s="8">
        <v>45517</v>
      </c>
      <c r="AA5" s="8">
        <v>50124</v>
      </c>
      <c r="AB5" s="8">
        <v>46816</v>
      </c>
      <c r="AC5" s="8">
        <v>45107</v>
      </c>
      <c r="AD5" s="30" cm="1">
        <f t="array" aca="1" ref="AD5" ca="1">INDIRECT("Sheet1!"&amp;"H"&amp;ROW())</f>
        <v>30</v>
      </c>
      <c r="AE5" s="8">
        <v>26</v>
      </c>
      <c r="AF5" s="8">
        <v>25</v>
      </c>
      <c r="AG5" s="8">
        <v>24</v>
      </c>
      <c r="AH5" s="8">
        <v>24</v>
      </c>
      <c r="AI5" s="8">
        <v>30</v>
      </c>
      <c r="AJ5" s="29" cm="1">
        <f t="array" aca="1" ref="AJ5" ca="1">INDIRECT("Sheet1!"&amp;"J"&amp;ROW())</f>
        <v>9</v>
      </c>
      <c r="AK5" s="8">
        <v>6</v>
      </c>
      <c r="AL5" s="8">
        <v>6</v>
      </c>
      <c r="AM5" s="8">
        <v>6</v>
      </c>
      <c r="AN5" s="8">
        <v>9</v>
      </c>
      <c r="AO5" s="8">
        <v>9</v>
      </c>
    </row>
    <row r="6" spans="1:47">
      <c r="A6" s="3">
        <v>820590185</v>
      </c>
      <c r="B6" s="3" t="s">
        <v>103</v>
      </c>
      <c r="D6" s="8" t="str">
        <f ca="1">IFERROR(IF(Sheet1!AC6&gt;0,SMALL(INDIRECT(Sheet2!$W$2&amp;"F"&amp;Sheet2!$B6&amp;":F"&amp;Sheet2!$D6),Sheet1!AC6),IF(G6="",MAX(MAX(Sheet1!U6,IFERROR(AVERAGE(F6:J6),0)),AVERAGE(INDIRECT(Sheet2!$W$2&amp;"F"&amp;Sheet2!B6&amp;":F"&amp;Sheet2!$D6))),IF(Sheet1!U6&lt;F6,AVERAGE(F6:J6),""))),"")</f>
        <v/>
      </c>
      <c r="E6" s="8">
        <v>37279</v>
      </c>
      <c r="F6" s="8">
        <v>37398</v>
      </c>
      <c r="G6" s="8">
        <v>37655</v>
      </c>
      <c r="H6" s="8">
        <v>38500</v>
      </c>
      <c r="I6" s="8">
        <v>40500</v>
      </c>
      <c r="L6" s="29">
        <v>3</v>
      </c>
      <c r="M6" s="8">
        <v>2</v>
      </c>
      <c r="N6" s="8">
        <v>2</v>
      </c>
      <c r="O6" s="8">
        <v>2</v>
      </c>
      <c r="P6" s="8">
        <v>2</v>
      </c>
      <c r="Q6" s="8">
        <v>3</v>
      </c>
      <c r="S6" s="8">
        <v>0</v>
      </c>
      <c r="T6" s="8">
        <v>1</v>
      </c>
      <c r="U6" s="8">
        <v>1</v>
      </c>
      <c r="V6" s="8">
        <v>1</v>
      </c>
      <c r="W6" s="8">
        <v>1</v>
      </c>
      <c r="X6" s="29" cm="1">
        <f t="array" aca="1" ref="X6" ca="1">INDIRECT("Sheet3!"&amp;"L"&amp;ROW())</f>
        <v>45897</v>
      </c>
      <c r="Y6" s="8">
        <v>42810</v>
      </c>
      <c r="Z6" s="8">
        <v>46093</v>
      </c>
      <c r="AA6" s="8">
        <v>50586</v>
      </c>
      <c r="AB6" s="8">
        <v>45897</v>
      </c>
      <c r="AC6" s="8">
        <v>45897</v>
      </c>
      <c r="AD6" s="30" cm="1">
        <f t="array" aca="1" ref="AD6" ca="1">INDIRECT("Sheet1!"&amp;"H"&amp;ROW())</f>
        <v>28</v>
      </c>
      <c r="AE6" s="8">
        <v>33</v>
      </c>
      <c r="AF6" s="8">
        <v>28</v>
      </c>
      <c r="AG6" s="8">
        <v>28</v>
      </c>
      <c r="AH6" s="8">
        <v>27</v>
      </c>
      <c r="AI6" s="8">
        <v>28</v>
      </c>
      <c r="AJ6" s="29" cm="1">
        <f t="array" aca="1" ref="AJ6" ca="1">INDIRECT("Sheet1!"&amp;"J"&amp;ROW())</f>
        <v>5</v>
      </c>
      <c r="AK6" s="8">
        <v>6</v>
      </c>
      <c r="AL6" s="8">
        <v>5</v>
      </c>
      <c r="AM6" s="8">
        <v>5</v>
      </c>
      <c r="AN6" s="8">
        <v>5</v>
      </c>
      <c r="AO6" s="8">
        <v>5</v>
      </c>
    </row>
    <row r="7" spans="1:47">
      <c r="A7" s="3">
        <v>820590186</v>
      </c>
      <c r="B7" s="3" t="s">
        <v>104</v>
      </c>
      <c r="D7" s="8">
        <f ca="1">IFERROR(IF(Sheet1!AC7&gt;0,SMALL(INDIRECT(Sheet2!$W$2&amp;"F"&amp;Sheet2!$B7&amp;":F"&amp;Sheet2!$D7),Sheet1!AC7),IF(G7="",MAX(MAX(Sheet1!U7,IFERROR(AVERAGE(F7:J7),0)),AVERAGE(INDIRECT(Sheet2!$W$2&amp;"F"&amp;Sheet2!B7&amp;":F"&amp;Sheet2!$D7))),IF(Sheet1!U7&lt;F7,AVERAGE(F7:J7),""))),"")</f>
        <v>70000</v>
      </c>
      <c r="E7" s="8">
        <v>70000</v>
      </c>
      <c r="L7" s="29">
        <v>26</v>
      </c>
      <c r="M7" s="8">
        <v>32</v>
      </c>
      <c r="N7" s="8">
        <v>34</v>
      </c>
      <c r="O7" s="8">
        <v>30</v>
      </c>
      <c r="P7" s="8">
        <v>33</v>
      </c>
      <c r="Q7" s="8">
        <v>26</v>
      </c>
      <c r="S7" s="8">
        <v>1</v>
      </c>
      <c r="T7" s="8">
        <v>0</v>
      </c>
      <c r="U7" s="8">
        <v>0</v>
      </c>
      <c r="V7" s="8">
        <v>1</v>
      </c>
      <c r="W7" s="8">
        <v>1</v>
      </c>
      <c r="X7" s="29" cm="1">
        <f t="array" aca="1" ref="X7" ca="1">INDIRECT("Sheet3!"&amp;"L"&amp;ROW())</f>
        <v>81319</v>
      </c>
      <c r="Y7" s="8">
        <v>81319</v>
      </c>
      <c r="Z7" s="8">
        <v>81319</v>
      </c>
      <c r="AA7" s="8">
        <v>85714</v>
      </c>
      <c r="AB7" s="8">
        <v>81319</v>
      </c>
      <c r="AC7" s="8">
        <v>81319</v>
      </c>
      <c r="AD7" s="30" cm="1">
        <f t="array" aca="1" ref="AD7" ca="1">INDIRECT("Sheet1!"&amp;"H"&amp;ROW())</f>
        <v>1</v>
      </c>
      <c r="AE7" s="8">
        <v>1</v>
      </c>
      <c r="AF7" s="8">
        <v>1</v>
      </c>
      <c r="AG7" s="8">
        <v>1</v>
      </c>
      <c r="AH7" s="8">
        <v>1</v>
      </c>
      <c r="AI7" s="8">
        <v>1</v>
      </c>
      <c r="AJ7" s="29" cm="1">
        <f t="array" aca="1" ref="AJ7" ca="1">INDIRECT("Sheet1!"&amp;"J"&amp;ROW())</f>
        <v>1</v>
      </c>
      <c r="AK7" s="8">
        <v>1</v>
      </c>
      <c r="AL7" s="8">
        <v>1</v>
      </c>
      <c r="AM7" s="8">
        <v>1</v>
      </c>
      <c r="AN7" s="8">
        <v>1</v>
      </c>
      <c r="AO7" s="8">
        <v>1</v>
      </c>
    </row>
    <row r="8" spans="1:47">
      <c r="A8" s="3">
        <v>820590187</v>
      </c>
      <c r="B8" s="3" t="s">
        <v>105</v>
      </c>
      <c r="D8" s="8">
        <f ca="1">IFERROR(IF(Sheet1!AC8&gt;0,SMALL(INDIRECT(Sheet2!$W$2&amp;"F"&amp;Sheet2!$B8&amp;":F"&amp;Sheet2!$D8),Sheet1!AC8),IF(G8="",MAX(MAX(Sheet1!U8,IFERROR(AVERAGE(F8:J8),0)),AVERAGE(INDIRECT(Sheet2!$W$2&amp;"F"&amp;Sheet2!B8&amp;":F"&amp;Sheet2!$D8))),IF(Sheet1!U8&lt;F8,AVERAGE(F8:J8),""))),"")</f>
        <v>49800</v>
      </c>
      <c r="E8" s="8">
        <v>49800</v>
      </c>
      <c r="L8" s="29">
        <v>26</v>
      </c>
      <c r="M8" s="8">
        <v>32</v>
      </c>
      <c r="N8" s="8">
        <v>34</v>
      </c>
      <c r="O8" s="8">
        <v>30</v>
      </c>
      <c r="P8" s="8">
        <v>33</v>
      </c>
      <c r="Q8" s="8">
        <v>26</v>
      </c>
      <c r="S8" s="8">
        <v>1</v>
      </c>
      <c r="T8" s="8">
        <v>0</v>
      </c>
      <c r="U8" s="8">
        <v>0</v>
      </c>
      <c r="V8" s="8">
        <v>0</v>
      </c>
      <c r="W8" s="8">
        <v>0</v>
      </c>
      <c r="X8" s="29" cm="1">
        <f t="array" aca="1" ref="X8" ca="1">INDIRECT("Sheet3!"&amp;"L"&amp;ROW())</f>
        <v>58571</v>
      </c>
      <c r="Y8" s="8">
        <v>58571</v>
      </c>
      <c r="Z8" s="8">
        <v>58571</v>
      </c>
      <c r="AA8" s="8">
        <v>62418</v>
      </c>
      <c r="AB8" s="8">
        <v>58571</v>
      </c>
      <c r="AC8" s="8">
        <v>58571</v>
      </c>
      <c r="AD8" s="30" cm="1">
        <f t="array" aca="1" ref="AD8" ca="1">INDIRECT("Sheet1!"&amp;"H"&amp;ROW())</f>
        <v>1</v>
      </c>
      <c r="AE8" s="8">
        <v>1</v>
      </c>
      <c r="AF8" s="8">
        <v>1</v>
      </c>
      <c r="AG8" s="8">
        <v>1</v>
      </c>
      <c r="AH8" s="8">
        <v>1</v>
      </c>
      <c r="AI8" s="8">
        <v>1</v>
      </c>
      <c r="AJ8" s="29" cm="1">
        <f t="array" aca="1" ref="AJ8" ca="1">INDIRECT("Sheet1!"&amp;"J"&amp;ROW())</f>
        <v>1</v>
      </c>
      <c r="AK8" s="8">
        <v>1</v>
      </c>
      <c r="AL8" s="8">
        <v>1</v>
      </c>
      <c r="AM8" s="8">
        <v>1</v>
      </c>
      <c r="AN8" s="8">
        <v>1</v>
      </c>
      <c r="AO8" s="8">
        <v>1</v>
      </c>
    </row>
    <row r="9" spans="1:47">
      <c r="A9" s="3">
        <v>820590191</v>
      </c>
      <c r="B9" s="3" t="s">
        <v>21</v>
      </c>
      <c r="D9" s="8" t="str">
        <f ca="1">IFERROR(IF(Sheet1!AC9&gt;0,SMALL(INDIRECT(Sheet2!$W$2&amp;"F"&amp;Sheet2!$B9&amp;":F"&amp;Sheet2!$D9),Sheet1!AC9),IF(G9="",MAX(MAX(Sheet1!U9,IFERROR(AVERAGE(F9:J9),0)),AVERAGE(INDIRECT(Sheet2!$W$2&amp;"F"&amp;Sheet2!B9&amp;":F"&amp;Sheet2!$D9))),IF(Sheet1!U9&lt;F9,AVERAGE(F9:J9),""))),"")</f>
        <v/>
      </c>
      <c r="E9" s="8">
        <v>129443</v>
      </c>
      <c r="F9" s="8">
        <v>129793</v>
      </c>
      <c r="G9" s="8">
        <v>129793</v>
      </c>
      <c r="H9" s="8">
        <v>129800</v>
      </c>
      <c r="I9" s="8">
        <v>133693</v>
      </c>
      <c r="J9" s="32">
        <v>133694</v>
      </c>
      <c r="L9" s="29">
        <v>9</v>
      </c>
      <c r="M9" s="8">
        <v>12</v>
      </c>
      <c r="N9" s="8">
        <v>12</v>
      </c>
      <c r="O9" s="8">
        <v>12</v>
      </c>
      <c r="P9" s="8">
        <v>10</v>
      </c>
      <c r="Q9" s="8">
        <v>9</v>
      </c>
      <c r="S9" s="8">
        <v>1</v>
      </c>
      <c r="T9" s="8">
        <v>1</v>
      </c>
      <c r="U9" s="8">
        <v>1</v>
      </c>
      <c r="V9" s="8">
        <v>1</v>
      </c>
      <c r="W9" s="8">
        <v>1</v>
      </c>
      <c r="X9" s="29" cm="1">
        <f t="array" aca="1" ref="X9" ca="1">INDIRECT("Sheet3!"&amp;"L"&amp;ROW())</f>
        <v>148952</v>
      </c>
      <c r="Y9" s="8">
        <v>142739</v>
      </c>
      <c r="Z9" s="8">
        <v>142754</v>
      </c>
      <c r="AA9" s="8">
        <v>153526</v>
      </c>
      <c r="AB9" s="8">
        <v>148920</v>
      </c>
      <c r="AC9" s="8">
        <v>148952</v>
      </c>
      <c r="AD9" s="30" cm="1">
        <f t="array" aca="1" ref="AD9" ca="1">INDIRECT("Sheet1!"&amp;"H"&amp;ROW())</f>
        <v>37</v>
      </c>
      <c r="AE9" s="8">
        <v>37</v>
      </c>
      <c r="AF9" s="8">
        <v>38</v>
      </c>
      <c r="AG9" s="8">
        <v>32</v>
      </c>
      <c r="AH9" s="8">
        <v>32</v>
      </c>
      <c r="AI9" s="8">
        <v>37</v>
      </c>
      <c r="AJ9" s="29" cm="1">
        <f t="array" aca="1" ref="AJ9" ca="1">INDIRECT("Sheet1!"&amp;"J"&amp;ROW())</f>
        <v>16</v>
      </c>
      <c r="AK9" s="8">
        <v>11</v>
      </c>
      <c r="AL9" s="8">
        <v>11</v>
      </c>
      <c r="AM9" s="8">
        <v>11</v>
      </c>
      <c r="AN9" s="8">
        <v>16</v>
      </c>
      <c r="AO9" s="8">
        <v>16</v>
      </c>
    </row>
    <row r="10" spans="1:47">
      <c r="A10" s="3">
        <v>820590192</v>
      </c>
      <c r="B10" s="3" t="s">
        <v>22</v>
      </c>
      <c r="D10" s="8" t="str">
        <f ca="1">IFERROR(IF(Sheet1!AC10&gt;0,SMALL(INDIRECT(Sheet2!$W$2&amp;"F"&amp;Sheet2!$B10&amp;":F"&amp;Sheet2!$D10),Sheet1!AC10),IF(G10="",MAX(MAX(Sheet1!U10,IFERROR(AVERAGE(F10:J10),0)),AVERAGE(INDIRECT(Sheet2!$W$2&amp;"F"&amp;Sheet2!B10&amp;":F"&amp;Sheet2!$D10))),IF(Sheet1!U10&lt;F10,AVERAGE(F10:J10),""))),"")</f>
        <v/>
      </c>
      <c r="E10" s="8">
        <v>219461</v>
      </c>
      <c r="F10" s="8">
        <v>219500</v>
      </c>
      <c r="G10" s="8">
        <v>219680</v>
      </c>
      <c r="H10" s="8">
        <v>225866</v>
      </c>
      <c r="I10" s="8">
        <v>246700</v>
      </c>
      <c r="L10" s="29">
        <v>22</v>
      </c>
      <c r="M10" s="8">
        <v>19</v>
      </c>
      <c r="N10" s="8">
        <v>20</v>
      </c>
      <c r="O10" s="8">
        <v>21</v>
      </c>
      <c r="P10" s="8">
        <v>23</v>
      </c>
      <c r="Q10" s="8">
        <v>22</v>
      </c>
      <c r="S10" s="8">
        <v>1</v>
      </c>
      <c r="T10" s="8">
        <v>1</v>
      </c>
      <c r="U10" s="8">
        <v>0</v>
      </c>
      <c r="V10" s="8">
        <v>1</v>
      </c>
      <c r="W10" s="8">
        <v>1</v>
      </c>
      <c r="X10" s="29" cm="1">
        <f t="array" aca="1" ref="X10" ca="1">INDIRECT("Sheet3!"&amp;"L"&amp;ROW())</f>
        <v>257408</v>
      </c>
      <c r="Y10" s="8">
        <v>249349</v>
      </c>
      <c r="Z10" s="8">
        <v>257642</v>
      </c>
      <c r="AA10" s="8">
        <v>262248</v>
      </c>
      <c r="AB10" s="8">
        <v>257562</v>
      </c>
      <c r="AC10" s="8">
        <v>257408</v>
      </c>
      <c r="AD10" s="30" cm="1">
        <f t="array" aca="1" ref="AD10" ca="1">INDIRECT("Sheet1!"&amp;"H"&amp;ROW())</f>
        <v>25</v>
      </c>
      <c r="AE10" s="8">
        <v>29</v>
      </c>
      <c r="AF10" s="8">
        <v>25</v>
      </c>
      <c r="AG10" s="8">
        <v>27</v>
      </c>
      <c r="AH10" s="8">
        <v>25</v>
      </c>
      <c r="AI10" s="8">
        <v>25</v>
      </c>
      <c r="AJ10" s="29" cm="1">
        <f t="array" aca="1" ref="AJ10" ca="1">INDIRECT("Sheet1!"&amp;"J"&amp;ROW())</f>
        <v>5</v>
      </c>
      <c r="AK10" s="8">
        <v>7</v>
      </c>
      <c r="AL10" s="8">
        <v>5</v>
      </c>
      <c r="AM10" s="8">
        <v>5</v>
      </c>
      <c r="AN10" s="8">
        <v>5</v>
      </c>
      <c r="AO10" s="8">
        <v>5</v>
      </c>
    </row>
    <row r="11" spans="1:47">
      <c r="A11" s="3">
        <v>820590196</v>
      </c>
      <c r="B11" s="3" t="s">
        <v>106</v>
      </c>
      <c r="D11" s="8" t="str">
        <f ca="1">IFERROR(IF(Sheet1!AC11&gt;0,SMALL(INDIRECT(Sheet2!$W$2&amp;"F"&amp;Sheet2!$B11&amp;":F"&amp;Sheet2!$D11),Sheet1!AC11),IF(G11="",MAX(MAX(Sheet1!U11,IFERROR(AVERAGE(F11:J11),0)),AVERAGE(INDIRECT(Sheet2!$W$2&amp;"F"&amp;Sheet2!B11&amp;":F"&amp;Sheet2!$D11))),IF(Sheet1!U11&lt;F11,AVERAGE(F11:J11),""))),"")</f>
        <v/>
      </c>
      <c r="E11" s="8">
        <v>177800</v>
      </c>
      <c r="F11" s="8">
        <v>178000</v>
      </c>
      <c r="G11" s="8">
        <v>179256</v>
      </c>
      <c r="H11" s="8">
        <v>179256</v>
      </c>
      <c r="I11" s="8">
        <v>181071</v>
      </c>
      <c r="J11" s="32">
        <v>184800</v>
      </c>
      <c r="L11" s="29">
        <v>47</v>
      </c>
      <c r="M11" s="8">
        <v>56</v>
      </c>
      <c r="N11" s="8">
        <v>59</v>
      </c>
      <c r="O11" s="8">
        <v>58</v>
      </c>
      <c r="P11" s="8">
        <v>46</v>
      </c>
      <c r="Q11" s="8">
        <v>47</v>
      </c>
      <c r="S11" s="8">
        <v>1</v>
      </c>
      <c r="T11" s="8">
        <v>1</v>
      </c>
      <c r="U11" s="8">
        <v>0</v>
      </c>
      <c r="V11" s="8">
        <v>1</v>
      </c>
      <c r="W11" s="8">
        <v>1</v>
      </c>
      <c r="X11" s="29" cm="1">
        <f t="array" aca="1" ref="X11" ca="1">INDIRECT("Sheet3!"&amp;"L"&amp;ROW())</f>
        <v>202207</v>
      </c>
      <c r="Y11" s="8">
        <v>207091</v>
      </c>
      <c r="Z11" s="8">
        <v>207091</v>
      </c>
      <c r="AA11" s="8">
        <v>208910</v>
      </c>
      <c r="AB11" s="8">
        <v>202388</v>
      </c>
      <c r="AC11" s="8">
        <v>202207</v>
      </c>
      <c r="AD11" s="30" cm="1">
        <f t="array" aca="1" ref="AD11" ca="1">INDIRECT("Sheet1!"&amp;"H"&amp;ROW())</f>
        <v>17</v>
      </c>
      <c r="AE11" s="8">
        <v>16</v>
      </c>
      <c r="AF11" s="8">
        <v>17</v>
      </c>
      <c r="AG11" s="8">
        <v>17</v>
      </c>
      <c r="AH11" s="8">
        <v>17</v>
      </c>
      <c r="AI11" s="8">
        <v>17</v>
      </c>
      <c r="AJ11" s="29" cm="1">
        <f t="array" aca="1" ref="AJ11" ca="1">INDIRECT("Sheet1!"&amp;"J"&amp;ROW())</f>
        <v>7</v>
      </c>
      <c r="AK11" s="8">
        <v>7</v>
      </c>
      <c r="AL11" s="8">
        <v>7</v>
      </c>
      <c r="AM11" s="8">
        <v>7</v>
      </c>
      <c r="AN11" s="8">
        <v>7</v>
      </c>
      <c r="AO11" s="8">
        <v>7</v>
      </c>
    </row>
    <row r="12" spans="1:47">
      <c r="A12" s="3">
        <v>820590197</v>
      </c>
      <c r="B12" s="3" t="s">
        <v>24</v>
      </c>
      <c r="D12" s="8" t="str">
        <f ca="1">IFERROR(IF(Sheet1!AC12&gt;0,SMALL(INDIRECT(Sheet2!$W$2&amp;"F"&amp;Sheet2!$B12&amp;":F"&amp;Sheet2!$D12),Sheet1!AC12),IF(G12="",MAX(MAX(Sheet1!U12,IFERROR(AVERAGE(F12:J12),0)),AVERAGE(INDIRECT(Sheet2!$W$2&amp;"F"&amp;Sheet2!B12&amp;":F"&amp;Sheet2!$D12))),IF(Sheet1!U12&lt;F12,AVERAGE(F12:J12),""))),"")</f>
        <v/>
      </c>
      <c r="E12" s="8">
        <v>205920</v>
      </c>
      <c r="F12" s="8">
        <v>205920</v>
      </c>
      <c r="G12" s="8">
        <v>205920</v>
      </c>
      <c r="H12" s="8">
        <v>205920</v>
      </c>
      <c r="I12" s="8">
        <v>205920</v>
      </c>
      <c r="J12" s="32">
        <v>205920</v>
      </c>
      <c r="L12" s="29">
        <v>41</v>
      </c>
      <c r="M12" s="8">
        <v>42</v>
      </c>
      <c r="N12" s="8">
        <v>47</v>
      </c>
      <c r="O12" s="8">
        <v>43</v>
      </c>
      <c r="P12" s="8">
        <v>39</v>
      </c>
      <c r="Q12" s="8">
        <v>41</v>
      </c>
      <c r="S12" s="8">
        <v>0</v>
      </c>
      <c r="T12" s="8">
        <v>1</v>
      </c>
      <c r="U12" s="8">
        <v>1</v>
      </c>
      <c r="V12" s="8">
        <v>1</v>
      </c>
      <c r="W12" s="8">
        <v>1</v>
      </c>
      <c r="X12" s="29" cm="1">
        <f t="array" aca="1" ref="X12" ca="1">INDIRECT("Sheet3!"&amp;"L"&amp;ROW())</f>
        <v>232522</v>
      </c>
      <c r="Y12" s="8">
        <v>232522</v>
      </c>
      <c r="Z12" s="8">
        <v>232522</v>
      </c>
      <c r="AA12" s="8">
        <v>241217</v>
      </c>
      <c r="AB12" s="8">
        <v>232522</v>
      </c>
      <c r="AC12" s="8">
        <v>232522</v>
      </c>
      <c r="AD12" s="30" cm="1">
        <f t="array" aca="1" ref="AD12" ca="1">INDIRECT("Sheet1!"&amp;"H"&amp;ROW())</f>
        <v>23</v>
      </c>
      <c r="AE12" s="8">
        <v>24</v>
      </c>
      <c r="AF12" s="8">
        <v>24</v>
      </c>
      <c r="AG12" s="8">
        <v>23</v>
      </c>
      <c r="AH12" s="8">
        <v>22</v>
      </c>
      <c r="AI12" s="8">
        <v>23</v>
      </c>
      <c r="AJ12" s="29" cm="1">
        <f t="array" aca="1" ref="AJ12" ca="1">INDIRECT("Sheet1!"&amp;"J"&amp;ROW())</f>
        <v>14</v>
      </c>
      <c r="AK12" s="8">
        <v>12</v>
      </c>
      <c r="AL12" s="8">
        <v>13</v>
      </c>
      <c r="AM12" s="8">
        <v>13</v>
      </c>
      <c r="AN12" s="8">
        <v>14</v>
      </c>
      <c r="AO12" s="8">
        <v>14</v>
      </c>
    </row>
    <row r="13" spans="1:47">
      <c r="A13" s="3">
        <v>820590201</v>
      </c>
      <c r="B13" s="3" t="s">
        <v>107</v>
      </c>
      <c r="D13" s="8">
        <f ca="1">IFERROR(IF(Sheet1!AC13&gt;0,SMALL(INDIRECT(Sheet2!$W$2&amp;"F"&amp;Sheet2!$B13&amp;":F"&amp;Sheet2!$D13),Sheet1!AC13),IF(G13="",MAX(MAX(Sheet1!U13,IFERROR(AVERAGE(F13:J13),0)),AVERAGE(INDIRECT(Sheet2!$W$2&amp;"F"&amp;Sheet2!B13&amp;":F"&amp;Sheet2!$D13))),IF(Sheet1!U13&lt;F13,AVERAGE(F13:J13),""))),"")</f>
        <v>79800</v>
      </c>
      <c r="E13" s="8">
        <v>79800</v>
      </c>
      <c r="L13" s="29">
        <v>31</v>
      </c>
      <c r="M13" s="8">
        <v>40</v>
      </c>
      <c r="N13" s="8">
        <v>42</v>
      </c>
      <c r="O13" s="8">
        <v>36</v>
      </c>
      <c r="P13" s="8">
        <v>35</v>
      </c>
      <c r="Q13" s="8">
        <v>31</v>
      </c>
      <c r="S13" s="8">
        <v>1</v>
      </c>
      <c r="T13" s="8">
        <v>1</v>
      </c>
      <c r="U13" s="8">
        <v>1</v>
      </c>
      <c r="V13" s="8">
        <v>1</v>
      </c>
      <c r="W13" s="8">
        <v>1</v>
      </c>
      <c r="X13" s="29" cm="1">
        <f t="array" aca="1" ref="X13" ca="1">INDIRECT("Sheet3!"&amp;"L"&amp;ROW())</f>
        <v>92088</v>
      </c>
      <c r="Y13" s="8">
        <v>92088</v>
      </c>
      <c r="Z13" s="8">
        <v>92088</v>
      </c>
      <c r="AA13" s="8">
        <v>85495</v>
      </c>
      <c r="AB13" s="8">
        <v>92088</v>
      </c>
      <c r="AC13" s="8">
        <v>92088</v>
      </c>
      <c r="AD13" s="30" cm="1">
        <f t="array" aca="1" ref="AD13" ca="1">INDIRECT("Sheet1!"&amp;"H"&amp;ROW())</f>
        <v>1</v>
      </c>
      <c r="AE13" s="8">
        <v>2</v>
      </c>
      <c r="AF13" s="8">
        <v>2</v>
      </c>
      <c r="AG13" s="8">
        <v>1</v>
      </c>
      <c r="AH13" s="8">
        <v>2</v>
      </c>
      <c r="AI13" s="8">
        <v>1</v>
      </c>
      <c r="AJ13" s="29" cm="1">
        <f t="array" aca="1" ref="AJ13" ca="1">INDIRECT("Sheet1!"&amp;"J"&amp;ROW())</f>
        <v>1</v>
      </c>
      <c r="AK13" s="8">
        <v>1</v>
      </c>
      <c r="AL13" s="8">
        <v>2</v>
      </c>
      <c r="AM13" s="8">
        <v>2</v>
      </c>
      <c r="AN13" s="8">
        <v>1</v>
      </c>
      <c r="AO13" s="8">
        <v>1</v>
      </c>
    </row>
    <row r="14" spans="1:47">
      <c r="A14" s="3">
        <v>820590202</v>
      </c>
      <c r="B14" s="3" t="s">
        <v>108</v>
      </c>
      <c r="D14" s="8" t="str">
        <f ca="1">IFERROR(IF(Sheet1!AC14&gt;0,SMALL(INDIRECT(Sheet2!$W$2&amp;"F"&amp;Sheet2!$B14&amp;":F"&amp;Sheet2!$D14),Sheet1!AC14),IF(G14="",MAX(MAX(Sheet1!U14,IFERROR(AVERAGE(F14:J14),0)),AVERAGE(INDIRECT(Sheet2!$W$2&amp;"F"&amp;Sheet2!B14&amp;":F"&amp;Sheet2!$D14))),IF(Sheet1!U14&lt;F14,AVERAGE(F14:J14),""))),"")</f>
        <v/>
      </c>
      <c r="L14" s="29">
        <v>31</v>
      </c>
      <c r="M14" s="8">
        <v>40</v>
      </c>
      <c r="N14" s="8">
        <v>42</v>
      </c>
      <c r="O14" s="8">
        <v>36</v>
      </c>
      <c r="P14" s="8">
        <v>35</v>
      </c>
      <c r="Q14" s="8">
        <v>31</v>
      </c>
      <c r="S14" s="8">
        <v>0</v>
      </c>
      <c r="T14" s="8">
        <v>0</v>
      </c>
      <c r="U14" s="8">
        <v>0</v>
      </c>
      <c r="V14" s="8">
        <v>0</v>
      </c>
      <c r="W14" s="8">
        <v>0</v>
      </c>
      <c r="X14" s="29" cm="1">
        <f t="array" aca="1" ref="X14" ca="1">INDIRECT("Sheet3!"&amp;"L"&amp;ROW())</f>
        <v>61953</v>
      </c>
      <c r="Y14" s="8">
        <v>61953</v>
      </c>
      <c r="Z14" s="8">
        <v>61953</v>
      </c>
      <c r="AA14" s="8">
        <v>61953</v>
      </c>
      <c r="AB14" s="8">
        <v>61953</v>
      </c>
      <c r="AC14" s="8">
        <v>61953</v>
      </c>
      <c r="AD14" s="30" cm="1">
        <f t="array" aca="1" ref="AD14" ca="1">INDIRECT("Sheet1!"&amp;"H"&amp;ROW())</f>
        <v>0</v>
      </c>
      <c r="AE14" s="8">
        <v>0</v>
      </c>
      <c r="AF14" s="8">
        <v>0</v>
      </c>
      <c r="AG14" s="8">
        <v>0</v>
      </c>
      <c r="AH14" s="8">
        <v>0</v>
      </c>
      <c r="AI14" s="8">
        <v>0</v>
      </c>
      <c r="AJ14" s="29" cm="1">
        <f t="array" aca="1" ref="AJ14" ca="1">INDIRECT("Sheet1!"&amp;"J"&amp;ROW())</f>
        <v>0</v>
      </c>
      <c r="AK14" s="8">
        <v>0</v>
      </c>
      <c r="AL14" s="8">
        <v>0</v>
      </c>
      <c r="AM14" s="8">
        <v>0</v>
      </c>
      <c r="AN14" s="8">
        <v>0</v>
      </c>
      <c r="AO14" s="8">
        <v>0</v>
      </c>
    </row>
    <row r="15" spans="1:47">
      <c r="A15" s="3">
        <v>820590203</v>
      </c>
      <c r="B15" s="3" t="s">
        <v>109</v>
      </c>
      <c r="D15" s="8" t="str">
        <f ca="1">IFERROR(IF(Sheet1!AC15&gt;0,SMALL(INDIRECT(Sheet2!$W$2&amp;"F"&amp;Sheet2!$B15&amp;":F"&amp;Sheet2!$D15),Sheet1!AC15),IF(G15="",MAX(MAX(Sheet1!U15,IFERROR(AVERAGE(F15:J15),0)),AVERAGE(INDIRECT(Sheet2!$W$2&amp;"F"&amp;Sheet2!B15&amp;":F"&amp;Sheet2!$D15))),IF(Sheet1!U15&lt;F15,AVERAGE(F15:J15),""))),"")</f>
        <v/>
      </c>
      <c r="E15" s="8">
        <v>209000</v>
      </c>
      <c r="F15" s="8">
        <v>209000</v>
      </c>
      <c r="G15" s="8">
        <v>239800</v>
      </c>
      <c r="L15" s="29">
        <v>44</v>
      </c>
      <c r="M15" s="8">
        <v>63</v>
      </c>
      <c r="N15" s="8">
        <v>55</v>
      </c>
      <c r="O15" s="8">
        <v>48</v>
      </c>
      <c r="P15" s="8">
        <v>46</v>
      </c>
      <c r="Q15" s="8">
        <v>44</v>
      </c>
      <c r="S15" s="8">
        <v>0</v>
      </c>
      <c r="T15" s="8">
        <v>0</v>
      </c>
      <c r="U15" s="8">
        <v>0</v>
      </c>
      <c r="V15" s="8">
        <v>0</v>
      </c>
      <c r="W15" s="8">
        <v>0</v>
      </c>
      <c r="X15" s="29" cm="1">
        <f t="array" aca="1" ref="X15" ca="1">INDIRECT("Sheet3!"&amp;"L"&amp;ROW())</f>
        <v>272308</v>
      </c>
      <c r="Y15" s="8">
        <v>304176</v>
      </c>
      <c r="Z15" s="8">
        <v>275604</v>
      </c>
      <c r="AA15" s="8">
        <v>284396</v>
      </c>
      <c r="AB15" s="8">
        <v>275604</v>
      </c>
      <c r="AC15" s="8">
        <v>272308</v>
      </c>
      <c r="AD15" s="30" cm="1">
        <f t="array" aca="1" ref="AD15" ca="1">INDIRECT("Sheet1!"&amp;"H"&amp;ROW())</f>
        <v>3</v>
      </c>
      <c r="AE15" s="8">
        <v>3</v>
      </c>
      <c r="AF15" s="8">
        <v>3</v>
      </c>
      <c r="AG15" s="8">
        <v>3</v>
      </c>
      <c r="AH15" s="8">
        <v>3</v>
      </c>
      <c r="AI15" s="8">
        <v>3</v>
      </c>
      <c r="AJ15" s="29" cm="1">
        <f t="array" aca="1" ref="AJ15" ca="1">INDIRECT("Sheet1!"&amp;"J"&amp;ROW())</f>
        <v>3</v>
      </c>
      <c r="AK15" s="8">
        <v>3</v>
      </c>
      <c r="AL15" s="8">
        <v>3</v>
      </c>
      <c r="AM15" s="8">
        <v>3</v>
      </c>
      <c r="AN15" s="8">
        <v>3</v>
      </c>
      <c r="AO15" s="8">
        <v>3</v>
      </c>
    </row>
    <row r="16" spans="1:47">
      <c r="A16" s="3">
        <v>820590209</v>
      </c>
      <c r="B16" s="3" t="s">
        <v>110</v>
      </c>
      <c r="D16" s="8" t="str">
        <f ca="1">IFERROR(IF(Sheet1!AC16&gt;0,SMALL(INDIRECT(Sheet2!$W$2&amp;"F"&amp;Sheet2!$B16&amp;":F"&amp;Sheet2!$D16),Sheet1!AC16),IF(G16="",MAX(MAX(Sheet1!U16,IFERROR(AVERAGE(F16:J16),0)),AVERAGE(INDIRECT(Sheet2!$W$2&amp;"F"&amp;Sheet2!B16&amp;":F"&amp;Sheet2!$D16))),IF(Sheet1!U16&lt;F16,AVERAGE(F16:J16),""))),"")</f>
        <v/>
      </c>
      <c r="E16" s="8">
        <v>259079</v>
      </c>
      <c r="F16" s="8">
        <v>259079</v>
      </c>
      <c r="G16" s="8">
        <v>259079</v>
      </c>
      <c r="H16" s="8">
        <v>259079</v>
      </c>
      <c r="I16" s="8">
        <v>259080</v>
      </c>
      <c r="J16" s="32">
        <v>259080</v>
      </c>
      <c r="L16" s="29">
        <v>18</v>
      </c>
      <c r="M16" s="8">
        <v>17</v>
      </c>
      <c r="N16" s="8">
        <v>17</v>
      </c>
      <c r="O16" s="8">
        <v>20</v>
      </c>
      <c r="P16" s="8">
        <v>17</v>
      </c>
      <c r="Q16" s="8">
        <v>18</v>
      </c>
      <c r="S16" s="8">
        <v>1</v>
      </c>
      <c r="T16" s="8">
        <v>1</v>
      </c>
      <c r="U16" s="8">
        <v>1</v>
      </c>
      <c r="V16" s="8">
        <v>1</v>
      </c>
      <c r="W16" s="8">
        <v>1</v>
      </c>
      <c r="X16" s="29" cm="1">
        <f t="array" aca="1" ref="X16" ca="1">INDIRECT("Sheet3!"&amp;"L"&amp;ROW())</f>
        <v>290304</v>
      </c>
      <c r="Y16" s="8">
        <v>295652</v>
      </c>
      <c r="Z16" s="8">
        <v>294431</v>
      </c>
      <c r="AA16" s="8">
        <v>302172</v>
      </c>
      <c r="AB16" s="8">
        <v>292108</v>
      </c>
      <c r="AC16" s="8">
        <v>290304</v>
      </c>
      <c r="AD16" s="30" cm="1">
        <f t="array" aca="1" ref="AD16" ca="1">INDIRECT("Sheet1!"&amp;"H"&amp;ROW())</f>
        <v>50</v>
      </c>
      <c r="AE16" s="8">
        <v>50</v>
      </c>
      <c r="AF16" s="8">
        <v>50</v>
      </c>
      <c r="AG16" s="8">
        <v>50</v>
      </c>
      <c r="AH16" s="8">
        <v>50</v>
      </c>
      <c r="AI16" s="8">
        <v>50</v>
      </c>
      <c r="AJ16" s="29" cm="1">
        <f t="array" aca="1" ref="AJ16" ca="1">INDIRECT("Sheet1!"&amp;"J"&amp;ROW())</f>
        <v>35</v>
      </c>
      <c r="AK16" s="8">
        <v>37</v>
      </c>
      <c r="AL16" s="8">
        <v>38</v>
      </c>
      <c r="AM16" s="8">
        <v>38</v>
      </c>
      <c r="AN16" s="8">
        <v>35</v>
      </c>
      <c r="AO16" s="8">
        <v>35</v>
      </c>
    </row>
    <row r="17" spans="1:41">
      <c r="A17" s="3">
        <v>820590210</v>
      </c>
      <c r="B17" s="3" t="s">
        <v>112</v>
      </c>
      <c r="D17" s="8" t="str">
        <f ca="1">IFERROR(IF(Sheet1!AC17&gt;0,SMALL(INDIRECT(Sheet2!$W$2&amp;"F"&amp;Sheet2!$B17&amp;":F"&amp;Sheet2!$D17),Sheet1!AC17),IF(G17="",MAX(MAX(Sheet1!U17,IFERROR(AVERAGE(F17:J17),0)),AVERAGE(INDIRECT(Sheet2!$W$2&amp;"F"&amp;Sheet2!B17&amp;":F"&amp;Sheet2!$D17))),IF(Sheet1!U17&lt;F17,AVERAGE(F17:J17),""))),"")</f>
        <v/>
      </c>
      <c r="E17" s="8">
        <v>431194</v>
      </c>
      <c r="F17" s="8">
        <v>431195</v>
      </c>
      <c r="G17" s="8">
        <v>431196</v>
      </c>
      <c r="H17" s="8">
        <v>431203</v>
      </c>
      <c r="I17" s="8">
        <v>441000</v>
      </c>
      <c r="J17" s="32">
        <v>441000</v>
      </c>
      <c r="L17" s="29">
        <v>24</v>
      </c>
      <c r="M17" s="8">
        <v>22</v>
      </c>
      <c r="N17" s="8">
        <v>24</v>
      </c>
      <c r="O17" s="8">
        <v>23</v>
      </c>
      <c r="P17" s="8">
        <v>21</v>
      </c>
      <c r="Q17" s="8">
        <v>24</v>
      </c>
      <c r="S17" s="8">
        <v>1</v>
      </c>
      <c r="T17" s="8">
        <v>1</v>
      </c>
      <c r="U17" s="8">
        <v>1</v>
      </c>
      <c r="V17" s="8">
        <v>1</v>
      </c>
      <c r="W17" s="8">
        <v>1</v>
      </c>
      <c r="X17" s="29" cm="1">
        <f t="array" aca="1" ref="X17" ca="1">INDIRECT("Sheet3!"&amp;"L"&amp;ROW())</f>
        <v>485288</v>
      </c>
      <c r="Y17" s="8">
        <v>489599</v>
      </c>
      <c r="Z17" s="8">
        <v>488963</v>
      </c>
      <c r="AA17" s="8">
        <v>500761</v>
      </c>
      <c r="AB17" s="8">
        <v>486990</v>
      </c>
      <c r="AC17" s="8">
        <v>485288</v>
      </c>
      <c r="AD17" s="30" cm="1">
        <f t="array" aca="1" ref="AD17" ca="1">INDIRECT("Sheet1!"&amp;"H"&amp;ROW())</f>
        <v>47</v>
      </c>
      <c r="AE17" s="8">
        <v>47</v>
      </c>
      <c r="AF17" s="8">
        <v>49</v>
      </c>
      <c r="AG17" s="8">
        <v>44</v>
      </c>
      <c r="AH17" s="8">
        <v>43</v>
      </c>
      <c r="AI17" s="8">
        <v>47</v>
      </c>
      <c r="AJ17" s="29" cm="1">
        <f t="array" aca="1" ref="AJ17" ca="1">INDIRECT("Sheet1!"&amp;"J"&amp;ROW())</f>
        <v>29</v>
      </c>
      <c r="AK17" s="8">
        <v>29</v>
      </c>
      <c r="AL17" s="8">
        <v>27</v>
      </c>
      <c r="AM17" s="8">
        <v>27</v>
      </c>
      <c r="AN17" s="8">
        <v>29</v>
      </c>
      <c r="AO17" s="8">
        <v>29</v>
      </c>
    </row>
    <row r="18" spans="1:41">
      <c r="A18" s="3">
        <v>820590211</v>
      </c>
      <c r="B18" s="3" t="s">
        <v>113</v>
      </c>
      <c r="D18" s="8" t="str">
        <f ca="1">IFERROR(IF(Sheet1!AC18&gt;0,SMALL(INDIRECT(Sheet2!$W$2&amp;"F"&amp;Sheet2!$B18&amp;":F"&amp;Sheet2!$D18),Sheet1!AC18),IF(G18="",MAX(MAX(Sheet1!U18,IFERROR(AVERAGE(F18:J18),0)),AVERAGE(INDIRECT(Sheet2!$W$2&amp;"F"&amp;Sheet2!B18&amp;":F"&amp;Sheet2!$D18))),IF(Sheet1!U18&lt;F18,AVERAGE(F18:J18),""))),"")</f>
        <v/>
      </c>
      <c r="E18" s="8">
        <v>395800</v>
      </c>
      <c r="F18" s="8">
        <v>395800</v>
      </c>
      <c r="G18" s="8">
        <v>399000</v>
      </c>
      <c r="H18" s="8">
        <v>410049</v>
      </c>
      <c r="I18" s="8">
        <v>411669</v>
      </c>
      <c r="J18" s="32">
        <v>429047</v>
      </c>
      <c r="L18" s="29">
        <v>49</v>
      </c>
      <c r="M18" s="8">
        <v>39</v>
      </c>
      <c r="N18" s="8">
        <v>42</v>
      </c>
      <c r="O18" s="8">
        <v>42</v>
      </c>
      <c r="P18" s="8">
        <v>49</v>
      </c>
      <c r="Q18" s="8">
        <v>49</v>
      </c>
      <c r="S18" s="8">
        <v>1</v>
      </c>
      <c r="T18" s="8">
        <v>1</v>
      </c>
      <c r="U18" s="8">
        <v>1</v>
      </c>
      <c r="V18" s="8">
        <v>1</v>
      </c>
      <c r="W18" s="8">
        <v>1</v>
      </c>
      <c r="X18" s="29" cm="1">
        <f t="array" aca="1" ref="X18" ca="1">INDIRECT("Sheet3!"&amp;"L"&amp;ROW())</f>
        <v>455320</v>
      </c>
      <c r="Y18" s="8">
        <v>423770</v>
      </c>
      <c r="Z18" s="8">
        <v>431204</v>
      </c>
      <c r="AA18" s="8">
        <v>449116</v>
      </c>
      <c r="AB18" s="8">
        <v>436536</v>
      </c>
      <c r="AC18" s="8">
        <v>455320</v>
      </c>
      <c r="AD18" s="30" cm="1">
        <f t="array" aca="1" ref="AD18" ca="1">INDIRECT("Sheet1!"&amp;"H"&amp;ROW())</f>
        <v>40</v>
      </c>
      <c r="AE18" s="8">
        <v>45</v>
      </c>
      <c r="AF18" s="8">
        <v>43</v>
      </c>
      <c r="AG18" s="8">
        <v>41</v>
      </c>
      <c r="AH18" s="8">
        <v>42</v>
      </c>
      <c r="AI18" s="8">
        <v>40</v>
      </c>
      <c r="AJ18" s="29" cm="1">
        <f t="array" aca="1" ref="AJ18" ca="1">INDIRECT("Sheet1!"&amp;"J"&amp;ROW())</f>
        <v>16</v>
      </c>
      <c r="AK18" s="8">
        <v>20</v>
      </c>
      <c r="AL18" s="8">
        <v>20</v>
      </c>
      <c r="AM18" s="8">
        <v>20</v>
      </c>
      <c r="AN18" s="8">
        <v>16</v>
      </c>
      <c r="AO18" s="8">
        <v>16</v>
      </c>
    </row>
    <row r="19" spans="1:41">
      <c r="A19" s="3">
        <v>820590212</v>
      </c>
      <c r="B19" s="3" t="s">
        <v>115</v>
      </c>
      <c r="D19" s="8" t="str">
        <f ca="1">IFERROR(IF(Sheet1!AC19&gt;0,SMALL(INDIRECT(Sheet2!$W$2&amp;"F"&amp;Sheet2!$B19&amp;":F"&amp;Sheet2!$D19),Sheet1!AC19),IF(G19="",MAX(MAX(Sheet1!U19,IFERROR(AVERAGE(F19:J19),0)),AVERAGE(INDIRECT(Sheet2!$W$2&amp;"F"&amp;Sheet2!B19&amp;":F"&amp;Sheet2!$D19))),IF(Sheet1!U19&lt;F19,AVERAGE(F19:J19),""))),"")</f>
        <v/>
      </c>
      <c r="E19" s="8">
        <v>290000</v>
      </c>
      <c r="F19" s="8">
        <v>290000</v>
      </c>
      <c r="G19" s="8">
        <v>290000</v>
      </c>
      <c r="H19" s="8">
        <v>290000</v>
      </c>
      <c r="I19" s="8">
        <v>290000</v>
      </c>
      <c r="J19" s="32">
        <v>290000</v>
      </c>
      <c r="L19" s="29">
        <v>40</v>
      </c>
      <c r="M19" s="8">
        <v>55</v>
      </c>
      <c r="N19" s="8">
        <v>29</v>
      </c>
      <c r="O19" s="8">
        <v>19</v>
      </c>
      <c r="P19" s="8">
        <v>19</v>
      </c>
      <c r="Q19" s="8">
        <v>40</v>
      </c>
      <c r="S19" s="8">
        <v>0</v>
      </c>
      <c r="T19" s="8">
        <v>1</v>
      </c>
      <c r="U19" s="8">
        <v>1</v>
      </c>
      <c r="V19" s="8">
        <v>1</v>
      </c>
      <c r="W19" s="8">
        <v>0</v>
      </c>
      <c r="X19" s="29" cm="1">
        <f t="array" aca="1" ref="X19" ca="1">INDIRECT("Sheet3!"&amp;"L"&amp;ROW())</f>
        <v>386920</v>
      </c>
      <c r="Y19" s="8">
        <v>386920</v>
      </c>
      <c r="Z19" s="8">
        <v>386920</v>
      </c>
      <c r="AA19" s="8">
        <v>386920</v>
      </c>
      <c r="AB19" s="8">
        <v>386920</v>
      </c>
      <c r="AC19" s="8">
        <v>386920</v>
      </c>
      <c r="AD19" s="30" cm="1">
        <f t="array" aca="1" ref="AD19" ca="1">INDIRECT("Sheet1!"&amp;"H"&amp;ROW())</f>
        <v>48</v>
      </c>
      <c r="AE19" s="8">
        <v>50</v>
      </c>
      <c r="AF19" s="8">
        <v>50</v>
      </c>
      <c r="AG19" s="8">
        <v>48</v>
      </c>
      <c r="AH19" s="8">
        <v>48</v>
      </c>
      <c r="AI19" s="8">
        <v>48</v>
      </c>
      <c r="AJ19" s="29" cm="1">
        <f t="array" aca="1" ref="AJ19" ca="1">INDIRECT("Sheet1!"&amp;"J"&amp;ROW())</f>
        <v>31</v>
      </c>
      <c r="AK19" s="8">
        <v>29</v>
      </c>
      <c r="AL19" s="8">
        <v>31</v>
      </c>
      <c r="AM19" s="8">
        <v>31</v>
      </c>
      <c r="AN19" s="8">
        <v>31</v>
      </c>
      <c r="AO19" s="8">
        <v>31</v>
      </c>
    </row>
    <row r="20" spans="1:41">
      <c r="A20" s="3">
        <v>820590213</v>
      </c>
      <c r="B20" s="3" t="s">
        <v>116</v>
      </c>
      <c r="D20" s="8" t="str">
        <f ca="1">IFERROR(IF(Sheet1!AC20&gt;0,SMALL(INDIRECT(Sheet2!$W$2&amp;"F"&amp;Sheet2!$B20&amp;":F"&amp;Sheet2!$D20),Sheet1!AC20),IF(G20="",MAX(MAX(Sheet1!U20,IFERROR(AVERAGE(F20:J20),0)),AVERAGE(INDIRECT(Sheet2!$W$2&amp;"F"&amp;Sheet2!B20&amp;":F"&amp;Sheet2!$D20))),IF(Sheet1!U20&lt;F20,AVERAGE(F20:J20),""))),"")</f>
        <v/>
      </c>
      <c r="E20" s="8">
        <v>195392</v>
      </c>
      <c r="F20" s="8">
        <v>195392</v>
      </c>
      <c r="G20" s="8">
        <v>195393</v>
      </c>
      <c r="H20" s="8">
        <v>195393</v>
      </c>
      <c r="I20" s="8">
        <v>195413</v>
      </c>
      <c r="J20" s="32">
        <v>198000</v>
      </c>
      <c r="L20" s="29">
        <v>94</v>
      </c>
      <c r="M20" s="8">
        <v>121</v>
      </c>
      <c r="N20" s="8">
        <v>125</v>
      </c>
      <c r="O20" s="8">
        <v>108</v>
      </c>
      <c r="P20" s="8">
        <v>99</v>
      </c>
      <c r="Q20" s="8">
        <v>94</v>
      </c>
      <c r="S20" s="8">
        <v>1</v>
      </c>
      <c r="T20" s="8">
        <v>1</v>
      </c>
      <c r="U20" s="8">
        <v>1</v>
      </c>
      <c r="V20" s="8">
        <v>1</v>
      </c>
      <c r="W20" s="8">
        <v>1</v>
      </c>
      <c r="X20" s="29" cm="1">
        <f t="array" aca="1" ref="X20" ca="1">INDIRECT("Sheet3!"&amp;"L"&amp;ROW())</f>
        <v>219381</v>
      </c>
      <c r="Y20" s="8">
        <v>227149</v>
      </c>
      <c r="Z20" s="8">
        <v>223448</v>
      </c>
      <c r="AA20" s="8">
        <v>228232</v>
      </c>
      <c r="AB20" s="8">
        <v>220021</v>
      </c>
      <c r="AC20" s="8">
        <v>219381</v>
      </c>
      <c r="AD20" s="30" cm="1">
        <f t="array" aca="1" ref="AD20" ca="1">INDIRECT("Sheet1!"&amp;"H"&amp;ROW())</f>
        <v>50</v>
      </c>
      <c r="AE20" s="8">
        <v>50</v>
      </c>
      <c r="AF20" s="8">
        <v>50</v>
      </c>
      <c r="AG20" s="8">
        <v>50</v>
      </c>
      <c r="AH20" s="8">
        <v>50</v>
      </c>
      <c r="AI20" s="8">
        <v>50</v>
      </c>
      <c r="AJ20" s="29" cm="1">
        <f t="array" aca="1" ref="AJ20" ca="1">INDIRECT("Sheet1!"&amp;"J"&amp;ROW())</f>
        <v>35</v>
      </c>
      <c r="AK20" s="8">
        <v>34</v>
      </c>
      <c r="AL20" s="8">
        <v>35</v>
      </c>
      <c r="AM20" s="8">
        <v>35</v>
      </c>
      <c r="AN20" s="8">
        <v>35</v>
      </c>
      <c r="AO20" s="8">
        <v>35</v>
      </c>
    </row>
    <row r="21" spans="1:41">
      <c r="A21" s="3">
        <v>820590219</v>
      </c>
      <c r="B21" s="3" t="s">
        <v>117</v>
      </c>
      <c r="D21" s="8" t="str">
        <f ca="1">IFERROR(IF(Sheet1!AC21&gt;0,SMALL(INDIRECT(Sheet2!$W$2&amp;"F"&amp;Sheet2!$B21&amp;":F"&amp;Sheet2!$D21),Sheet1!AC21),IF(G21="",MAX(MAX(Sheet1!U21,IFERROR(AVERAGE(F21:J21),0)),AVERAGE(INDIRECT(Sheet2!$W$2&amp;"F"&amp;Sheet2!B21&amp;":F"&amp;Sheet2!$D21))),IF(Sheet1!U21&lt;F21,AVERAGE(F21:J21),""))),"")</f>
        <v/>
      </c>
      <c r="E21" s="8">
        <v>183097</v>
      </c>
      <c r="F21" s="8">
        <v>183098</v>
      </c>
      <c r="G21" s="8">
        <v>193534</v>
      </c>
      <c r="H21" s="8">
        <v>193535</v>
      </c>
      <c r="I21" s="8">
        <v>197010</v>
      </c>
      <c r="J21" s="32">
        <v>197010</v>
      </c>
      <c r="L21" s="29">
        <v>137</v>
      </c>
      <c r="M21" s="8">
        <v>133</v>
      </c>
      <c r="N21" s="8">
        <v>138</v>
      </c>
      <c r="O21" s="8">
        <v>140</v>
      </c>
      <c r="P21" s="8">
        <v>135</v>
      </c>
      <c r="Q21" s="8">
        <v>137</v>
      </c>
      <c r="S21" s="8">
        <v>1</v>
      </c>
      <c r="T21" s="8">
        <v>1</v>
      </c>
      <c r="U21" s="8">
        <v>1</v>
      </c>
      <c r="V21" s="8">
        <v>1</v>
      </c>
      <c r="W21" s="8">
        <v>1</v>
      </c>
      <c r="X21" s="29" cm="1">
        <f t="array" aca="1" ref="X21" ca="1">INDIRECT("Sheet3!"&amp;"L"&amp;ROW())</f>
        <v>214363</v>
      </c>
      <c r="Y21" s="8">
        <v>214613</v>
      </c>
      <c r="Z21" s="8">
        <v>214556</v>
      </c>
      <c r="AA21" s="8">
        <v>221024</v>
      </c>
      <c r="AB21" s="8">
        <v>214418</v>
      </c>
      <c r="AC21" s="8">
        <v>214363</v>
      </c>
      <c r="AD21" s="30" cm="1">
        <f t="array" aca="1" ref="AD21" ca="1">INDIRECT("Sheet1!"&amp;"H"&amp;ROW())</f>
        <v>42</v>
      </c>
      <c r="AE21" s="8">
        <v>41</v>
      </c>
      <c r="AF21" s="8">
        <v>42</v>
      </c>
      <c r="AG21" s="8">
        <v>42</v>
      </c>
      <c r="AH21" s="8">
        <v>41</v>
      </c>
      <c r="AI21" s="8">
        <v>42</v>
      </c>
      <c r="AJ21" s="29" cm="1">
        <f t="array" aca="1" ref="AJ21" ca="1">INDIRECT("Sheet1!"&amp;"J"&amp;ROW())</f>
        <v>20</v>
      </c>
      <c r="AK21" s="8">
        <v>20</v>
      </c>
      <c r="AL21" s="8">
        <v>20</v>
      </c>
      <c r="AM21" s="8">
        <v>20</v>
      </c>
      <c r="AN21" s="8">
        <v>20</v>
      </c>
      <c r="AO21" s="8">
        <v>20</v>
      </c>
    </row>
    <row r="22" spans="1:41">
      <c r="A22" s="3">
        <v>820590220</v>
      </c>
      <c r="B22" s="3" t="s">
        <v>118</v>
      </c>
      <c r="D22" s="8" t="str">
        <f ca="1">IFERROR(IF(Sheet1!AC22&gt;0,SMALL(INDIRECT(Sheet2!$W$2&amp;"F"&amp;Sheet2!$B22&amp;":F"&amp;Sheet2!$D22),Sheet1!AC22),IF(G22="",MAX(MAX(Sheet1!U22,IFERROR(AVERAGE(F22:J22),0)),AVERAGE(INDIRECT(Sheet2!$W$2&amp;"F"&amp;Sheet2!B22&amp;":F"&amp;Sheet2!$D22))),IF(Sheet1!U22&lt;F22,AVERAGE(F22:J22),""))),"")</f>
        <v/>
      </c>
      <c r="E22" s="8">
        <v>82800</v>
      </c>
      <c r="F22" s="8">
        <v>82800</v>
      </c>
      <c r="G22" s="8">
        <v>82800</v>
      </c>
      <c r="H22" s="8">
        <v>84645</v>
      </c>
      <c r="I22" s="8">
        <v>84645</v>
      </c>
      <c r="J22" s="32">
        <v>84653</v>
      </c>
      <c r="L22" s="29">
        <v>126</v>
      </c>
      <c r="M22" s="8">
        <v>138</v>
      </c>
      <c r="N22" s="8">
        <v>146</v>
      </c>
      <c r="O22" s="8">
        <v>147</v>
      </c>
      <c r="P22" s="8">
        <v>126</v>
      </c>
      <c r="Q22" s="8">
        <v>126</v>
      </c>
      <c r="S22" s="8">
        <v>0</v>
      </c>
      <c r="T22" s="8">
        <v>1</v>
      </c>
      <c r="U22" s="8">
        <v>1</v>
      </c>
      <c r="V22" s="8">
        <v>1</v>
      </c>
      <c r="W22" s="8">
        <v>1</v>
      </c>
      <c r="X22" s="29" cm="1">
        <f t="array" aca="1" ref="X22" ca="1">INDIRECT("Sheet3!"&amp;"L"&amp;ROW())</f>
        <v>95352</v>
      </c>
      <c r="Y22" s="8">
        <v>95309</v>
      </c>
      <c r="Z22" s="8">
        <v>96355</v>
      </c>
      <c r="AA22" s="8">
        <v>100703</v>
      </c>
      <c r="AB22" s="8">
        <v>96355</v>
      </c>
      <c r="AC22" s="8">
        <v>95352</v>
      </c>
      <c r="AD22" s="30" cm="1">
        <f t="array" aca="1" ref="AD22" ca="1">INDIRECT("Sheet1!"&amp;"H"&amp;ROW())</f>
        <v>35</v>
      </c>
      <c r="AE22" s="8">
        <v>35</v>
      </c>
      <c r="AF22" s="8">
        <v>35</v>
      </c>
      <c r="AG22" s="8">
        <v>35</v>
      </c>
      <c r="AH22" s="8">
        <v>35</v>
      </c>
      <c r="AI22" s="8">
        <v>35</v>
      </c>
      <c r="AJ22" s="29" cm="1">
        <f t="array" aca="1" ref="AJ22" ca="1">INDIRECT("Sheet1!"&amp;"J"&amp;ROW())</f>
        <v>20</v>
      </c>
      <c r="AK22" s="8">
        <v>20</v>
      </c>
      <c r="AL22" s="8">
        <v>20</v>
      </c>
      <c r="AM22" s="8">
        <v>20</v>
      </c>
      <c r="AN22" s="8">
        <v>20</v>
      </c>
      <c r="AO22" s="8">
        <v>20</v>
      </c>
    </row>
    <row r="23" spans="1:41">
      <c r="A23" s="3">
        <v>820590221</v>
      </c>
      <c r="B23" s="3" t="s">
        <v>119</v>
      </c>
      <c r="D23" s="8" t="str">
        <f ca="1">IFERROR(IF(Sheet1!AC23&gt;0,SMALL(INDIRECT(Sheet2!$W$2&amp;"F"&amp;Sheet2!$B23&amp;":F"&amp;Sheet2!$D23),Sheet1!AC23),IF(G23="",MAX(MAX(Sheet1!U23,IFERROR(AVERAGE(F23:J23),0)),AVERAGE(INDIRECT(Sheet2!$W$2&amp;"F"&amp;Sheet2!B23&amp;":F"&amp;Sheet2!$D23))),IF(Sheet1!U23&lt;F23,AVERAGE(F23:J23),""))),"")</f>
        <v/>
      </c>
      <c r="E23" s="8">
        <v>82800</v>
      </c>
      <c r="F23" s="8">
        <v>82800</v>
      </c>
      <c r="G23" s="8">
        <v>82800</v>
      </c>
      <c r="H23" s="8">
        <v>84645</v>
      </c>
      <c r="I23" s="8">
        <v>84645</v>
      </c>
      <c r="J23" s="32">
        <v>84653</v>
      </c>
      <c r="L23" s="29">
        <v>126</v>
      </c>
      <c r="M23" s="8">
        <v>138</v>
      </c>
      <c r="N23" s="8">
        <v>146</v>
      </c>
      <c r="O23" s="8">
        <v>147</v>
      </c>
      <c r="P23" s="8">
        <v>126</v>
      </c>
      <c r="Q23" s="8">
        <v>126</v>
      </c>
      <c r="S23" s="8">
        <v>0</v>
      </c>
      <c r="T23" s="8">
        <v>1</v>
      </c>
      <c r="U23" s="8">
        <v>0</v>
      </c>
      <c r="V23" s="8">
        <v>1</v>
      </c>
      <c r="W23" s="8">
        <v>1</v>
      </c>
      <c r="X23" s="29" cm="1">
        <f t="array" aca="1" ref="X23" ca="1">INDIRECT("Sheet3!"&amp;"L"&amp;ROW())</f>
        <v>95352</v>
      </c>
      <c r="Y23" s="8">
        <v>95895</v>
      </c>
      <c r="Z23" s="8">
        <v>95895</v>
      </c>
      <c r="AA23" s="8">
        <v>100243</v>
      </c>
      <c r="AB23" s="8">
        <v>95895</v>
      </c>
      <c r="AC23" s="8">
        <v>95352</v>
      </c>
      <c r="AD23" s="30" cm="1">
        <f t="array" aca="1" ref="AD23" ca="1">INDIRECT("Sheet1!"&amp;"H"&amp;ROW())</f>
        <v>37</v>
      </c>
      <c r="AE23" s="8">
        <v>36</v>
      </c>
      <c r="AF23" s="8">
        <v>36</v>
      </c>
      <c r="AG23" s="8">
        <v>36</v>
      </c>
      <c r="AH23" s="8">
        <v>37</v>
      </c>
      <c r="AI23" s="8">
        <v>37</v>
      </c>
      <c r="AJ23" s="29" cm="1">
        <f t="array" aca="1" ref="AJ23" ca="1">INDIRECT("Sheet1!"&amp;"J"&amp;ROW())</f>
        <v>19</v>
      </c>
      <c r="AK23" s="8">
        <v>19</v>
      </c>
      <c r="AL23" s="8">
        <v>19</v>
      </c>
      <c r="AM23" s="8">
        <v>19</v>
      </c>
      <c r="AN23" s="8">
        <v>19</v>
      </c>
      <c r="AO23" s="8">
        <v>19</v>
      </c>
    </row>
    <row r="24" spans="1:41">
      <c r="A24" s="3">
        <v>820590222</v>
      </c>
      <c r="B24" s="3" t="s">
        <v>120</v>
      </c>
      <c r="D24" s="8" t="str">
        <f ca="1">IFERROR(IF(Sheet1!AC24&gt;0,SMALL(INDIRECT(Sheet2!$W$2&amp;"F"&amp;Sheet2!$B24&amp;":F"&amp;Sheet2!$D24),Sheet1!AC24),IF(G24="",MAX(MAX(Sheet1!U24,IFERROR(AVERAGE(F24:J24),0)),AVERAGE(INDIRECT(Sheet2!$W$2&amp;"F"&amp;Sheet2!B24&amp;":F"&amp;Sheet2!$D24))),IF(Sheet1!U24&lt;F24,AVERAGE(F24:J24),""))),"")</f>
        <v/>
      </c>
      <c r="E24" s="8">
        <v>98253</v>
      </c>
      <c r="F24" s="8">
        <v>98254</v>
      </c>
      <c r="G24" s="8">
        <v>100333</v>
      </c>
      <c r="H24" s="8">
        <v>101692</v>
      </c>
      <c r="I24" s="8">
        <v>106919</v>
      </c>
      <c r="J24" s="32">
        <v>106920</v>
      </c>
      <c r="L24" s="29">
        <v>63</v>
      </c>
      <c r="M24" s="8">
        <v>62</v>
      </c>
      <c r="N24" s="8">
        <v>70</v>
      </c>
      <c r="O24" s="8">
        <v>66</v>
      </c>
      <c r="P24" s="8">
        <v>71</v>
      </c>
      <c r="Q24" s="8">
        <v>63</v>
      </c>
      <c r="S24" s="8">
        <v>1</v>
      </c>
      <c r="T24" s="8">
        <v>1</v>
      </c>
      <c r="U24" s="8">
        <v>1</v>
      </c>
      <c r="V24" s="8">
        <v>1</v>
      </c>
      <c r="W24" s="8">
        <v>1</v>
      </c>
      <c r="X24" s="29" cm="1">
        <f t="array" aca="1" ref="X24" ca="1">INDIRECT("Sheet3!"&amp;"L"&amp;ROW())</f>
        <v>117459</v>
      </c>
      <c r="Y24" s="8">
        <v>102984</v>
      </c>
      <c r="Z24" s="8">
        <v>102989</v>
      </c>
      <c r="AA24" s="8">
        <v>124299</v>
      </c>
      <c r="AB24" s="8">
        <v>116324</v>
      </c>
      <c r="AC24" s="8">
        <v>117459</v>
      </c>
      <c r="AD24" s="30" cm="1">
        <f t="array" aca="1" ref="AD24" ca="1">INDIRECT("Sheet1!"&amp;"H"&amp;ROW())</f>
        <v>41</v>
      </c>
      <c r="AE24" s="8">
        <v>47</v>
      </c>
      <c r="AF24" s="8">
        <v>47</v>
      </c>
      <c r="AG24" s="8">
        <v>40</v>
      </c>
      <c r="AH24" s="8">
        <v>42</v>
      </c>
      <c r="AI24" s="8">
        <v>41</v>
      </c>
      <c r="AJ24" s="29" cm="1">
        <f t="array" aca="1" ref="AJ24" ca="1">INDIRECT("Sheet1!"&amp;"J"&amp;ROW())</f>
        <v>26</v>
      </c>
      <c r="AK24" s="8">
        <v>27</v>
      </c>
      <c r="AL24" s="8">
        <v>27</v>
      </c>
      <c r="AM24" s="8">
        <v>27</v>
      </c>
      <c r="AN24" s="8">
        <v>26</v>
      </c>
      <c r="AO24" s="8">
        <v>26</v>
      </c>
    </row>
    <row r="25" spans="1:41">
      <c r="A25" s="3">
        <v>820590223</v>
      </c>
      <c r="B25" s="3" t="s">
        <v>121</v>
      </c>
      <c r="D25" s="8" t="str">
        <f ca="1">IFERROR(IF(Sheet1!AC25&gt;0,SMALL(INDIRECT(Sheet2!$W$2&amp;"F"&amp;Sheet2!$B25&amp;":F"&amp;Sheet2!$D25),Sheet1!AC25),IF(G25="",MAX(MAX(Sheet1!U25,IFERROR(AVERAGE(F25:J25),0)),AVERAGE(INDIRECT(Sheet2!$W$2&amp;"F"&amp;Sheet2!B25&amp;":F"&amp;Sheet2!$D25))),IF(Sheet1!U25&lt;F25,AVERAGE(F25:J25),""))),"")</f>
        <v/>
      </c>
      <c r="E25" s="8">
        <v>92220</v>
      </c>
      <c r="F25" s="8">
        <v>92221</v>
      </c>
      <c r="G25" s="8">
        <v>95448</v>
      </c>
      <c r="H25" s="8">
        <v>98000</v>
      </c>
      <c r="I25" s="8">
        <v>103000</v>
      </c>
      <c r="J25" s="32">
        <v>106919</v>
      </c>
      <c r="L25" s="29">
        <v>63</v>
      </c>
      <c r="M25" s="8">
        <v>62</v>
      </c>
      <c r="N25" s="8">
        <v>70</v>
      </c>
      <c r="O25" s="8">
        <v>66</v>
      </c>
      <c r="P25" s="8">
        <v>71</v>
      </c>
      <c r="Q25" s="8">
        <v>63</v>
      </c>
      <c r="S25" s="8">
        <v>1</v>
      </c>
      <c r="T25" s="8">
        <v>1</v>
      </c>
      <c r="U25" s="8">
        <v>1</v>
      </c>
      <c r="V25" s="8">
        <v>1</v>
      </c>
      <c r="W25" s="8">
        <v>1</v>
      </c>
      <c r="X25" s="29" cm="1">
        <f t="array" aca="1" ref="X25" ca="1">INDIRECT("Sheet3!"&amp;"L"&amp;ROW())</f>
        <v>110835</v>
      </c>
      <c r="Y25" s="8">
        <v>105387</v>
      </c>
      <c r="Z25" s="8">
        <v>104846</v>
      </c>
      <c r="AA25" s="8">
        <v>113761</v>
      </c>
      <c r="AB25" s="8">
        <v>109325</v>
      </c>
      <c r="AC25" s="8">
        <v>110835</v>
      </c>
      <c r="AD25" s="30" cm="1">
        <f t="array" aca="1" ref="AD25" ca="1">INDIRECT("Sheet1!"&amp;"H"&amp;ROW())</f>
        <v>43</v>
      </c>
      <c r="AE25" s="8">
        <v>41</v>
      </c>
      <c r="AF25" s="8">
        <v>41</v>
      </c>
      <c r="AG25" s="8">
        <v>40</v>
      </c>
      <c r="AH25" s="8">
        <v>43</v>
      </c>
      <c r="AI25" s="8">
        <v>43</v>
      </c>
      <c r="AJ25" s="29" cm="1">
        <f t="array" aca="1" ref="AJ25" ca="1">INDIRECT("Sheet1!"&amp;"J"&amp;ROW())</f>
        <v>26</v>
      </c>
      <c r="AK25" s="8">
        <v>27</v>
      </c>
      <c r="AL25" s="8">
        <v>28</v>
      </c>
      <c r="AM25" s="8">
        <v>28</v>
      </c>
      <c r="AN25" s="8">
        <v>26</v>
      </c>
      <c r="AO25" s="8">
        <v>26</v>
      </c>
    </row>
    <row r="26" spans="1:41">
      <c r="A26" s="3">
        <v>820590224</v>
      </c>
      <c r="B26" s="3" t="s">
        <v>122</v>
      </c>
      <c r="D26" s="8" t="str">
        <f ca="1">IFERROR(IF(Sheet1!AC26&gt;0,SMALL(INDIRECT(Sheet2!$W$2&amp;"F"&amp;Sheet2!$B26&amp;":F"&amp;Sheet2!$D26),Sheet1!AC26),IF(G26="",MAX(MAX(Sheet1!U26,IFERROR(AVERAGE(F26:J26),0)),AVERAGE(INDIRECT(Sheet2!$W$2&amp;"F"&amp;Sheet2!B26&amp;":F"&amp;Sheet2!$D26))),IF(Sheet1!U26&lt;F26,AVERAGE(F26:J26),""))),"")</f>
        <v/>
      </c>
      <c r="E26" s="8">
        <v>153000</v>
      </c>
      <c r="F26" s="8">
        <v>153000</v>
      </c>
      <c r="G26" s="8">
        <v>153000</v>
      </c>
      <c r="H26" s="8">
        <v>153000</v>
      </c>
      <c r="I26" s="8">
        <v>153000</v>
      </c>
      <c r="J26" s="32">
        <v>153450</v>
      </c>
      <c r="L26" s="29">
        <v>31</v>
      </c>
      <c r="M26" s="8">
        <v>32</v>
      </c>
      <c r="N26" s="8">
        <v>35</v>
      </c>
      <c r="O26" s="8">
        <v>37</v>
      </c>
      <c r="P26" s="8">
        <v>36</v>
      </c>
      <c r="Q26" s="8">
        <v>31</v>
      </c>
      <c r="S26" s="8">
        <v>1</v>
      </c>
      <c r="T26" s="8">
        <v>1</v>
      </c>
      <c r="U26" s="8">
        <v>1</v>
      </c>
      <c r="V26" s="8">
        <v>1</v>
      </c>
      <c r="W26" s="8">
        <v>1</v>
      </c>
      <c r="X26" s="29" cm="1">
        <f t="array" aca="1" ref="X26" ca="1">INDIRECT("Sheet3!"&amp;"L"&amp;ROW())</f>
        <v>172908</v>
      </c>
      <c r="Y26" s="8">
        <v>172989</v>
      </c>
      <c r="Z26" s="8">
        <v>172989</v>
      </c>
      <c r="AA26" s="8">
        <v>179429</v>
      </c>
      <c r="AB26" s="8">
        <v>172908</v>
      </c>
      <c r="AC26" s="8">
        <v>172908</v>
      </c>
      <c r="AD26" s="30" cm="1">
        <f t="array" aca="1" ref="AD26" ca="1">INDIRECT("Sheet1!"&amp;"H"&amp;ROW())</f>
        <v>33</v>
      </c>
      <c r="AE26" s="8">
        <v>26</v>
      </c>
      <c r="AF26" s="8">
        <v>26</v>
      </c>
      <c r="AG26" s="8">
        <v>28</v>
      </c>
      <c r="AH26" s="8">
        <v>29</v>
      </c>
      <c r="AI26" s="8">
        <v>33</v>
      </c>
      <c r="AJ26" s="29" cm="1">
        <f t="array" aca="1" ref="AJ26" ca="1">INDIRECT("Sheet1!"&amp;"J"&amp;ROW())</f>
        <v>21</v>
      </c>
      <c r="AK26" s="8">
        <v>19</v>
      </c>
      <c r="AL26" s="8">
        <v>17</v>
      </c>
      <c r="AM26" s="8">
        <v>17</v>
      </c>
      <c r="AN26" s="8">
        <v>21</v>
      </c>
      <c r="AO26" s="8">
        <v>21</v>
      </c>
    </row>
    <row r="27" spans="1:41">
      <c r="A27" s="3">
        <v>820590225</v>
      </c>
      <c r="B27" s="3" t="s">
        <v>123</v>
      </c>
      <c r="D27" s="8" t="str">
        <f ca="1">IFERROR(IF(Sheet1!AC27&gt;0,SMALL(INDIRECT(Sheet2!$W$2&amp;"F"&amp;Sheet2!$B27&amp;":F"&amp;Sheet2!$D27),Sheet1!AC27),IF(G27="",MAX(MAX(Sheet1!U27,IFERROR(AVERAGE(F27:J27),0)),AVERAGE(INDIRECT(Sheet2!$W$2&amp;"F"&amp;Sheet2!B27&amp;":F"&amp;Sheet2!$D27))),IF(Sheet1!U27&lt;F27,AVERAGE(F27:J27),""))),"")</f>
        <v/>
      </c>
      <c r="E27" s="8">
        <v>171378</v>
      </c>
      <c r="F27" s="8">
        <v>171378</v>
      </c>
      <c r="G27" s="8">
        <v>171378</v>
      </c>
      <c r="H27" s="8">
        <v>175000</v>
      </c>
      <c r="I27" s="8">
        <v>176378</v>
      </c>
      <c r="J27" s="32">
        <v>177033</v>
      </c>
      <c r="L27" s="29">
        <v>57</v>
      </c>
      <c r="M27" s="8">
        <v>69</v>
      </c>
      <c r="N27" s="8">
        <v>68</v>
      </c>
      <c r="O27" s="8">
        <v>69</v>
      </c>
      <c r="P27" s="8">
        <v>62</v>
      </c>
      <c r="Q27" s="8">
        <v>57</v>
      </c>
      <c r="S27" s="8">
        <v>1</v>
      </c>
      <c r="T27" s="8">
        <v>1</v>
      </c>
      <c r="U27" s="8">
        <v>1</v>
      </c>
      <c r="V27" s="8">
        <v>1</v>
      </c>
      <c r="W27" s="8">
        <v>1</v>
      </c>
      <c r="X27" s="29" cm="1">
        <f t="array" aca="1" ref="X27" ca="1">INDIRECT("Sheet3!"&amp;"L"&amp;ROW())</f>
        <v>195389</v>
      </c>
      <c r="Y27" s="8">
        <v>194639</v>
      </c>
      <c r="Z27" s="8">
        <v>194639</v>
      </c>
      <c r="AA27" s="8">
        <v>200230</v>
      </c>
      <c r="AB27" s="8">
        <v>195571</v>
      </c>
      <c r="AC27" s="8">
        <v>195389</v>
      </c>
      <c r="AD27" s="30" cm="1">
        <f t="array" aca="1" ref="AD27" ca="1">INDIRECT("Sheet1!"&amp;"H"&amp;ROW())</f>
        <v>30</v>
      </c>
      <c r="AE27" s="8">
        <v>29</v>
      </c>
      <c r="AF27" s="8">
        <v>29</v>
      </c>
      <c r="AG27" s="8">
        <v>31</v>
      </c>
      <c r="AH27" s="8">
        <v>31</v>
      </c>
      <c r="AI27" s="8">
        <v>30</v>
      </c>
      <c r="AJ27" s="29" cm="1">
        <f t="array" aca="1" ref="AJ27" ca="1">INDIRECT("Sheet1!"&amp;"J"&amp;ROW())</f>
        <v>17</v>
      </c>
      <c r="AK27" s="8">
        <v>19</v>
      </c>
      <c r="AL27" s="8">
        <v>18</v>
      </c>
      <c r="AM27" s="8">
        <v>18</v>
      </c>
      <c r="AN27" s="8">
        <v>17</v>
      </c>
      <c r="AO27" s="8">
        <v>17</v>
      </c>
    </row>
    <row r="28" spans="1:41">
      <c r="A28" s="3">
        <v>820590226</v>
      </c>
      <c r="B28" s="3" t="s">
        <v>124</v>
      </c>
      <c r="D28" s="8" t="str">
        <f ca="1">IFERROR(IF(Sheet1!AC28&gt;0,SMALL(INDIRECT(Sheet2!$W$2&amp;"F"&amp;Sheet2!$B28&amp;":F"&amp;Sheet2!$D28),Sheet1!AC28),IF(G28="",MAX(MAX(Sheet1!U28,IFERROR(AVERAGE(F28:J28),0)),AVERAGE(INDIRECT(Sheet2!$W$2&amp;"F"&amp;Sheet2!B28&amp;":F"&amp;Sheet2!$D28))),IF(Sheet1!U28&lt;F28,AVERAGE(F28:J28),""))),"")</f>
        <v/>
      </c>
      <c r="L28" s="29">
        <v>155</v>
      </c>
      <c r="M28" s="8">
        <v>168</v>
      </c>
      <c r="N28" s="8">
        <v>162</v>
      </c>
      <c r="O28" s="8">
        <v>164</v>
      </c>
      <c r="P28" s="8">
        <v>152</v>
      </c>
      <c r="Q28" s="8">
        <v>155</v>
      </c>
      <c r="S28" s="8">
        <v>0</v>
      </c>
      <c r="T28" s="8">
        <v>1</v>
      </c>
      <c r="U28" s="8">
        <v>0</v>
      </c>
      <c r="V28" s="8">
        <v>0</v>
      </c>
      <c r="W28" s="8">
        <v>0</v>
      </c>
      <c r="X28" s="29" cm="1">
        <f t="array" aca="1" ref="X28" ca="1">INDIRECT("Sheet3!"&amp;"L"&amp;ROW())</f>
        <v>1234918</v>
      </c>
      <c r="Y28" s="8">
        <v>1302198</v>
      </c>
      <c r="Z28" s="8">
        <v>1302198</v>
      </c>
      <c r="AA28" s="8">
        <v>1335165</v>
      </c>
      <c r="AB28" s="8">
        <v>1234918</v>
      </c>
      <c r="AC28" s="8">
        <v>1234918</v>
      </c>
      <c r="AD28" s="30" cm="1">
        <f t="array" aca="1" ref="AD28" ca="1">INDIRECT("Sheet1!"&amp;"H"&amp;ROW())</f>
        <v>0</v>
      </c>
      <c r="AE28" s="8">
        <v>3</v>
      </c>
      <c r="AF28" s="8">
        <v>3</v>
      </c>
      <c r="AG28" s="8">
        <v>3</v>
      </c>
      <c r="AH28" s="8">
        <v>0</v>
      </c>
      <c r="AI28" s="8">
        <v>0</v>
      </c>
      <c r="AJ28" s="29" cm="1">
        <f t="array" aca="1" ref="AJ28" ca="1">INDIRECT("Sheet1!"&amp;"J"&amp;ROW())</f>
        <v>0</v>
      </c>
      <c r="AK28" s="8">
        <v>3</v>
      </c>
      <c r="AL28" s="8">
        <v>0</v>
      </c>
      <c r="AM28" s="8">
        <v>0</v>
      </c>
      <c r="AN28" s="8">
        <v>0</v>
      </c>
      <c r="AO28" s="8">
        <v>0</v>
      </c>
    </row>
    <row r="29" spans="1:41">
      <c r="A29" s="3">
        <v>820590227</v>
      </c>
      <c r="B29" s="3" t="s">
        <v>125</v>
      </c>
      <c r="D29" s="8">
        <f ca="1">IFERROR(IF(Sheet1!AC29&gt;0,SMALL(INDIRECT(Sheet2!$W$2&amp;"F"&amp;Sheet2!$B29&amp;":F"&amp;Sheet2!$D29),Sheet1!AC29),IF(G29="",MAX(MAX(Sheet1!U29,IFERROR(AVERAGE(F29:J29),0)),AVERAGE(INDIRECT(Sheet2!$W$2&amp;"F"&amp;Sheet2!B29&amp;":F"&amp;Sheet2!$D29))),IF(Sheet1!U29&lt;F29,AVERAGE(F29:J29),""))),"")</f>
        <v>1155000</v>
      </c>
      <c r="E29" s="8">
        <v>938000</v>
      </c>
      <c r="F29" s="8">
        <v>1155000</v>
      </c>
      <c r="L29" s="29">
        <v>155</v>
      </c>
      <c r="M29" s="8">
        <v>168</v>
      </c>
      <c r="N29" s="8">
        <v>162</v>
      </c>
      <c r="O29" s="8">
        <v>164</v>
      </c>
      <c r="P29" s="8">
        <v>152</v>
      </c>
      <c r="Q29" s="8">
        <v>155</v>
      </c>
      <c r="S29" s="8">
        <v>0</v>
      </c>
      <c r="T29" s="8">
        <v>0</v>
      </c>
      <c r="U29" s="8">
        <v>0</v>
      </c>
      <c r="V29" s="8">
        <v>0</v>
      </c>
      <c r="W29" s="8">
        <v>0</v>
      </c>
      <c r="X29" s="29" cm="1">
        <f t="array" aca="1" ref="X29" ca="1">INDIRECT("Sheet3!"&amp;"L"&amp;ROW())</f>
        <v>1302198</v>
      </c>
      <c r="Y29" s="8">
        <v>1302198</v>
      </c>
      <c r="Z29" s="8">
        <v>1302198</v>
      </c>
      <c r="AA29" s="8">
        <v>1335165</v>
      </c>
      <c r="AB29" s="8">
        <v>1302198</v>
      </c>
      <c r="AC29" s="8">
        <v>1302198</v>
      </c>
      <c r="AD29" s="30" cm="1">
        <f t="array" aca="1" ref="AD29" ca="1">INDIRECT("Sheet1!"&amp;"H"&amp;ROW())</f>
        <v>2</v>
      </c>
      <c r="AE29" s="8">
        <v>2</v>
      </c>
      <c r="AF29" s="8">
        <v>2</v>
      </c>
      <c r="AG29" s="8">
        <v>2</v>
      </c>
      <c r="AH29" s="8">
        <v>2</v>
      </c>
      <c r="AI29" s="8">
        <v>2</v>
      </c>
      <c r="AJ29" s="29" cm="1">
        <f t="array" aca="1" ref="AJ29" ca="1">INDIRECT("Sheet1!"&amp;"J"&amp;ROW())</f>
        <v>2</v>
      </c>
      <c r="AK29" s="8">
        <v>2</v>
      </c>
      <c r="AL29" s="8">
        <v>2</v>
      </c>
      <c r="AM29" s="8">
        <v>2</v>
      </c>
      <c r="AN29" s="8">
        <v>2</v>
      </c>
      <c r="AO29" s="8">
        <v>2</v>
      </c>
    </row>
    <row r="30" spans="1:41">
      <c r="A30" s="3">
        <v>820590228</v>
      </c>
      <c r="B30" s="3" t="s">
        <v>126</v>
      </c>
      <c r="D30" s="8" t="str">
        <f ca="1">IFERROR(IF(Sheet1!AC30&gt;0,SMALL(INDIRECT(Sheet2!$W$2&amp;"F"&amp;Sheet2!$B30&amp;":F"&amp;Sheet2!$D30),Sheet1!AC30),IF(G30="",MAX(MAX(Sheet1!U30,IFERROR(AVERAGE(F30:J30),0)),AVERAGE(INDIRECT(Sheet2!$W$2&amp;"F"&amp;Sheet2!B30&amp;":F"&amp;Sheet2!$D30))),IF(Sheet1!U30&lt;F30,AVERAGE(F30:J30),""))),"")</f>
        <v/>
      </c>
      <c r="E30" s="8">
        <v>79200</v>
      </c>
      <c r="F30" s="8">
        <v>79200</v>
      </c>
      <c r="G30" s="8">
        <v>79200</v>
      </c>
      <c r="H30" s="8">
        <v>79200</v>
      </c>
      <c r="I30" s="8">
        <v>79200</v>
      </c>
      <c r="J30" s="32">
        <v>79200</v>
      </c>
      <c r="L30" s="29">
        <v>91</v>
      </c>
      <c r="M30" s="8">
        <v>124</v>
      </c>
      <c r="N30" s="8">
        <v>121</v>
      </c>
      <c r="O30" s="8">
        <v>119</v>
      </c>
      <c r="P30" s="8">
        <v>91</v>
      </c>
      <c r="Q30" s="8">
        <v>91</v>
      </c>
      <c r="S30" s="8">
        <v>1</v>
      </c>
      <c r="T30" s="8">
        <v>1</v>
      </c>
      <c r="U30" s="8">
        <v>1</v>
      </c>
      <c r="V30" s="8">
        <v>1</v>
      </c>
      <c r="W30" s="8">
        <v>1</v>
      </c>
      <c r="X30" s="29" cm="1">
        <f t="array" aca="1" ref="X30" ca="1">INDIRECT("Sheet3!"&amp;"L"&amp;ROW())</f>
        <v>90435</v>
      </c>
      <c r="Y30" s="8">
        <v>90435</v>
      </c>
      <c r="Z30" s="8">
        <v>90435</v>
      </c>
      <c r="AA30" s="8">
        <v>94783</v>
      </c>
      <c r="AB30" s="8">
        <v>90435</v>
      </c>
      <c r="AC30" s="8">
        <v>90435</v>
      </c>
      <c r="AD30" s="30" cm="1">
        <f t="array" aca="1" ref="AD30" ca="1">INDIRECT("Sheet1!"&amp;"H"&amp;ROW())</f>
        <v>43</v>
      </c>
      <c r="AE30" s="8">
        <v>39</v>
      </c>
      <c r="AF30" s="8">
        <v>42</v>
      </c>
      <c r="AG30" s="8">
        <v>42</v>
      </c>
      <c r="AH30" s="8">
        <v>42</v>
      </c>
      <c r="AI30" s="8">
        <v>43</v>
      </c>
      <c r="AJ30" s="29" cm="1">
        <f t="array" aca="1" ref="AJ30" ca="1">INDIRECT("Sheet1!"&amp;"J"&amp;ROW())</f>
        <v>15</v>
      </c>
      <c r="AK30" s="8">
        <v>14</v>
      </c>
      <c r="AL30" s="8">
        <v>15</v>
      </c>
      <c r="AM30" s="8">
        <v>15</v>
      </c>
      <c r="AN30" s="8">
        <v>15</v>
      </c>
      <c r="AO30" s="8">
        <v>15</v>
      </c>
    </row>
    <row r="31" spans="1:41">
      <c r="A31" s="3">
        <v>820590229</v>
      </c>
      <c r="B31" s="3" t="s">
        <v>127</v>
      </c>
      <c r="D31" s="8" t="str">
        <f ca="1">IFERROR(IF(Sheet1!AC31&gt;0,SMALL(INDIRECT(Sheet2!$W$2&amp;"F"&amp;Sheet2!$B31&amp;":F"&amp;Sheet2!$D31),Sheet1!AC31),IF(G31="",MAX(MAX(Sheet1!U31,IFERROR(AVERAGE(F31:J31),0)),AVERAGE(INDIRECT(Sheet2!$W$2&amp;"F"&amp;Sheet2!B31&amp;":F"&amp;Sheet2!$D31))),IF(Sheet1!U31&lt;F31,AVERAGE(F31:J31),""))),"")</f>
        <v/>
      </c>
      <c r="E31" s="8">
        <v>77614</v>
      </c>
      <c r="F31" s="8">
        <v>77614</v>
      </c>
      <c r="G31" s="8">
        <v>80408</v>
      </c>
      <c r="H31" s="8">
        <v>84124</v>
      </c>
      <c r="I31" s="8">
        <v>84150</v>
      </c>
      <c r="J31" s="32">
        <v>84150</v>
      </c>
      <c r="L31" s="29">
        <v>103</v>
      </c>
      <c r="M31" s="8">
        <v>116</v>
      </c>
      <c r="N31" s="8">
        <v>112</v>
      </c>
      <c r="O31" s="8">
        <v>102</v>
      </c>
      <c r="P31" s="8">
        <v>102</v>
      </c>
      <c r="Q31" s="8">
        <v>103</v>
      </c>
      <c r="S31" s="8">
        <v>1</v>
      </c>
      <c r="T31" s="8">
        <v>1</v>
      </c>
      <c r="U31" s="8">
        <v>1</v>
      </c>
      <c r="V31" s="8">
        <v>1</v>
      </c>
      <c r="W31" s="8">
        <v>1</v>
      </c>
      <c r="X31" s="29" cm="1">
        <f t="array" aca="1" ref="X31" ca="1">INDIRECT("Sheet3!"&amp;"L"&amp;ROW())</f>
        <v>92764</v>
      </c>
      <c r="Y31" s="8">
        <v>92982</v>
      </c>
      <c r="Z31" s="8">
        <v>90999</v>
      </c>
      <c r="AA31" s="8">
        <v>95226</v>
      </c>
      <c r="AB31" s="8">
        <v>90878</v>
      </c>
      <c r="AC31" s="8">
        <v>92764</v>
      </c>
      <c r="AD31" s="30" cm="1">
        <f t="array" aca="1" ref="AD31" ca="1">INDIRECT("Sheet1!"&amp;"H"&amp;ROW())</f>
        <v>45</v>
      </c>
      <c r="AE31" s="8">
        <v>49</v>
      </c>
      <c r="AF31" s="8">
        <v>49</v>
      </c>
      <c r="AG31" s="8">
        <v>49</v>
      </c>
      <c r="AH31" s="8">
        <v>50</v>
      </c>
      <c r="AI31" s="8">
        <v>45</v>
      </c>
      <c r="AJ31" s="29" cm="1">
        <f t="array" aca="1" ref="AJ31" ca="1">INDIRECT("Sheet1!"&amp;"J"&amp;ROW())</f>
        <v>26</v>
      </c>
      <c r="AK31" s="8">
        <v>30</v>
      </c>
      <c r="AL31" s="8">
        <v>30</v>
      </c>
      <c r="AM31" s="8">
        <v>30</v>
      </c>
      <c r="AN31" s="8">
        <v>26</v>
      </c>
      <c r="AO31" s="8">
        <v>26</v>
      </c>
    </row>
    <row r="32" spans="1:41">
      <c r="A32" s="3">
        <v>820590230</v>
      </c>
      <c r="B32" s="3" t="s">
        <v>128</v>
      </c>
      <c r="D32" s="8" t="str">
        <f ca="1">IFERROR(IF(Sheet1!AC32&gt;0,SMALL(INDIRECT(Sheet2!$W$2&amp;"F"&amp;Sheet2!$B32&amp;":F"&amp;Sheet2!$D32),Sheet1!AC32),IF(G32="",MAX(MAX(Sheet1!U32,IFERROR(AVERAGE(F32:J32),0)),AVERAGE(INDIRECT(Sheet2!$W$2&amp;"F"&amp;Sheet2!B32&amp;":F"&amp;Sheet2!$D32))),IF(Sheet1!U32&lt;F32,AVERAGE(F32:J32),""))),"")</f>
        <v/>
      </c>
      <c r="E32" s="8">
        <v>129800</v>
      </c>
      <c r="F32" s="8">
        <v>137600</v>
      </c>
      <c r="G32" s="8">
        <v>137600</v>
      </c>
      <c r="L32" s="29">
        <v>69</v>
      </c>
      <c r="M32" s="8">
        <v>90</v>
      </c>
      <c r="N32" s="8">
        <v>85</v>
      </c>
      <c r="O32" s="8">
        <v>83</v>
      </c>
      <c r="P32" s="8">
        <v>72</v>
      </c>
      <c r="Q32" s="8">
        <v>69</v>
      </c>
      <c r="S32" s="8">
        <v>0</v>
      </c>
      <c r="T32" s="8">
        <v>1</v>
      </c>
      <c r="U32" s="8">
        <v>1</v>
      </c>
      <c r="V32" s="8">
        <v>1</v>
      </c>
      <c r="W32" s="8">
        <v>1</v>
      </c>
      <c r="X32" s="29" cm="1">
        <f t="array" aca="1" ref="X32" ca="1">INDIRECT("Sheet3!"&amp;"L"&amp;ROW())</f>
        <v>157802</v>
      </c>
      <c r="Y32" s="8">
        <v>152114</v>
      </c>
      <c r="Z32" s="8">
        <v>174615</v>
      </c>
      <c r="AA32" s="8">
        <v>164396</v>
      </c>
      <c r="AB32" s="8">
        <v>157802</v>
      </c>
      <c r="AC32" s="8">
        <v>157802</v>
      </c>
      <c r="AD32" s="30" cm="1">
        <f t="array" aca="1" ref="AD32" ca="1">INDIRECT("Sheet1!"&amp;"H"&amp;ROW())</f>
        <v>9</v>
      </c>
      <c r="AE32" s="8">
        <v>14</v>
      </c>
      <c r="AF32" s="8">
        <v>11</v>
      </c>
      <c r="AG32" s="8">
        <v>9</v>
      </c>
      <c r="AH32" s="8">
        <v>9</v>
      </c>
      <c r="AI32" s="8">
        <v>9</v>
      </c>
      <c r="AJ32" s="29" cm="1">
        <f t="array" aca="1" ref="AJ32" ca="1">INDIRECT("Sheet1!"&amp;"J"&amp;ROW())</f>
        <v>3</v>
      </c>
      <c r="AK32" s="8">
        <v>3</v>
      </c>
      <c r="AL32" s="8">
        <v>3</v>
      </c>
      <c r="AM32" s="8">
        <v>3</v>
      </c>
      <c r="AN32" s="8">
        <v>3</v>
      </c>
      <c r="AO32" s="8">
        <v>3</v>
      </c>
    </row>
    <row r="33" spans="1:41">
      <c r="A33" s="3">
        <v>820590231</v>
      </c>
      <c r="B33" s="3" t="s">
        <v>129</v>
      </c>
      <c r="D33" s="8" t="str">
        <f ca="1">IFERROR(IF(Sheet1!AC33&gt;0,SMALL(INDIRECT(Sheet2!$W$2&amp;"F"&amp;Sheet2!$B33&amp;":F"&amp;Sheet2!$D33),Sheet1!AC33),IF(G33="",MAX(MAX(Sheet1!U33,IFERROR(AVERAGE(F33:J33),0)),AVERAGE(INDIRECT(Sheet2!$W$2&amp;"F"&amp;Sheet2!B33&amp;":F"&amp;Sheet2!$D33))),IF(Sheet1!U33&lt;F33,AVERAGE(F33:J33),""))),"")</f>
        <v/>
      </c>
      <c r="E33" s="8">
        <v>137600</v>
      </c>
      <c r="F33" s="8">
        <v>137600</v>
      </c>
      <c r="G33" s="8">
        <v>152900</v>
      </c>
      <c r="L33" s="29">
        <v>69</v>
      </c>
      <c r="M33" s="8">
        <v>90</v>
      </c>
      <c r="N33" s="8">
        <v>85</v>
      </c>
      <c r="O33" s="8">
        <v>83</v>
      </c>
      <c r="P33" s="8">
        <v>72</v>
      </c>
      <c r="Q33" s="8">
        <v>69</v>
      </c>
      <c r="S33" s="8">
        <v>0</v>
      </c>
      <c r="T33" s="8">
        <v>1</v>
      </c>
      <c r="U33" s="8">
        <v>1</v>
      </c>
      <c r="V33" s="8">
        <v>1</v>
      </c>
      <c r="W33" s="8">
        <v>1</v>
      </c>
      <c r="X33" s="29" cm="1">
        <f t="array" aca="1" ref="X33" ca="1">INDIRECT("Sheet3!"&amp;"L"&amp;ROW())</f>
        <v>174615</v>
      </c>
      <c r="Y33" s="8">
        <v>172717</v>
      </c>
      <c r="Z33" s="8">
        <v>174615</v>
      </c>
      <c r="AA33" s="8">
        <v>172802</v>
      </c>
      <c r="AB33" s="8">
        <v>174615</v>
      </c>
      <c r="AC33" s="8">
        <v>174615</v>
      </c>
      <c r="AD33" s="30" cm="1">
        <f t="array" aca="1" ref="AD33" ca="1">INDIRECT("Sheet1!"&amp;"H"&amp;ROW())</f>
        <v>8</v>
      </c>
      <c r="AE33" s="8">
        <v>11</v>
      </c>
      <c r="AF33" s="8">
        <v>9</v>
      </c>
      <c r="AG33" s="8">
        <v>8</v>
      </c>
      <c r="AH33" s="8">
        <v>8</v>
      </c>
      <c r="AI33" s="8">
        <v>8</v>
      </c>
      <c r="AJ33" s="29" cm="1">
        <f t="array" aca="1" ref="AJ33" ca="1">INDIRECT("Sheet1!"&amp;"J"&amp;ROW())</f>
        <v>3</v>
      </c>
      <c r="AK33" s="8">
        <v>4</v>
      </c>
      <c r="AL33" s="8">
        <v>3</v>
      </c>
      <c r="AM33" s="8">
        <v>3</v>
      </c>
      <c r="AN33" s="8">
        <v>3</v>
      </c>
      <c r="AO33" s="8">
        <v>3</v>
      </c>
    </row>
    <row r="34" spans="1:41">
      <c r="A34" s="3">
        <v>820590232</v>
      </c>
      <c r="B34" s="3" t="s">
        <v>46</v>
      </c>
      <c r="D34" s="8">
        <f ca="1">IFERROR(IF(Sheet1!AC34&gt;0,SMALL(INDIRECT(Sheet2!$W$2&amp;"F"&amp;Sheet2!$B34&amp;":F"&amp;Sheet2!$D34),Sheet1!AC34),IF(G34="",MAX(MAX(Sheet1!U34,IFERROR(AVERAGE(F34:J34),0)),AVERAGE(INDIRECT(Sheet2!$W$2&amp;"F"&amp;Sheet2!B34&amp;":F"&amp;Sheet2!$D34))),IF(Sheet1!U34&lt;F34,AVERAGE(F34:J34),""))),"")</f>
        <v>2466750</v>
      </c>
      <c r="E34" s="8">
        <v>2403500</v>
      </c>
      <c r="L34" s="29">
        <v>235</v>
      </c>
      <c r="M34" s="8">
        <v>198</v>
      </c>
      <c r="N34" s="8">
        <v>215</v>
      </c>
      <c r="O34" s="8">
        <v>228</v>
      </c>
      <c r="P34" s="8">
        <v>232</v>
      </c>
      <c r="Q34" s="8">
        <v>235</v>
      </c>
      <c r="S34" s="8">
        <v>0</v>
      </c>
      <c r="T34" s="8">
        <v>0</v>
      </c>
      <c r="U34" s="8">
        <v>0</v>
      </c>
      <c r="V34" s="8">
        <v>0</v>
      </c>
      <c r="W34" s="8">
        <v>0</v>
      </c>
      <c r="X34" s="29" cm="1">
        <f t="array" aca="1" ref="X34" ca="1">INDIRECT("Sheet3!"&amp;"L"&amp;ROW())</f>
        <v>2743681</v>
      </c>
      <c r="Y34" s="8">
        <v>2743681</v>
      </c>
      <c r="Z34" s="8">
        <v>2743681</v>
      </c>
      <c r="AA34" s="8">
        <v>2776648</v>
      </c>
      <c r="AB34" s="8">
        <v>2743681</v>
      </c>
      <c r="AC34" s="8">
        <v>2743681</v>
      </c>
      <c r="AD34" s="30" cm="1">
        <f t="array" aca="1" ref="AD34" ca="1">INDIRECT("Sheet1!"&amp;"H"&amp;ROW())</f>
        <v>4</v>
      </c>
      <c r="AE34" s="8">
        <v>4</v>
      </c>
      <c r="AF34" s="8">
        <v>4</v>
      </c>
      <c r="AG34" s="8">
        <v>4</v>
      </c>
      <c r="AH34" s="8">
        <v>4</v>
      </c>
      <c r="AI34" s="8">
        <v>4</v>
      </c>
      <c r="AJ34" s="29" cm="1">
        <f t="array" aca="1" ref="AJ34" ca="1">INDIRECT("Sheet1!"&amp;"J"&amp;ROW())</f>
        <v>1</v>
      </c>
      <c r="AK34" s="8">
        <v>1</v>
      </c>
      <c r="AL34" s="8">
        <v>1</v>
      </c>
      <c r="AM34" s="8">
        <v>1</v>
      </c>
      <c r="AN34" s="8">
        <v>1</v>
      </c>
      <c r="AO34" s="8">
        <v>1</v>
      </c>
    </row>
    <row r="35" spans="1:41">
      <c r="A35" s="3">
        <v>820590234</v>
      </c>
      <c r="B35" s="3" t="s">
        <v>130</v>
      </c>
      <c r="D35" s="8" t="str">
        <f ca="1">IFERROR(IF(Sheet1!AC35&gt;0,SMALL(INDIRECT(Sheet2!$W$2&amp;"F"&amp;Sheet2!$B35&amp;":F"&amp;Sheet2!$D35),Sheet1!AC35),IF(G35="",MAX(MAX(Sheet1!U35,IFERROR(AVERAGE(F35:J35),0)),AVERAGE(INDIRECT(Sheet2!$W$2&amp;"F"&amp;Sheet2!B35&amp;":F"&amp;Sheet2!$D35))),IF(Sheet1!U35&lt;F35,AVERAGE(F35:J35),""))),"")</f>
        <v/>
      </c>
      <c r="E35" s="8">
        <v>179776</v>
      </c>
      <c r="F35" s="8">
        <v>179776</v>
      </c>
      <c r="G35" s="8">
        <v>179777</v>
      </c>
      <c r="H35" s="8">
        <v>179782</v>
      </c>
      <c r="I35" s="8">
        <v>180000</v>
      </c>
      <c r="J35" s="32">
        <v>187867</v>
      </c>
      <c r="L35" s="29">
        <v>89</v>
      </c>
      <c r="M35" s="8">
        <v>86</v>
      </c>
      <c r="N35" s="8">
        <v>84</v>
      </c>
      <c r="O35" s="8">
        <v>86</v>
      </c>
      <c r="P35" s="8">
        <v>86</v>
      </c>
      <c r="Q35" s="8">
        <v>89</v>
      </c>
      <c r="S35" s="8">
        <v>1</v>
      </c>
      <c r="T35" s="8">
        <v>1</v>
      </c>
      <c r="U35" s="8">
        <v>1</v>
      </c>
      <c r="V35" s="8">
        <v>0</v>
      </c>
      <c r="W35" s="8">
        <v>1</v>
      </c>
      <c r="X35" s="29" cm="1">
        <f t="array" aca="1" ref="X35" ca="1">INDIRECT("Sheet3!"&amp;"L"&amp;ROW())</f>
        <v>203438</v>
      </c>
      <c r="Y35" s="8">
        <v>213399</v>
      </c>
      <c r="Z35" s="8">
        <v>213399</v>
      </c>
      <c r="AA35" s="8">
        <v>219920</v>
      </c>
      <c r="AB35" s="8">
        <v>209946</v>
      </c>
      <c r="AC35" s="8">
        <v>203438</v>
      </c>
      <c r="AD35" s="30" cm="1">
        <f t="array" aca="1" ref="AD35" ca="1">INDIRECT("Sheet1!"&amp;"H"&amp;ROW())</f>
        <v>11</v>
      </c>
      <c r="AE35" s="8">
        <v>10</v>
      </c>
      <c r="AF35" s="8">
        <v>10</v>
      </c>
      <c r="AG35" s="8">
        <v>10</v>
      </c>
      <c r="AH35" s="8">
        <v>11</v>
      </c>
      <c r="AI35" s="8">
        <v>11</v>
      </c>
      <c r="AJ35" s="29" cm="1">
        <f t="array" aca="1" ref="AJ35" ca="1">INDIRECT("Sheet1!"&amp;"J"&amp;ROW())</f>
        <v>9</v>
      </c>
      <c r="AK35" s="8">
        <v>8</v>
      </c>
      <c r="AL35" s="8">
        <v>9</v>
      </c>
      <c r="AM35" s="8">
        <v>9</v>
      </c>
      <c r="AN35" s="8">
        <v>9</v>
      </c>
      <c r="AO35" s="8">
        <v>9</v>
      </c>
    </row>
    <row r="36" spans="1:41">
      <c r="A36" s="3">
        <v>820590233</v>
      </c>
      <c r="B36" s="3" t="s">
        <v>131</v>
      </c>
      <c r="D36" s="8" t="str">
        <f ca="1">IFERROR(IF(Sheet1!AC36&gt;0,SMALL(INDIRECT(Sheet2!$W$2&amp;"F"&amp;Sheet2!$B36&amp;":F"&amp;Sheet2!$D36),Sheet1!AC36),IF(G36="",MAX(MAX(Sheet1!U36,IFERROR(AVERAGE(F36:J36),0)),AVERAGE(INDIRECT(Sheet2!$W$2&amp;"F"&amp;Sheet2!B36&amp;":F"&amp;Sheet2!$D36))),IF(Sheet1!U36&lt;F36,AVERAGE(F36:J36),""))),"")</f>
        <v/>
      </c>
      <c r="E36" s="8">
        <v>214800</v>
      </c>
      <c r="F36" s="8">
        <v>214800</v>
      </c>
      <c r="G36" s="8">
        <v>221888</v>
      </c>
      <c r="H36" s="8">
        <v>232843</v>
      </c>
      <c r="L36" s="29">
        <v>89</v>
      </c>
      <c r="M36" s="8">
        <v>86</v>
      </c>
      <c r="N36" s="8">
        <v>84</v>
      </c>
      <c r="O36" s="8">
        <v>86</v>
      </c>
      <c r="P36" s="8">
        <v>86</v>
      </c>
      <c r="Q36" s="8">
        <v>89</v>
      </c>
      <c r="S36" s="8">
        <v>1</v>
      </c>
      <c r="T36" s="8">
        <v>1</v>
      </c>
      <c r="U36" s="8">
        <v>0</v>
      </c>
      <c r="V36" s="8">
        <v>0</v>
      </c>
      <c r="W36" s="8">
        <v>0</v>
      </c>
      <c r="X36" s="29" cm="1">
        <f t="array" aca="1" ref="X36" ca="1">INDIRECT("Sheet3!"&amp;"L"&amp;ROW())</f>
        <v>251739</v>
      </c>
      <c r="Y36" s="8">
        <v>212381</v>
      </c>
      <c r="Z36" s="8">
        <v>217766</v>
      </c>
      <c r="AA36" s="8">
        <v>273454</v>
      </c>
      <c r="AB36" s="8">
        <v>264663</v>
      </c>
      <c r="AC36" s="8">
        <v>251739</v>
      </c>
      <c r="AD36" s="30" cm="1">
        <f t="array" aca="1" ref="AD36" ca="1">INDIRECT("Sheet1!"&amp;"H"&amp;ROW())</f>
        <v>5</v>
      </c>
      <c r="AE36" s="8">
        <v>9</v>
      </c>
      <c r="AF36" s="8">
        <v>7</v>
      </c>
      <c r="AG36" s="8">
        <v>3</v>
      </c>
      <c r="AH36" s="8">
        <v>4</v>
      </c>
      <c r="AI36" s="8">
        <v>5</v>
      </c>
      <c r="AJ36" s="29" cm="1">
        <f t="array" aca="1" ref="AJ36" ca="1">INDIRECT("Sheet1!"&amp;"J"&amp;ROW())</f>
        <v>4</v>
      </c>
      <c r="AK36" s="8">
        <v>2</v>
      </c>
      <c r="AL36" s="8">
        <v>3</v>
      </c>
      <c r="AM36" s="8">
        <v>3</v>
      </c>
      <c r="AN36" s="8">
        <v>4</v>
      </c>
      <c r="AO36" s="8">
        <v>4</v>
      </c>
    </row>
    <row r="37" spans="1:41">
      <c r="A37" s="3">
        <v>820590235</v>
      </c>
      <c r="B37" s="3" t="s">
        <v>132</v>
      </c>
      <c r="D37" s="8" t="str">
        <f ca="1">IFERROR(IF(Sheet1!AC37&gt;0,SMALL(INDIRECT(Sheet2!$W$2&amp;"F"&amp;Sheet2!$B37&amp;":F"&amp;Sheet2!$D37),Sheet1!AC37),IF(G37="",MAX(MAX(Sheet1!U37,IFERROR(AVERAGE(F37:J37),0)),AVERAGE(INDIRECT(Sheet2!$W$2&amp;"F"&amp;Sheet2!B37&amp;":F"&amp;Sheet2!$D37))),IF(Sheet1!U37&lt;F37,AVERAGE(F37:J37),""))),"")</f>
        <v/>
      </c>
      <c r="E37" s="8">
        <v>247000</v>
      </c>
      <c r="F37" s="8">
        <v>254000</v>
      </c>
      <c r="G37" s="8">
        <v>255892</v>
      </c>
      <c r="H37" s="8">
        <v>266700</v>
      </c>
      <c r="I37" s="8">
        <v>267748</v>
      </c>
      <c r="L37" s="29">
        <v>115</v>
      </c>
      <c r="M37" s="8">
        <v>151</v>
      </c>
      <c r="N37" s="8">
        <v>143</v>
      </c>
      <c r="O37" s="8">
        <v>130</v>
      </c>
      <c r="P37" s="8">
        <v>123</v>
      </c>
      <c r="Q37" s="8">
        <v>115</v>
      </c>
      <c r="S37" s="8">
        <v>1</v>
      </c>
      <c r="T37" s="8">
        <v>0</v>
      </c>
      <c r="U37" s="8">
        <v>0</v>
      </c>
      <c r="V37" s="8">
        <v>0</v>
      </c>
      <c r="W37" s="8">
        <v>0</v>
      </c>
      <c r="X37" s="29" cm="1">
        <f t="array" aca="1" ref="X37" ca="1">INDIRECT("Sheet3!"&amp;"L"&amp;ROW())</f>
        <v>292602</v>
      </c>
      <c r="Y37" s="8">
        <v>284662</v>
      </c>
      <c r="Z37" s="8">
        <v>301868</v>
      </c>
      <c r="AA37" s="8">
        <v>310659</v>
      </c>
      <c r="AB37" s="8">
        <v>301868</v>
      </c>
      <c r="AC37" s="8">
        <v>292602</v>
      </c>
      <c r="AD37" s="30" cm="1">
        <f t="array" aca="1" ref="AD37" ca="1">INDIRECT("Sheet1!"&amp;"H"&amp;ROW())</f>
        <v>7</v>
      </c>
      <c r="AE37" s="8">
        <v>7</v>
      </c>
      <c r="AF37" s="8">
        <v>5</v>
      </c>
      <c r="AG37" s="8">
        <v>5</v>
      </c>
      <c r="AH37" s="8">
        <v>5</v>
      </c>
      <c r="AI37" s="8">
        <v>7</v>
      </c>
      <c r="AJ37" s="29" cm="1">
        <f t="array" aca="1" ref="AJ37" ca="1">INDIRECT("Sheet1!"&amp;"J"&amp;ROW())</f>
        <v>5</v>
      </c>
      <c r="AK37" s="8">
        <v>3</v>
      </c>
      <c r="AL37" s="8">
        <v>3</v>
      </c>
      <c r="AM37" s="8">
        <v>3</v>
      </c>
      <c r="AN37" s="8">
        <v>5</v>
      </c>
      <c r="AO37" s="8">
        <v>5</v>
      </c>
    </row>
    <row r="38" spans="1:41">
      <c r="A38" s="3">
        <v>820590236</v>
      </c>
      <c r="B38" s="3" t="s">
        <v>133</v>
      </c>
      <c r="D38" s="8" t="str">
        <f ca="1">IFERROR(IF(Sheet1!AC38&gt;0,SMALL(INDIRECT(Sheet2!$W$2&amp;"F"&amp;Sheet2!$B38&amp;":F"&amp;Sheet2!$D38),Sheet1!AC38),IF(G38="",MAX(MAX(Sheet1!U38,IFERROR(AVERAGE(F38:J38),0)),AVERAGE(INDIRECT(Sheet2!$W$2&amp;"F"&amp;Sheet2!B38&amp;":F"&amp;Sheet2!$D38))),IF(Sheet1!U38&lt;F38,AVERAGE(F38:J38),""))),"")</f>
        <v/>
      </c>
      <c r="E38" s="8">
        <v>247000</v>
      </c>
      <c r="F38" s="8">
        <v>247000</v>
      </c>
      <c r="G38" s="8">
        <v>251000</v>
      </c>
      <c r="H38" s="8">
        <v>263550</v>
      </c>
      <c r="L38" s="29">
        <v>115</v>
      </c>
      <c r="M38" s="8">
        <v>151</v>
      </c>
      <c r="N38" s="8">
        <v>143</v>
      </c>
      <c r="O38" s="8">
        <v>130</v>
      </c>
      <c r="P38" s="8">
        <v>123</v>
      </c>
      <c r="Q38" s="8">
        <v>115</v>
      </c>
      <c r="S38" s="8">
        <v>1</v>
      </c>
      <c r="T38" s="8">
        <v>0</v>
      </c>
      <c r="U38" s="8">
        <v>0</v>
      </c>
      <c r="V38" s="8">
        <v>0</v>
      </c>
      <c r="W38" s="8">
        <v>0</v>
      </c>
      <c r="X38" s="29" cm="1">
        <f t="array" aca="1" ref="X38" ca="1">INDIRECT("Sheet3!"&amp;"L"&amp;ROW())</f>
        <v>285865</v>
      </c>
      <c r="Y38" s="8">
        <v>267391</v>
      </c>
      <c r="Z38" s="8">
        <v>267391</v>
      </c>
      <c r="AA38" s="8">
        <v>291360</v>
      </c>
      <c r="AB38" s="8">
        <v>282569</v>
      </c>
      <c r="AC38" s="8">
        <v>285865</v>
      </c>
      <c r="AD38" s="30" cm="1">
        <f t="array" aca="1" ref="AD38" ca="1">INDIRECT("Sheet1!"&amp;"H"&amp;ROW())</f>
        <v>5</v>
      </c>
      <c r="AE38" s="8">
        <v>11</v>
      </c>
      <c r="AF38" s="8">
        <v>11</v>
      </c>
      <c r="AG38" s="8">
        <v>5</v>
      </c>
      <c r="AH38" s="8">
        <v>5</v>
      </c>
      <c r="AI38" s="8">
        <v>5</v>
      </c>
      <c r="AJ38" s="29" cm="1">
        <f t="array" aca="1" ref="AJ38" ca="1">INDIRECT("Sheet1!"&amp;"J"&amp;ROW())</f>
        <v>4</v>
      </c>
      <c r="AK38" s="8">
        <v>4</v>
      </c>
      <c r="AL38" s="8">
        <v>4</v>
      </c>
      <c r="AM38" s="8">
        <v>4</v>
      </c>
      <c r="AN38" s="8">
        <v>4</v>
      </c>
      <c r="AO38" s="8">
        <v>4</v>
      </c>
    </row>
    <row r="39" spans="1:41">
      <c r="A39" s="3">
        <v>820590237</v>
      </c>
      <c r="B39" s="3" t="s">
        <v>134</v>
      </c>
      <c r="D39" s="8" t="str">
        <f ca="1">IFERROR(IF(Sheet1!AC39&gt;0,SMALL(INDIRECT(Sheet2!$W$2&amp;"F"&amp;Sheet2!$B39&amp;":F"&amp;Sheet2!$D39),Sheet1!AC39),IF(G39="",MAX(MAX(Sheet1!U39,IFERROR(AVERAGE(F39:J39),0)),AVERAGE(INDIRECT(Sheet2!$W$2&amp;"F"&amp;Sheet2!B39&amp;":F"&amp;Sheet2!$D39))),IF(Sheet1!U39&lt;F39,AVERAGE(F39:J39),""))),"")</f>
        <v/>
      </c>
      <c r="E39" s="8">
        <v>108900</v>
      </c>
      <c r="F39" s="8">
        <v>108900</v>
      </c>
      <c r="G39" s="8">
        <v>108900</v>
      </c>
      <c r="H39" s="8">
        <v>108900</v>
      </c>
      <c r="I39" s="8">
        <v>121000</v>
      </c>
      <c r="L39" s="29">
        <v>112</v>
      </c>
      <c r="M39" s="8">
        <v>142</v>
      </c>
      <c r="N39" s="8">
        <v>143</v>
      </c>
      <c r="O39" s="8">
        <v>136</v>
      </c>
      <c r="P39" s="8">
        <v>123</v>
      </c>
      <c r="Q39" s="8">
        <v>112</v>
      </c>
      <c r="S39" s="8">
        <v>1</v>
      </c>
      <c r="T39" s="8">
        <v>1</v>
      </c>
      <c r="U39" s="8">
        <v>1</v>
      </c>
      <c r="V39" s="8">
        <v>0</v>
      </c>
      <c r="W39" s="8">
        <v>0</v>
      </c>
      <c r="X39" s="29" cm="1">
        <f t="array" aca="1" ref="X39" ca="1">INDIRECT("Sheet3!"&amp;"L"&amp;ROW())</f>
        <v>128923</v>
      </c>
      <c r="Y39" s="8">
        <v>133070</v>
      </c>
      <c r="Z39" s="8">
        <v>126264</v>
      </c>
      <c r="AA39" s="8">
        <v>132857</v>
      </c>
      <c r="AB39" s="8">
        <v>126264</v>
      </c>
      <c r="AC39" s="8">
        <v>128923</v>
      </c>
      <c r="AD39" s="30" cm="1">
        <f t="array" aca="1" ref="AD39" ca="1">INDIRECT("Sheet1!"&amp;"H"&amp;ROW())</f>
        <v>21</v>
      </c>
      <c r="AE39" s="8">
        <v>19</v>
      </c>
      <c r="AF39" s="8">
        <v>18</v>
      </c>
      <c r="AG39" s="8">
        <v>18</v>
      </c>
      <c r="AH39" s="8">
        <v>22</v>
      </c>
      <c r="AI39" s="8">
        <v>21</v>
      </c>
      <c r="AJ39" s="29" cm="1">
        <f t="array" aca="1" ref="AJ39" ca="1">INDIRECT("Sheet1!"&amp;"J"&amp;ROW())</f>
        <v>5</v>
      </c>
      <c r="AK39" s="8">
        <v>3</v>
      </c>
      <c r="AL39" s="8">
        <v>3</v>
      </c>
      <c r="AM39" s="8">
        <v>3</v>
      </c>
      <c r="AN39" s="8">
        <v>5</v>
      </c>
      <c r="AO39" s="8">
        <v>5</v>
      </c>
    </row>
    <row r="40" spans="1:41">
      <c r="A40" s="3">
        <v>820590238</v>
      </c>
      <c r="B40" s="3" t="s">
        <v>135</v>
      </c>
      <c r="D40" s="8" t="str">
        <f ca="1">IFERROR(IF(Sheet1!AC40&gt;0,SMALL(INDIRECT(Sheet2!$W$2&amp;"F"&amp;Sheet2!$B40&amp;":F"&amp;Sheet2!$D40),Sheet1!AC40),IF(G40="",MAX(MAX(Sheet1!U40,IFERROR(AVERAGE(F40:J40),0)),AVERAGE(INDIRECT(Sheet2!$W$2&amp;"F"&amp;Sheet2!B40&amp;":F"&amp;Sheet2!$D40))),IF(Sheet1!U40&lt;F40,AVERAGE(F40:J40),""))),"")</f>
        <v/>
      </c>
      <c r="E40" s="8">
        <v>142079</v>
      </c>
      <c r="F40" s="8">
        <v>143504</v>
      </c>
      <c r="G40" s="8">
        <v>143505</v>
      </c>
      <c r="H40" s="8">
        <v>143780</v>
      </c>
      <c r="I40" s="8">
        <v>144899</v>
      </c>
      <c r="J40" s="32">
        <v>144900</v>
      </c>
      <c r="L40" s="29">
        <v>53</v>
      </c>
      <c r="M40" s="8">
        <v>60</v>
      </c>
      <c r="N40" s="8">
        <v>60</v>
      </c>
      <c r="O40" s="8">
        <v>49</v>
      </c>
      <c r="P40" s="8">
        <v>53</v>
      </c>
      <c r="Q40" s="8">
        <v>53</v>
      </c>
      <c r="S40" s="8">
        <v>1</v>
      </c>
      <c r="T40" s="8">
        <v>1</v>
      </c>
      <c r="U40" s="8">
        <v>1</v>
      </c>
      <c r="V40" s="8">
        <v>1</v>
      </c>
      <c r="W40" s="8">
        <v>1</v>
      </c>
      <c r="X40" s="29" cm="1">
        <f t="array" aca="1" ref="X40" ca="1">INDIRECT("Sheet3!"&amp;"L"&amp;ROW())</f>
        <v>162802</v>
      </c>
      <c r="Y40" s="8">
        <v>167935</v>
      </c>
      <c r="Z40" s="8">
        <v>163111</v>
      </c>
      <c r="AA40" s="8">
        <v>168523</v>
      </c>
      <c r="AB40" s="8">
        <v>161418</v>
      </c>
      <c r="AC40" s="8">
        <v>162802</v>
      </c>
      <c r="AD40" s="30" cm="1">
        <f t="array" aca="1" ref="AD40" ca="1">INDIRECT("Sheet1!"&amp;"H"&amp;ROW())</f>
        <v>41</v>
      </c>
      <c r="AE40" s="8">
        <v>36</v>
      </c>
      <c r="AF40" s="8">
        <v>41</v>
      </c>
      <c r="AG40" s="8">
        <v>41</v>
      </c>
      <c r="AH40" s="8">
        <v>37</v>
      </c>
      <c r="AI40" s="8">
        <v>41</v>
      </c>
      <c r="AJ40" s="29" cm="1">
        <f t="array" aca="1" ref="AJ40" ca="1">INDIRECT("Sheet1!"&amp;"J"&amp;ROW())</f>
        <v>23</v>
      </c>
      <c r="AK40" s="8">
        <v>23</v>
      </c>
      <c r="AL40" s="8">
        <v>18</v>
      </c>
      <c r="AM40" s="8">
        <v>18</v>
      </c>
      <c r="AN40" s="8">
        <v>23</v>
      </c>
      <c r="AO40" s="8">
        <v>23</v>
      </c>
    </row>
    <row r="41" spans="1:41">
      <c r="A41" s="3">
        <v>820590239</v>
      </c>
      <c r="B41" s="3" t="s">
        <v>136</v>
      </c>
      <c r="D41" s="8" t="str">
        <f ca="1">IFERROR(IF(Sheet1!AC41&gt;0,SMALL(INDIRECT(Sheet2!$W$2&amp;"F"&amp;Sheet2!$B41&amp;":F"&amp;Sheet2!$D41),Sheet1!AC41),IF(G41="",MAX(MAX(Sheet1!U41,IFERROR(AVERAGE(F41:J41),0)),AVERAGE(INDIRECT(Sheet2!$W$2&amp;"F"&amp;Sheet2!B41&amp;":F"&amp;Sheet2!$D41))),IF(Sheet1!U41&lt;F41,AVERAGE(F41:J41),""))),"")</f>
        <v/>
      </c>
      <c r="E41" s="8">
        <v>155649</v>
      </c>
      <c r="F41" s="8">
        <v>156000</v>
      </c>
      <c r="G41" s="8">
        <v>157000</v>
      </c>
      <c r="H41" s="8">
        <v>157000</v>
      </c>
      <c r="I41" s="8">
        <v>158400</v>
      </c>
      <c r="J41" s="32">
        <v>158400</v>
      </c>
      <c r="L41" s="29">
        <v>36</v>
      </c>
      <c r="M41" s="8">
        <v>30</v>
      </c>
      <c r="N41" s="8">
        <v>31</v>
      </c>
      <c r="O41" s="8">
        <v>32</v>
      </c>
      <c r="P41" s="8">
        <v>34</v>
      </c>
      <c r="Q41" s="8">
        <v>36</v>
      </c>
      <c r="S41" s="8">
        <v>1</v>
      </c>
      <c r="T41" s="8">
        <v>1</v>
      </c>
      <c r="U41" s="8">
        <v>1</v>
      </c>
      <c r="V41" s="8">
        <v>1</v>
      </c>
      <c r="W41" s="8">
        <v>1</v>
      </c>
      <c r="X41" s="29" cm="1">
        <f t="array" aca="1" ref="X41" ca="1">INDIRECT("Sheet3!"&amp;"L"&amp;ROW())</f>
        <v>177255</v>
      </c>
      <c r="Y41" s="8">
        <v>168280</v>
      </c>
      <c r="Z41" s="8">
        <v>168538</v>
      </c>
      <c r="AA41" s="8">
        <v>182714</v>
      </c>
      <c r="AB41" s="8">
        <v>177754</v>
      </c>
      <c r="AC41" s="8">
        <v>177255</v>
      </c>
      <c r="AD41" s="30" cm="1">
        <f t="array" aca="1" ref="AD41" ca="1">INDIRECT("Sheet1!"&amp;"H"&amp;ROW())</f>
        <v>33</v>
      </c>
      <c r="AE41" s="8">
        <v>43</v>
      </c>
      <c r="AF41" s="8">
        <v>38</v>
      </c>
      <c r="AG41" s="8">
        <v>32</v>
      </c>
      <c r="AH41" s="8">
        <v>32</v>
      </c>
      <c r="AI41" s="8">
        <v>33</v>
      </c>
      <c r="AJ41" s="29" cm="1">
        <f t="array" aca="1" ref="AJ41" ca="1">INDIRECT("Sheet1!"&amp;"J"&amp;ROW())</f>
        <v>24</v>
      </c>
      <c r="AK41" s="8">
        <v>21</v>
      </c>
      <c r="AL41" s="8">
        <v>20</v>
      </c>
      <c r="AM41" s="8">
        <v>20</v>
      </c>
      <c r="AN41" s="8">
        <v>24</v>
      </c>
      <c r="AO41" s="8">
        <v>24</v>
      </c>
    </row>
    <row r="42" spans="1:41">
      <c r="A42" s="3">
        <v>820590240</v>
      </c>
      <c r="B42" s="3" t="s">
        <v>137</v>
      </c>
      <c r="D42" s="8" t="str">
        <f ca="1">IFERROR(IF(Sheet1!AC42&gt;0,SMALL(INDIRECT(Sheet2!$W$2&amp;"F"&amp;Sheet2!$B42&amp;":F"&amp;Sheet2!$D42),Sheet1!AC42),IF(G42="",MAX(MAX(Sheet1!U42,IFERROR(AVERAGE(F42:J42),0)),AVERAGE(INDIRECT(Sheet2!$W$2&amp;"F"&amp;Sheet2!B42&amp;":F"&amp;Sheet2!$D42))),IF(Sheet1!U42&lt;F42,AVERAGE(F42:J42),""))),"")</f>
        <v/>
      </c>
      <c r="E42" s="8">
        <v>136980</v>
      </c>
      <c r="F42" s="8">
        <v>136980</v>
      </c>
      <c r="G42" s="8">
        <v>136980</v>
      </c>
      <c r="H42" s="8">
        <v>136980</v>
      </c>
      <c r="I42" s="8">
        <v>141090</v>
      </c>
      <c r="J42" s="32">
        <v>141090</v>
      </c>
      <c r="L42" s="29">
        <v>83</v>
      </c>
      <c r="M42" s="8">
        <v>65</v>
      </c>
      <c r="N42" s="8">
        <v>62</v>
      </c>
      <c r="O42" s="8">
        <v>65</v>
      </c>
      <c r="P42" s="8">
        <v>78</v>
      </c>
      <c r="Q42" s="8">
        <v>83</v>
      </c>
      <c r="S42" s="8">
        <v>1</v>
      </c>
      <c r="T42" s="8">
        <v>1</v>
      </c>
      <c r="U42" s="8">
        <v>1</v>
      </c>
      <c r="V42" s="8">
        <v>1</v>
      </c>
      <c r="W42" s="8">
        <v>1</v>
      </c>
      <c r="X42" s="29" cm="1">
        <f t="array" aca="1" ref="X42" ca="1">INDIRECT("Sheet3!"&amp;"L"&amp;ROW())</f>
        <v>156902</v>
      </c>
      <c r="Y42" s="8">
        <v>156902</v>
      </c>
      <c r="Z42" s="8">
        <v>156902</v>
      </c>
      <c r="AA42" s="8">
        <v>163424</v>
      </c>
      <c r="AB42" s="8">
        <v>156902</v>
      </c>
      <c r="AC42" s="8">
        <v>156902</v>
      </c>
      <c r="AD42" s="30" cm="1">
        <f t="array" aca="1" ref="AD42" ca="1">INDIRECT("Sheet1!"&amp;"H"&amp;ROW())</f>
        <v>22</v>
      </c>
      <c r="AE42" s="8">
        <v>25</v>
      </c>
      <c r="AF42" s="8">
        <v>24</v>
      </c>
      <c r="AG42" s="8">
        <v>24</v>
      </c>
      <c r="AH42" s="8">
        <v>25</v>
      </c>
      <c r="AI42" s="8">
        <v>22</v>
      </c>
      <c r="AJ42" s="29" cm="1">
        <f t="array" aca="1" ref="AJ42" ca="1">INDIRECT("Sheet1!"&amp;"J"&amp;ROW())</f>
        <v>15</v>
      </c>
      <c r="AK42" s="8">
        <v>16</v>
      </c>
      <c r="AL42" s="8">
        <v>17</v>
      </c>
      <c r="AM42" s="8">
        <v>17</v>
      </c>
      <c r="AN42" s="8">
        <v>15</v>
      </c>
      <c r="AO42" s="8">
        <v>15</v>
      </c>
    </row>
    <row r="43" spans="1:41">
      <c r="A43" s="3">
        <v>820590241</v>
      </c>
      <c r="B43" s="3" t="s">
        <v>138</v>
      </c>
      <c r="D43" s="8" t="str">
        <f ca="1">IFERROR(IF(Sheet1!AC43&gt;0,SMALL(INDIRECT(Sheet2!$W$2&amp;"F"&amp;Sheet2!$B43&amp;":F"&amp;Sheet2!$D43),Sheet1!AC43),IF(G43="",MAX(MAX(Sheet1!U43,IFERROR(AVERAGE(F43:J43),0)),AVERAGE(INDIRECT(Sheet2!$W$2&amp;"F"&amp;Sheet2!B43&amp;":F"&amp;Sheet2!$D43))),IF(Sheet1!U43&lt;F43,AVERAGE(F43:J43),""))),"")</f>
        <v/>
      </c>
      <c r="E43" s="8">
        <v>174900</v>
      </c>
      <c r="F43" s="8">
        <v>189091</v>
      </c>
      <c r="G43" s="8">
        <v>196020</v>
      </c>
      <c r="H43" s="8">
        <v>196020</v>
      </c>
      <c r="I43" s="8">
        <v>196020</v>
      </c>
      <c r="J43" s="32">
        <v>283800</v>
      </c>
      <c r="L43" s="29">
        <v>79</v>
      </c>
      <c r="M43" s="8">
        <v>61</v>
      </c>
      <c r="N43" s="8">
        <v>72</v>
      </c>
      <c r="O43" s="8">
        <v>71</v>
      </c>
      <c r="P43" s="8">
        <v>79</v>
      </c>
      <c r="Q43" s="8">
        <v>79</v>
      </c>
      <c r="S43" s="8">
        <v>1</v>
      </c>
      <c r="T43" s="8">
        <v>1</v>
      </c>
      <c r="U43" s="8">
        <v>1</v>
      </c>
      <c r="V43" s="8">
        <v>1</v>
      </c>
      <c r="W43" s="8">
        <v>1</v>
      </c>
      <c r="X43" s="29" cm="1">
        <f t="array" aca="1" ref="X43" ca="1">INDIRECT("Sheet3!"&amp;"L"&amp;ROW())</f>
        <v>232582</v>
      </c>
      <c r="Y43" s="8">
        <v>196266</v>
      </c>
      <c r="Z43" s="8">
        <v>203154</v>
      </c>
      <c r="AA43" s="8">
        <v>212795</v>
      </c>
      <c r="AB43" s="8">
        <v>206093</v>
      </c>
      <c r="AC43" s="8">
        <v>232582</v>
      </c>
      <c r="AD43" s="30" cm="1">
        <f t="array" aca="1" ref="AD43" ca="1">INDIRECT("Sheet1!"&amp;"H"&amp;ROW())</f>
        <v>14</v>
      </c>
      <c r="AE43" s="8">
        <v>19</v>
      </c>
      <c r="AF43" s="8">
        <v>17</v>
      </c>
      <c r="AG43" s="8">
        <v>16</v>
      </c>
      <c r="AH43" s="8">
        <v>15</v>
      </c>
      <c r="AI43" s="8">
        <v>14</v>
      </c>
      <c r="AJ43" s="29" cm="1">
        <f t="array" aca="1" ref="AJ43" ca="1">INDIRECT("Sheet1!"&amp;"J"&amp;ROW())</f>
        <v>6</v>
      </c>
      <c r="AK43" s="8">
        <v>8</v>
      </c>
      <c r="AL43" s="8">
        <v>8</v>
      </c>
      <c r="AM43" s="8">
        <v>8</v>
      </c>
      <c r="AN43" s="8">
        <v>6</v>
      </c>
      <c r="AO43" s="8">
        <v>6</v>
      </c>
    </row>
    <row r="44" spans="1:41">
      <c r="A44" s="3">
        <v>820590242</v>
      </c>
      <c r="B44" s="3" t="s">
        <v>139</v>
      </c>
      <c r="D44" s="8" t="str">
        <f ca="1">IFERROR(IF(Sheet1!AC44&gt;0,SMALL(INDIRECT(Sheet2!$W$2&amp;"F"&amp;Sheet2!$B44&amp;":F"&amp;Sheet2!$D44),Sheet1!AC44),IF(G44="",MAX(MAX(Sheet1!U44,IFERROR(AVERAGE(F44:J44),0)),AVERAGE(INDIRECT(Sheet2!$W$2&amp;"F"&amp;Sheet2!B44&amp;":F"&amp;Sheet2!$D44))),IF(Sheet1!U44&lt;F44,AVERAGE(F44:J44),""))),"")</f>
        <v/>
      </c>
      <c r="E44" s="8">
        <v>647000</v>
      </c>
      <c r="F44" s="8">
        <v>647000</v>
      </c>
      <c r="G44" s="8">
        <v>669645</v>
      </c>
      <c r="H44" s="8">
        <v>692980</v>
      </c>
      <c r="I44" s="8">
        <v>718299</v>
      </c>
      <c r="J44" s="32">
        <v>718299</v>
      </c>
      <c r="L44" s="29">
        <v>100</v>
      </c>
      <c r="M44" s="8">
        <v>96</v>
      </c>
      <c r="N44" s="8">
        <v>96</v>
      </c>
      <c r="O44" s="8">
        <v>90</v>
      </c>
      <c r="P44" s="8">
        <v>97</v>
      </c>
      <c r="Q44" s="8">
        <v>100</v>
      </c>
      <c r="S44" s="8">
        <v>0</v>
      </c>
      <c r="T44" s="8">
        <v>1</v>
      </c>
      <c r="U44" s="8">
        <v>1</v>
      </c>
      <c r="V44" s="8">
        <v>1</v>
      </c>
      <c r="W44" s="8">
        <v>1</v>
      </c>
      <c r="X44" s="29" cm="1">
        <f t="array" aca="1" ref="X44" ca="1">INDIRECT("Sheet3!"&amp;"L"&amp;ROW())</f>
        <v>754569</v>
      </c>
      <c r="Y44" s="8">
        <v>748772</v>
      </c>
      <c r="Z44" s="8">
        <v>754444</v>
      </c>
      <c r="AA44" s="8">
        <v>768156</v>
      </c>
      <c r="AB44" s="8">
        <v>754444</v>
      </c>
      <c r="AC44" s="8">
        <v>754569</v>
      </c>
      <c r="AD44" s="30" cm="1">
        <f t="array" aca="1" ref="AD44" ca="1">INDIRECT("Sheet1!"&amp;"H"&amp;ROW())</f>
        <v>25</v>
      </c>
      <c r="AE44" s="8">
        <v>23</v>
      </c>
      <c r="AF44" s="8">
        <v>24</v>
      </c>
      <c r="AG44" s="8">
        <v>24</v>
      </c>
      <c r="AH44" s="8">
        <v>25</v>
      </c>
      <c r="AI44" s="8">
        <v>25</v>
      </c>
      <c r="AJ44" s="29" cm="1">
        <f t="array" aca="1" ref="AJ44" ca="1">INDIRECT("Sheet1!"&amp;"J"&amp;ROW())</f>
        <v>14</v>
      </c>
      <c r="AK44" s="8">
        <v>14</v>
      </c>
      <c r="AL44" s="8">
        <v>15</v>
      </c>
      <c r="AM44" s="8">
        <v>15</v>
      </c>
      <c r="AN44" s="8">
        <v>14</v>
      </c>
      <c r="AO44" s="8">
        <v>14</v>
      </c>
    </row>
    <row r="45" spans="1:41">
      <c r="A45" s="3">
        <v>820590250</v>
      </c>
      <c r="B45" s="3" t="s">
        <v>140</v>
      </c>
      <c r="D45" s="8" t="str">
        <f ca="1">IFERROR(IF(Sheet1!AC45&gt;0,SMALL(INDIRECT(Sheet2!$W$2&amp;"F"&amp;Sheet2!$B45&amp;":F"&amp;Sheet2!$D45),Sheet1!AC45),IF(G45="",MAX(MAX(Sheet1!U45,IFERROR(AVERAGE(F45:J45),0)),AVERAGE(INDIRECT(Sheet2!$W$2&amp;"F"&amp;Sheet2!B45&amp;":F"&amp;Sheet2!$D45))),IF(Sheet1!U45&lt;F45,AVERAGE(F45:J45),""))),"")</f>
        <v/>
      </c>
      <c r="E45" s="8">
        <v>207716</v>
      </c>
      <c r="F45" s="8">
        <v>207717</v>
      </c>
      <c r="G45" s="8">
        <v>208000</v>
      </c>
      <c r="H45" s="8">
        <v>208000</v>
      </c>
      <c r="I45" s="8">
        <v>215488</v>
      </c>
      <c r="J45" s="32">
        <v>216980</v>
      </c>
      <c r="L45" s="29">
        <v>41</v>
      </c>
      <c r="M45" s="8">
        <v>30</v>
      </c>
      <c r="N45" s="8">
        <v>33</v>
      </c>
      <c r="O45" s="8">
        <v>36</v>
      </c>
      <c r="P45" s="8">
        <v>40</v>
      </c>
      <c r="Q45" s="8">
        <v>41</v>
      </c>
      <c r="S45" s="8">
        <v>1</v>
      </c>
      <c r="T45" s="8">
        <v>1</v>
      </c>
      <c r="U45" s="8">
        <v>1</v>
      </c>
      <c r="V45" s="8">
        <v>1</v>
      </c>
      <c r="W45" s="8">
        <v>1</v>
      </c>
      <c r="X45" s="29" cm="1">
        <f t="array" aca="1" ref="X45" ca="1">INDIRECT("Sheet3!"&amp;"L"&amp;ROW())</f>
        <v>237663</v>
      </c>
      <c r="Y45" s="8">
        <v>237869</v>
      </c>
      <c r="Z45" s="8">
        <v>239069</v>
      </c>
      <c r="AA45" s="8">
        <v>247359</v>
      </c>
      <c r="AB45" s="8">
        <v>236497</v>
      </c>
      <c r="AC45" s="8">
        <v>237663</v>
      </c>
      <c r="AD45" s="30" cm="1">
        <f t="array" aca="1" ref="AD45" ca="1">INDIRECT("Sheet1!"&amp;"H"&amp;ROW())</f>
        <v>38</v>
      </c>
      <c r="AE45" s="8">
        <v>38</v>
      </c>
      <c r="AF45" s="8">
        <v>38</v>
      </c>
      <c r="AG45" s="8">
        <v>39</v>
      </c>
      <c r="AH45" s="8">
        <v>40</v>
      </c>
      <c r="AI45" s="8">
        <v>38</v>
      </c>
      <c r="AJ45" s="29" cm="1">
        <f t="array" aca="1" ref="AJ45" ca="1">INDIRECT("Sheet1!"&amp;"J"&amp;ROW())</f>
        <v>30</v>
      </c>
      <c r="AK45" s="8">
        <v>31</v>
      </c>
      <c r="AL45" s="8">
        <v>32</v>
      </c>
      <c r="AM45" s="8">
        <v>32</v>
      </c>
      <c r="AN45" s="8">
        <v>30</v>
      </c>
      <c r="AO45" s="8">
        <v>30</v>
      </c>
    </row>
    <row r="46" spans="1:41">
      <c r="A46" s="3">
        <v>820590251</v>
      </c>
      <c r="B46" s="3" t="s">
        <v>141</v>
      </c>
      <c r="D46" s="8" t="str">
        <f ca="1">IFERROR(IF(Sheet1!AC46&gt;0,SMALL(INDIRECT(Sheet2!$W$2&amp;"F"&amp;Sheet2!$B46&amp;":F"&amp;Sheet2!$D46),Sheet1!AC46),IF(G46="",MAX(MAX(Sheet1!U46,IFERROR(AVERAGE(F46:J46),0)),AVERAGE(INDIRECT(Sheet2!$W$2&amp;"F"&amp;Sheet2!B46&amp;":F"&amp;Sheet2!$D46))),IF(Sheet1!U46&lt;F46,AVERAGE(F46:J46),""))),"")</f>
        <v/>
      </c>
      <c r="E46" s="8">
        <v>861299</v>
      </c>
      <c r="F46" s="8">
        <v>861300</v>
      </c>
      <c r="G46" s="8">
        <v>861300</v>
      </c>
      <c r="H46" s="8">
        <v>861300</v>
      </c>
      <c r="I46" s="8">
        <v>861300</v>
      </c>
      <c r="J46" s="32">
        <v>874220</v>
      </c>
      <c r="L46" s="29">
        <v>147</v>
      </c>
      <c r="M46" s="8">
        <v>133</v>
      </c>
      <c r="N46" s="8">
        <v>133</v>
      </c>
      <c r="O46" s="8">
        <v>132</v>
      </c>
      <c r="P46" s="8">
        <v>135</v>
      </c>
      <c r="Q46" s="8">
        <v>147</v>
      </c>
      <c r="S46" s="8">
        <v>0</v>
      </c>
      <c r="T46" s="8">
        <v>1</v>
      </c>
      <c r="U46" s="8">
        <v>0</v>
      </c>
      <c r="V46" s="8">
        <v>0</v>
      </c>
      <c r="W46" s="8">
        <v>1</v>
      </c>
      <c r="X46" s="29" cm="1">
        <f t="array" aca="1" ref="X46" ca="1">INDIRECT("Sheet3!"&amp;"L"&amp;ROW())</f>
        <v>971145</v>
      </c>
      <c r="Y46" s="8">
        <v>988482</v>
      </c>
      <c r="Z46" s="8">
        <v>988482</v>
      </c>
      <c r="AA46" s="8">
        <v>1003753</v>
      </c>
      <c r="AB46" s="8">
        <v>971145</v>
      </c>
      <c r="AC46" s="8">
        <v>971145</v>
      </c>
      <c r="AD46" s="30" cm="1">
        <f t="array" aca="1" ref="AD46" ca="1">INDIRECT("Sheet1!"&amp;"H"&amp;ROW())</f>
        <v>40</v>
      </c>
      <c r="AE46" s="8">
        <v>38</v>
      </c>
      <c r="AF46" s="8">
        <v>40</v>
      </c>
      <c r="AG46" s="8">
        <v>41</v>
      </c>
      <c r="AH46" s="8">
        <v>41</v>
      </c>
      <c r="AI46" s="8">
        <v>40</v>
      </c>
      <c r="AJ46" s="29" cm="1">
        <f t="array" aca="1" ref="AJ46" ca="1">INDIRECT("Sheet1!"&amp;"J"&amp;ROW())</f>
        <v>11</v>
      </c>
      <c r="AK46" s="8">
        <v>11</v>
      </c>
      <c r="AL46" s="8">
        <v>11</v>
      </c>
      <c r="AM46" s="8">
        <v>11</v>
      </c>
      <c r="AN46" s="8">
        <v>11</v>
      </c>
      <c r="AO46" s="8">
        <v>11</v>
      </c>
    </row>
    <row r="47" spans="1:41">
      <c r="A47" s="3">
        <v>820590252</v>
      </c>
      <c r="B47" s="3" t="s">
        <v>142</v>
      </c>
      <c r="D47" s="8" t="str">
        <f ca="1">IFERROR(IF(Sheet1!AC47&gt;0,SMALL(INDIRECT(Sheet2!$W$2&amp;"F"&amp;Sheet2!$B47&amp;":F"&amp;Sheet2!$D47),Sheet1!AC47),IF(G47="",MAX(MAX(Sheet1!U47,IFERROR(AVERAGE(F47:J47),0)),AVERAGE(INDIRECT(Sheet2!$W$2&amp;"F"&amp;Sheet2!B47&amp;":F"&amp;Sheet2!$D47))),IF(Sheet1!U47&lt;F47,AVERAGE(F47:J47),""))),"")</f>
        <v/>
      </c>
      <c r="E47" s="8">
        <v>120000</v>
      </c>
      <c r="F47" s="8">
        <v>135800</v>
      </c>
      <c r="G47" s="8">
        <v>149380</v>
      </c>
      <c r="L47" s="29">
        <v>134</v>
      </c>
      <c r="M47" s="8">
        <v>128</v>
      </c>
      <c r="N47" s="8">
        <v>127</v>
      </c>
      <c r="O47" s="8">
        <v>124</v>
      </c>
      <c r="P47" s="8">
        <v>130</v>
      </c>
      <c r="Q47" s="8">
        <v>134</v>
      </c>
      <c r="S47" s="8">
        <v>0</v>
      </c>
      <c r="T47" s="8">
        <v>0</v>
      </c>
      <c r="U47" s="8">
        <v>0</v>
      </c>
      <c r="V47" s="8">
        <v>1</v>
      </c>
      <c r="W47" s="8">
        <v>1</v>
      </c>
      <c r="X47" s="29" cm="1">
        <f t="array" aca="1" ref="X47" ca="1">INDIRECT("Sheet3!"&amp;"L"&amp;ROW())</f>
        <v>170747</v>
      </c>
      <c r="Y47" s="8">
        <v>134183</v>
      </c>
      <c r="Z47" s="8">
        <v>159976</v>
      </c>
      <c r="AA47" s="8">
        <v>177341</v>
      </c>
      <c r="AB47" s="8">
        <v>170747</v>
      </c>
      <c r="AC47" s="8">
        <v>170747</v>
      </c>
      <c r="AD47" s="30" cm="1">
        <f t="array" aca="1" ref="AD47" ca="1">INDIRECT("Sheet1!"&amp;"H"&amp;ROW())</f>
        <v>7</v>
      </c>
      <c r="AE47" s="8">
        <v>12</v>
      </c>
      <c r="AF47" s="8">
        <v>7</v>
      </c>
      <c r="AG47" s="8">
        <v>7</v>
      </c>
      <c r="AH47" s="8">
        <v>7</v>
      </c>
      <c r="AI47" s="8">
        <v>7</v>
      </c>
      <c r="AJ47" s="29" cm="1">
        <f t="array" aca="1" ref="AJ47" ca="1">INDIRECT("Sheet1!"&amp;"J"&amp;ROW())</f>
        <v>3</v>
      </c>
      <c r="AK47" s="8">
        <v>3</v>
      </c>
      <c r="AL47" s="8">
        <v>3</v>
      </c>
      <c r="AM47" s="8">
        <v>3</v>
      </c>
      <c r="AN47" s="8">
        <v>3</v>
      </c>
      <c r="AO47" s="8">
        <v>3</v>
      </c>
    </row>
    <row r="48" spans="1:41">
      <c r="A48" s="3">
        <v>820590253</v>
      </c>
      <c r="B48" s="3" t="s">
        <v>143</v>
      </c>
      <c r="D48" s="8" t="str">
        <f ca="1">IFERROR(IF(Sheet1!AC48&gt;0,SMALL(INDIRECT(Sheet2!$W$2&amp;"F"&amp;Sheet2!$B48&amp;":F"&amp;Sheet2!$D48),Sheet1!AC48),IF(G48="",MAX(MAX(Sheet1!U48,IFERROR(AVERAGE(F48:J48),0)),AVERAGE(INDIRECT(Sheet2!$W$2&amp;"F"&amp;Sheet2!B48&amp;":F"&amp;Sheet2!$D48))),IF(Sheet1!U48&lt;F48,AVERAGE(F48:J48),""))),"")</f>
        <v/>
      </c>
      <c r="E48" s="8">
        <v>354000</v>
      </c>
      <c r="F48" s="8">
        <v>354000</v>
      </c>
      <c r="G48" s="8">
        <v>354000</v>
      </c>
      <c r="H48" s="8">
        <v>355000</v>
      </c>
      <c r="I48" s="8">
        <v>355400</v>
      </c>
      <c r="J48" s="32">
        <v>357000</v>
      </c>
      <c r="L48" s="29">
        <v>11</v>
      </c>
      <c r="M48" s="8">
        <v>6</v>
      </c>
      <c r="N48" s="8">
        <v>11</v>
      </c>
      <c r="O48" s="8">
        <v>13</v>
      </c>
      <c r="P48" s="8">
        <v>13</v>
      </c>
      <c r="Q48" s="8">
        <v>11</v>
      </c>
      <c r="S48" s="8">
        <v>1</v>
      </c>
      <c r="T48" s="8">
        <v>1</v>
      </c>
      <c r="U48" s="8">
        <v>1</v>
      </c>
      <c r="V48" s="8">
        <v>1</v>
      </c>
      <c r="W48" s="8">
        <v>1</v>
      </c>
      <c r="X48" s="29" cm="1">
        <f t="array" aca="1" ref="X48" ca="1">INDIRECT("Sheet3!"&amp;"L"&amp;ROW())</f>
        <v>394457</v>
      </c>
      <c r="Y48" s="8">
        <v>397117</v>
      </c>
      <c r="Z48" s="8">
        <v>397117</v>
      </c>
      <c r="AA48" s="8">
        <v>409294</v>
      </c>
      <c r="AB48" s="8">
        <v>396929</v>
      </c>
      <c r="AC48" s="8">
        <v>394457</v>
      </c>
      <c r="AD48" s="30" cm="1">
        <f t="array" aca="1" ref="AD48" ca="1">INDIRECT("Sheet1!"&amp;"H"&amp;ROW())</f>
        <v>44</v>
      </c>
      <c r="AE48" s="8">
        <v>41</v>
      </c>
      <c r="AF48" s="8">
        <v>42</v>
      </c>
      <c r="AG48" s="8">
        <v>41</v>
      </c>
      <c r="AH48" s="8">
        <v>43</v>
      </c>
      <c r="AI48" s="8">
        <v>44</v>
      </c>
      <c r="AJ48" s="29" cm="1">
        <f t="array" aca="1" ref="AJ48" ca="1">INDIRECT("Sheet1!"&amp;"J"&amp;ROW())</f>
        <v>24</v>
      </c>
      <c r="AK48" s="8">
        <v>21</v>
      </c>
      <c r="AL48" s="8">
        <v>22</v>
      </c>
      <c r="AM48" s="8">
        <v>22</v>
      </c>
      <c r="AN48" s="8">
        <v>24</v>
      </c>
      <c r="AO48" s="8">
        <v>24</v>
      </c>
    </row>
    <row r="49" spans="1:41">
      <c r="A49" s="3">
        <v>820590254</v>
      </c>
      <c r="B49" s="3" t="s">
        <v>146</v>
      </c>
      <c r="D49" s="8" t="str">
        <f ca="1">IFERROR(IF(Sheet1!AC49&gt;0,SMALL(INDIRECT(Sheet2!$W$2&amp;"F"&amp;Sheet2!$B49&amp;":F"&amp;Sheet2!$D49),Sheet1!AC49),IF(G49="",MAX(MAX(Sheet1!U49,IFERROR(AVERAGE(F49:J49),0)),AVERAGE(INDIRECT(Sheet2!$W$2&amp;"F"&amp;Sheet2!B49&amp;":F"&amp;Sheet2!$D49))),IF(Sheet1!U49&lt;F49,AVERAGE(F49:J49),""))),"")</f>
        <v/>
      </c>
      <c r="E49" s="8">
        <v>162800</v>
      </c>
      <c r="F49" s="8">
        <v>162800</v>
      </c>
      <c r="G49" s="8">
        <v>162800</v>
      </c>
      <c r="H49" s="8">
        <v>166320</v>
      </c>
      <c r="I49" s="8">
        <v>166320</v>
      </c>
      <c r="J49" s="32">
        <v>166320</v>
      </c>
      <c r="L49" s="29">
        <v>18</v>
      </c>
      <c r="M49" s="8">
        <v>28</v>
      </c>
      <c r="N49" s="8">
        <v>27</v>
      </c>
      <c r="O49" s="8">
        <v>25</v>
      </c>
      <c r="P49" s="8">
        <v>19</v>
      </c>
      <c r="Q49" s="8">
        <v>18</v>
      </c>
      <c r="S49" s="8">
        <v>0</v>
      </c>
      <c r="T49" s="8">
        <v>1</v>
      </c>
      <c r="U49" s="8">
        <v>1</v>
      </c>
      <c r="V49" s="8">
        <v>1</v>
      </c>
      <c r="W49" s="8">
        <v>0</v>
      </c>
      <c r="X49" s="29" cm="1">
        <f t="array" aca="1" ref="X49" ca="1">INDIRECT("Sheet3!"&amp;"L"&amp;ROW())</f>
        <v>185391</v>
      </c>
      <c r="Y49" s="8">
        <v>184754</v>
      </c>
      <c r="Z49" s="8">
        <v>185391</v>
      </c>
      <c r="AA49" s="8">
        <v>191913</v>
      </c>
      <c r="AB49" s="8">
        <v>185391</v>
      </c>
      <c r="AC49" s="8">
        <v>185391</v>
      </c>
      <c r="AD49" s="30" cm="1">
        <f t="array" aca="1" ref="AD49" ca="1">INDIRECT("Sheet1!"&amp;"H"&amp;ROW())</f>
        <v>36</v>
      </c>
      <c r="AE49" s="8">
        <v>37</v>
      </c>
      <c r="AF49" s="8">
        <v>36</v>
      </c>
      <c r="AG49" s="8">
        <v>36</v>
      </c>
      <c r="AH49" s="8">
        <v>38</v>
      </c>
      <c r="AI49" s="8">
        <v>36</v>
      </c>
      <c r="AJ49" s="29" cm="1">
        <f t="array" aca="1" ref="AJ49" ca="1">INDIRECT("Sheet1!"&amp;"J"&amp;ROW())</f>
        <v>20</v>
      </c>
      <c r="AK49" s="8">
        <v>20</v>
      </c>
      <c r="AL49" s="8">
        <v>20</v>
      </c>
      <c r="AM49" s="8">
        <v>20</v>
      </c>
      <c r="AN49" s="8">
        <v>20</v>
      </c>
      <c r="AO49" s="8">
        <v>20</v>
      </c>
    </row>
    <row r="50" spans="1:41">
      <c r="A50" s="3">
        <v>820590255</v>
      </c>
      <c r="B50" s="3" t="s">
        <v>147</v>
      </c>
      <c r="D50" s="8" t="str">
        <f ca="1">IFERROR(IF(Sheet1!AC50&gt;0,SMALL(INDIRECT(Sheet2!$W$2&amp;"F"&amp;Sheet2!$B50&amp;":F"&amp;Sheet2!$D50),Sheet1!AC50),IF(G50="",MAX(MAX(Sheet1!U50,IFERROR(AVERAGE(F50:J50),0)),AVERAGE(INDIRECT(Sheet2!$W$2&amp;"F"&amp;Sheet2!B50&amp;":F"&amp;Sheet2!$D50))),IF(Sheet1!U50&lt;F50,AVERAGE(F50:J50),""))),"")</f>
        <v/>
      </c>
      <c r="E50" s="8">
        <v>75980</v>
      </c>
      <c r="F50" s="8">
        <v>78466</v>
      </c>
      <c r="G50" s="8">
        <v>78487</v>
      </c>
      <c r="L50" s="29">
        <v>895</v>
      </c>
      <c r="M50" s="8">
        <v>552</v>
      </c>
      <c r="N50" s="8">
        <v>644</v>
      </c>
      <c r="O50" s="8">
        <v>554</v>
      </c>
      <c r="P50" s="8">
        <v>732</v>
      </c>
      <c r="Q50" s="8">
        <v>895</v>
      </c>
      <c r="S50" s="8">
        <v>0</v>
      </c>
      <c r="T50" s="8">
        <v>0</v>
      </c>
      <c r="U50" s="8">
        <v>0</v>
      </c>
      <c r="V50" s="8">
        <v>0</v>
      </c>
      <c r="W50" s="8">
        <v>0</v>
      </c>
      <c r="X50" s="29" cm="1">
        <f t="array" aca="1" ref="X50" ca="1">INDIRECT("Sheet3!"&amp;"L"&amp;ROW())</f>
        <v>90645</v>
      </c>
      <c r="Y50" s="8">
        <v>98814</v>
      </c>
      <c r="Z50" s="8">
        <v>97885</v>
      </c>
      <c r="AA50" s="8">
        <v>99572</v>
      </c>
      <c r="AB50" s="8">
        <v>90645</v>
      </c>
      <c r="AC50" s="8">
        <v>90645</v>
      </c>
      <c r="AD50" s="30" cm="1">
        <f t="array" aca="1" ref="AD50" ca="1">INDIRECT("Sheet1!"&amp;"H"&amp;ROW())</f>
        <v>11</v>
      </c>
      <c r="AE50" s="8">
        <v>10</v>
      </c>
      <c r="AF50" s="8">
        <v>8</v>
      </c>
      <c r="AG50" s="8">
        <v>11</v>
      </c>
      <c r="AH50" s="8">
        <v>11</v>
      </c>
      <c r="AI50" s="8">
        <v>11</v>
      </c>
      <c r="AJ50" s="29" cm="1">
        <f t="array" aca="1" ref="AJ50" ca="1">INDIRECT("Sheet1!"&amp;"J"&amp;ROW())</f>
        <v>3</v>
      </c>
      <c r="AK50" s="8">
        <v>2</v>
      </c>
      <c r="AL50" s="8">
        <v>3</v>
      </c>
      <c r="AM50" s="8">
        <v>3</v>
      </c>
      <c r="AN50" s="8">
        <v>3</v>
      </c>
      <c r="AO50" s="8">
        <v>3</v>
      </c>
    </row>
    <row r="51" spans="1:41">
      <c r="A51" s="3">
        <v>820590256</v>
      </c>
      <c r="B51" s="3" t="s">
        <v>149</v>
      </c>
      <c r="D51" s="8" t="str">
        <f ca="1">IFERROR(IF(Sheet1!AC51&gt;0,SMALL(INDIRECT(Sheet2!$W$2&amp;"F"&amp;Sheet2!$B51&amp;":F"&amp;Sheet2!$D51),Sheet1!AC51),IF(G51="",MAX(MAX(Sheet1!U51,IFERROR(AVERAGE(F51:J51),0)),AVERAGE(INDIRECT(Sheet2!$W$2&amp;"F"&amp;Sheet2!B51&amp;":F"&amp;Sheet2!$D51))),IF(Sheet1!U51&lt;F51,AVERAGE(F51:J51),""))),"")</f>
        <v/>
      </c>
      <c r="E51" s="8">
        <v>76470</v>
      </c>
      <c r="F51" s="8">
        <v>76470</v>
      </c>
      <c r="G51" s="8">
        <v>76470</v>
      </c>
      <c r="H51" s="8">
        <v>84960</v>
      </c>
      <c r="L51" s="29">
        <v>342</v>
      </c>
      <c r="M51" s="8">
        <v>484</v>
      </c>
      <c r="N51" s="8">
        <v>408</v>
      </c>
      <c r="O51" s="8">
        <v>369</v>
      </c>
      <c r="P51" s="8">
        <v>337</v>
      </c>
      <c r="Q51" s="8">
        <v>342</v>
      </c>
      <c r="S51" s="8">
        <v>0</v>
      </c>
      <c r="T51" s="8">
        <v>0</v>
      </c>
      <c r="U51" s="8">
        <v>0</v>
      </c>
      <c r="V51" s="8">
        <v>0</v>
      </c>
      <c r="W51" s="8">
        <v>0</v>
      </c>
      <c r="X51" s="29" cm="1">
        <f t="array" aca="1" ref="X51" ca="1">INDIRECT("Sheet3!"&amp;"L"&amp;ROW())</f>
        <v>95168</v>
      </c>
      <c r="Y51" s="8">
        <v>95168</v>
      </c>
      <c r="Z51" s="8">
        <v>95168</v>
      </c>
      <c r="AA51" s="8">
        <v>95168</v>
      </c>
      <c r="AB51" s="8">
        <v>95168</v>
      </c>
      <c r="AC51" s="8">
        <v>95168</v>
      </c>
      <c r="AD51" s="30" cm="1">
        <f t="array" aca="1" ref="AD51" ca="1">INDIRECT("Sheet1!"&amp;"H"&amp;ROW())</f>
        <v>13</v>
      </c>
      <c r="AE51" s="8">
        <v>13</v>
      </c>
      <c r="AF51" s="8">
        <v>13</v>
      </c>
      <c r="AG51" s="8">
        <v>12</v>
      </c>
      <c r="AH51" s="8">
        <v>13</v>
      </c>
      <c r="AI51" s="8">
        <v>13</v>
      </c>
      <c r="AJ51" s="29" cm="1">
        <f t="array" aca="1" ref="AJ51" ca="1">INDIRECT("Sheet1!"&amp;"J"&amp;ROW())</f>
        <v>4</v>
      </c>
      <c r="AK51" s="8">
        <v>4</v>
      </c>
      <c r="AL51" s="8">
        <v>4</v>
      </c>
      <c r="AM51" s="8">
        <v>4</v>
      </c>
      <c r="AN51" s="8">
        <v>4</v>
      </c>
      <c r="AO51" s="8">
        <v>4</v>
      </c>
    </row>
    <row r="52" spans="1:41">
      <c r="A52" s="3">
        <v>820590257</v>
      </c>
      <c r="B52" s="3" t="s">
        <v>150</v>
      </c>
      <c r="D52" s="8">
        <f ca="1">IFERROR(IF(Sheet1!AC52&gt;0,SMALL(INDIRECT(Sheet2!$W$2&amp;"F"&amp;Sheet2!$B52&amp;":F"&amp;Sheet2!$D52),Sheet1!AC52),IF(G52="",MAX(MAX(Sheet1!U52,IFERROR(AVERAGE(F52:J52),0)),AVERAGE(INDIRECT(Sheet2!$W$2&amp;"F"&amp;Sheet2!B52&amp;":F"&amp;Sheet2!$D52))),IF(Sheet1!U52&lt;F52,AVERAGE(F52:J52),""))),"")</f>
        <v>76470</v>
      </c>
      <c r="L52" s="29" t="s">
        <v>2395</v>
      </c>
      <c r="M52" s="8" t="s">
        <v>2395</v>
      </c>
      <c r="N52" s="8" t="s">
        <v>2395</v>
      </c>
      <c r="O52" s="8" t="s">
        <v>2395</v>
      </c>
      <c r="P52" s="8" t="s">
        <v>2395</v>
      </c>
      <c r="Q52" s="8" t="s">
        <v>2395</v>
      </c>
      <c r="S52" s="8">
        <v>0</v>
      </c>
      <c r="T52" s="8">
        <v>0</v>
      </c>
      <c r="U52" s="8">
        <v>0</v>
      </c>
      <c r="V52" s="8">
        <v>0</v>
      </c>
      <c r="W52" s="8">
        <v>0</v>
      </c>
      <c r="X52" s="29" cm="1">
        <f t="array" aca="1" ref="X52" ca="1">INDIRECT("Sheet3!"&amp;"L"&amp;ROW())</f>
        <v>90626</v>
      </c>
      <c r="Y52" s="8">
        <v>90626</v>
      </c>
      <c r="Z52" s="8">
        <v>90626</v>
      </c>
      <c r="AA52" s="8">
        <v>97220</v>
      </c>
      <c r="AB52" s="8">
        <v>90626</v>
      </c>
      <c r="AC52" s="8">
        <v>90626</v>
      </c>
      <c r="AD52" s="30" cm="1">
        <f t="array" aca="1" ref="AD52" ca="1">INDIRECT("Sheet1!"&amp;"H"&amp;ROW())</f>
        <v>1</v>
      </c>
      <c r="AE52" s="8">
        <v>1</v>
      </c>
      <c r="AF52" s="8">
        <v>1</v>
      </c>
      <c r="AG52" s="8">
        <v>1</v>
      </c>
      <c r="AH52" s="8">
        <v>1</v>
      </c>
      <c r="AI52" s="8">
        <v>1</v>
      </c>
      <c r="AJ52" s="29" cm="1">
        <f t="array" aca="1" ref="AJ52" ca="1">INDIRECT("Sheet1!"&amp;"J"&amp;ROW())</f>
        <v>0</v>
      </c>
      <c r="AK52" s="8">
        <v>0</v>
      </c>
      <c r="AL52" s="8">
        <v>0</v>
      </c>
      <c r="AM52" s="8">
        <v>0</v>
      </c>
      <c r="AN52" s="8">
        <v>0</v>
      </c>
      <c r="AO52" s="8">
        <v>0</v>
      </c>
    </row>
    <row r="53" spans="1:41">
      <c r="A53" s="3">
        <v>820590258</v>
      </c>
      <c r="B53" s="3" t="s">
        <v>151</v>
      </c>
      <c r="D53" s="8">
        <f ca="1">IFERROR(IF(Sheet1!AC53&gt;0,SMALL(INDIRECT(Sheet2!$W$2&amp;"F"&amp;Sheet2!$B53&amp;":F"&amp;Sheet2!$D53),Sheet1!AC53),IF(G53="",MAX(MAX(Sheet1!U53,IFERROR(AVERAGE(F53:J53),0)),AVERAGE(INDIRECT(Sheet2!$W$2&amp;"F"&amp;Sheet2!B53&amp;":F"&amp;Sheet2!$D53))),IF(Sheet1!U53&lt;F53,AVERAGE(F53:J53),""))),"")</f>
        <v>74667</v>
      </c>
      <c r="L53" s="29">
        <v>603</v>
      </c>
      <c r="M53" s="8" t="s">
        <v>2395</v>
      </c>
      <c r="N53" s="8" t="s">
        <v>2395</v>
      </c>
      <c r="O53" s="8">
        <v>901</v>
      </c>
      <c r="P53" s="8">
        <v>905</v>
      </c>
      <c r="Q53" s="8">
        <v>603</v>
      </c>
      <c r="S53" s="8">
        <v>0</v>
      </c>
      <c r="T53" s="8">
        <v>0</v>
      </c>
      <c r="U53" s="8">
        <v>0</v>
      </c>
      <c r="V53" s="8">
        <v>0</v>
      </c>
      <c r="W53" s="8">
        <v>0</v>
      </c>
      <c r="X53" s="29" cm="1">
        <f t="array" aca="1" ref="X53" ca="1">INDIRECT("Sheet3!"&amp;"L"&amp;ROW())</f>
        <v>88645</v>
      </c>
      <c r="Y53" s="8">
        <v>88645</v>
      </c>
      <c r="Z53" s="8">
        <v>88645</v>
      </c>
      <c r="AA53" s="8">
        <v>95238</v>
      </c>
      <c r="AB53" s="8">
        <v>88645</v>
      </c>
      <c r="AC53" s="8">
        <v>88645</v>
      </c>
      <c r="AD53" s="30" cm="1">
        <f t="array" aca="1" ref="AD53" ca="1">INDIRECT("Sheet1!"&amp;"H"&amp;ROW())</f>
        <v>1</v>
      </c>
      <c r="AE53" s="8">
        <v>1</v>
      </c>
      <c r="AF53" s="8">
        <v>1</v>
      </c>
      <c r="AG53" s="8">
        <v>1</v>
      </c>
      <c r="AH53" s="8">
        <v>1</v>
      </c>
      <c r="AI53" s="8">
        <v>1</v>
      </c>
      <c r="AJ53" s="29" cm="1">
        <f t="array" aca="1" ref="AJ53" ca="1">INDIRECT("Sheet1!"&amp;"J"&amp;ROW())</f>
        <v>0</v>
      </c>
      <c r="AK53" s="8">
        <v>0</v>
      </c>
      <c r="AL53" s="8">
        <v>0</v>
      </c>
      <c r="AM53" s="8">
        <v>0</v>
      </c>
      <c r="AN53" s="8">
        <v>0</v>
      </c>
      <c r="AO53" s="8">
        <v>0</v>
      </c>
    </row>
    <row r="54" spans="1:41">
      <c r="A54" s="3">
        <v>820590259</v>
      </c>
      <c r="B54" s="3" t="s">
        <v>152</v>
      </c>
      <c r="D54" s="8" t="str">
        <f ca="1">IFERROR(IF(Sheet1!AC54&gt;0,SMALL(INDIRECT(Sheet2!$W$2&amp;"F"&amp;Sheet2!$B54&amp;":F"&amp;Sheet2!$D54),Sheet1!AC54),IF(G54="",MAX(MAX(Sheet1!U54,IFERROR(AVERAGE(F54:J54),0)),AVERAGE(INDIRECT(Sheet2!$W$2&amp;"F"&amp;Sheet2!B54&amp;":F"&amp;Sheet2!$D54))),IF(Sheet1!U54&lt;F54,AVERAGE(F54:J54),""))),"")</f>
        <v/>
      </c>
      <c r="E54" s="8">
        <v>91490</v>
      </c>
      <c r="F54" s="8">
        <v>91490</v>
      </c>
      <c r="G54" s="8">
        <v>91490</v>
      </c>
      <c r="L54" s="29">
        <v>895</v>
      </c>
      <c r="M54" s="8">
        <v>918</v>
      </c>
      <c r="N54" s="8">
        <v>751</v>
      </c>
      <c r="O54" s="8">
        <v>743</v>
      </c>
      <c r="P54" s="8">
        <v>732</v>
      </c>
      <c r="Q54" s="8">
        <v>895</v>
      </c>
      <c r="S54" s="8">
        <v>0</v>
      </c>
      <c r="T54" s="8">
        <v>1</v>
      </c>
      <c r="U54" s="8">
        <v>1</v>
      </c>
      <c r="V54" s="8">
        <v>0</v>
      </c>
      <c r="W54" s="8">
        <v>0</v>
      </c>
      <c r="X54" s="29" cm="1">
        <f t="array" aca="1" ref="X54" ca="1">INDIRECT("Sheet3!"&amp;"L"&amp;ROW())</f>
        <v>104934</v>
      </c>
      <c r="Y54" s="8">
        <v>104934</v>
      </c>
      <c r="Z54" s="8">
        <v>104934</v>
      </c>
      <c r="AA54" s="8">
        <v>109330</v>
      </c>
      <c r="AB54" s="8">
        <v>104934</v>
      </c>
      <c r="AC54" s="8">
        <v>104934</v>
      </c>
      <c r="AD54" s="30" cm="1">
        <f t="array" aca="1" ref="AD54" ca="1">INDIRECT("Sheet1!"&amp;"H"&amp;ROW())</f>
        <v>7</v>
      </c>
      <c r="AE54" s="8">
        <v>7</v>
      </c>
      <c r="AF54" s="8">
        <v>7</v>
      </c>
      <c r="AG54" s="8">
        <v>7</v>
      </c>
      <c r="AH54" s="8">
        <v>7</v>
      </c>
      <c r="AI54" s="8">
        <v>7</v>
      </c>
      <c r="AJ54" s="29" cm="1">
        <f t="array" aca="1" ref="AJ54" ca="1">INDIRECT("Sheet1!"&amp;"J"&amp;ROW())</f>
        <v>3</v>
      </c>
      <c r="AK54" s="8">
        <v>3</v>
      </c>
      <c r="AL54" s="8">
        <v>3</v>
      </c>
      <c r="AM54" s="8">
        <v>3</v>
      </c>
      <c r="AN54" s="8">
        <v>3</v>
      </c>
      <c r="AO54" s="8">
        <v>3</v>
      </c>
    </row>
    <row r="55" spans="1:41">
      <c r="A55" s="3">
        <v>820590260</v>
      </c>
      <c r="B55" s="3" t="s">
        <v>153</v>
      </c>
      <c r="D55" s="8">
        <f ca="1">IFERROR(IF(Sheet1!AC55&gt;0,SMALL(INDIRECT(Sheet2!$W$2&amp;"F"&amp;Sheet2!$B55&amp;":F"&amp;Sheet2!$D55),Sheet1!AC55),IF(G55="",MAX(MAX(Sheet1!U55,IFERROR(AVERAGE(F55:J55),0)),AVERAGE(INDIRECT(Sheet2!$W$2&amp;"F"&amp;Sheet2!B55&amp;":F"&amp;Sheet2!$D55))),IF(Sheet1!U55&lt;F55,AVERAGE(F55:J55),""))),"")</f>
        <v>91445</v>
      </c>
      <c r="E55" s="8">
        <v>91400</v>
      </c>
      <c r="L55" s="29">
        <v>723</v>
      </c>
      <c r="M55" s="8" t="s">
        <v>2395</v>
      </c>
      <c r="N55" s="8" t="s">
        <v>2395</v>
      </c>
      <c r="O55" s="8">
        <v>901</v>
      </c>
      <c r="P55" s="8">
        <v>905</v>
      </c>
      <c r="Q55" s="8">
        <v>723</v>
      </c>
      <c r="S55" s="8">
        <v>0</v>
      </c>
      <c r="T55" s="8">
        <v>0</v>
      </c>
      <c r="U55" s="8">
        <v>0</v>
      </c>
      <c r="V55" s="8">
        <v>0</v>
      </c>
      <c r="W55" s="8">
        <v>0</v>
      </c>
      <c r="X55" s="29" cm="1">
        <f t="array" aca="1" ref="X55" ca="1">INDIRECT("Sheet3!"&amp;"L"&amp;ROW())</f>
        <v>104885</v>
      </c>
      <c r="Y55" s="8">
        <v>104885</v>
      </c>
      <c r="Z55" s="8">
        <v>104885</v>
      </c>
      <c r="AA55" s="8">
        <v>109280</v>
      </c>
      <c r="AB55" s="8">
        <v>104885</v>
      </c>
      <c r="AC55" s="8">
        <v>104885</v>
      </c>
      <c r="AD55" s="30" cm="1">
        <f t="array" aca="1" ref="AD55" ca="1">INDIRECT("Sheet1!"&amp;"H"&amp;ROW())</f>
        <v>2</v>
      </c>
      <c r="AE55" s="8">
        <v>2</v>
      </c>
      <c r="AF55" s="8">
        <v>2</v>
      </c>
      <c r="AG55" s="8">
        <v>2</v>
      </c>
      <c r="AH55" s="8">
        <v>2</v>
      </c>
      <c r="AI55" s="8">
        <v>2</v>
      </c>
      <c r="AJ55" s="29" cm="1">
        <f t="array" aca="1" ref="AJ55" ca="1">INDIRECT("Sheet1!"&amp;"J"&amp;ROW())</f>
        <v>1</v>
      </c>
      <c r="AK55" s="8">
        <v>1</v>
      </c>
      <c r="AL55" s="8">
        <v>1</v>
      </c>
      <c r="AM55" s="8">
        <v>1</v>
      </c>
      <c r="AN55" s="8">
        <v>1</v>
      </c>
      <c r="AO55" s="8">
        <v>1</v>
      </c>
    </row>
    <row r="56" spans="1:41">
      <c r="A56" s="3">
        <v>820590261</v>
      </c>
      <c r="B56" s="3" t="s">
        <v>154</v>
      </c>
      <c r="D56" s="8" t="str">
        <f ca="1">IFERROR(IF(Sheet1!AC56&gt;0,SMALL(INDIRECT(Sheet2!$W$2&amp;"F"&amp;Sheet2!$B56&amp;":F"&amp;Sheet2!$D56),Sheet1!AC56),IF(G56="",MAX(MAX(Sheet1!U56,IFERROR(AVERAGE(F56:J56),0)),AVERAGE(INDIRECT(Sheet2!$W$2&amp;"F"&amp;Sheet2!B56&amp;":F"&amp;Sheet2!$D56))),IF(Sheet1!U56&lt;F56,AVERAGE(F56:J56),""))),"")</f>
        <v/>
      </c>
      <c r="E56" s="8">
        <v>239800</v>
      </c>
      <c r="F56" s="8">
        <v>239800</v>
      </c>
      <c r="G56" s="8">
        <v>239800</v>
      </c>
      <c r="H56" s="8">
        <v>239800</v>
      </c>
      <c r="I56" s="8">
        <v>244735</v>
      </c>
      <c r="J56" s="32">
        <v>247713</v>
      </c>
      <c r="L56" s="29">
        <v>113</v>
      </c>
      <c r="M56" s="8">
        <v>72</v>
      </c>
      <c r="N56" s="8">
        <v>78</v>
      </c>
      <c r="O56" s="8">
        <v>76</v>
      </c>
      <c r="P56" s="8">
        <v>107</v>
      </c>
      <c r="Q56" s="8">
        <v>113</v>
      </c>
      <c r="S56" s="8">
        <v>0</v>
      </c>
      <c r="T56" s="8">
        <v>1</v>
      </c>
      <c r="U56" s="8">
        <v>1</v>
      </c>
      <c r="V56" s="8">
        <v>1</v>
      </c>
      <c r="W56" s="8">
        <v>1</v>
      </c>
      <c r="X56" s="29" cm="1">
        <f t="array" aca="1" ref="X56" ca="1">INDIRECT("Sheet3!"&amp;"L"&amp;ROW())</f>
        <v>271675</v>
      </c>
      <c r="Y56" s="8">
        <v>272038</v>
      </c>
      <c r="Z56" s="8">
        <v>271675</v>
      </c>
      <c r="AA56" s="8">
        <v>280371</v>
      </c>
      <c r="AB56" s="8">
        <v>273608</v>
      </c>
      <c r="AC56" s="8">
        <v>271675</v>
      </c>
      <c r="AD56" s="30" cm="1">
        <f t="array" aca="1" ref="AD56" ca="1">INDIRECT("Sheet1!"&amp;"H"&amp;ROW())</f>
        <v>36</v>
      </c>
      <c r="AE56" s="8">
        <v>35</v>
      </c>
      <c r="AF56" s="8">
        <v>37</v>
      </c>
      <c r="AG56" s="8">
        <v>36</v>
      </c>
      <c r="AH56" s="8">
        <v>35</v>
      </c>
      <c r="AI56" s="8">
        <v>36</v>
      </c>
      <c r="AJ56" s="29" cm="1">
        <f t="array" aca="1" ref="AJ56" ca="1">INDIRECT("Sheet1!"&amp;"J"&amp;ROW())</f>
        <v>19</v>
      </c>
      <c r="AK56" s="8">
        <v>17</v>
      </c>
      <c r="AL56" s="8">
        <v>16</v>
      </c>
      <c r="AM56" s="8">
        <v>16</v>
      </c>
      <c r="AN56" s="8">
        <v>19</v>
      </c>
      <c r="AO56" s="8">
        <v>19</v>
      </c>
    </row>
    <row r="57" spans="1:41">
      <c r="A57" s="3">
        <v>820590262</v>
      </c>
      <c r="B57" s="3" t="s">
        <v>156</v>
      </c>
      <c r="D57" s="8" t="str">
        <f ca="1">IFERROR(IF(Sheet1!AC57&gt;0,SMALL(INDIRECT(Sheet2!$W$2&amp;"F"&amp;Sheet2!$B57&amp;":F"&amp;Sheet2!$D57),Sheet1!AC57),IF(G57="",MAX(MAX(Sheet1!U57,IFERROR(AVERAGE(F57:J57),0)),AVERAGE(INDIRECT(Sheet2!$W$2&amp;"F"&amp;Sheet2!B57&amp;":F"&amp;Sheet2!$D57))),IF(Sheet1!U57&lt;F57,AVERAGE(F57:J57),""))),"")</f>
        <v/>
      </c>
      <c r="E57" s="8">
        <v>281330</v>
      </c>
      <c r="F57" s="8">
        <v>281330</v>
      </c>
      <c r="G57" s="8">
        <v>281330</v>
      </c>
      <c r="H57" s="8">
        <v>281472</v>
      </c>
      <c r="I57" s="8">
        <v>281740</v>
      </c>
      <c r="J57" s="32">
        <v>284287</v>
      </c>
      <c r="L57" s="29">
        <v>185</v>
      </c>
      <c r="M57" s="8">
        <v>157</v>
      </c>
      <c r="N57" s="8">
        <v>178</v>
      </c>
      <c r="O57" s="8">
        <v>172</v>
      </c>
      <c r="P57" s="8">
        <v>168</v>
      </c>
      <c r="Q57" s="8">
        <v>185</v>
      </c>
      <c r="S57" s="8">
        <v>1</v>
      </c>
      <c r="T57" s="8">
        <v>1</v>
      </c>
      <c r="U57" s="8">
        <v>1</v>
      </c>
      <c r="V57" s="8">
        <v>1</v>
      </c>
      <c r="W57" s="8">
        <v>1</v>
      </c>
      <c r="X57" s="29" cm="1">
        <f t="array" aca="1" ref="X57" ca="1">INDIRECT("Sheet3!"&amp;"L"&amp;ROW())</f>
        <v>315125</v>
      </c>
      <c r="Y57" s="8">
        <v>319565</v>
      </c>
      <c r="Z57" s="8">
        <v>319565</v>
      </c>
      <c r="AA57" s="8">
        <v>327279</v>
      </c>
      <c r="AB57" s="8">
        <v>321545</v>
      </c>
      <c r="AC57" s="8">
        <v>315125</v>
      </c>
      <c r="AD57" s="30" cm="1">
        <f t="array" aca="1" ref="AD57" ca="1">INDIRECT("Sheet1!"&amp;"H"&amp;ROW())</f>
        <v>39</v>
      </c>
      <c r="AE57" s="8">
        <v>36</v>
      </c>
      <c r="AF57" s="8">
        <v>37</v>
      </c>
      <c r="AG57" s="8">
        <v>37</v>
      </c>
      <c r="AH57" s="8">
        <v>36</v>
      </c>
      <c r="AI57" s="8">
        <v>39</v>
      </c>
      <c r="AJ57" s="29" cm="1">
        <f t="array" aca="1" ref="AJ57" ca="1">INDIRECT("Sheet1!"&amp;"J"&amp;ROW())</f>
        <v>25</v>
      </c>
      <c r="AK57" s="8">
        <v>22</v>
      </c>
      <c r="AL57" s="8">
        <v>20</v>
      </c>
      <c r="AM57" s="8">
        <v>20</v>
      </c>
      <c r="AN57" s="8">
        <v>25</v>
      </c>
      <c r="AO57" s="8">
        <v>25</v>
      </c>
    </row>
    <row r="58" spans="1:41">
      <c r="A58" s="3">
        <v>820590263</v>
      </c>
      <c r="B58" s="3" t="s">
        <v>157</v>
      </c>
      <c r="D58" s="8">
        <f ca="1">IFERROR(IF(Sheet1!AC58&gt;0,SMALL(INDIRECT(Sheet2!$W$2&amp;"F"&amp;Sheet2!$B58&amp;":F"&amp;Sheet2!$D58),Sheet1!AC58),IF(G58="",MAX(MAX(Sheet1!U58,IFERROR(AVERAGE(F58:J58),0)),AVERAGE(INDIRECT(Sheet2!$W$2&amp;"F"&amp;Sheet2!B58&amp;":F"&amp;Sheet2!$D58))),IF(Sheet1!U58&lt;F58,AVERAGE(F58:J58),""))),"")</f>
        <v>64470.5</v>
      </c>
      <c r="E58" s="8">
        <v>58650</v>
      </c>
      <c r="L58" s="29" t="s">
        <v>2395</v>
      </c>
      <c r="M58" s="8">
        <v>918</v>
      </c>
      <c r="N58" s="8">
        <v>895</v>
      </c>
      <c r="O58" s="8" t="s">
        <v>2395</v>
      </c>
      <c r="P58" s="8" t="s">
        <v>2395</v>
      </c>
      <c r="Q58" s="8" t="s">
        <v>2395</v>
      </c>
      <c r="S58" s="8">
        <v>0</v>
      </c>
      <c r="T58" s="8">
        <v>0</v>
      </c>
      <c r="U58" s="8">
        <v>0</v>
      </c>
      <c r="V58" s="8">
        <v>0</v>
      </c>
      <c r="W58" s="8">
        <v>0</v>
      </c>
      <c r="X58" s="29" cm="1">
        <f t="array" aca="1" ref="X58" ca="1">INDIRECT("Sheet3!"&amp;"L"&amp;ROW())</f>
        <v>75242</v>
      </c>
      <c r="Y58" s="8">
        <v>75242</v>
      </c>
      <c r="Z58" s="8">
        <v>75242</v>
      </c>
      <c r="AA58" s="8">
        <v>79638</v>
      </c>
      <c r="AB58" s="8">
        <v>75242</v>
      </c>
      <c r="AC58" s="8">
        <v>75242</v>
      </c>
      <c r="AD58" s="30" cm="1">
        <f t="array" aca="1" ref="AD58" ca="1">INDIRECT("Sheet1!"&amp;"H"&amp;ROW())</f>
        <v>6</v>
      </c>
      <c r="AE58" s="8">
        <v>6</v>
      </c>
      <c r="AF58" s="8">
        <v>6</v>
      </c>
      <c r="AG58" s="8">
        <v>6</v>
      </c>
      <c r="AH58" s="8">
        <v>6</v>
      </c>
      <c r="AI58" s="8">
        <v>6</v>
      </c>
      <c r="AJ58" s="29" cm="1">
        <f t="array" aca="1" ref="AJ58" ca="1">INDIRECT("Sheet1!"&amp;"J"&amp;ROW())</f>
        <v>1</v>
      </c>
      <c r="AK58" s="8">
        <v>1</v>
      </c>
      <c r="AL58" s="8">
        <v>1</v>
      </c>
      <c r="AM58" s="8">
        <v>1</v>
      </c>
      <c r="AN58" s="8">
        <v>1</v>
      </c>
      <c r="AO58" s="8">
        <v>1</v>
      </c>
    </row>
    <row r="59" spans="1:41">
      <c r="A59" s="3">
        <v>820590265</v>
      </c>
      <c r="B59" s="3" t="s">
        <v>159</v>
      </c>
      <c r="D59" s="8">
        <f ca="1">IFERROR(IF(Sheet1!AC59&gt;0,SMALL(INDIRECT(Sheet2!$W$2&amp;"F"&amp;Sheet2!$B59&amp;":F"&amp;Sheet2!$D59),Sheet1!AC59),IF(G59="",MAX(MAX(Sheet1!U59,IFERROR(AVERAGE(F59:J59),0)),AVERAGE(INDIRECT(Sheet2!$W$2&amp;"F"&amp;Sheet2!B59&amp;":F"&amp;Sheet2!$D59))),IF(Sheet1!U59&lt;F59,AVERAGE(F59:J59),""))),"")</f>
        <v>81955</v>
      </c>
      <c r="L59" s="29" t="s">
        <v>2395</v>
      </c>
      <c r="M59" s="8" t="s">
        <v>2395</v>
      </c>
      <c r="N59" s="8" t="s">
        <v>2395</v>
      </c>
      <c r="O59" s="8" t="s">
        <v>2395</v>
      </c>
      <c r="P59" s="8" t="s">
        <v>2395</v>
      </c>
      <c r="Q59" s="8" t="s">
        <v>2395</v>
      </c>
      <c r="S59" s="8">
        <v>0</v>
      </c>
      <c r="T59" s="8">
        <v>0</v>
      </c>
      <c r="U59" s="8">
        <v>0</v>
      </c>
      <c r="V59" s="8">
        <v>0</v>
      </c>
      <c r="W59" s="8">
        <v>0</v>
      </c>
      <c r="X59" s="29" cm="1">
        <f t="array" aca="1" ref="X59" ca="1">INDIRECT("Sheet3!"&amp;"L"&amp;ROW())</f>
        <v>96654</v>
      </c>
      <c r="Y59" s="8">
        <v>96654</v>
      </c>
      <c r="Z59" s="8">
        <v>96654</v>
      </c>
      <c r="AA59" s="8">
        <v>103247</v>
      </c>
      <c r="AB59" s="8">
        <v>96654</v>
      </c>
      <c r="AC59" s="8">
        <v>96654</v>
      </c>
      <c r="AD59" s="30" cm="1">
        <f t="array" aca="1" ref="AD59" ca="1">INDIRECT("Sheet1!"&amp;"H"&amp;ROW())</f>
        <v>2</v>
      </c>
      <c r="AE59" s="8">
        <v>2</v>
      </c>
      <c r="AF59" s="8">
        <v>2</v>
      </c>
      <c r="AG59" s="8">
        <v>2</v>
      </c>
      <c r="AH59" s="8">
        <v>2</v>
      </c>
      <c r="AI59" s="8">
        <v>2</v>
      </c>
      <c r="AJ59" s="29" cm="1">
        <f t="array" aca="1" ref="AJ59" ca="1">INDIRECT("Sheet1!"&amp;"J"&amp;ROW())</f>
        <v>0</v>
      </c>
      <c r="AK59" s="8">
        <v>0</v>
      </c>
      <c r="AL59" s="8">
        <v>0</v>
      </c>
      <c r="AM59" s="8">
        <v>0</v>
      </c>
      <c r="AN59" s="8">
        <v>0</v>
      </c>
      <c r="AO59" s="8">
        <v>0</v>
      </c>
    </row>
    <row r="60" spans="1:41">
      <c r="A60" s="3">
        <v>820590266</v>
      </c>
      <c r="B60" s="3" t="s">
        <v>161</v>
      </c>
      <c r="D60" s="8" t="str">
        <f ca="1">IFERROR(IF(Sheet1!AC60&gt;0,SMALL(INDIRECT(Sheet2!$W$2&amp;"F"&amp;Sheet2!$B60&amp;":F"&amp;Sheet2!$D60),Sheet1!AC60),IF(G60="",MAX(MAX(Sheet1!U60,IFERROR(AVERAGE(F60:J60),0)),AVERAGE(INDIRECT(Sheet2!$W$2&amp;"F"&amp;Sheet2!B60&amp;":F"&amp;Sheet2!$D60))),IF(Sheet1!U60&lt;F60,AVERAGE(F60:J60),""))),"")</f>
        <v/>
      </c>
      <c r="E60" s="8">
        <v>102989</v>
      </c>
      <c r="F60" s="8">
        <v>102990</v>
      </c>
      <c r="G60" s="8">
        <v>105930</v>
      </c>
      <c r="H60" s="8">
        <v>105930</v>
      </c>
      <c r="I60" s="8">
        <v>106865</v>
      </c>
      <c r="L60" s="29">
        <v>55</v>
      </c>
      <c r="M60" s="8">
        <v>43</v>
      </c>
      <c r="N60" s="8">
        <v>42</v>
      </c>
      <c r="O60" s="8">
        <v>44</v>
      </c>
      <c r="P60" s="8">
        <v>48</v>
      </c>
      <c r="Q60" s="8">
        <v>55</v>
      </c>
      <c r="S60" s="8">
        <v>1</v>
      </c>
      <c r="T60" s="8">
        <v>1</v>
      </c>
      <c r="U60" s="8">
        <v>1</v>
      </c>
      <c r="V60" s="8">
        <v>1</v>
      </c>
      <c r="W60" s="8">
        <v>1</v>
      </c>
      <c r="X60" s="29" cm="1">
        <f t="array" aca="1" ref="X60" ca="1">INDIRECT("Sheet3!"&amp;"L"&amp;ROW())</f>
        <v>133908</v>
      </c>
      <c r="Y60" s="8">
        <v>135934</v>
      </c>
      <c r="Z60" s="8">
        <v>135934</v>
      </c>
      <c r="AA60" s="8">
        <v>128792</v>
      </c>
      <c r="AB60" s="8">
        <v>133908</v>
      </c>
      <c r="AC60" s="8">
        <v>133908</v>
      </c>
      <c r="AD60" s="30" cm="1">
        <f t="array" aca="1" ref="AD60" ca="1">INDIRECT("Sheet1!"&amp;"H"&amp;ROW())</f>
        <v>24</v>
      </c>
      <c r="AE60" s="8">
        <v>20</v>
      </c>
      <c r="AF60" s="8">
        <v>20</v>
      </c>
      <c r="AG60" s="8">
        <v>30</v>
      </c>
      <c r="AH60" s="8">
        <v>24</v>
      </c>
      <c r="AI60" s="8">
        <v>24</v>
      </c>
      <c r="AJ60" s="29" cm="1">
        <f t="array" aca="1" ref="AJ60" ca="1">INDIRECT("Sheet1!"&amp;"J"&amp;ROW())</f>
        <v>5</v>
      </c>
      <c r="AK60" s="8">
        <v>9</v>
      </c>
      <c r="AL60" s="8">
        <v>5</v>
      </c>
      <c r="AM60" s="8">
        <v>5</v>
      </c>
      <c r="AN60" s="8">
        <v>5</v>
      </c>
      <c r="AO60" s="8">
        <v>5</v>
      </c>
    </row>
    <row r="61" spans="1:41">
      <c r="A61" s="3">
        <v>820590267</v>
      </c>
      <c r="B61" s="3" t="s">
        <v>162</v>
      </c>
      <c r="D61" s="8" t="str">
        <f ca="1">IFERROR(IF(Sheet1!AC61&gt;0,SMALL(INDIRECT(Sheet2!$W$2&amp;"F"&amp;Sheet2!$B61&amp;":F"&amp;Sheet2!$D61),Sheet1!AC61),IF(G61="",MAX(MAX(Sheet1!U61,IFERROR(AVERAGE(F61:J61),0)),AVERAGE(INDIRECT(Sheet2!$W$2&amp;"F"&amp;Sheet2!B61&amp;":F"&amp;Sheet2!$D61))),IF(Sheet1!U61&lt;F61,AVERAGE(F61:J61),""))),"")</f>
        <v/>
      </c>
      <c r="E61" s="8">
        <v>145031</v>
      </c>
      <c r="F61" s="8">
        <v>145854</v>
      </c>
      <c r="G61" s="8">
        <v>145860</v>
      </c>
      <c r="H61" s="8">
        <v>154440</v>
      </c>
      <c r="I61" s="8">
        <v>154440</v>
      </c>
      <c r="J61" s="32">
        <v>154440</v>
      </c>
      <c r="L61" s="29">
        <v>46</v>
      </c>
      <c r="M61" s="8">
        <v>48</v>
      </c>
      <c r="N61" s="8">
        <v>35</v>
      </c>
      <c r="O61" s="8">
        <v>38</v>
      </c>
      <c r="P61" s="8">
        <v>39</v>
      </c>
      <c r="Q61" s="8">
        <v>46</v>
      </c>
      <c r="S61" s="8">
        <v>1</v>
      </c>
      <c r="T61" s="8">
        <v>1</v>
      </c>
      <c r="U61" s="8">
        <v>1</v>
      </c>
      <c r="V61" s="8">
        <v>1</v>
      </c>
      <c r="W61" s="8">
        <v>1</v>
      </c>
      <c r="X61" s="29" cm="1">
        <f t="array" aca="1" ref="X61" ca="1">INDIRECT("Sheet3!"&amp;"L"&amp;ROW())</f>
        <v>169577</v>
      </c>
      <c r="Y61" s="8">
        <v>158217</v>
      </c>
      <c r="Z61" s="8">
        <v>158217</v>
      </c>
      <c r="AA61" s="8">
        <v>180913</v>
      </c>
      <c r="AB61" s="8">
        <v>174391</v>
      </c>
      <c r="AC61" s="8">
        <v>169577</v>
      </c>
      <c r="AD61" s="30" cm="1">
        <f t="array" aca="1" ref="AD61" ca="1">INDIRECT("Sheet1!"&amp;"H"&amp;ROW())</f>
        <v>42</v>
      </c>
      <c r="AE61" s="8">
        <v>39</v>
      </c>
      <c r="AF61" s="8">
        <v>39</v>
      </c>
      <c r="AG61" s="8">
        <v>38</v>
      </c>
      <c r="AH61" s="8">
        <v>43</v>
      </c>
      <c r="AI61" s="8">
        <v>42</v>
      </c>
      <c r="AJ61" s="29" cm="1">
        <f t="array" aca="1" ref="AJ61" ca="1">INDIRECT("Sheet1!"&amp;"J"&amp;ROW())</f>
        <v>11</v>
      </c>
      <c r="AK61" s="8">
        <v>14</v>
      </c>
      <c r="AL61" s="8">
        <v>17</v>
      </c>
      <c r="AM61" s="8">
        <v>17</v>
      </c>
      <c r="AN61" s="8">
        <v>11</v>
      </c>
      <c r="AO61" s="8">
        <v>11</v>
      </c>
    </row>
    <row r="62" spans="1:41">
      <c r="A62" s="3">
        <v>820590268</v>
      </c>
      <c r="B62" s="3" t="s">
        <v>164</v>
      </c>
      <c r="D62" s="8" t="str">
        <f ca="1">IFERROR(IF(Sheet1!AC62&gt;0,SMALL(INDIRECT(Sheet2!$W$2&amp;"F"&amp;Sheet2!$B62&amp;":F"&amp;Sheet2!$D62),Sheet1!AC62),IF(G62="",MAX(MAX(Sheet1!U62,IFERROR(AVERAGE(F62:J62),0)),AVERAGE(INDIRECT(Sheet2!$W$2&amp;"F"&amp;Sheet2!B62&amp;":F"&amp;Sheet2!$D62))),IF(Sheet1!U62&lt;F62,AVERAGE(F62:J62),""))),"")</f>
        <v/>
      </c>
      <c r="E62" s="8">
        <v>112000</v>
      </c>
      <c r="F62" s="8">
        <v>112000</v>
      </c>
      <c r="G62" s="8">
        <v>112000</v>
      </c>
      <c r="H62" s="8">
        <v>112860</v>
      </c>
      <c r="I62" s="8">
        <v>112860</v>
      </c>
      <c r="J62" s="32">
        <v>112860</v>
      </c>
      <c r="L62" s="29">
        <v>98</v>
      </c>
      <c r="M62" s="8">
        <v>86</v>
      </c>
      <c r="N62" s="8">
        <v>80</v>
      </c>
      <c r="O62" s="8">
        <v>80</v>
      </c>
      <c r="P62" s="8">
        <v>101</v>
      </c>
      <c r="Q62" s="8">
        <v>98</v>
      </c>
      <c r="S62" s="8">
        <v>1</v>
      </c>
      <c r="T62" s="8">
        <v>1</v>
      </c>
      <c r="U62" s="8">
        <v>1</v>
      </c>
      <c r="V62" s="8">
        <v>1</v>
      </c>
      <c r="W62" s="8">
        <v>1</v>
      </c>
      <c r="X62" s="29" cm="1">
        <f t="array" aca="1" ref="X62" ca="1">INDIRECT("Sheet3!"&amp;"L"&amp;ROW())</f>
        <v>128728</v>
      </c>
      <c r="Y62" s="8">
        <v>127569</v>
      </c>
      <c r="Z62" s="8">
        <v>128884</v>
      </c>
      <c r="AA62" s="8">
        <v>135250</v>
      </c>
      <c r="AB62" s="8">
        <v>128884</v>
      </c>
      <c r="AC62" s="8">
        <v>128728</v>
      </c>
      <c r="AD62" s="30" cm="1">
        <f t="array" aca="1" ref="AD62" ca="1">INDIRECT("Sheet1!"&amp;"H"&amp;ROW())</f>
        <v>29</v>
      </c>
      <c r="AE62" s="8">
        <v>26</v>
      </c>
      <c r="AF62" s="8">
        <v>26</v>
      </c>
      <c r="AG62" s="8">
        <v>28</v>
      </c>
      <c r="AH62" s="8">
        <v>26</v>
      </c>
      <c r="AI62" s="8">
        <v>29</v>
      </c>
      <c r="AJ62" s="29" cm="1">
        <f t="array" aca="1" ref="AJ62" ca="1">INDIRECT("Sheet1!"&amp;"J"&amp;ROW())</f>
        <v>20</v>
      </c>
      <c r="AK62" s="8">
        <v>20</v>
      </c>
      <c r="AL62" s="8">
        <v>17</v>
      </c>
      <c r="AM62" s="8">
        <v>17</v>
      </c>
      <c r="AN62" s="8">
        <v>20</v>
      </c>
      <c r="AO62" s="8">
        <v>20</v>
      </c>
    </row>
    <row r="63" spans="1:41">
      <c r="A63" s="3">
        <v>820590269</v>
      </c>
      <c r="B63" s="3" t="s">
        <v>165</v>
      </c>
      <c r="D63" s="8" t="str">
        <f ca="1">IFERROR(IF(Sheet1!AC63&gt;0,SMALL(INDIRECT(Sheet2!$W$2&amp;"F"&amp;Sheet2!$B63&amp;":F"&amp;Sheet2!$D63),Sheet1!AC63),IF(G63="",MAX(MAX(Sheet1!U63,IFERROR(AVERAGE(F63:J63),0)),AVERAGE(INDIRECT(Sheet2!$W$2&amp;"F"&amp;Sheet2!B63&amp;":F"&amp;Sheet2!$D63))),IF(Sheet1!U63&lt;F63,AVERAGE(F63:J63),""))),"")</f>
        <v/>
      </c>
      <c r="E63" s="8">
        <v>84800</v>
      </c>
      <c r="F63" s="8">
        <v>84800</v>
      </c>
      <c r="G63" s="8">
        <v>84800</v>
      </c>
      <c r="H63" s="8">
        <v>84800</v>
      </c>
      <c r="I63" s="8">
        <v>87344</v>
      </c>
      <c r="J63" s="32">
        <v>87450</v>
      </c>
      <c r="L63" s="29">
        <v>123</v>
      </c>
      <c r="M63" s="8">
        <v>135</v>
      </c>
      <c r="N63" s="8">
        <v>178</v>
      </c>
      <c r="O63" s="8">
        <v>172</v>
      </c>
      <c r="P63" s="8">
        <v>140</v>
      </c>
      <c r="Q63" s="8">
        <v>123</v>
      </c>
      <c r="S63" s="8">
        <v>1</v>
      </c>
      <c r="T63" s="8">
        <v>1</v>
      </c>
      <c r="U63" s="8">
        <v>1</v>
      </c>
      <c r="V63" s="8">
        <v>1</v>
      </c>
      <c r="W63" s="8">
        <v>1</v>
      </c>
      <c r="X63" s="29" cm="1">
        <f t="array" aca="1" ref="X63" ca="1">INDIRECT("Sheet3!"&amp;"L"&amp;ROW())</f>
        <v>97463</v>
      </c>
      <c r="Y63" s="8">
        <v>96786</v>
      </c>
      <c r="Z63" s="8">
        <v>96786</v>
      </c>
      <c r="AA63" s="8">
        <v>100650</v>
      </c>
      <c r="AB63" s="8">
        <v>97175</v>
      </c>
      <c r="AC63" s="8">
        <v>97463</v>
      </c>
      <c r="AD63" s="30" cm="1">
        <f t="array" aca="1" ref="AD63" ca="1">INDIRECT("Sheet1!"&amp;"H"&amp;ROW())</f>
        <v>47</v>
      </c>
      <c r="AE63" s="8">
        <v>47</v>
      </c>
      <c r="AF63" s="8">
        <v>47</v>
      </c>
      <c r="AG63" s="8">
        <v>48</v>
      </c>
      <c r="AH63" s="8">
        <v>47</v>
      </c>
      <c r="AI63" s="8">
        <v>47</v>
      </c>
      <c r="AJ63" s="29" cm="1">
        <f t="array" aca="1" ref="AJ63" ca="1">INDIRECT("Sheet1!"&amp;"J"&amp;ROW())</f>
        <v>22</v>
      </c>
      <c r="AK63" s="8">
        <v>22</v>
      </c>
      <c r="AL63" s="8">
        <v>22</v>
      </c>
      <c r="AM63" s="8">
        <v>22</v>
      </c>
      <c r="AN63" s="8">
        <v>22</v>
      </c>
      <c r="AO63" s="8">
        <v>22</v>
      </c>
    </row>
    <row r="64" spans="1:41">
      <c r="A64" s="3">
        <v>820590270</v>
      </c>
      <c r="B64" s="3" t="s">
        <v>166</v>
      </c>
      <c r="D64" s="8" t="str">
        <f ca="1">IFERROR(IF(Sheet1!AC64&gt;0,SMALL(INDIRECT(Sheet2!$W$2&amp;"F"&amp;Sheet2!$B64&amp;":F"&amp;Sheet2!$D64),Sheet1!AC64),IF(G64="",MAX(MAX(Sheet1!U64,IFERROR(AVERAGE(F64:J64),0)),AVERAGE(INDIRECT(Sheet2!$W$2&amp;"F"&amp;Sheet2!B64&amp;":F"&amp;Sheet2!$D64))),IF(Sheet1!U64&lt;F64,AVERAGE(F64:J64),""))),"")</f>
        <v/>
      </c>
      <c r="E64" s="8">
        <v>274000</v>
      </c>
      <c r="F64" s="8">
        <v>276000</v>
      </c>
      <c r="G64" s="8">
        <v>276000</v>
      </c>
      <c r="H64" s="8">
        <v>276000</v>
      </c>
      <c r="I64" s="8">
        <v>278000</v>
      </c>
      <c r="J64" s="32">
        <v>280780</v>
      </c>
      <c r="L64" s="29">
        <v>24</v>
      </c>
      <c r="M64" s="8">
        <v>19</v>
      </c>
      <c r="N64" s="8">
        <v>21</v>
      </c>
      <c r="O64" s="8">
        <v>22</v>
      </c>
      <c r="P64" s="8">
        <v>32</v>
      </c>
      <c r="Q64" s="8">
        <v>24</v>
      </c>
      <c r="S64" s="8">
        <v>1</v>
      </c>
      <c r="T64" s="8">
        <v>1</v>
      </c>
      <c r="U64" s="8">
        <v>1</v>
      </c>
      <c r="V64" s="8">
        <v>1</v>
      </c>
      <c r="W64" s="8">
        <v>1</v>
      </c>
      <c r="X64" s="29" cm="1">
        <f t="array" aca="1" ref="X64" ca="1">INDIRECT("Sheet3!"&amp;"L"&amp;ROW())</f>
        <v>309562</v>
      </c>
      <c r="Y64" s="8">
        <v>318459</v>
      </c>
      <c r="Z64" s="8">
        <v>315058</v>
      </c>
      <c r="AA64" s="8">
        <v>319691</v>
      </c>
      <c r="AB64" s="8">
        <v>319397</v>
      </c>
      <c r="AC64" s="8">
        <v>309562</v>
      </c>
      <c r="AD64" s="30" cm="1">
        <f t="array" aca="1" ref="AD64" ca="1">INDIRECT("Sheet1!"&amp;"H"&amp;ROW())</f>
        <v>39</v>
      </c>
      <c r="AE64" s="8">
        <v>35</v>
      </c>
      <c r="AF64" s="8">
        <v>37</v>
      </c>
      <c r="AG64" s="8">
        <v>34</v>
      </c>
      <c r="AH64" s="8">
        <v>38</v>
      </c>
      <c r="AI64" s="8">
        <v>39</v>
      </c>
      <c r="AJ64" s="29" cm="1">
        <f t="array" aca="1" ref="AJ64" ca="1">INDIRECT("Sheet1!"&amp;"J"&amp;ROW())</f>
        <v>24</v>
      </c>
      <c r="AK64" s="8">
        <v>25</v>
      </c>
      <c r="AL64" s="8">
        <v>23</v>
      </c>
      <c r="AM64" s="8">
        <v>23</v>
      </c>
      <c r="AN64" s="8">
        <v>24</v>
      </c>
      <c r="AO64" s="8">
        <v>24</v>
      </c>
    </row>
    <row r="65" spans="1:41">
      <c r="A65" s="3">
        <v>820590271</v>
      </c>
      <c r="B65" s="3" t="s">
        <v>167</v>
      </c>
      <c r="D65" s="8" t="str">
        <f ca="1">IFERROR(IF(Sheet1!AC65&gt;0,SMALL(INDIRECT(Sheet2!$W$2&amp;"F"&amp;Sheet2!$B65&amp;":F"&amp;Sheet2!$D65),Sheet1!AC65),IF(G65="",MAX(MAX(Sheet1!U65,IFERROR(AVERAGE(F65:J65),0)),AVERAGE(INDIRECT(Sheet2!$W$2&amp;"F"&amp;Sheet2!B65&amp;":F"&amp;Sheet2!$D65))),IF(Sheet1!U65&lt;F65,AVERAGE(F65:J65),""))),"")</f>
        <v/>
      </c>
      <c r="E65" s="8">
        <v>84150</v>
      </c>
      <c r="F65" s="8">
        <v>84150</v>
      </c>
      <c r="G65" s="8">
        <v>84150</v>
      </c>
      <c r="H65" s="8">
        <v>84150</v>
      </c>
      <c r="I65" s="8">
        <v>84150</v>
      </c>
      <c r="J65" s="32">
        <v>84150</v>
      </c>
      <c r="L65" s="29">
        <v>160</v>
      </c>
      <c r="M65" s="8">
        <v>152</v>
      </c>
      <c r="N65" s="8">
        <v>147</v>
      </c>
      <c r="O65" s="8">
        <v>131</v>
      </c>
      <c r="P65" s="8">
        <v>140</v>
      </c>
      <c r="Q65" s="8">
        <v>160</v>
      </c>
      <c r="S65" s="8">
        <v>0</v>
      </c>
      <c r="T65" s="8">
        <v>1</v>
      </c>
      <c r="U65" s="8">
        <v>1</v>
      </c>
      <c r="V65" s="8">
        <v>1</v>
      </c>
      <c r="W65" s="8">
        <v>1</v>
      </c>
      <c r="X65" s="29" cm="1">
        <f t="array" aca="1" ref="X65" ca="1">INDIRECT("Sheet3!"&amp;"L"&amp;ROW())</f>
        <v>95815</v>
      </c>
      <c r="Y65" s="8">
        <v>95815</v>
      </c>
      <c r="Z65" s="8">
        <v>95815</v>
      </c>
      <c r="AA65" s="8">
        <v>100163</v>
      </c>
      <c r="AB65" s="8">
        <v>95815</v>
      </c>
      <c r="AC65" s="8">
        <v>95815</v>
      </c>
      <c r="AD65" s="30" cm="1">
        <f t="array" aca="1" ref="AD65" ca="1">INDIRECT("Sheet1!"&amp;"H"&amp;ROW())</f>
        <v>33</v>
      </c>
      <c r="AE65" s="8">
        <v>32</v>
      </c>
      <c r="AF65" s="8">
        <v>33</v>
      </c>
      <c r="AG65" s="8">
        <v>33</v>
      </c>
      <c r="AH65" s="8">
        <v>33</v>
      </c>
      <c r="AI65" s="8">
        <v>33</v>
      </c>
      <c r="AJ65" s="29" cm="1">
        <f t="array" aca="1" ref="AJ65" ca="1">INDIRECT("Sheet1!"&amp;"J"&amp;ROW())</f>
        <v>12</v>
      </c>
      <c r="AK65" s="8">
        <v>12</v>
      </c>
      <c r="AL65" s="8">
        <v>12</v>
      </c>
      <c r="AM65" s="8">
        <v>12</v>
      </c>
      <c r="AN65" s="8">
        <v>12</v>
      </c>
      <c r="AO65" s="8">
        <v>12</v>
      </c>
    </row>
    <row r="66" spans="1:41">
      <c r="A66" s="3">
        <v>820590272</v>
      </c>
      <c r="B66" s="3" t="s">
        <v>168</v>
      </c>
      <c r="D66" s="8" t="str">
        <f ca="1">IFERROR(IF(Sheet1!AC66&gt;0,SMALL(INDIRECT(Sheet2!$W$2&amp;"F"&amp;Sheet2!$B66&amp;":F"&amp;Sheet2!$D66),Sheet1!AC66),IF(G66="",MAX(MAX(Sheet1!U66,IFERROR(AVERAGE(F66:J66),0)),AVERAGE(INDIRECT(Sheet2!$W$2&amp;"F"&amp;Sheet2!B66&amp;":F"&amp;Sheet2!$D66))),IF(Sheet1!U66&lt;F66,AVERAGE(F66:J66),""))),"")</f>
        <v/>
      </c>
      <c r="E66" s="8">
        <v>128700</v>
      </c>
      <c r="F66" s="8">
        <v>128700</v>
      </c>
      <c r="G66" s="8">
        <v>128700</v>
      </c>
      <c r="H66" s="8">
        <v>128700</v>
      </c>
      <c r="I66" s="8">
        <v>128700</v>
      </c>
      <c r="J66" s="32">
        <v>128700</v>
      </c>
      <c r="L66" s="29">
        <v>147</v>
      </c>
      <c r="M66" s="8">
        <v>152</v>
      </c>
      <c r="N66" s="8">
        <v>153</v>
      </c>
      <c r="O66" s="8">
        <v>140</v>
      </c>
      <c r="P66" s="8">
        <v>140</v>
      </c>
      <c r="Q66" s="8">
        <v>147</v>
      </c>
      <c r="S66" s="8">
        <v>0</v>
      </c>
      <c r="T66" s="8">
        <v>1</v>
      </c>
      <c r="U66" s="8">
        <v>1</v>
      </c>
      <c r="V66" s="8">
        <v>1</v>
      </c>
      <c r="W66" s="8">
        <v>1</v>
      </c>
      <c r="X66" s="29" cm="1">
        <f t="array" aca="1" ref="X66" ca="1">INDIRECT("Sheet3!"&amp;"L"&amp;ROW())</f>
        <v>146413</v>
      </c>
      <c r="Y66" s="8">
        <v>146413</v>
      </c>
      <c r="Z66" s="8">
        <v>146413</v>
      </c>
      <c r="AA66" s="8">
        <v>152935</v>
      </c>
      <c r="AB66" s="8">
        <v>146413</v>
      </c>
      <c r="AC66" s="8">
        <v>146413</v>
      </c>
      <c r="AD66" s="30" cm="1">
        <f t="array" aca="1" ref="AD66" ca="1">INDIRECT("Sheet1!"&amp;"H"&amp;ROW())</f>
        <v>27</v>
      </c>
      <c r="AE66" s="8">
        <v>26</v>
      </c>
      <c r="AF66" s="8">
        <v>27</v>
      </c>
      <c r="AG66" s="8">
        <v>27</v>
      </c>
      <c r="AH66" s="8">
        <v>27</v>
      </c>
      <c r="AI66" s="8">
        <v>27</v>
      </c>
      <c r="AJ66" s="29" cm="1">
        <f t="array" aca="1" ref="AJ66" ca="1">INDIRECT("Sheet1!"&amp;"J"&amp;ROW())</f>
        <v>9</v>
      </c>
      <c r="AK66" s="8">
        <v>11</v>
      </c>
      <c r="AL66" s="8">
        <v>11</v>
      </c>
      <c r="AM66" s="8">
        <v>11</v>
      </c>
      <c r="AN66" s="8">
        <v>9</v>
      </c>
      <c r="AO66" s="8">
        <v>9</v>
      </c>
    </row>
    <row r="67" spans="1:41">
      <c r="A67" s="3">
        <v>820590273</v>
      </c>
      <c r="B67" s="3" t="s">
        <v>169</v>
      </c>
      <c r="D67" s="8">
        <f ca="1">IFERROR(IF(Sheet1!AC67&gt;0,SMALL(INDIRECT(Sheet2!$W$2&amp;"F"&amp;Sheet2!$B67&amp;":F"&amp;Sheet2!$D67),Sheet1!AC67),IF(G67="",MAX(MAX(Sheet1!U67,IFERROR(AVERAGE(F67:J67),0)),AVERAGE(INDIRECT(Sheet2!$W$2&amp;"F"&amp;Sheet2!B67&amp;":F"&amp;Sheet2!$D67))),IF(Sheet1!U67&lt;F67,AVERAGE(F67:J67),""))),"")</f>
        <v>84746.736842105267</v>
      </c>
      <c r="L67" s="29">
        <v>293</v>
      </c>
      <c r="M67" s="8">
        <v>256</v>
      </c>
      <c r="N67" s="8">
        <v>302</v>
      </c>
      <c r="O67" s="8">
        <v>276</v>
      </c>
      <c r="P67" s="8">
        <v>257</v>
      </c>
      <c r="Q67" s="8">
        <v>293</v>
      </c>
      <c r="S67" s="8">
        <v>0</v>
      </c>
      <c r="T67" s="8">
        <v>1</v>
      </c>
      <c r="U67" s="8">
        <v>1</v>
      </c>
      <c r="V67" s="8">
        <v>1</v>
      </c>
      <c r="W67" s="8">
        <v>1</v>
      </c>
      <c r="X67" s="29" cm="1">
        <f t="array" aca="1" ref="X67" ca="1">INDIRECT("Sheet3!"&amp;"L"&amp;ROW())</f>
        <v>99722</v>
      </c>
      <c r="Y67" s="8">
        <v>101429</v>
      </c>
      <c r="Z67" s="8">
        <v>100225</v>
      </c>
      <c r="AA67" s="8">
        <v>106766</v>
      </c>
      <c r="AB67" s="8">
        <v>99722</v>
      </c>
      <c r="AC67" s="8">
        <v>99722</v>
      </c>
      <c r="AD67" s="30" cm="1">
        <f t="array" aca="1" ref="AD67" ca="1">INDIRECT("Sheet1!"&amp;"H"&amp;ROW())</f>
        <v>19</v>
      </c>
      <c r="AE67" s="8">
        <v>18</v>
      </c>
      <c r="AF67" s="8">
        <v>18</v>
      </c>
      <c r="AG67" s="8">
        <v>19</v>
      </c>
      <c r="AH67" s="8">
        <v>19</v>
      </c>
      <c r="AI67" s="8">
        <v>19</v>
      </c>
      <c r="AJ67" s="29" cm="1">
        <f t="array" aca="1" ref="AJ67" ca="1">INDIRECT("Sheet1!"&amp;"J"&amp;ROW())</f>
        <v>0</v>
      </c>
      <c r="AK67" s="8">
        <v>0</v>
      </c>
      <c r="AL67" s="8">
        <v>0</v>
      </c>
      <c r="AM67" s="8">
        <v>0</v>
      </c>
      <c r="AN67" s="8">
        <v>0</v>
      </c>
      <c r="AO67" s="8">
        <v>0</v>
      </c>
    </row>
    <row r="68" spans="1:41">
      <c r="A68" s="3">
        <v>820590274</v>
      </c>
      <c r="B68" s="3" t="s">
        <v>170</v>
      </c>
      <c r="D68" s="8" t="str">
        <f ca="1">IFERROR(IF(Sheet1!AC68&gt;0,SMALL(INDIRECT(Sheet2!$W$2&amp;"F"&amp;Sheet2!$B68&amp;":F"&amp;Sheet2!$D68),Sheet1!AC68),IF(G68="",MAX(MAX(Sheet1!U68,IFERROR(AVERAGE(F68:J68),0)),AVERAGE(INDIRECT(Sheet2!$W$2&amp;"F"&amp;Sheet2!B68&amp;":F"&amp;Sheet2!$D68))),IF(Sheet1!U68&lt;F68,AVERAGE(F68:J68),""))),"")</f>
        <v/>
      </c>
      <c r="E68" s="8">
        <v>54342</v>
      </c>
      <c r="F68" s="8">
        <v>54342</v>
      </c>
      <c r="G68" s="8">
        <v>55141</v>
      </c>
      <c r="H68" s="8">
        <v>55800</v>
      </c>
      <c r="I68" s="8">
        <v>56120</v>
      </c>
      <c r="J68" s="32">
        <v>56135</v>
      </c>
      <c r="L68" s="29">
        <v>105</v>
      </c>
      <c r="M68" s="8">
        <v>100</v>
      </c>
      <c r="N68" s="8">
        <v>90</v>
      </c>
      <c r="O68" s="8">
        <v>91</v>
      </c>
      <c r="P68" s="8">
        <v>91</v>
      </c>
      <c r="Q68" s="8">
        <v>105</v>
      </c>
      <c r="S68" s="8">
        <v>1</v>
      </c>
      <c r="T68" s="8">
        <v>1</v>
      </c>
      <c r="U68" s="8">
        <v>1</v>
      </c>
      <c r="V68" s="8">
        <v>1</v>
      </c>
      <c r="W68" s="8">
        <v>1</v>
      </c>
      <c r="X68" s="29" cm="1">
        <f t="array" aca="1" ref="X68" ca="1">INDIRECT("Sheet3!"&amp;"L"&amp;ROW())</f>
        <v>64471</v>
      </c>
      <c r="Y68" s="8">
        <v>63658</v>
      </c>
      <c r="Z68" s="8">
        <v>64195</v>
      </c>
      <c r="AA68" s="8">
        <v>68543</v>
      </c>
      <c r="AB68" s="8">
        <v>64764</v>
      </c>
      <c r="AC68" s="8">
        <v>64471</v>
      </c>
      <c r="AD68" s="30" cm="1">
        <f t="array" aca="1" ref="AD68" ca="1">INDIRECT("Sheet1!"&amp;"H"&amp;ROW())</f>
        <v>27</v>
      </c>
      <c r="AE68" s="8">
        <v>30</v>
      </c>
      <c r="AF68" s="8">
        <v>27</v>
      </c>
      <c r="AG68" s="8">
        <v>27</v>
      </c>
      <c r="AH68" s="8">
        <v>27</v>
      </c>
      <c r="AI68" s="8">
        <v>27</v>
      </c>
      <c r="AJ68" s="29" cm="1">
        <f t="array" aca="1" ref="AJ68" ca="1">INDIRECT("Sheet1!"&amp;"J"&amp;ROW())</f>
        <v>12</v>
      </c>
      <c r="AK68" s="8">
        <v>14</v>
      </c>
      <c r="AL68" s="8">
        <v>12</v>
      </c>
      <c r="AM68" s="8">
        <v>12</v>
      </c>
      <c r="AN68" s="8">
        <v>12</v>
      </c>
      <c r="AO68" s="8">
        <v>12</v>
      </c>
    </row>
    <row r="69" spans="1:41">
      <c r="A69" s="3">
        <v>820590275</v>
      </c>
      <c r="B69" s="3" t="s">
        <v>171</v>
      </c>
      <c r="D69" s="8">
        <f ca="1">IFERROR(IF(Sheet1!AC69&gt;0,SMALL(INDIRECT(Sheet2!$W$2&amp;"F"&amp;Sheet2!$B69&amp;":F"&amp;Sheet2!$D69),Sheet1!AC69),IF(G69="",MAX(MAX(Sheet1!U69,IFERROR(AVERAGE(F69:J69),0)),AVERAGE(INDIRECT(Sheet2!$W$2&amp;"F"&amp;Sheet2!B69&amp;":F"&amp;Sheet2!$D69))),IF(Sheet1!U69&lt;F69,AVERAGE(F69:J69),""))),"")</f>
        <v>92400</v>
      </c>
      <c r="L69" s="29" t="s">
        <v>2395</v>
      </c>
      <c r="M69" s="8" t="s">
        <v>2395</v>
      </c>
      <c r="N69" s="8" t="s">
        <v>2395</v>
      </c>
      <c r="O69" s="8" t="s">
        <v>2395</v>
      </c>
      <c r="P69" s="8" t="s">
        <v>2395</v>
      </c>
      <c r="Q69" s="8" t="s">
        <v>2395</v>
      </c>
      <c r="S69" s="8">
        <v>0</v>
      </c>
      <c r="T69" s="8">
        <v>0</v>
      </c>
      <c r="U69" s="8">
        <v>0</v>
      </c>
      <c r="V69" s="8">
        <v>0</v>
      </c>
      <c r="W69" s="8">
        <v>0</v>
      </c>
      <c r="X69" s="29" cm="1">
        <f t="array" aca="1" ref="X69" ca="1">INDIRECT("Sheet3!"&amp;"L"&amp;ROW())</f>
        <v>108132</v>
      </c>
      <c r="Y69" s="8">
        <v>108132</v>
      </c>
      <c r="Z69" s="8">
        <v>108132</v>
      </c>
      <c r="AA69" s="8">
        <v>114725</v>
      </c>
      <c r="AB69" s="8">
        <v>108132</v>
      </c>
      <c r="AC69" s="8">
        <v>108132</v>
      </c>
      <c r="AD69" s="30" cm="1">
        <f t="array" aca="1" ref="AD69" ca="1">INDIRECT("Sheet1!"&amp;"H"&amp;ROW())</f>
        <v>7</v>
      </c>
      <c r="AE69" s="8">
        <v>7</v>
      </c>
      <c r="AF69" s="8">
        <v>7</v>
      </c>
      <c r="AG69" s="8">
        <v>7</v>
      </c>
      <c r="AH69" s="8">
        <v>7</v>
      </c>
      <c r="AI69" s="8">
        <v>7</v>
      </c>
      <c r="AJ69" s="29" cm="1">
        <f t="array" aca="1" ref="AJ69" ca="1">INDIRECT("Sheet1!"&amp;"J"&amp;ROW())</f>
        <v>0</v>
      </c>
      <c r="AK69" s="8">
        <v>0</v>
      </c>
      <c r="AL69" s="8">
        <v>0</v>
      </c>
      <c r="AM69" s="8">
        <v>0</v>
      </c>
      <c r="AN69" s="8">
        <v>0</v>
      </c>
      <c r="AO69" s="8">
        <v>0</v>
      </c>
    </row>
    <row r="70" spans="1:41">
      <c r="A70" s="3">
        <v>820590276</v>
      </c>
      <c r="B70" s="3" t="s">
        <v>173</v>
      </c>
      <c r="D70" s="8">
        <f ca="1">IFERROR(IF(Sheet1!AC70&gt;0,SMALL(INDIRECT(Sheet2!$W$2&amp;"F"&amp;Sheet2!$B70&amp;":F"&amp;Sheet2!$D70),Sheet1!AC70),IF(G70="",MAX(MAX(Sheet1!U70,IFERROR(AVERAGE(F70:J70),0)),AVERAGE(INDIRECT(Sheet2!$W$2&amp;"F"&amp;Sheet2!B70&amp;":F"&amp;Sheet2!$D70))),IF(Sheet1!U70&lt;F70,AVERAGE(F70:J70),""))),"")</f>
        <v>92400</v>
      </c>
      <c r="L70" s="29" t="s">
        <v>2395</v>
      </c>
      <c r="M70" s="8" t="s">
        <v>2395</v>
      </c>
      <c r="N70" s="8" t="s">
        <v>2395</v>
      </c>
      <c r="O70" s="8" t="s">
        <v>2395</v>
      </c>
      <c r="P70" s="8" t="s">
        <v>2395</v>
      </c>
      <c r="Q70" s="8" t="s">
        <v>2395</v>
      </c>
      <c r="S70" s="8">
        <v>0</v>
      </c>
      <c r="T70" s="8">
        <v>0</v>
      </c>
      <c r="U70" s="8">
        <v>0</v>
      </c>
      <c r="V70" s="8">
        <v>0</v>
      </c>
      <c r="W70" s="8">
        <v>0</v>
      </c>
      <c r="X70" s="29" cm="1">
        <f t="array" aca="1" ref="X70" ca="1">INDIRECT("Sheet3!"&amp;"L"&amp;ROW())</f>
        <v>108132</v>
      </c>
      <c r="Y70" s="8">
        <v>108132</v>
      </c>
      <c r="Z70" s="8">
        <v>108132</v>
      </c>
      <c r="AA70" s="8">
        <v>114725</v>
      </c>
      <c r="AB70" s="8">
        <v>108132</v>
      </c>
      <c r="AC70" s="8">
        <v>108132</v>
      </c>
      <c r="AD70" s="30" cm="1">
        <f t="array" aca="1" ref="AD70" ca="1">INDIRECT("Sheet1!"&amp;"H"&amp;ROW())</f>
        <v>7</v>
      </c>
      <c r="AE70" s="8">
        <v>7</v>
      </c>
      <c r="AF70" s="8">
        <v>7</v>
      </c>
      <c r="AG70" s="8">
        <v>7</v>
      </c>
      <c r="AH70" s="8">
        <v>7</v>
      </c>
      <c r="AI70" s="8">
        <v>7</v>
      </c>
      <c r="AJ70" s="29" cm="1">
        <f t="array" aca="1" ref="AJ70" ca="1">INDIRECT("Sheet1!"&amp;"J"&amp;ROW())</f>
        <v>0</v>
      </c>
      <c r="AK70" s="8">
        <v>0</v>
      </c>
      <c r="AL70" s="8">
        <v>0</v>
      </c>
      <c r="AM70" s="8">
        <v>0</v>
      </c>
      <c r="AN70" s="8">
        <v>0</v>
      </c>
      <c r="AO70" s="8">
        <v>0</v>
      </c>
    </row>
    <row r="71" spans="1:41">
      <c r="A71" s="3">
        <v>820590277</v>
      </c>
      <c r="B71" s="3" t="s">
        <v>175</v>
      </c>
      <c r="D71" s="8">
        <f ca="1">IFERROR(IF(Sheet1!AC71&gt;0,SMALL(INDIRECT(Sheet2!$W$2&amp;"F"&amp;Sheet2!$B71&amp;":F"&amp;Sheet2!$D71),Sheet1!AC71),IF(G71="",MAX(MAX(Sheet1!U71,IFERROR(AVERAGE(F71:J71),0)),AVERAGE(INDIRECT(Sheet2!$W$2&amp;"F"&amp;Sheet2!B71&amp;":F"&amp;Sheet2!$D71))),IF(Sheet1!U71&lt;F71,AVERAGE(F71:J71),""))),"")</f>
        <v>64470.5</v>
      </c>
      <c r="L71" s="29" t="s">
        <v>2395</v>
      </c>
      <c r="M71" s="8" t="s">
        <v>2395</v>
      </c>
      <c r="N71" s="8" t="s">
        <v>2395</v>
      </c>
      <c r="O71" s="8" t="s">
        <v>2395</v>
      </c>
      <c r="P71" s="8" t="s">
        <v>2395</v>
      </c>
      <c r="Q71" s="8" t="s">
        <v>2395</v>
      </c>
      <c r="S71" s="8">
        <v>0</v>
      </c>
      <c r="T71" s="8">
        <v>0</v>
      </c>
      <c r="U71" s="8">
        <v>0</v>
      </c>
      <c r="V71" s="8">
        <v>0</v>
      </c>
      <c r="W71" s="8">
        <v>0</v>
      </c>
      <c r="X71" s="29" cm="1">
        <f t="array" aca="1" ref="X71" ca="1">INDIRECT("Sheet3!"&amp;"L"&amp;ROW())</f>
        <v>77440</v>
      </c>
      <c r="Y71" s="8">
        <v>77440</v>
      </c>
      <c r="Z71" s="8">
        <v>77440</v>
      </c>
      <c r="AA71" s="8">
        <v>84034</v>
      </c>
      <c r="AB71" s="8">
        <v>77440</v>
      </c>
      <c r="AC71" s="8">
        <v>77440</v>
      </c>
      <c r="AD71" s="30" cm="1">
        <f t="array" aca="1" ref="AD71" ca="1">INDIRECT("Sheet1!"&amp;"H"&amp;ROW())</f>
        <v>6</v>
      </c>
      <c r="AE71" s="8">
        <v>6</v>
      </c>
      <c r="AF71" s="8">
        <v>6</v>
      </c>
      <c r="AG71" s="8">
        <v>6</v>
      </c>
      <c r="AH71" s="8">
        <v>6</v>
      </c>
      <c r="AI71" s="8">
        <v>6</v>
      </c>
      <c r="AJ71" s="29" cm="1">
        <f t="array" aca="1" ref="AJ71" ca="1">INDIRECT("Sheet1!"&amp;"J"&amp;ROW())</f>
        <v>0</v>
      </c>
      <c r="AK71" s="8">
        <v>0</v>
      </c>
      <c r="AL71" s="8">
        <v>0</v>
      </c>
      <c r="AM71" s="8">
        <v>0</v>
      </c>
      <c r="AN71" s="8">
        <v>0</v>
      </c>
      <c r="AO71" s="8">
        <v>0</v>
      </c>
    </row>
    <row r="72" spans="1:41">
      <c r="A72" s="3">
        <v>820590278</v>
      </c>
      <c r="B72" s="3" t="s">
        <v>177</v>
      </c>
      <c r="D72" s="8">
        <f ca="1">IFERROR(IF(Sheet1!AC72&gt;0,SMALL(INDIRECT(Sheet2!$W$2&amp;"F"&amp;Sheet2!$B72&amp;":F"&amp;Sheet2!$D72),Sheet1!AC72),IF(G72="",MAX(MAX(Sheet1!U72,IFERROR(AVERAGE(F72:J72),0)),AVERAGE(INDIRECT(Sheet2!$W$2&amp;"F"&amp;Sheet2!B72&amp;":F"&amp;Sheet2!$D72))),IF(Sheet1!U72&lt;F72,AVERAGE(F72:J72),""))),"")</f>
        <v>64470.5</v>
      </c>
      <c r="L72" s="29" t="s">
        <v>2395</v>
      </c>
      <c r="M72" s="8" t="s">
        <v>2395</v>
      </c>
      <c r="N72" s="8" t="s">
        <v>2395</v>
      </c>
      <c r="O72" s="8" t="s">
        <v>2395</v>
      </c>
      <c r="P72" s="8" t="s">
        <v>2395</v>
      </c>
      <c r="Q72" s="8" t="s">
        <v>2395</v>
      </c>
      <c r="S72" s="8">
        <v>0</v>
      </c>
      <c r="T72" s="8">
        <v>0</v>
      </c>
      <c r="U72" s="8">
        <v>0</v>
      </c>
      <c r="V72" s="8">
        <v>0</v>
      </c>
      <c r="W72" s="8">
        <v>0</v>
      </c>
      <c r="X72" s="29" cm="1">
        <f t="array" aca="1" ref="X72" ca="1">INDIRECT("Sheet3!"&amp;"L"&amp;ROW())</f>
        <v>77440</v>
      </c>
      <c r="Y72" s="8">
        <v>77440</v>
      </c>
      <c r="Z72" s="8">
        <v>77440</v>
      </c>
      <c r="AA72" s="8">
        <v>84034</v>
      </c>
      <c r="AB72" s="8">
        <v>77440</v>
      </c>
      <c r="AC72" s="8">
        <v>77440</v>
      </c>
      <c r="AD72" s="30" cm="1">
        <f t="array" aca="1" ref="AD72" ca="1">INDIRECT("Sheet1!"&amp;"H"&amp;ROW())</f>
        <v>6</v>
      </c>
      <c r="AE72" s="8">
        <v>6</v>
      </c>
      <c r="AF72" s="8">
        <v>6</v>
      </c>
      <c r="AG72" s="8">
        <v>6</v>
      </c>
      <c r="AH72" s="8">
        <v>6</v>
      </c>
      <c r="AI72" s="8">
        <v>6</v>
      </c>
      <c r="AJ72" s="29" cm="1">
        <f t="array" aca="1" ref="AJ72" ca="1">INDIRECT("Sheet1!"&amp;"J"&amp;ROW())</f>
        <v>0</v>
      </c>
      <c r="AK72" s="8">
        <v>0</v>
      </c>
      <c r="AL72" s="8">
        <v>0</v>
      </c>
      <c r="AM72" s="8">
        <v>0</v>
      </c>
      <c r="AN72" s="8">
        <v>0</v>
      </c>
      <c r="AO72" s="8">
        <v>0</v>
      </c>
    </row>
    <row r="73" spans="1:41">
      <c r="A73" s="3">
        <v>820590279</v>
      </c>
      <c r="B73" s="3" t="s">
        <v>179</v>
      </c>
      <c r="D73" s="8">
        <f ca="1">IFERROR(IF(Sheet1!AC73&gt;0,SMALL(INDIRECT(Sheet2!$W$2&amp;"F"&amp;Sheet2!$B73&amp;":F"&amp;Sheet2!$D73),Sheet1!AC73),IF(G73="",MAX(MAX(Sheet1!U73,IFERROR(AVERAGE(F73:J73),0)),AVERAGE(INDIRECT(Sheet2!$W$2&amp;"F"&amp;Sheet2!B73&amp;":F"&amp;Sheet2!$D73))),IF(Sheet1!U73&lt;F73,AVERAGE(F73:J73),""))),"")</f>
        <v>81955</v>
      </c>
      <c r="L73" s="29" t="s">
        <v>2395</v>
      </c>
      <c r="M73" s="8" t="s">
        <v>2395</v>
      </c>
      <c r="N73" s="8" t="s">
        <v>2395</v>
      </c>
      <c r="O73" s="8" t="s">
        <v>2395</v>
      </c>
      <c r="P73" s="8" t="s">
        <v>2395</v>
      </c>
      <c r="Q73" s="8" t="s">
        <v>2395</v>
      </c>
      <c r="S73" s="8">
        <v>0</v>
      </c>
      <c r="T73" s="8">
        <v>0</v>
      </c>
      <c r="U73" s="8">
        <v>0</v>
      </c>
      <c r="V73" s="8">
        <v>0</v>
      </c>
      <c r="W73" s="8">
        <v>0</v>
      </c>
      <c r="X73" s="29" cm="1">
        <f t="array" aca="1" ref="X73" ca="1">INDIRECT("Sheet3!"&amp;"L"&amp;ROW())</f>
        <v>96654</v>
      </c>
      <c r="Y73" s="8">
        <v>96654</v>
      </c>
      <c r="Z73" s="8">
        <v>96654</v>
      </c>
      <c r="AA73" s="8">
        <v>103247</v>
      </c>
      <c r="AB73" s="8">
        <v>96654</v>
      </c>
      <c r="AC73" s="8">
        <v>96654</v>
      </c>
      <c r="AD73" s="30" cm="1">
        <f t="array" aca="1" ref="AD73" ca="1">INDIRECT("Sheet1!"&amp;"H"&amp;ROW())</f>
        <v>2</v>
      </c>
      <c r="AE73" s="8">
        <v>2</v>
      </c>
      <c r="AF73" s="8">
        <v>2</v>
      </c>
      <c r="AG73" s="8">
        <v>2</v>
      </c>
      <c r="AH73" s="8">
        <v>2</v>
      </c>
      <c r="AI73" s="8">
        <v>2</v>
      </c>
      <c r="AJ73" s="29" cm="1">
        <f t="array" aca="1" ref="AJ73" ca="1">INDIRECT("Sheet1!"&amp;"J"&amp;ROW())</f>
        <v>0</v>
      </c>
      <c r="AK73" s="8">
        <v>0</v>
      </c>
      <c r="AL73" s="8">
        <v>0</v>
      </c>
      <c r="AM73" s="8">
        <v>0</v>
      </c>
      <c r="AN73" s="8">
        <v>0</v>
      </c>
      <c r="AO73" s="8">
        <v>0</v>
      </c>
    </row>
    <row r="74" spans="1:41">
      <c r="A74" s="3">
        <v>820590280</v>
      </c>
      <c r="B74" s="3" t="s">
        <v>181</v>
      </c>
      <c r="D74" s="8">
        <f ca="1">IFERROR(IF(Sheet1!AC74&gt;0,SMALL(INDIRECT(Sheet2!$W$2&amp;"F"&amp;Sheet2!$B74&amp;":F"&amp;Sheet2!$D74),Sheet1!AC74),IF(G74="",MAX(MAX(Sheet1!U74,IFERROR(AVERAGE(F74:J74),0)),AVERAGE(INDIRECT(Sheet2!$W$2&amp;"F"&amp;Sheet2!B74&amp;":F"&amp;Sheet2!$D74))),IF(Sheet1!U74&lt;F74,AVERAGE(F74:J74),""))),"")</f>
        <v>64470.5</v>
      </c>
      <c r="L74" s="29" t="s">
        <v>2395</v>
      </c>
      <c r="M74" s="8" t="s">
        <v>2395</v>
      </c>
      <c r="N74" s="8" t="s">
        <v>2395</v>
      </c>
      <c r="O74" s="8" t="s">
        <v>2395</v>
      </c>
      <c r="P74" s="8" t="s">
        <v>2395</v>
      </c>
      <c r="Q74" s="8" t="s">
        <v>2395</v>
      </c>
      <c r="S74" s="8">
        <v>0</v>
      </c>
      <c r="T74" s="8">
        <v>0</v>
      </c>
      <c r="U74" s="8">
        <v>0</v>
      </c>
      <c r="V74" s="8">
        <v>0</v>
      </c>
      <c r="W74" s="8">
        <v>0</v>
      </c>
      <c r="X74" s="29" cm="1">
        <f t="array" aca="1" ref="X74" ca="1">INDIRECT("Sheet3!"&amp;"L"&amp;ROW())</f>
        <v>77440</v>
      </c>
      <c r="Y74" s="8">
        <v>77440</v>
      </c>
      <c r="Z74" s="8">
        <v>77440</v>
      </c>
      <c r="AA74" s="8">
        <v>84034</v>
      </c>
      <c r="AB74" s="8">
        <v>77440</v>
      </c>
      <c r="AC74" s="8">
        <v>77440</v>
      </c>
      <c r="AD74" s="30" cm="1">
        <f t="array" aca="1" ref="AD74" ca="1">INDIRECT("Sheet1!"&amp;"H"&amp;ROW())</f>
        <v>6</v>
      </c>
      <c r="AE74" s="8">
        <v>6</v>
      </c>
      <c r="AF74" s="8">
        <v>6</v>
      </c>
      <c r="AG74" s="8">
        <v>6</v>
      </c>
      <c r="AH74" s="8">
        <v>6</v>
      </c>
      <c r="AI74" s="8">
        <v>6</v>
      </c>
      <c r="AJ74" s="29" cm="1">
        <f t="array" aca="1" ref="AJ74" ca="1">INDIRECT("Sheet1!"&amp;"J"&amp;ROW())</f>
        <v>0</v>
      </c>
      <c r="AK74" s="8">
        <v>0</v>
      </c>
      <c r="AL74" s="8">
        <v>0</v>
      </c>
      <c r="AM74" s="8">
        <v>0</v>
      </c>
      <c r="AN74" s="8">
        <v>0</v>
      </c>
      <c r="AO74" s="8">
        <v>0</v>
      </c>
    </row>
    <row r="75" spans="1:41">
      <c r="A75" s="3">
        <v>820590281</v>
      </c>
      <c r="B75" s="3" t="s">
        <v>183</v>
      </c>
      <c r="D75" s="8">
        <f ca="1">IFERROR(IF(Sheet1!AC75&gt;0,SMALL(INDIRECT(Sheet2!$W$2&amp;"F"&amp;Sheet2!$B75&amp;":F"&amp;Sheet2!$D75),Sheet1!AC75),IF(G75="",MAX(MAX(Sheet1!U75,IFERROR(AVERAGE(F75:J75),0)),AVERAGE(INDIRECT(Sheet2!$W$2&amp;"F"&amp;Sheet2!B75&amp;":F"&amp;Sheet2!$D75))),IF(Sheet1!U75&lt;F75,AVERAGE(F75:J75),""))),"")</f>
        <v>40880</v>
      </c>
      <c r="E75" s="8">
        <v>40880</v>
      </c>
      <c r="F75" s="8">
        <v>40880</v>
      </c>
      <c r="L75" s="29" t="s">
        <v>2395</v>
      </c>
      <c r="M75" s="8">
        <v>742</v>
      </c>
      <c r="N75" s="8">
        <v>751</v>
      </c>
      <c r="O75" s="8">
        <v>901</v>
      </c>
      <c r="P75" s="8">
        <v>905</v>
      </c>
      <c r="Q75" s="8" t="s">
        <v>2395</v>
      </c>
      <c r="S75" s="8">
        <v>1</v>
      </c>
      <c r="T75" s="8">
        <v>0</v>
      </c>
      <c r="U75" s="8">
        <v>0</v>
      </c>
      <c r="V75" s="8">
        <v>0</v>
      </c>
      <c r="W75" s="8">
        <v>0</v>
      </c>
      <c r="X75" s="29" cm="1">
        <f t="array" aca="1" ref="X75" ca="1">INDIRECT("Sheet3!"&amp;"L"&amp;ROW())</f>
        <v>48769</v>
      </c>
      <c r="Y75" s="8">
        <v>48769</v>
      </c>
      <c r="Z75" s="8">
        <v>48769</v>
      </c>
      <c r="AA75" s="8">
        <v>52615</v>
      </c>
      <c r="AB75" s="8">
        <v>48769</v>
      </c>
      <c r="AC75" s="8">
        <v>48769</v>
      </c>
      <c r="AD75" s="30" cm="1">
        <f t="array" aca="1" ref="AD75" ca="1">INDIRECT("Sheet1!"&amp;"H"&amp;ROW())</f>
        <v>8</v>
      </c>
      <c r="AE75" s="8">
        <v>8</v>
      </c>
      <c r="AF75" s="8">
        <v>8</v>
      </c>
      <c r="AG75" s="8">
        <v>8</v>
      </c>
      <c r="AH75" s="8">
        <v>8</v>
      </c>
      <c r="AI75" s="8">
        <v>8</v>
      </c>
      <c r="AJ75" s="29" cm="1">
        <f t="array" aca="1" ref="AJ75" ca="1">INDIRECT("Sheet1!"&amp;"J"&amp;ROW())</f>
        <v>2</v>
      </c>
      <c r="AK75" s="8">
        <v>2</v>
      </c>
      <c r="AL75" s="8">
        <v>2</v>
      </c>
      <c r="AM75" s="8">
        <v>2</v>
      </c>
      <c r="AN75" s="8">
        <v>2</v>
      </c>
      <c r="AO75" s="8">
        <v>2</v>
      </c>
    </row>
    <row r="76" spans="1:41">
      <c r="A76" s="3">
        <v>820590282</v>
      </c>
      <c r="B76" s="3" t="s">
        <v>185</v>
      </c>
      <c r="D76" s="8" t="str">
        <f ca="1">IFERROR(IF(Sheet1!AC76&gt;0,SMALL(INDIRECT(Sheet2!$W$2&amp;"F"&amp;Sheet2!$B76&amp;":F"&amp;Sheet2!$D76),Sheet1!AC76),IF(G76="",MAX(MAX(Sheet1!U76,IFERROR(AVERAGE(F76:J76),0)),AVERAGE(INDIRECT(Sheet2!$W$2&amp;"F"&amp;Sheet2!B76&amp;":F"&amp;Sheet2!$D76))),IF(Sheet1!U76&lt;F76,AVERAGE(F76:J76),""))),"")</f>
        <v/>
      </c>
      <c r="E76" s="8">
        <v>36500</v>
      </c>
      <c r="F76" s="8">
        <v>37000</v>
      </c>
      <c r="G76" s="8">
        <v>37000</v>
      </c>
      <c r="H76" s="8">
        <v>37164</v>
      </c>
      <c r="I76" s="8">
        <v>40880</v>
      </c>
      <c r="J76" s="32">
        <v>40880</v>
      </c>
      <c r="L76" s="29" t="s">
        <v>2395</v>
      </c>
      <c r="M76" s="8" t="s">
        <v>2395</v>
      </c>
      <c r="N76" s="8" t="s">
        <v>2395</v>
      </c>
      <c r="O76" s="8" t="s">
        <v>2395</v>
      </c>
      <c r="P76" s="8" t="s">
        <v>2395</v>
      </c>
      <c r="Q76" s="8" t="s">
        <v>2395</v>
      </c>
      <c r="S76" s="8">
        <v>0</v>
      </c>
      <c r="T76" s="8">
        <v>1</v>
      </c>
      <c r="U76" s="8">
        <v>1</v>
      </c>
      <c r="V76" s="8">
        <v>1</v>
      </c>
      <c r="W76" s="8">
        <v>1</v>
      </c>
      <c r="X76" s="29" cm="1">
        <f t="array" aca="1" ref="X76" ca="1">INDIRECT("Sheet3!"&amp;"L"&amp;ROW())</f>
        <v>45367</v>
      </c>
      <c r="Y76" s="8">
        <v>45420</v>
      </c>
      <c r="Z76" s="8">
        <v>45420</v>
      </c>
      <c r="AA76" s="8">
        <v>49224</v>
      </c>
      <c r="AB76" s="8">
        <v>45367</v>
      </c>
      <c r="AC76" s="8">
        <v>45367</v>
      </c>
      <c r="AD76" s="30" cm="1">
        <f t="array" aca="1" ref="AD76" ca="1">INDIRECT("Sheet1!"&amp;"H"&amp;ROW())</f>
        <v>10</v>
      </c>
      <c r="AE76" s="8">
        <v>12</v>
      </c>
      <c r="AF76" s="8">
        <v>10</v>
      </c>
      <c r="AG76" s="8">
        <v>10</v>
      </c>
      <c r="AH76" s="8">
        <v>10</v>
      </c>
      <c r="AI76" s="8">
        <v>10</v>
      </c>
      <c r="AJ76" s="29" cm="1">
        <f t="array" aca="1" ref="AJ76" ca="1">INDIRECT("Sheet1!"&amp;"J"&amp;ROW())</f>
        <v>6</v>
      </c>
      <c r="AK76" s="8">
        <v>6</v>
      </c>
      <c r="AL76" s="8">
        <v>6</v>
      </c>
      <c r="AM76" s="8">
        <v>6</v>
      </c>
      <c r="AN76" s="8">
        <v>6</v>
      </c>
      <c r="AO76" s="8">
        <v>6</v>
      </c>
    </row>
    <row r="77" spans="1:41">
      <c r="A77" s="3">
        <v>820590283</v>
      </c>
      <c r="B77" s="3" t="s">
        <v>187</v>
      </c>
      <c r="D77" s="8" t="str">
        <f ca="1">IFERROR(IF(Sheet1!AC77&gt;0,SMALL(INDIRECT(Sheet2!$W$2&amp;"F"&amp;Sheet2!$B77&amp;":F"&amp;Sheet2!$D77),Sheet1!AC77),IF(G77="",MAX(MAX(Sheet1!U77,IFERROR(AVERAGE(F77:J77),0)),AVERAGE(INDIRECT(Sheet2!$W$2&amp;"F"&amp;Sheet2!B77&amp;":F"&amp;Sheet2!$D77))),IF(Sheet1!U77&lt;F77,AVERAGE(F77:J77),""))),"")</f>
        <v/>
      </c>
      <c r="E77" s="8">
        <v>36792</v>
      </c>
      <c r="F77" s="8">
        <v>37000</v>
      </c>
      <c r="G77" s="8">
        <v>37000</v>
      </c>
      <c r="H77" s="8">
        <v>37164</v>
      </c>
      <c r="I77" s="8">
        <v>40880</v>
      </c>
      <c r="J77" s="32">
        <v>40880</v>
      </c>
      <c r="L77" s="29" t="s">
        <v>2395</v>
      </c>
      <c r="M77" s="8">
        <v>552</v>
      </c>
      <c r="N77" s="8">
        <v>446</v>
      </c>
      <c r="O77" s="8">
        <v>482</v>
      </c>
      <c r="P77" s="8">
        <v>732</v>
      </c>
      <c r="Q77" s="8" t="s">
        <v>2395</v>
      </c>
      <c r="S77" s="8">
        <v>1</v>
      </c>
      <c r="T77" s="8">
        <v>1</v>
      </c>
      <c r="U77" s="8">
        <v>1</v>
      </c>
      <c r="V77" s="8">
        <v>1</v>
      </c>
      <c r="W77" s="8">
        <v>1</v>
      </c>
      <c r="X77" s="29" cm="1">
        <f t="array" aca="1" ref="X77" ca="1">INDIRECT("Sheet3!"&amp;"L"&amp;ROW())</f>
        <v>45420</v>
      </c>
      <c r="Y77" s="8">
        <v>45420</v>
      </c>
      <c r="Z77" s="8">
        <v>45420</v>
      </c>
      <c r="AA77" s="8">
        <v>49224</v>
      </c>
      <c r="AB77" s="8">
        <v>45420</v>
      </c>
      <c r="AC77" s="8">
        <v>45420</v>
      </c>
      <c r="AD77" s="30" cm="1">
        <f t="array" aca="1" ref="AD77" ca="1">INDIRECT("Sheet1!"&amp;"H"&amp;ROW())</f>
        <v>11</v>
      </c>
      <c r="AE77" s="8">
        <v>18</v>
      </c>
      <c r="AF77" s="8">
        <v>18</v>
      </c>
      <c r="AG77" s="8">
        <v>19</v>
      </c>
      <c r="AH77" s="8">
        <v>13</v>
      </c>
      <c r="AI77" s="8">
        <v>11</v>
      </c>
      <c r="AJ77" s="29" cm="1">
        <f t="array" aca="1" ref="AJ77" ca="1">INDIRECT("Sheet1!"&amp;"J"&amp;ROW())</f>
        <v>7</v>
      </c>
      <c r="AK77" s="8">
        <v>9</v>
      </c>
      <c r="AL77" s="8">
        <v>9</v>
      </c>
      <c r="AM77" s="8">
        <v>9</v>
      </c>
      <c r="AN77" s="8">
        <v>7</v>
      </c>
      <c r="AO77" s="8">
        <v>7</v>
      </c>
    </row>
    <row r="78" spans="1:41">
      <c r="A78" s="3">
        <v>820590284</v>
      </c>
      <c r="B78" s="3" t="s">
        <v>189</v>
      </c>
      <c r="D78" s="8" t="str">
        <f ca="1">IFERROR(IF(Sheet1!AC78&gt;0,SMALL(INDIRECT(Sheet2!$W$2&amp;"F"&amp;Sheet2!$B78&amp;":F"&amp;Sheet2!$D78),Sheet1!AC78),IF(G78="",MAX(MAX(Sheet1!U78,IFERROR(AVERAGE(F78:J78),0)),AVERAGE(INDIRECT(Sheet2!$W$2&amp;"F"&amp;Sheet2!B78&amp;":F"&amp;Sheet2!$D78))),IF(Sheet1!U78&lt;F78,AVERAGE(F78:J78),""))),"")</f>
        <v/>
      </c>
      <c r="E78" s="8">
        <v>37164</v>
      </c>
      <c r="F78" s="8">
        <v>40880</v>
      </c>
      <c r="G78" s="8">
        <v>40880</v>
      </c>
      <c r="L78" s="29">
        <v>895</v>
      </c>
      <c r="M78" s="8">
        <v>742</v>
      </c>
      <c r="N78" s="8" t="s">
        <v>2395</v>
      </c>
      <c r="O78" s="8">
        <v>901</v>
      </c>
      <c r="P78" s="8">
        <v>905</v>
      </c>
      <c r="Q78" s="8">
        <v>895</v>
      </c>
      <c r="S78" s="8">
        <v>0</v>
      </c>
      <c r="T78" s="8">
        <v>0</v>
      </c>
      <c r="U78" s="8">
        <v>0</v>
      </c>
      <c r="V78" s="8">
        <v>0</v>
      </c>
      <c r="W78" s="8">
        <v>0</v>
      </c>
      <c r="X78" s="29" cm="1">
        <f t="array" aca="1" ref="X78" ca="1">INDIRECT("Sheet3!"&amp;"L"&amp;ROW())</f>
        <v>48769</v>
      </c>
      <c r="Y78" s="8">
        <v>48769</v>
      </c>
      <c r="Z78" s="8">
        <v>48769</v>
      </c>
      <c r="AA78" s="8">
        <v>52615</v>
      </c>
      <c r="AB78" s="8">
        <v>48769</v>
      </c>
      <c r="AC78" s="8">
        <v>48769</v>
      </c>
      <c r="AD78" s="30" cm="1">
        <f t="array" aca="1" ref="AD78" ca="1">INDIRECT("Sheet1!"&amp;"H"&amp;ROW())</f>
        <v>10</v>
      </c>
      <c r="AE78" s="8">
        <v>10</v>
      </c>
      <c r="AF78" s="8">
        <v>9</v>
      </c>
      <c r="AG78" s="8">
        <v>10</v>
      </c>
      <c r="AH78" s="8">
        <v>10</v>
      </c>
      <c r="AI78" s="8">
        <v>10</v>
      </c>
      <c r="AJ78" s="29" cm="1">
        <f t="array" aca="1" ref="AJ78" ca="1">INDIRECT("Sheet1!"&amp;"J"&amp;ROW())</f>
        <v>3</v>
      </c>
      <c r="AK78" s="8">
        <v>3</v>
      </c>
      <c r="AL78" s="8">
        <v>3</v>
      </c>
      <c r="AM78" s="8">
        <v>3</v>
      </c>
      <c r="AN78" s="8">
        <v>3</v>
      </c>
      <c r="AO78" s="8">
        <v>3</v>
      </c>
    </row>
    <row r="79" spans="1:41">
      <c r="A79" s="3">
        <v>820590285</v>
      </c>
      <c r="B79" s="3" t="s">
        <v>191</v>
      </c>
      <c r="D79" s="8">
        <f ca="1">IFERROR(IF(Sheet1!AC79&gt;0,SMALL(INDIRECT(Sheet2!$W$2&amp;"F"&amp;Sheet2!$B79&amp;":F"&amp;Sheet2!$D79),Sheet1!AC79),IF(G79="",MAX(MAX(Sheet1!U79,IFERROR(AVERAGE(F79:J79),0)),AVERAGE(INDIRECT(Sheet2!$W$2&amp;"F"&amp;Sheet2!B79&amp;":F"&amp;Sheet2!$D79))),IF(Sheet1!U79&lt;F79,AVERAGE(F79:J79),""))),"")</f>
        <v>40905.625</v>
      </c>
      <c r="E79" s="8">
        <v>40880</v>
      </c>
      <c r="F79" s="8">
        <v>40880</v>
      </c>
      <c r="L79" s="29" t="s">
        <v>2395</v>
      </c>
      <c r="M79" s="8">
        <v>742</v>
      </c>
      <c r="N79" s="8">
        <v>751</v>
      </c>
      <c r="O79" s="8">
        <v>901</v>
      </c>
      <c r="P79" s="8">
        <v>905</v>
      </c>
      <c r="Q79" s="8" t="s">
        <v>2395</v>
      </c>
      <c r="S79" s="8">
        <v>0</v>
      </c>
      <c r="T79" s="8">
        <v>0</v>
      </c>
      <c r="U79" s="8">
        <v>0</v>
      </c>
      <c r="V79" s="8">
        <v>0</v>
      </c>
      <c r="W79" s="8">
        <v>0</v>
      </c>
      <c r="X79" s="29" cm="1">
        <f t="array" aca="1" ref="X79" ca="1">INDIRECT("Sheet3!"&amp;"L"&amp;ROW())</f>
        <v>48797</v>
      </c>
      <c r="Y79" s="8">
        <v>48797</v>
      </c>
      <c r="Z79" s="8">
        <v>48797</v>
      </c>
      <c r="AA79" s="8">
        <v>52644</v>
      </c>
      <c r="AB79" s="8">
        <v>48797</v>
      </c>
      <c r="AC79" s="8">
        <v>48797</v>
      </c>
      <c r="AD79" s="30" cm="1">
        <f t="array" aca="1" ref="AD79" ca="1">INDIRECT("Sheet1!"&amp;"H"&amp;ROW())</f>
        <v>8</v>
      </c>
      <c r="AE79" s="8">
        <v>8</v>
      </c>
      <c r="AF79" s="8">
        <v>8</v>
      </c>
      <c r="AG79" s="8">
        <v>8</v>
      </c>
      <c r="AH79" s="8">
        <v>8</v>
      </c>
      <c r="AI79" s="8">
        <v>8</v>
      </c>
      <c r="AJ79" s="29" cm="1">
        <f t="array" aca="1" ref="AJ79" ca="1">INDIRECT("Sheet1!"&amp;"J"&amp;ROW())</f>
        <v>2</v>
      </c>
      <c r="AK79" s="8">
        <v>2</v>
      </c>
      <c r="AL79" s="8">
        <v>2</v>
      </c>
      <c r="AM79" s="8">
        <v>2</v>
      </c>
      <c r="AN79" s="8">
        <v>2</v>
      </c>
      <c r="AO79" s="8">
        <v>2</v>
      </c>
    </row>
    <row r="80" spans="1:41">
      <c r="A80" s="3">
        <v>820590286</v>
      </c>
      <c r="B80" s="3" t="s">
        <v>193</v>
      </c>
      <c r="D80" s="8">
        <f ca="1">IFERROR(IF(Sheet1!AC80&gt;0,SMALL(INDIRECT(Sheet2!$W$2&amp;"F"&amp;Sheet2!$B80&amp;":F"&amp;Sheet2!$D80),Sheet1!AC80),IF(G80="",MAX(MAX(Sheet1!U80,IFERROR(AVERAGE(F80:J80),0)),AVERAGE(INDIRECT(Sheet2!$W$2&amp;"F"&amp;Sheet2!B80&amp;":F"&amp;Sheet2!$D80))),IF(Sheet1!U80&lt;F80,AVERAGE(F80:J80),""))),"")</f>
        <v>50500</v>
      </c>
      <c r="E80" s="8">
        <v>45492</v>
      </c>
      <c r="F80" s="8">
        <v>50500</v>
      </c>
      <c r="G80" s="8">
        <v>50500</v>
      </c>
      <c r="H80" s="8">
        <v>50500</v>
      </c>
      <c r="L80" s="29">
        <v>723</v>
      </c>
      <c r="M80" s="8" t="s">
        <v>2395</v>
      </c>
      <c r="N80" s="8">
        <v>895</v>
      </c>
      <c r="O80" s="8">
        <v>743</v>
      </c>
      <c r="P80" s="8">
        <v>732</v>
      </c>
      <c r="Q80" s="8">
        <v>723</v>
      </c>
      <c r="S80" s="8">
        <v>0</v>
      </c>
      <c r="T80" s="8">
        <v>0</v>
      </c>
      <c r="U80" s="8">
        <v>0</v>
      </c>
      <c r="V80" s="8">
        <v>0</v>
      </c>
      <c r="W80" s="8">
        <v>0</v>
      </c>
      <c r="X80" s="29" cm="1">
        <f t="array" aca="1" ref="X80" ca="1">INDIRECT("Sheet3!"&amp;"L"&amp;ROW())</f>
        <v>55809</v>
      </c>
      <c r="Y80" s="8">
        <v>59890</v>
      </c>
      <c r="Z80" s="8">
        <v>59890</v>
      </c>
      <c r="AA80" s="8">
        <v>64286</v>
      </c>
      <c r="AB80" s="8">
        <v>59341</v>
      </c>
      <c r="AC80" s="8">
        <v>55809</v>
      </c>
      <c r="AD80" s="30" cm="1">
        <f t="array" aca="1" ref="AD80" ca="1">INDIRECT("Sheet1!"&amp;"H"&amp;ROW())</f>
        <v>9</v>
      </c>
      <c r="AE80" s="8">
        <v>7</v>
      </c>
      <c r="AF80" s="8">
        <v>7</v>
      </c>
      <c r="AG80" s="8">
        <v>9</v>
      </c>
      <c r="AH80" s="8">
        <v>9</v>
      </c>
      <c r="AI80" s="8">
        <v>9</v>
      </c>
      <c r="AJ80" s="29" cm="1">
        <f t="array" aca="1" ref="AJ80" ca="1">INDIRECT("Sheet1!"&amp;"J"&amp;ROW())</f>
        <v>4</v>
      </c>
      <c r="AK80" s="8">
        <v>3</v>
      </c>
      <c r="AL80" s="8">
        <v>4</v>
      </c>
      <c r="AM80" s="8">
        <v>4</v>
      </c>
      <c r="AN80" s="8">
        <v>4</v>
      </c>
      <c r="AO80" s="8">
        <v>4</v>
      </c>
    </row>
    <row r="81" spans="1:41">
      <c r="A81" s="3">
        <v>820590287</v>
      </c>
      <c r="B81" s="3" t="s">
        <v>195</v>
      </c>
      <c r="D81" s="8" t="str">
        <f ca="1">IFERROR(IF(Sheet1!AC81&gt;0,SMALL(INDIRECT(Sheet2!$W$2&amp;"F"&amp;Sheet2!$B81&amp;":F"&amp;Sheet2!$D81),Sheet1!AC81),IF(G81="",MAX(MAX(Sheet1!U81,IFERROR(AVERAGE(F81:J81),0)),AVERAGE(INDIRECT(Sheet2!$W$2&amp;"F"&amp;Sheet2!B81&amp;":F"&amp;Sheet2!$D81))),IF(Sheet1!U81&lt;F81,AVERAGE(F81:J81),""))),"")</f>
        <v/>
      </c>
      <c r="E81" s="8">
        <v>40800</v>
      </c>
      <c r="F81" s="8">
        <v>41800</v>
      </c>
      <c r="G81" s="8">
        <v>41800</v>
      </c>
      <c r="H81" s="8">
        <v>45322</v>
      </c>
      <c r="L81" s="29">
        <v>895</v>
      </c>
      <c r="M81" s="8" t="s">
        <v>2395</v>
      </c>
      <c r="N81" s="8" t="s">
        <v>2395</v>
      </c>
      <c r="O81" s="8" t="s">
        <v>2395</v>
      </c>
      <c r="P81" s="8">
        <v>905</v>
      </c>
      <c r="Q81" s="8">
        <v>895</v>
      </c>
      <c r="S81" s="8">
        <v>0</v>
      </c>
      <c r="T81" s="8">
        <v>0</v>
      </c>
      <c r="U81" s="8">
        <v>0</v>
      </c>
      <c r="V81" s="8">
        <v>0</v>
      </c>
      <c r="W81" s="8">
        <v>0</v>
      </c>
      <c r="X81" s="29" cm="1">
        <f t="array" aca="1" ref="X81" ca="1">INDIRECT("Sheet3!"&amp;"L"&amp;ROW())</f>
        <v>56035</v>
      </c>
      <c r="Y81" s="8">
        <v>56035</v>
      </c>
      <c r="Z81" s="8">
        <v>56035</v>
      </c>
      <c r="AA81" s="8">
        <v>56035</v>
      </c>
      <c r="AB81" s="8">
        <v>56035</v>
      </c>
      <c r="AC81" s="8">
        <v>56035</v>
      </c>
      <c r="AD81" s="30" cm="1">
        <f t="array" aca="1" ref="AD81" ca="1">INDIRECT("Sheet1!"&amp;"H"&amp;ROW())</f>
        <v>9</v>
      </c>
      <c r="AE81" s="8">
        <v>9</v>
      </c>
      <c r="AF81" s="8">
        <v>9</v>
      </c>
      <c r="AG81" s="8">
        <v>9</v>
      </c>
      <c r="AH81" s="8">
        <v>9</v>
      </c>
      <c r="AI81" s="8">
        <v>9</v>
      </c>
      <c r="AJ81" s="29" cm="1">
        <f t="array" aca="1" ref="AJ81" ca="1">INDIRECT("Sheet1!"&amp;"J"&amp;ROW())</f>
        <v>4</v>
      </c>
      <c r="AK81" s="8">
        <v>4</v>
      </c>
      <c r="AL81" s="8">
        <v>4</v>
      </c>
      <c r="AM81" s="8">
        <v>4</v>
      </c>
      <c r="AN81" s="8">
        <v>4</v>
      </c>
      <c r="AO81" s="8">
        <v>4</v>
      </c>
    </row>
    <row r="82" spans="1:41">
      <c r="A82" s="3">
        <v>820590288</v>
      </c>
      <c r="B82" s="3" t="s">
        <v>197</v>
      </c>
      <c r="D82" s="8">
        <f ca="1">IFERROR(IF(Sheet1!AC82&gt;0,SMALL(INDIRECT(Sheet2!$W$2&amp;"F"&amp;Sheet2!$B82&amp;":F"&amp;Sheet2!$D82),Sheet1!AC82),IF(G82="",MAX(MAX(Sheet1!U82,IFERROR(AVERAGE(F82:J82),0)),AVERAGE(INDIRECT(Sheet2!$W$2&amp;"F"&amp;Sheet2!B82&amp;":F"&amp;Sheet2!$D82))),IF(Sheet1!U82&lt;F82,AVERAGE(F82:J82),""))),"")</f>
        <v>45280</v>
      </c>
      <c r="E82" s="8">
        <v>43060</v>
      </c>
      <c r="F82" s="8">
        <v>45280</v>
      </c>
      <c r="G82" s="8">
        <v>45280</v>
      </c>
      <c r="H82" s="8">
        <v>45280</v>
      </c>
      <c r="L82" s="29">
        <v>723</v>
      </c>
      <c r="M82" s="8" t="s">
        <v>2395</v>
      </c>
      <c r="N82" s="8">
        <v>895</v>
      </c>
      <c r="O82" s="8">
        <v>901</v>
      </c>
      <c r="P82" s="8">
        <v>732</v>
      </c>
      <c r="Q82" s="8">
        <v>723</v>
      </c>
      <c r="S82" s="8">
        <v>0</v>
      </c>
      <c r="T82" s="8">
        <v>1</v>
      </c>
      <c r="U82" s="8">
        <v>1</v>
      </c>
      <c r="V82" s="8">
        <v>1</v>
      </c>
      <c r="W82" s="8">
        <v>1</v>
      </c>
      <c r="X82" s="29" cm="1">
        <f t="array" aca="1" ref="X82" ca="1">INDIRECT("Sheet3!"&amp;"L"&amp;ROW())</f>
        <v>57451</v>
      </c>
      <c r="Y82" s="8">
        <v>57451</v>
      </c>
      <c r="Z82" s="8">
        <v>57451</v>
      </c>
      <c r="AA82" s="8">
        <v>57451</v>
      </c>
      <c r="AB82" s="8">
        <v>57451</v>
      </c>
      <c r="AC82" s="8">
        <v>57451</v>
      </c>
      <c r="AD82" s="30" cm="1">
        <f t="array" aca="1" ref="AD82" ca="1">INDIRECT("Sheet1!"&amp;"H"&amp;ROW())</f>
        <v>12</v>
      </c>
      <c r="AE82" s="8">
        <v>12</v>
      </c>
      <c r="AF82" s="8">
        <v>10</v>
      </c>
      <c r="AG82" s="8">
        <v>12</v>
      </c>
      <c r="AH82" s="8">
        <v>12</v>
      </c>
      <c r="AI82" s="8">
        <v>12</v>
      </c>
      <c r="AJ82" s="29" cm="1">
        <f t="array" aca="1" ref="AJ82" ca="1">INDIRECT("Sheet1!"&amp;"J"&amp;ROW())</f>
        <v>4</v>
      </c>
      <c r="AK82" s="8">
        <v>4</v>
      </c>
      <c r="AL82" s="8">
        <v>4</v>
      </c>
      <c r="AM82" s="8">
        <v>4</v>
      </c>
      <c r="AN82" s="8">
        <v>4</v>
      </c>
      <c r="AO82" s="8">
        <v>4</v>
      </c>
    </row>
    <row r="83" spans="1:41">
      <c r="A83" s="3">
        <v>820590289</v>
      </c>
      <c r="B83" s="3" t="s">
        <v>199</v>
      </c>
      <c r="D83" s="8" t="str">
        <f ca="1">IFERROR(IF(Sheet1!AC83&gt;0,SMALL(INDIRECT(Sheet2!$W$2&amp;"F"&amp;Sheet2!$B83&amp;":F"&amp;Sheet2!$D83),Sheet1!AC83),IF(G83="",MAX(MAX(Sheet1!U83,IFERROR(AVERAGE(F83:J83),0)),AVERAGE(INDIRECT(Sheet2!$W$2&amp;"F"&amp;Sheet2!B83&amp;":F"&amp;Sheet2!$D83))),IF(Sheet1!U83&lt;F83,AVERAGE(F83:J83),""))),"")</f>
        <v/>
      </c>
      <c r="E83" s="8">
        <v>41800</v>
      </c>
      <c r="F83" s="8">
        <v>41800</v>
      </c>
      <c r="G83" s="8">
        <v>43060</v>
      </c>
      <c r="H83" s="8">
        <v>45280</v>
      </c>
      <c r="I83" s="8">
        <v>45280</v>
      </c>
      <c r="J83" s="32">
        <v>45280</v>
      </c>
      <c r="L83" s="29" t="s">
        <v>2395</v>
      </c>
      <c r="M83" s="8">
        <v>742</v>
      </c>
      <c r="N83" s="8">
        <v>895</v>
      </c>
      <c r="O83" s="8">
        <v>901</v>
      </c>
      <c r="P83" s="8" t="s">
        <v>2395</v>
      </c>
      <c r="Q83" s="8" t="s">
        <v>2395</v>
      </c>
      <c r="S83" s="8">
        <v>1</v>
      </c>
      <c r="T83" s="8">
        <v>0</v>
      </c>
      <c r="U83" s="8">
        <v>1</v>
      </c>
      <c r="V83" s="8">
        <v>1</v>
      </c>
      <c r="W83" s="8">
        <v>1</v>
      </c>
      <c r="X83" s="29" cm="1">
        <f t="array" aca="1" ref="X83" ca="1">INDIRECT("Sheet3!"&amp;"L"&amp;ROW())</f>
        <v>51359</v>
      </c>
      <c r="Y83" s="8">
        <v>51359</v>
      </c>
      <c r="Z83" s="8">
        <v>51359</v>
      </c>
      <c r="AA83" s="8">
        <v>55163</v>
      </c>
      <c r="AB83" s="8">
        <v>51359</v>
      </c>
      <c r="AC83" s="8">
        <v>51359</v>
      </c>
      <c r="AD83" s="30" cm="1">
        <f t="array" aca="1" ref="AD83" ca="1">INDIRECT("Sheet1!"&amp;"H"&amp;ROW())</f>
        <v>9</v>
      </c>
      <c r="AE83" s="8">
        <v>10</v>
      </c>
      <c r="AF83" s="8">
        <v>10</v>
      </c>
      <c r="AG83" s="8">
        <v>10</v>
      </c>
      <c r="AH83" s="8">
        <v>10</v>
      </c>
      <c r="AI83" s="8">
        <v>9</v>
      </c>
      <c r="AJ83" s="29" cm="1">
        <f t="array" aca="1" ref="AJ83" ca="1">INDIRECT("Sheet1!"&amp;"J"&amp;ROW())</f>
        <v>6</v>
      </c>
      <c r="AK83" s="8">
        <v>6</v>
      </c>
      <c r="AL83" s="8">
        <v>7</v>
      </c>
      <c r="AM83" s="8">
        <v>7</v>
      </c>
      <c r="AN83" s="8">
        <v>6</v>
      </c>
      <c r="AO83" s="8">
        <v>6</v>
      </c>
    </row>
    <row r="84" spans="1:41">
      <c r="A84" s="3">
        <v>820590290</v>
      </c>
      <c r="B84" s="3" t="s">
        <v>201</v>
      </c>
      <c r="D84" s="8" t="str">
        <f ca="1">IFERROR(IF(Sheet1!AC84&gt;0,SMALL(INDIRECT(Sheet2!$W$2&amp;"F"&amp;Sheet2!$B84&amp;":F"&amp;Sheet2!$D84),Sheet1!AC84),IF(G84="",MAX(MAX(Sheet1!U84,IFERROR(AVERAGE(F84:J84),0)),AVERAGE(INDIRECT(Sheet2!$W$2&amp;"F"&amp;Sheet2!B84&amp;":F"&amp;Sheet2!$D84))),IF(Sheet1!U84&lt;F84,AVERAGE(F84:J84),""))),"")</f>
        <v/>
      </c>
      <c r="E84" s="8">
        <v>40800</v>
      </c>
      <c r="F84" s="8">
        <v>41164</v>
      </c>
      <c r="G84" s="8">
        <v>41800</v>
      </c>
      <c r="H84" s="8">
        <v>41800</v>
      </c>
      <c r="I84" s="8">
        <v>45280</v>
      </c>
      <c r="L84" s="29">
        <v>895</v>
      </c>
      <c r="M84" s="8">
        <v>918</v>
      </c>
      <c r="N84" s="8" t="s">
        <v>2395</v>
      </c>
      <c r="O84" s="8">
        <v>901</v>
      </c>
      <c r="P84" s="8">
        <v>905</v>
      </c>
      <c r="Q84" s="8">
        <v>895</v>
      </c>
      <c r="S84" s="8">
        <v>0</v>
      </c>
      <c r="T84" s="8">
        <v>0</v>
      </c>
      <c r="U84" s="8">
        <v>0</v>
      </c>
      <c r="V84" s="8">
        <v>0</v>
      </c>
      <c r="W84" s="8">
        <v>0</v>
      </c>
      <c r="X84" s="29" cm="1">
        <f t="array" aca="1" ref="X84" ca="1">INDIRECT("Sheet3!"&amp;"L"&amp;ROW())</f>
        <v>50185</v>
      </c>
      <c r="Y84" s="8">
        <v>50185</v>
      </c>
      <c r="Z84" s="8">
        <v>50185</v>
      </c>
      <c r="AA84" s="8">
        <v>54032</v>
      </c>
      <c r="AB84" s="8">
        <v>50185</v>
      </c>
      <c r="AC84" s="8">
        <v>50185</v>
      </c>
      <c r="AD84" s="30" cm="1">
        <f t="array" aca="1" ref="AD84" ca="1">INDIRECT("Sheet1!"&amp;"H"&amp;ROW())</f>
        <v>12</v>
      </c>
      <c r="AE84" s="8">
        <v>11</v>
      </c>
      <c r="AF84" s="8">
        <v>11</v>
      </c>
      <c r="AG84" s="8">
        <v>12</v>
      </c>
      <c r="AH84" s="8">
        <v>12</v>
      </c>
      <c r="AI84" s="8">
        <v>12</v>
      </c>
      <c r="AJ84" s="29" cm="1">
        <f t="array" aca="1" ref="AJ84" ca="1">INDIRECT("Sheet1!"&amp;"J"&amp;ROW())</f>
        <v>5</v>
      </c>
      <c r="AK84" s="8">
        <v>5</v>
      </c>
      <c r="AL84" s="8">
        <v>5</v>
      </c>
      <c r="AM84" s="8">
        <v>5</v>
      </c>
      <c r="AN84" s="8">
        <v>5</v>
      </c>
      <c r="AO84" s="8">
        <v>5</v>
      </c>
    </row>
    <row r="85" spans="1:41">
      <c r="A85" s="3">
        <v>820590291</v>
      </c>
      <c r="B85" s="3" t="s">
        <v>203</v>
      </c>
      <c r="D85" s="8" t="str">
        <f ca="1">IFERROR(IF(Sheet1!AC85&gt;0,SMALL(INDIRECT(Sheet2!$W$2&amp;"F"&amp;Sheet2!$B85&amp;":F"&amp;Sheet2!$D85),Sheet1!AC85),IF(G85="",MAX(MAX(Sheet1!U85,IFERROR(AVERAGE(F85:J85),0)),AVERAGE(INDIRECT(Sheet2!$W$2&amp;"F"&amp;Sheet2!B85&amp;":F"&amp;Sheet2!$D85))),IF(Sheet1!U85&lt;F85,AVERAGE(F85:J85),""))),"")</f>
        <v/>
      </c>
      <c r="E85" s="8">
        <v>40800</v>
      </c>
      <c r="F85" s="8">
        <v>41164</v>
      </c>
      <c r="G85" s="8">
        <v>41800</v>
      </c>
      <c r="H85" s="8">
        <v>41800</v>
      </c>
      <c r="I85" s="8">
        <v>45280</v>
      </c>
      <c r="L85" s="29" t="s">
        <v>2395</v>
      </c>
      <c r="M85" s="8" t="s">
        <v>2395</v>
      </c>
      <c r="N85" s="8" t="s">
        <v>2395</v>
      </c>
      <c r="O85" s="8" t="s">
        <v>2395</v>
      </c>
      <c r="P85" s="8" t="s">
        <v>2395</v>
      </c>
      <c r="Q85" s="8" t="s">
        <v>2395</v>
      </c>
      <c r="S85" s="8">
        <v>0</v>
      </c>
      <c r="T85" s="8">
        <v>0</v>
      </c>
      <c r="U85" s="8">
        <v>0</v>
      </c>
      <c r="V85" s="8">
        <v>1</v>
      </c>
      <c r="W85" s="8">
        <v>1</v>
      </c>
      <c r="X85" s="29" cm="1">
        <f t="array" aca="1" ref="X85" ca="1">INDIRECT("Sheet3!"&amp;"L"&amp;ROW())</f>
        <v>50185</v>
      </c>
      <c r="Y85" s="8">
        <v>50185</v>
      </c>
      <c r="Z85" s="8">
        <v>50185</v>
      </c>
      <c r="AA85" s="8">
        <v>54032</v>
      </c>
      <c r="AB85" s="8">
        <v>50185</v>
      </c>
      <c r="AC85" s="8">
        <v>50185</v>
      </c>
      <c r="AD85" s="30" cm="1">
        <f t="array" aca="1" ref="AD85" ca="1">INDIRECT("Sheet1!"&amp;"H"&amp;ROW())</f>
        <v>11</v>
      </c>
      <c r="AE85" s="8">
        <v>11</v>
      </c>
      <c r="AF85" s="8">
        <v>10</v>
      </c>
      <c r="AG85" s="8">
        <v>11</v>
      </c>
      <c r="AH85" s="8">
        <v>11</v>
      </c>
      <c r="AI85" s="8">
        <v>11</v>
      </c>
      <c r="AJ85" s="29" cm="1">
        <f t="array" aca="1" ref="AJ85" ca="1">INDIRECT("Sheet1!"&amp;"J"&amp;ROW())</f>
        <v>5</v>
      </c>
      <c r="AK85" s="8">
        <v>5</v>
      </c>
      <c r="AL85" s="8">
        <v>5</v>
      </c>
      <c r="AM85" s="8">
        <v>5</v>
      </c>
      <c r="AN85" s="8">
        <v>5</v>
      </c>
      <c r="AO85" s="8">
        <v>5</v>
      </c>
    </row>
    <row r="86" spans="1:41">
      <c r="A86" s="3">
        <v>820590292</v>
      </c>
      <c r="B86" s="3" t="s">
        <v>205</v>
      </c>
      <c r="D86" s="8" t="str">
        <f ca="1">IFERROR(IF(Sheet1!AC86&gt;0,SMALL(INDIRECT(Sheet2!$W$2&amp;"F"&amp;Sheet2!$B86&amp;":F"&amp;Sheet2!$D86),Sheet1!AC86),IF(G86="",MAX(MAX(Sheet1!U86,IFERROR(AVERAGE(F86:J86),0)),AVERAGE(INDIRECT(Sheet2!$W$2&amp;"F"&amp;Sheet2!B86&amp;":F"&amp;Sheet2!$D86))),IF(Sheet1!U86&lt;F86,AVERAGE(F86:J86),""))),"")</f>
        <v/>
      </c>
      <c r="E86" s="8">
        <v>44810</v>
      </c>
      <c r="F86" s="8">
        <v>44810</v>
      </c>
      <c r="G86" s="8">
        <v>44810</v>
      </c>
      <c r="H86" s="8">
        <v>48418</v>
      </c>
      <c r="I86" s="8">
        <v>53260</v>
      </c>
      <c r="J86" s="32">
        <v>53260</v>
      </c>
      <c r="L86" s="29">
        <v>429</v>
      </c>
      <c r="M86" s="8">
        <v>398</v>
      </c>
      <c r="N86" s="8">
        <v>508</v>
      </c>
      <c r="O86" s="8">
        <v>438</v>
      </c>
      <c r="P86" s="8">
        <v>628</v>
      </c>
      <c r="Q86" s="8">
        <v>429</v>
      </c>
      <c r="S86" s="8">
        <v>0</v>
      </c>
      <c r="T86" s="8">
        <v>1</v>
      </c>
      <c r="U86" s="8">
        <v>1</v>
      </c>
      <c r="V86" s="8">
        <v>0</v>
      </c>
      <c r="W86" s="8">
        <v>0</v>
      </c>
      <c r="X86" s="29" cm="1">
        <f t="array" aca="1" ref="X86" ca="1">INDIRECT("Sheet3!"&amp;"L"&amp;ROW())</f>
        <v>56226</v>
      </c>
      <c r="Y86" s="8">
        <v>56802</v>
      </c>
      <c r="Z86" s="8">
        <v>56802</v>
      </c>
      <c r="AA86" s="8">
        <v>60648</v>
      </c>
      <c r="AB86" s="8">
        <v>56226</v>
      </c>
      <c r="AC86" s="8">
        <v>56226</v>
      </c>
      <c r="AD86" s="30" cm="1">
        <f t="array" aca="1" ref="AD86" ca="1">INDIRECT("Sheet1!"&amp;"H"&amp;ROW())</f>
        <v>16</v>
      </c>
      <c r="AE86" s="8">
        <v>16</v>
      </c>
      <c r="AF86" s="8">
        <v>16</v>
      </c>
      <c r="AG86" s="8">
        <v>16</v>
      </c>
      <c r="AH86" s="8">
        <v>12</v>
      </c>
      <c r="AI86" s="8">
        <v>16</v>
      </c>
      <c r="AJ86" s="29" cm="1">
        <f t="array" aca="1" ref="AJ86" ca="1">INDIRECT("Sheet1!"&amp;"J"&amp;ROW())</f>
        <v>7</v>
      </c>
      <c r="AK86" s="8">
        <v>5</v>
      </c>
      <c r="AL86" s="8">
        <v>7</v>
      </c>
      <c r="AM86" s="8">
        <v>7</v>
      </c>
      <c r="AN86" s="8">
        <v>7</v>
      </c>
      <c r="AO86" s="8">
        <v>7</v>
      </c>
    </row>
    <row r="87" spans="1:41">
      <c r="A87" s="3">
        <v>856092377</v>
      </c>
      <c r="B87" s="3" t="s">
        <v>304</v>
      </c>
      <c r="D87" s="8" t="str">
        <f ca="1">IFERROR(IF(Sheet1!AC87&gt;0,SMALL(INDIRECT(Sheet2!$W$2&amp;"F"&amp;Sheet2!$B87&amp;":F"&amp;Sheet2!$D87),Sheet1!AC87),IF(G87="",MAX(MAX(Sheet1!U87,IFERROR(AVERAGE(F87:J87),0)),AVERAGE(INDIRECT(Sheet2!$W$2&amp;"F"&amp;Sheet2!B87&amp;":F"&amp;Sheet2!$D87))),IF(Sheet1!U87&lt;F87,AVERAGE(F87:J87),""))),"")</f>
        <v/>
      </c>
      <c r="E87" s="8">
        <v>252115</v>
      </c>
      <c r="F87" s="8">
        <v>252115</v>
      </c>
      <c r="G87" s="8">
        <v>252116</v>
      </c>
      <c r="H87" s="8">
        <v>252124</v>
      </c>
      <c r="I87" s="8">
        <v>252550</v>
      </c>
      <c r="J87" s="32">
        <v>259874</v>
      </c>
      <c r="L87" s="29">
        <v>312</v>
      </c>
      <c r="M87" s="8">
        <v>238</v>
      </c>
      <c r="N87" s="8">
        <v>211</v>
      </c>
      <c r="O87" s="8">
        <v>244</v>
      </c>
      <c r="P87" s="8">
        <v>257</v>
      </c>
      <c r="Q87" s="8">
        <v>312</v>
      </c>
      <c r="S87" s="8">
        <v>0</v>
      </c>
      <c r="T87" s="8">
        <v>1</v>
      </c>
      <c r="U87" s="8">
        <v>1</v>
      </c>
      <c r="V87" s="8">
        <v>1</v>
      </c>
      <c r="W87" s="8">
        <v>0</v>
      </c>
      <c r="X87" s="29" cm="1">
        <f t="array" aca="1" ref="X87" ca="1">INDIRECT("Sheet3!"&amp;"L"&amp;ROW())</f>
        <v>263000</v>
      </c>
      <c r="Y87" s="8">
        <v>263000</v>
      </c>
      <c r="Z87" s="8">
        <v>263000</v>
      </c>
      <c r="AA87" s="8">
        <v>263000</v>
      </c>
      <c r="AB87" s="8">
        <v>263000</v>
      </c>
      <c r="AC87" s="8">
        <v>263000</v>
      </c>
      <c r="AD87" s="30" cm="1">
        <f t="array" aca="1" ref="AD87" ca="1">INDIRECT("Sheet1!"&amp;"H"&amp;ROW())</f>
        <v>40</v>
      </c>
      <c r="AE87" s="8">
        <v>42</v>
      </c>
      <c r="AF87" s="8">
        <v>42</v>
      </c>
      <c r="AG87" s="8">
        <v>40</v>
      </c>
      <c r="AH87" s="8">
        <v>41</v>
      </c>
      <c r="AI87" s="8">
        <v>40</v>
      </c>
      <c r="AJ87" s="29" cm="1">
        <f t="array" aca="1" ref="AJ87" ca="1">INDIRECT("Sheet1!"&amp;"J"&amp;ROW())</f>
        <v>20</v>
      </c>
      <c r="AK87" s="8">
        <v>22</v>
      </c>
      <c r="AL87" s="8">
        <v>21</v>
      </c>
      <c r="AM87" s="8">
        <v>21</v>
      </c>
      <c r="AN87" s="8">
        <v>20</v>
      </c>
      <c r="AO87" s="8">
        <v>20</v>
      </c>
    </row>
    <row r="88" spans="1:41">
      <c r="A88" s="3">
        <v>856092379</v>
      </c>
      <c r="B88" s="3" t="s">
        <v>306</v>
      </c>
      <c r="D88" s="8" t="str">
        <f ca="1">IFERROR(IF(Sheet1!AC88&gt;0,SMALL(INDIRECT(Sheet2!$W$2&amp;"F"&amp;Sheet2!$B88&amp;":F"&amp;Sheet2!$D88),Sheet1!AC88),IF(G88="",MAX(MAX(Sheet1!U88,IFERROR(AVERAGE(F88:J88),0)),AVERAGE(INDIRECT(Sheet2!$W$2&amp;"F"&amp;Sheet2!B88&amp;":F"&amp;Sheet2!$D88))),IF(Sheet1!U88&lt;F88,AVERAGE(F88:J88),""))),"")</f>
        <v/>
      </c>
      <c r="E88" s="8">
        <v>72799</v>
      </c>
      <c r="F88" s="8">
        <v>72800</v>
      </c>
      <c r="G88" s="8">
        <v>74911</v>
      </c>
      <c r="H88" s="8">
        <v>79000</v>
      </c>
      <c r="I88" s="8">
        <v>88795</v>
      </c>
      <c r="J88" s="32">
        <v>88795</v>
      </c>
      <c r="L88" s="29">
        <v>293</v>
      </c>
      <c r="M88" s="8">
        <v>222</v>
      </c>
      <c r="N88" s="8">
        <v>267</v>
      </c>
      <c r="O88" s="8">
        <v>276</v>
      </c>
      <c r="P88" s="8">
        <v>296</v>
      </c>
      <c r="Q88" s="8">
        <v>293</v>
      </c>
      <c r="S88" s="8">
        <v>0</v>
      </c>
      <c r="T88" s="8">
        <v>1</v>
      </c>
      <c r="U88" s="8">
        <v>1</v>
      </c>
      <c r="V88" s="8">
        <v>1</v>
      </c>
      <c r="W88" s="8">
        <v>1</v>
      </c>
      <c r="X88" s="29" cm="1">
        <f t="array" aca="1" ref="X88" ca="1">INDIRECT("Sheet3!"&amp;"L"&amp;ROW())</f>
        <v>90779</v>
      </c>
      <c r="Y88" s="8">
        <v>90711</v>
      </c>
      <c r="Z88" s="8">
        <v>90711</v>
      </c>
      <c r="AA88" s="8">
        <v>95419</v>
      </c>
      <c r="AB88" s="8">
        <v>90779</v>
      </c>
      <c r="AC88" s="8">
        <v>90779</v>
      </c>
      <c r="AD88" s="30" cm="1">
        <f t="array" aca="1" ref="AD88" ca="1">INDIRECT("Sheet1!"&amp;"H"&amp;ROW())</f>
        <v>35</v>
      </c>
      <c r="AE88" s="8">
        <v>34</v>
      </c>
      <c r="AF88" s="8">
        <v>34</v>
      </c>
      <c r="AG88" s="8">
        <v>34</v>
      </c>
      <c r="AH88" s="8">
        <v>35</v>
      </c>
      <c r="AI88" s="8">
        <v>35</v>
      </c>
      <c r="AJ88" s="29" cm="1">
        <f t="array" aca="1" ref="AJ88" ca="1">INDIRECT("Sheet1!"&amp;"J"&amp;ROW())</f>
        <v>13</v>
      </c>
      <c r="AK88" s="8">
        <v>13</v>
      </c>
      <c r="AL88" s="8">
        <v>13</v>
      </c>
      <c r="AM88" s="8">
        <v>13</v>
      </c>
      <c r="AN88" s="8">
        <v>13</v>
      </c>
      <c r="AO88" s="8">
        <v>13</v>
      </c>
    </row>
    <row r="89" spans="1:41">
      <c r="A89" s="3">
        <v>856092383</v>
      </c>
      <c r="B89" s="3" t="s">
        <v>307</v>
      </c>
      <c r="D89" s="8" t="str">
        <f ca="1">IFERROR(IF(Sheet1!AC89&gt;0,SMALL(INDIRECT(Sheet2!$W$2&amp;"F"&amp;Sheet2!$B89&amp;":F"&amp;Sheet2!$D89),Sheet1!AC89),IF(G89="",MAX(MAX(Sheet1!U89,IFERROR(AVERAGE(F89:J89),0)),AVERAGE(INDIRECT(Sheet2!$W$2&amp;"F"&amp;Sheet2!B89&amp;":F"&amp;Sheet2!$D89))),IF(Sheet1!U89&lt;F89,AVERAGE(F89:J89),""))),"")</f>
        <v/>
      </c>
      <c r="E89" s="8">
        <v>33070</v>
      </c>
      <c r="F89" s="8">
        <v>33070</v>
      </c>
      <c r="G89" s="8">
        <v>33400</v>
      </c>
      <c r="H89" s="8">
        <v>33660</v>
      </c>
      <c r="I89" s="8">
        <v>35640</v>
      </c>
      <c r="J89" s="32">
        <v>35640</v>
      </c>
      <c r="L89" s="29">
        <v>140</v>
      </c>
      <c r="M89" s="8">
        <v>87</v>
      </c>
      <c r="N89" s="8">
        <v>93</v>
      </c>
      <c r="O89" s="8">
        <v>110</v>
      </c>
      <c r="P89" s="8">
        <v>126</v>
      </c>
      <c r="Q89" s="8">
        <v>140</v>
      </c>
      <c r="S89" s="8">
        <v>1</v>
      </c>
      <c r="T89" s="8">
        <v>1</v>
      </c>
      <c r="U89" s="8">
        <v>1</v>
      </c>
      <c r="V89" s="8">
        <v>1</v>
      </c>
      <c r="W89" s="8">
        <v>1</v>
      </c>
      <c r="X89" s="29" cm="1">
        <f t="array" aca="1" ref="X89" ca="1">INDIRECT("Sheet3!"&amp;"L"&amp;ROW())</f>
        <v>40848</v>
      </c>
      <c r="Y89" s="8">
        <v>39815</v>
      </c>
      <c r="Z89" s="8">
        <v>39815</v>
      </c>
      <c r="AA89" s="8">
        <v>46348</v>
      </c>
      <c r="AB89" s="8">
        <v>42543</v>
      </c>
      <c r="AC89" s="8">
        <v>40848</v>
      </c>
      <c r="AD89" s="30" cm="1">
        <f t="array" aca="1" ref="AD89" ca="1">INDIRECT("Sheet1!"&amp;"H"&amp;ROW())</f>
        <v>42</v>
      </c>
      <c r="AE89" s="8">
        <v>42</v>
      </c>
      <c r="AF89" s="8">
        <v>42</v>
      </c>
      <c r="AG89" s="8">
        <v>41</v>
      </c>
      <c r="AH89" s="8">
        <v>43</v>
      </c>
      <c r="AI89" s="8">
        <v>42</v>
      </c>
      <c r="AJ89" s="29" cm="1">
        <f t="array" aca="1" ref="AJ89" ca="1">INDIRECT("Sheet1!"&amp;"J"&amp;ROW())</f>
        <v>14</v>
      </c>
      <c r="AK89" s="8">
        <v>14</v>
      </c>
      <c r="AL89" s="8">
        <v>14</v>
      </c>
      <c r="AM89" s="8">
        <v>14</v>
      </c>
      <c r="AN89" s="8">
        <v>14</v>
      </c>
      <c r="AO89" s="8">
        <v>14</v>
      </c>
    </row>
    <row r="90" spans="1:41">
      <c r="A90" s="3">
        <v>856092378</v>
      </c>
      <c r="B90" s="3" t="s">
        <v>308</v>
      </c>
      <c r="D90" s="8" t="str">
        <f ca="1">IFERROR(IF(Sheet1!AC90&gt;0,SMALL(INDIRECT(Sheet2!$W$2&amp;"F"&amp;Sheet2!$B90&amp;":F"&amp;Sheet2!$D90),Sheet1!AC90),IF(G90="",MAX(MAX(Sheet1!U90,IFERROR(AVERAGE(F90:J90),0)),AVERAGE(INDIRECT(Sheet2!$W$2&amp;"F"&amp;Sheet2!B90&amp;":F"&amp;Sheet2!$D90))),IF(Sheet1!U90&lt;F90,AVERAGE(F90:J90),""))),"")</f>
        <v/>
      </c>
      <c r="E90" s="8">
        <v>79470</v>
      </c>
      <c r="F90" s="8">
        <v>79470</v>
      </c>
      <c r="G90" s="8">
        <v>79470</v>
      </c>
      <c r="H90" s="8">
        <v>79470</v>
      </c>
      <c r="I90" s="8">
        <v>79478</v>
      </c>
      <c r="J90" s="32">
        <v>79478</v>
      </c>
      <c r="L90" s="29">
        <v>202</v>
      </c>
      <c r="M90" s="8">
        <v>222</v>
      </c>
      <c r="N90" s="8">
        <v>194</v>
      </c>
      <c r="O90" s="8">
        <v>152</v>
      </c>
      <c r="P90" s="8">
        <v>180</v>
      </c>
      <c r="Q90" s="8">
        <v>202</v>
      </c>
      <c r="S90" s="8">
        <v>1</v>
      </c>
      <c r="T90" s="8">
        <v>0</v>
      </c>
      <c r="U90" s="8">
        <v>0</v>
      </c>
      <c r="V90" s="8">
        <v>1</v>
      </c>
      <c r="W90" s="8">
        <v>1</v>
      </c>
      <c r="X90" s="29" cm="1">
        <f t="array" aca="1" ref="X90" ca="1">INDIRECT("Sheet3!"&amp;"L"&amp;ROW())</f>
        <v>90731</v>
      </c>
      <c r="Y90" s="8">
        <v>90806</v>
      </c>
      <c r="Z90" s="8">
        <v>90730</v>
      </c>
      <c r="AA90" s="8">
        <v>95078</v>
      </c>
      <c r="AB90" s="8">
        <v>90731</v>
      </c>
      <c r="AC90" s="8">
        <v>90731</v>
      </c>
      <c r="AD90" s="30" cm="1">
        <f t="array" aca="1" ref="AD90" ca="1">INDIRECT("Sheet1!"&amp;"H"&amp;ROW())</f>
        <v>38</v>
      </c>
      <c r="AE90" s="8">
        <v>40</v>
      </c>
      <c r="AF90" s="8">
        <v>39</v>
      </c>
      <c r="AG90" s="8">
        <v>39</v>
      </c>
      <c r="AH90" s="8">
        <v>38</v>
      </c>
      <c r="AI90" s="8">
        <v>38</v>
      </c>
      <c r="AJ90" s="29" cm="1">
        <f t="array" aca="1" ref="AJ90" ca="1">INDIRECT("Sheet1!"&amp;"J"&amp;ROW())</f>
        <v>19</v>
      </c>
      <c r="AK90" s="8">
        <v>20</v>
      </c>
      <c r="AL90" s="8">
        <v>19</v>
      </c>
      <c r="AM90" s="8">
        <v>19</v>
      </c>
      <c r="AN90" s="8">
        <v>19</v>
      </c>
      <c r="AO90" s="8">
        <v>19</v>
      </c>
    </row>
    <row r="91" spans="1:41">
      <c r="A91" s="3">
        <v>856092380</v>
      </c>
      <c r="B91" s="3" t="s">
        <v>309</v>
      </c>
      <c r="D91" s="8">
        <f ca="1">IFERROR(IF(Sheet1!AC91&gt;0,SMALL(INDIRECT(Sheet2!$W$2&amp;"F"&amp;Sheet2!$B91&amp;":F"&amp;Sheet2!$D91),Sheet1!AC91),IF(G91="",MAX(MAX(Sheet1!U91,IFERROR(AVERAGE(F91:J91),0)),AVERAGE(INDIRECT(Sheet2!$W$2&amp;"F"&amp;Sheet2!B91&amp;":F"&amp;Sheet2!$D91))),IF(Sheet1!U91&lt;F91,AVERAGE(F91:J91),""))),"")</f>
        <v>77910</v>
      </c>
      <c r="E91" s="8">
        <v>77910</v>
      </c>
      <c r="L91" s="29">
        <v>429</v>
      </c>
      <c r="M91" s="8" t="s">
        <v>2395</v>
      </c>
      <c r="N91" s="8" t="s">
        <v>2395</v>
      </c>
      <c r="O91" s="8" t="s">
        <v>2395</v>
      </c>
      <c r="P91" s="8">
        <v>473</v>
      </c>
      <c r="Q91" s="8">
        <v>429</v>
      </c>
      <c r="S91" s="8">
        <v>0</v>
      </c>
      <c r="T91" s="8">
        <v>0</v>
      </c>
      <c r="U91" s="8">
        <v>0</v>
      </c>
      <c r="V91" s="8">
        <v>0</v>
      </c>
      <c r="W91" s="8">
        <v>0</v>
      </c>
      <c r="X91" s="29" cm="1">
        <f t="array" aca="1" ref="X91" ca="1">INDIRECT("Sheet3!"&amp;"L"&amp;ROW())</f>
        <v>90011</v>
      </c>
      <c r="Y91" s="8">
        <v>86957</v>
      </c>
      <c r="Z91" s="8">
        <v>86957</v>
      </c>
      <c r="AA91" s="8">
        <v>94410</v>
      </c>
      <c r="AB91" s="8">
        <v>90014</v>
      </c>
      <c r="AC91" s="8">
        <v>90011</v>
      </c>
      <c r="AD91" s="30" cm="1">
        <f t="array" aca="1" ref="AD91" ca="1">INDIRECT("Sheet1!"&amp;"H"&amp;ROW())</f>
        <v>1</v>
      </c>
      <c r="AE91" s="8">
        <v>0</v>
      </c>
      <c r="AF91" s="8">
        <v>0</v>
      </c>
      <c r="AG91" s="8">
        <v>3</v>
      </c>
      <c r="AH91" s="8">
        <v>3</v>
      </c>
      <c r="AI91" s="8">
        <v>1</v>
      </c>
      <c r="AJ91" s="29" cm="1">
        <f t="array" aca="1" ref="AJ91" ca="1">INDIRECT("Sheet1!"&amp;"J"&amp;ROW())</f>
        <v>1</v>
      </c>
      <c r="AK91" s="8">
        <v>3</v>
      </c>
      <c r="AL91" s="8">
        <v>3</v>
      </c>
      <c r="AM91" s="8">
        <v>3</v>
      </c>
      <c r="AN91" s="8">
        <v>1</v>
      </c>
      <c r="AO91" s="8">
        <v>1</v>
      </c>
    </row>
    <row r="92" spans="1:41">
      <c r="A92" s="3">
        <v>856092382</v>
      </c>
      <c r="B92" s="3" t="s">
        <v>310</v>
      </c>
      <c r="D92" s="8" t="str">
        <f ca="1">IFERROR(IF(Sheet1!AC92&gt;0,SMALL(INDIRECT(Sheet2!$W$2&amp;"F"&amp;Sheet2!$B92&amp;":F"&amp;Sheet2!$D92),Sheet1!AC92),IF(G92="",MAX(MAX(Sheet1!U92,IFERROR(AVERAGE(F92:J92),0)),AVERAGE(INDIRECT(Sheet2!$W$2&amp;"F"&amp;Sheet2!B92&amp;":F"&amp;Sheet2!$D92))),IF(Sheet1!U92&lt;F92,AVERAGE(F92:J92),""))),"")</f>
        <v/>
      </c>
      <c r="E92" s="8">
        <v>69800</v>
      </c>
      <c r="F92" s="8">
        <v>69800</v>
      </c>
      <c r="G92" s="8">
        <v>69801</v>
      </c>
      <c r="H92" s="8">
        <v>70499</v>
      </c>
      <c r="I92" s="8">
        <v>71800</v>
      </c>
      <c r="J92" s="32">
        <v>71800</v>
      </c>
      <c r="L92" s="29">
        <v>217</v>
      </c>
      <c r="M92" s="8">
        <v>192</v>
      </c>
      <c r="N92" s="8">
        <v>232</v>
      </c>
      <c r="O92" s="8">
        <v>260</v>
      </c>
      <c r="P92" s="8">
        <v>212</v>
      </c>
      <c r="Q92" s="8">
        <v>217</v>
      </c>
      <c r="S92" s="8">
        <v>0</v>
      </c>
      <c r="T92" s="8">
        <v>1</v>
      </c>
      <c r="U92" s="8">
        <v>1</v>
      </c>
      <c r="V92" s="8">
        <v>1</v>
      </c>
      <c r="W92" s="8">
        <v>1</v>
      </c>
      <c r="X92" s="29" cm="1">
        <f t="array" aca="1" ref="X92" ca="1">INDIRECT("Sheet3!"&amp;"L"&amp;ROW())</f>
        <v>81069</v>
      </c>
      <c r="Y92" s="8">
        <v>81069</v>
      </c>
      <c r="Z92" s="8">
        <v>81069</v>
      </c>
      <c r="AA92" s="8">
        <v>85417</v>
      </c>
      <c r="AB92" s="8">
        <v>81069</v>
      </c>
      <c r="AC92" s="8">
        <v>81069</v>
      </c>
      <c r="AD92" s="30" cm="1">
        <f t="array" aca="1" ref="AD92" ca="1">INDIRECT("Sheet1!"&amp;"H"&amp;ROW())</f>
        <v>41</v>
      </c>
      <c r="AE92" s="8">
        <v>40</v>
      </c>
      <c r="AF92" s="8">
        <v>38</v>
      </c>
      <c r="AG92" s="8">
        <v>38</v>
      </c>
      <c r="AH92" s="8">
        <v>41</v>
      </c>
      <c r="AI92" s="8">
        <v>41</v>
      </c>
      <c r="AJ92" s="29" cm="1">
        <f t="array" aca="1" ref="AJ92" ca="1">INDIRECT("Sheet1!"&amp;"J"&amp;ROW())</f>
        <v>22</v>
      </c>
      <c r="AK92" s="8">
        <v>20</v>
      </c>
      <c r="AL92" s="8">
        <v>22</v>
      </c>
      <c r="AM92" s="8">
        <v>22</v>
      </c>
      <c r="AN92" s="8">
        <v>22</v>
      </c>
      <c r="AO92" s="8">
        <v>22</v>
      </c>
    </row>
    <row r="93" spans="1:41">
      <c r="A93" s="3">
        <v>856092384</v>
      </c>
      <c r="B93" s="3" t="s">
        <v>311</v>
      </c>
      <c r="D93" s="8">
        <f ca="1">IFERROR(IF(Sheet1!AC93&gt;0,SMALL(INDIRECT(Sheet2!$W$2&amp;"F"&amp;Sheet2!$B93&amp;":F"&amp;Sheet2!$D93),Sheet1!AC93),IF(G93="",MAX(MAX(Sheet1!U93,IFERROR(AVERAGE(F93:J93),0)),AVERAGE(INDIRECT(Sheet2!$W$2&amp;"F"&amp;Sheet2!B93&amp;":F"&amp;Sheet2!$D93))),IF(Sheet1!U93&lt;F93,AVERAGE(F93:J93),""))),"")</f>
        <v>36135</v>
      </c>
      <c r="E93" s="8">
        <v>36134</v>
      </c>
      <c r="F93" s="8">
        <v>36135</v>
      </c>
      <c r="G93" s="8">
        <v>36135</v>
      </c>
      <c r="H93" s="8">
        <v>36135</v>
      </c>
      <c r="I93" s="8">
        <v>36135</v>
      </c>
      <c r="J93" s="32">
        <v>36135</v>
      </c>
      <c r="L93" s="29">
        <v>342</v>
      </c>
      <c r="M93" s="8">
        <v>398</v>
      </c>
      <c r="N93" s="8">
        <v>316</v>
      </c>
      <c r="O93" s="8">
        <v>335</v>
      </c>
      <c r="P93" s="8">
        <v>238</v>
      </c>
      <c r="Q93" s="8">
        <v>342</v>
      </c>
      <c r="S93" s="8">
        <v>0</v>
      </c>
      <c r="T93" s="8">
        <v>1</v>
      </c>
      <c r="U93" s="8">
        <v>1</v>
      </c>
      <c r="V93" s="8">
        <v>1</v>
      </c>
      <c r="W93" s="8">
        <v>1</v>
      </c>
      <c r="X93" s="29" cm="1">
        <f t="array" aca="1" ref="X93" ca="1">INDIRECT("Sheet3!"&amp;"L"&amp;ROW())</f>
        <v>43082</v>
      </c>
      <c r="Y93" s="8">
        <v>40820</v>
      </c>
      <c r="Z93" s="8">
        <v>41332</v>
      </c>
      <c r="AA93" s="8">
        <v>46886</v>
      </c>
      <c r="AB93" s="8">
        <v>43082</v>
      </c>
      <c r="AC93" s="8">
        <v>43082</v>
      </c>
      <c r="AD93" s="30" cm="1">
        <f t="array" aca="1" ref="AD93" ca="1">INDIRECT("Sheet1!"&amp;"H"&amp;ROW())</f>
        <v>31</v>
      </c>
      <c r="AE93" s="8">
        <v>31</v>
      </c>
      <c r="AF93" s="8">
        <v>31</v>
      </c>
      <c r="AG93" s="8">
        <v>31</v>
      </c>
      <c r="AH93" s="8">
        <v>31</v>
      </c>
      <c r="AI93" s="8">
        <v>31</v>
      </c>
      <c r="AJ93" s="29" cm="1">
        <f t="array" aca="1" ref="AJ93" ca="1">INDIRECT("Sheet1!"&amp;"J"&amp;ROW())</f>
        <v>10</v>
      </c>
      <c r="AK93" s="8">
        <v>10</v>
      </c>
      <c r="AL93" s="8">
        <v>10</v>
      </c>
      <c r="AM93" s="8">
        <v>10</v>
      </c>
      <c r="AN93" s="8">
        <v>10</v>
      </c>
      <c r="AO93" s="8">
        <v>10</v>
      </c>
    </row>
    <row r="94" spans="1:41">
      <c r="A94" s="3">
        <v>856092381</v>
      </c>
      <c r="B94" s="3" t="s">
        <v>312</v>
      </c>
      <c r="D94" s="8">
        <f ca="1">IFERROR(IF(Sheet1!AC94&gt;0,SMALL(INDIRECT(Sheet2!$W$2&amp;"F"&amp;Sheet2!$B94&amp;":F"&amp;Sheet2!$D94),Sheet1!AC94),IF(G94="",MAX(MAX(Sheet1!U94,IFERROR(AVERAGE(F94:J94),0)),AVERAGE(INDIRECT(Sheet2!$W$2&amp;"F"&amp;Sheet2!B94&amp;":F"&amp;Sheet2!$D94))),IF(Sheet1!U94&lt;F94,AVERAGE(F94:J94),""))),"")</f>
        <v>61830</v>
      </c>
      <c r="E94" s="8">
        <v>58580</v>
      </c>
      <c r="F94" s="8">
        <v>61830</v>
      </c>
      <c r="G94" s="8">
        <v>61830</v>
      </c>
      <c r="H94" s="8">
        <v>61830</v>
      </c>
      <c r="I94" s="8">
        <v>61830</v>
      </c>
      <c r="J94" s="32">
        <v>61830</v>
      </c>
      <c r="L94" s="29">
        <v>399</v>
      </c>
      <c r="M94" s="8">
        <v>319</v>
      </c>
      <c r="N94" s="8">
        <v>368</v>
      </c>
      <c r="O94" s="8">
        <v>400</v>
      </c>
      <c r="P94" s="8">
        <v>431</v>
      </c>
      <c r="Q94" s="8">
        <v>399</v>
      </c>
      <c r="S94" s="8">
        <v>0</v>
      </c>
      <c r="T94" s="8">
        <v>1</v>
      </c>
      <c r="U94" s="8">
        <v>1</v>
      </c>
      <c r="V94" s="8">
        <v>1</v>
      </c>
      <c r="W94" s="8">
        <v>1</v>
      </c>
      <c r="X94" s="29" cm="1">
        <f t="array" aca="1" ref="X94" ca="1">INDIRECT("Sheet3!"&amp;"L"&amp;ROW())</f>
        <v>71554</v>
      </c>
      <c r="Y94" s="8">
        <v>71554</v>
      </c>
      <c r="Z94" s="8">
        <v>71554</v>
      </c>
      <c r="AA94" s="8">
        <v>75902</v>
      </c>
      <c r="AB94" s="8">
        <v>71554</v>
      </c>
      <c r="AC94" s="8">
        <v>71554</v>
      </c>
      <c r="AD94" s="30" cm="1">
        <f t="array" aca="1" ref="AD94" ca="1">INDIRECT("Sheet1!"&amp;"H"&amp;ROW())</f>
        <v>33</v>
      </c>
      <c r="AE94" s="8">
        <v>31</v>
      </c>
      <c r="AF94" s="8">
        <v>30</v>
      </c>
      <c r="AG94" s="8">
        <v>30</v>
      </c>
      <c r="AH94" s="8">
        <v>31</v>
      </c>
      <c r="AI94" s="8">
        <v>33</v>
      </c>
      <c r="AJ94" s="29" cm="1">
        <f t="array" aca="1" ref="AJ94" ca="1">INDIRECT("Sheet1!"&amp;"J"&amp;ROW())</f>
        <v>14</v>
      </c>
      <c r="AK94" s="8">
        <v>12</v>
      </c>
      <c r="AL94" s="8">
        <v>12</v>
      </c>
      <c r="AM94" s="8">
        <v>12</v>
      </c>
      <c r="AN94" s="8">
        <v>14</v>
      </c>
      <c r="AO94" s="8">
        <v>14</v>
      </c>
    </row>
    <row r="95" spans="1:41">
      <c r="A95" s="3">
        <v>856092387</v>
      </c>
      <c r="B95" s="3" t="s">
        <v>315</v>
      </c>
      <c r="D95" s="8">
        <f ca="1">IFERROR(IF(Sheet1!AC95&gt;0,SMALL(INDIRECT(Sheet2!$W$2&amp;"F"&amp;Sheet2!$B95&amp;":F"&amp;Sheet2!$D95),Sheet1!AC95),IF(G95="",MAX(MAX(Sheet1!U95,IFERROR(AVERAGE(F95:J95),0)),AVERAGE(INDIRECT(Sheet2!$W$2&amp;"F"&amp;Sheet2!B95&amp;":F"&amp;Sheet2!$D95))),IF(Sheet1!U95&lt;F95,AVERAGE(F95:J95),""))),"")</f>
        <v>17292.75</v>
      </c>
      <c r="L95" s="29" t="s">
        <v>2394</v>
      </c>
      <c r="M95" s="8">
        <v>50</v>
      </c>
      <c r="N95" s="8">
        <v>49</v>
      </c>
      <c r="O95" s="8">
        <v>56</v>
      </c>
      <c r="P95" s="8">
        <v>60</v>
      </c>
      <c r="Q95" s="8" t="s">
        <v>2394</v>
      </c>
      <c r="S95" s="8">
        <v>1</v>
      </c>
      <c r="T95" s="8">
        <v>1</v>
      </c>
      <c r="U95" s="8">
        <v>0</v>
      </c>
      <c r="V95" s="8">
        <v>1</v>
      </c>
      <c r="W95" s="8">
        <v>1</v>
      </c>
      <c r="X95" s="29" cm="1">
        <f t="array" aca="1" ref="X95" ca="1">INDIRECT("Sheet3!"&amp;"L"&amp;ROW())</f>
        <v>25596</v>
      </c>
      <c r="Y95" s="8">
        <v>25596</v>
      </c>
      <c r="Z95" s="8">
        <v>25596</v>
      </c>
      <c r="AA95" s="8">
        <v>32190</v>
      </c>
      <c r="AB95" s="8">
        <v>25596</v>
      </c>
      <c r="AC95" s="8">
        <v>25596</v>
      </c>
      <c r="AD95" s="30" cm="1">
        <f t="array" aca="1" ref="AD95" ca="1">INDIRECT("Sheet1!"&amp;"H"&amp;ROW())</f>
        <v>4</v>
      </c>
      <c r="AE95" s="8">
        <v>4</v>
      </c>
      <c r="AF95" s="8">
        <v>4</v>
      </c>
      <c r="AG95" s="8">
        <v>4</v>
      </c>
      <c r="AH95" s="8">
        <v>4</v>
      </c>
      <c r="AI95" s="8">
        <v>4</v>
      </c>
      <c r="AJ95" s="29" cm="1">
        <f t="array" aca="1" ref="AJ95" ca="1">INDIRECT("Sheet1!"&amp;"J"&amp;ROW())</f>
        <v>0</v>
      </c>
      <c r="AK95" s="8">
        <v>0</v>
      </c>
      <c r="AL95" s="8">
        <v>0</v>
      </c>
      <c r="AM95" s="8">
        <v>0</v>
      </c>
      <c r="AN95" s="8">
        <v>0</v>
      </c>
      <c r="AO95" s="8">
        <v>0</v>
      </c>
    </row>
    <row r="96" spans="1:41">
      <c r="A96" s="3">
        <v>856828762</v>
      </c>
      <c r="B96" s="3" t="s">
        <v>338</v>
      </c>
      <c r="D96" s="8" t="str">
        <f ca="1">IFERROR(IF(Sheet1!AC96&gt;0,SMALL(INDIRECT(Sheet2!$W$2&amp;"F"&amp;Sheet2!$B96&amp;":F"&amp;Sheet2!$D96),Sheet1!AC96),IF(G96="",MAX(MAX(Sheet1!U96,IFERROR(AVERAGE(F96:J96),0)),AVERAGE(INDIRECT(Sheet2!$W$2&amp;"F"&amp;Sheet2!B96&amp;":F"&amp;Sheet2!$D96))),IF(Sheet1!U96&lt;F96,AVERAGE(F96:J96),""))),"")</f>
        <v/>
      </c>
      <c r="E96" s="8">
        <v>47799</v>
      </c>
      <c r="F96" s="8">
        <v>47800</v>
      </c>
      <c r="G96" s="8">
        <v>49009</v>
      </c>
      <c r="H96" s="8">
        <v>49010</v>
      </c>
      <c r="I96" s="8">
        <v>49010</v>
      </c>
      <c r="J96" s="32">
        <v>49050</v>
      </c>
      <c r="L96" s="29">
        <v>7</v>
      </c>
      <c r="M96" s="8">
        <v>8</v>
      </c>
      <c r="N96" s="8">
        <v>9</v>
      </c>
      <c r="O96" s="8">
        <v>8</v>
      </c>
      <c r="P96" s="8">
        <v>8</v>
      </c>
      <c r="Q96" s="8">
        <v>7</v>
      </c>
      <c r="S96" s="8">
        <v>1</v>
      </c>
      <c r="T96" s="8">
        <v>1</v>
      </c>
      <c r="U96" s="8">
        <v>1</v>
      </c>
      <c r="V96" s="8">
        <v>1</v>
      </c>
      <c r="W96" s="8">
        <v>1</v>
      </c>
      <c r="X96" s="29" cm="1">
        <f t="array" aca="1" ref="X96" ca="1">INDIRECT("Sheet3!"&amp;"L"&amp;ROW())</f>
        <v>56645</v>
      </c>
      <c r="Y96" s="8">
        <v>57102</v>
      </c>
      <c r="Z96" s="8">
        <v>57102</v>
      </c>
      <c r="AA96" s="8">
        <v>60907</v>
      </c>
      <c r="AB96" s="8">
        <v>56645</v>
      </c>
      <c r="AC96" s="8">
        <v>56645</v>
      </c>
      <c r="AD96" s="30" cm="1">
        <f t="array" aca="1" ref="AD96" ca="1">INDIRECT("Sheet1!"&amp;"H"&amp;ROW())</f>
        <v>21</v>
      </c>
      <c r="AE96" s="8">
        <v>19</v>
      </c>
      <c r="AF96" s="8">
        <v>19</v>
      </c>
      <c r="AG96" s="8">
        <v>20</v>
      </c>
      <c r="AH96" s="8">
        <v>21</v>
      </c>
      <c r="AI96" s="8">
        <v>21</v>
      </c>
      <c r="AJ96" s="29" cm="1">
        <f t="array" aca="1" ref="AJ96" ca="1">INDIRECT("Sheet1!"&amp;"J"&amp;ROW())</f>
        <v>16</v>
      </c>
      <c r="AK96" s="8">
        <v>14</v>
      </c>
      <c r="AL96" s="8">
        <v>16</v>
      </c>
      <c r="AM96" s="8">
        <v>16</v>
      </c>
      <c r="AN96" s="8">
        <v>16</v>
      </c>
      <c r="AO96" s="8">
        <v>16</v>
      </c>
    </row>
    <row r="97" spans="1:41">
      <c r="A97" s="3">
        <v>856828773</v>
      </c>
      <c r="B97" s="3" t="s">
        <v>339</v>
      </c>
      <c r="D97" s="8" t="str">
        <f ca="1">IFERROR(IF(Sheet1!AC97&gt;0,SMALL(INDIRECT(Sheet2!$W$2&amp;"F"&amp;Sheet2!$B97&amp;":F"&amp;Sheet2!$D97),Sheet1!AC97),IF(G97="",MAX(MAX(Sheet1!U97,IFERROR(AVERAGE(F97:J97),0)),AVERAGE(INDIRECT(Sheet2!$W$2&amp;"F"&amp;Sheet2!B97&amp;":F"&amp;Sheet2!$D97))),IF(Sheet1!U97&lt;F97,AVERAGE(F97:J97),""))),"")</f>
        <v/>
      </c>
      <c r="E97" s="8">
        <v>16963</v>
      </c>
      <c r="F97" s="8">
        <v>16963</v>
      </c>
      <c r="G97" s="8">
        <v>16963</v>
      </c>
      <c r="H97" s="8">
        <v>17530</v>
      </c>
      <c r="I97" s="8">
        <v>17550</v>
      </c>
      <c r="J97" s="32">
        <v>17552</v>
      </c>
      <c r="L97" s="29" t="s">
        <v>2394</v>
      </c>
      <c r="M97" s="8">
        <v>12</v>
      </c>
      <c r="N97" s="8">
        <v>10</v>
      </c>
      <c r="O97" s="8">
        <v>12</v>
      </c>
      <c r="P97" s="8" t="s">
        <v>2394</v>
      </c>
      <c r="Q97" s="8" t="s">
        <v>2394</v>
      </c>
      <c r="S97" s="8">
        <v>0</v>
      </c>
      <c r="T97" s="8">
        <v>1</v>
      </c>
      <c r="U97" s="8">
        <v>1</v>
      </c>
      <c r="V97" s="8">
        <v>1</v>
      </c>
      <c r="W97" s="8">
        <v>1</v>
      </c>
      <c r="X97" s="29" cm="1">
        <f t="array" aca="1" ref="X97" ca="1">INDIRECT("Sheet3!"&amp;"L"&amp;ROW())</f>
        <v>20384</v>
      </c>
      <c r="Y97" s="8">
        <v>20384</v>
      </c>
      <c r="Z97" s="8">
        <v>20384</v>
      </c>
      <c r="AA97" s="8">
        <v>22015</v>
      </c>
      <c r="AB97" s="8">
        <v>20384</v>
      </c>
      <c r="AC97" s="8">
        <v>20384</v>
      </c>
      <c r="AD97" s="30" cm="1">
        <f t="array" aca="1" ref="AD97" ca="1">INDIRECT("Sheet1!"&amp;"H"&amp;ROW())</f>
        <v>47</v>
      </c>
      <c r="AE97" s="8">
        <v>50</v>
      </c>
      <c r="AF97" s="8">
        <v>50</v>
      </c>
      <c r="AG97" s="8">
        <v>49</v>
      </c>
      <c r="AH97" s="8">
        <v>50</v>
      </c>
      <c r="AI97" s="8">
        <v>47</v>
      </c>
      <c r="AJ97" s="29" cm="1">
        <f t="array" aca="1" ref="AJ97" ca="1">INDIRECT("Sheet1!"&amp;"J"&amp;ROW())</f>
        <v>15</v>
      </c>
      <c r="AK97" s="8">
        <v>15</v>
      </c>
      <c r="AL97" s="8">
        <v>17</v>
      </c>
      <c r="AM97" s="8">
        <v>17</v>
      </c>
      <c r="AN97" s="8">
        <v>15</v>
      </c>
      <c r="AO97" s="8">
        <v>15</v>
      </c>
    </row>
    <row r="98" spans="1:41">
      <c r="A98" s="3">
        <v>856828813</v>
      </c>
      <c r="B98" s="3" t="s">
        <v>341</v>
      </c>
      <c r="D98" s="8" t="str">
        <f ca="1">IFERROR(IF(Sheet1!AC98&gt;0,SMALL(INDIRECT(Sheet2!$W$2&amp;"F"&amp;Sheet2!$B98&amp;":F"&amp;Sheet2!$D98),Sheet1!AC98),IF(G98="",MAX(MAX(Sheet1!U98,IFERROR(AVERAGE(F98:J98),0)),AVERAGE(INDIRECT(Sheet2!$W$2&amp;"F"&amp;Sheet2!B98&amp;":F"&amp;Sheet2!$D98))),IF(Sheet1!U98&lt;F98,AVERAGE(F98:J98),""))),"")</f>
        <v/>
      </c>
      <c r="E98" s="8">
        <v>111649</v>
      </c>
      <c r="F98" s="8">
        <v>112000</v>
      </c>
      <c r="G98" s="8">
        <v>112580</v>
      </c>
      <c r="H98" s="8">
        <v>112580</v>
      </c>
      <c r="I98" s="8">
        <v>113800</v>
      </c>
      <c r="J98" s="32">
        <v>113800</v>
      </c>
      <c r="L98" s="29">
        <v>32</v>
      </c>
      <c r="M98" s="8">
        <v>27</v>
      </c>
      <c r="N98" s="8">
        <v>30</v>
      </c>
      <c r="O98" s="8">
        <v>28</v>
      </c>
      <c r="P98" s="8">
        <v>30</v>
      </c>
      <c r="Q98" s="8">
        <v>32</v>
      </c>
      <c r="S98" s="8">
        <v>1</v>
      </c>
      <c r="T98" s="8">
        <v>1</v>
      </c>
      <c r="U98" s="8">
        <v>1</v>
      </c>
      <c r="V98" s="8">
        <v>1</v>
      </c>
      <c r="W98" s="8">
        <v>1</v>
      </c>
      <c r="X98" s="29" cm="1">
        <f t="array" aca="1" ref="X98" ca="1">INDIRECT("Sheet3!"&amp;"L"&amp;ROW())</f>
        <v>129060</v>
      </c>
      <c r="Y98" s="8">
        <v>127587</v>
      </c>
      <c r="Z98" s="8">
        <v>129991</v>
      </c>
      <c r="AA98" s="8">
        <v>133758</v>
      </c>
      <c r="AB98" s="8">
        <v>127326</v>
      </c>
      <c r="AC98" s="8">
        <v>129060</v>
      </c>
      <c r="AD98" s="30" cm="1">
        <f t="array" aca="1" ref="AD98" ca="1">INDIRECT("Sheet1!"&amp;"H"&amp;ROW())</f>
        <v>32</v>
      </c>
      <c r="AE98" s="8">
        <v>37</v>
      </c>
      <c r="AF98" s="8">
        <v>42</v>
      </c>
      <c r="AG98" s="8">
        <v>41</v>
      </c>
      <c r="AH98" s="8">
        <v>36</v>
      </c>
      <c r="AI98" s="8">
        <v>32</v>
      </c>
      <c r="AJ98" s="29" cm="1">
        <f t="array" aca="1" ref="AJ98" ca="1">INDIRECT("Sheet1!"&amp;"J"&amp;ROW())</f>
        <v>13</v>
      </c>
      <c r="AK98" s="8">
        <v>18</v>
      </c>
      <c r="AL98" s="8">
        <v>18</v>
      </c>
      <c r="AM98" s="8">
        <v>18</v>
      </c>
      <c r="AN98" s="8">
        <v>13</v>
      </c>
      <c r="AO98" s="8">
        <v>13</v>
      </c>
    </row>
    <row r="99" spans="1:41">
      <c r="A99" s="3">
        <v>856828816</v>
      </c>
      <c r="B99" s="3" t="s">
        <v>342</v>
      </c>
      <c r="D99" s="8" t="str">
        <f ca="1">IFERROR(IF(Sheet1!AC99&gt;0,SMALL(INDIRECT(Sheet2!$W$2&amp;"F"&amp;Sheet2!$B99&amp;":F"&amp;Sheet2!$D99),Sheet1!AC99),IF(G99="",MAX(MAX(Sheet1!U99,IFERROR(AVERAGE(F99:J99),0)),AVERAGE(INDIRECT(Sheet2!$W$2&amp;"F"&amp;Sheet2!B99&amp;":F"&amp;Sheet2!$D99))),IF(Sheet1!U99&lt;F99,AVERAGE(F99:J99),""))),"")</f>
        <v/>
      </c>
      <c r="E99" s="8">
        <v>93857</v>
      </c>
      <c r="F99" s="8">
        <v>93858</v>
      </c>
      <c r="G99" s="8">
        <v>94000</v>
      </c>
      <c r="H99" s="8">
        <v>94050</v>
      </c>
      <c r="I99" s="8">
        <v>94050</v>
      </c>
      <c r="J99" s="32">
        <v>94050</v>
      </c>
      <c r="L99" s="29">
        <v>112</v>
      </c>
      <c r="M99" s="8">
        <v>121</v>
      </c>
      <c r="N99" s="8">
        <v>131</v>
      </c>
      <c r="O99" s="8">
        <v>136</v>
      </c>
      <c r="P99" s="8">
        <v>140</v>
      </c>
      <c r="Q99" s="8">
        <v>112</v>
      </c>
      <c r="S99" s="8">
        <v>1</v>
      </c>
      <c r="T99" s="8">
        <v>1</v>
      </c>
      <c r="U99" s="8">
        <v>0</v>
      </c>
      <c r="V99" s="8">
        <v>0</v>
      </c>
      <c r="W99" s="8">
        <v>0</v>
      </c>
      <c r="X99" s="29" cm="1">
        <f t="array" aca="1" ref="X99" ca="1">INDIRECT("Sheet3!"&amp;"L"&amp;ROW())</f>
        <v>106497</v>
      </c>
      <c r="Y99" s="8">
        <v>106558</v>
      </c>
      <c r="Z99" s="8">
        <v>106497</v>
      </c>
      <c r="AA99" s="8">
        <v>110845</v>
      </c>
      <c r="AB99" s="8">
        <v>106498</v>
      </c>
      <c r="AC99" s="8">
        <v>106497</v>
      </c>
      <c r="AD99" s="30" cm="1">
        <f t="array" aca="1" ref="AD99" ca="1">INDIRECT("Sheet1!"&amp;"H"&amp;ROW())</f>
        <v>41</v>
      </c>
      <c r="AE99" s="8">
        <v>43</v>
      </c>
      <c r="AF99" s="8">
        <v>42</v>
      </c>
      <c r="AG99" s="8">
        <v>45</v>
      </c>
      <c r="AH99" s="8">
        <v>42</v>
      </c>
      <c r="AI99" s="8">
        <v>41</v>
      </c>
      <c r="AJ99" s="29" cm="1">
        <f t="array" aca="1" ref="AJ99" ca="1">INDIRECT("Sheet1!"&amp;"J"&amp;ROW())</f>
        <v>18</v>
      </c>
      <c r="AK99" s="8">
        <v>22</v>
      </c>
      <c r="AL99" s="8">
        <v>15</v>
      </c>
      <c r="AM99" s="8">
        <v>15</v>
      </c>
      <c r="AN99" s="8">
        <v>18</v>
      </c>
      <c r="AO99" s="8">
        <v>18</v>
      </c>
    </row>
    <row r="100" spans="1:41">
      <c r="A100" s="3">
        <v>856828821</v>
      </c>
      <c r="B100" s="3" t="s">
        <v>343</v>
      </c>
      <c r="D100" s="8" t="str">
        <f ca="1">IFERROR(IF(Sheet1!AC100&gt;0,SMALL(INDIRECT(Sheet2!$W$2&amp;"F"&amp;Sheet2!$B100&amp;":F"&amp;Sheet2!$D100),Sheet1!AC100),IF(G100="",MAX(MAX(Sheet1!U100,IFERROR(AVERAGE(F100:J100),0)),AVERAGE(INDIRECT(Sheet2!$W$2&amp;"F"&amp;Sheet2!B100&amp;":F"&amp;Sheet2!$D100))),IF(Sheet1!U100&lt;F100,AVERAGE(F100:J100),""))),"")</f>
        <v/>
      </c>
      <c r="E100" s="8">
        <v>86800</v>
      </c>
      <c r="F100" s="8">
        <v>86800</v>
      </c>
      <c r="G100" s="8">
        <v>87300</v>
      </c>
      <c r="L100" s="29">
        <v>118</v>
      </c>
      <c r="M100" s="8">
        <v>114</v>
      </c>
      <c r="N100" s="8">
        <v>121</v>
      </c>
      <c r="O100" s="8">
        <v>130</v>
      </c>
      <c r="P100" s="8">
        <v>120</v>
      </c>
      <c r="Q100" s="8">
        <v>118</v>
      </c>
      <c r="S100" s="8">
        <v>1</v>
      </c>
      <c r="T100" s="8">
        <v>1</v>
      </c>
      <c r="U100" s="8">
        <v>0</v>
      </c>
      <c r="V100" s="8">
        <v>0</v>
      </c>
      <c r="W100" s="8">
        <v>0</v>
      </c>
      <c r="X100" s="29" cm="1">
        <f t="array" aca="1" ref="X100" ca="1">INDIRECT("Sheet3!"&amp;"L"&amp;ROW())</f>
        <v>100330</v>
      </c>
      <c r="Y100" s="8">
        <v>99780</v>
      </c>
      <c r="Z100" s="8">
        <v>99780</v>
      </c>
      <c r="AA100" s="8">
        <v>104176</v>
      </c>
      <c r="AB100" s="8">
        <v>100330</v>
      </c>
      <c r="AC100" s="8">
        <v>100330</v>
      </c>
      <c r="AD100" s="30" cm="1">
        <f t="array" aca="1" ref="AD100" ca="1">INDIRECT("Sheet1!"&amp;"H"&amp;ROW())</f>
        <v>4</v>
      </c>
      <c r="AE100" s="8">
        <v>3</v>
      </c>
      <c r="AF100" s="8">
        <v>3</v>
      </c>
      <c r="AG100" s="8">
        <v>3</v>
      </c>
      <c r="AH100" s="8">
        <v>4</v>
      </c>
      <c r="AI100" s="8">
        <v>4</v>
      </c>
      <c r="AJ100" s="29" cm="1">
        <f t="array" aca="1" ref="AJ100" ca="1">INDIRECT("Sheet1!"&amp;"J"&amp;ROW())</f>
        <v>3</v>
      </c>
      <c r="AK100" s="8">
        <v>2</v>
      </c>
      <c r="AL100" s="8">
        <v>3</v>
      </c>
      <c r="AM100" s="8">
        <v>3</v>
      </c>
      <c r="AN100" s="8">
        <v>3</v>
      </c>
      <c r="AO100" s="8">
        <v>3</v>
      </c>
    </row>
    <row r="101" spans="1:41">
      <c r="A101" s="3">
        <v>856828822</v>
      </c>
      <c r="B101" s="3" t="s">
        <v>344</v>
      </c>
      <c r="D101" s="8" t="str">
        <f ca="1">IFERROR(IF(Sheet1!AC101&gt;0,SMALL(INDIRECT(Sheet2!$W$2&amp;"F"&amp;Sheet2!$B101&amp;":F"&amp;Sheet2!$D101),Sheet1!AC101),IF(G101="",MAX(MAX(Sheet1!U101,IFERROR(AVERAGE(F101:J101),0)),AVERAGE(INDIRECT(Sheet2!$W$2&amp;"F"&amp;Sheet2!B101&amp;":F"&amp;Sheet2!$D101))),IF(Sheet1!U101&lt;F101,AVERAGE(F101:J101),""))),"")</f>
        <v/>
      </c>
      <c r="E101" s="8">
        <v>77690</v>
      </c>
      <c r="F101" s="8">
        <v>77690</v>
      </c>
      <c r="G101" s="8">
        <v>77700</v>
      </c>
      <c r="H101" s="8">
        <v>80231</v>
      </c>
      <c r="I101" s="8">
        <v>80254</v>
      </c>
      <c r="J101" s="32">
        <v>82109</v>
      </c>
      <c r="L101" s="29">
        <v>118</v>
      </c>
      <c r="M101" s="8">
        <v>114</v>
      </c>
      <c r="N101" s="8">
        <v>121</v>
      </c>
      <c r="O101" s="8">
        <v>130</v>
      </c>
      <c r="P101" s="8">
        <v>120</v>
      </c>
      <c r="Q101" s="8">
        <v>118</v>
      </c>
      <c r="S101" s="8">
        <v>1</v>
      </c>
      <c r="T101" s="8">
        <v>1</v>
      </c>
      <c r="U101" s="8">
        <v>1</v>
      </c>
      <c r="V101" s="8">
        <v>1</v>
      </c>
      <c r="W101" s="8">
        <v>1</v>
      </c>
      <c r="X101" s="29" cm="1">
        <f t="array" aca="1" ref="X101" ca="1">INDIRECT("Sheet3!"&amp;"L"&amp;ROW())</f>
        <v>94443</v>
      </c>
      <c r="Y101" s="8">
        <v>94443</v>
      </c>
      <c r="Z101" s="8">
        <v>94443</v>
      </c>
      <c r="AA101" s="8">
        <v>94443</v>
      </c>
      <c r="AB101" s="8">
        <v>94443</v>
      </c>
      <c r="AC101" s="8">
        <v>94443</v>
      </c>
      <c r="AD101" s="30" cm="1">
        <f t="array" aca="1" ref="AD101" ca="1">INDIRECT("Sheet1!"&amp;"H"&amp;ROW())</f>
        <v>11</v>
      </c>
      <c r="AE101" s="8">
        <v>10</v>
      </c>
      <c r="AF101" s="8">
        <v>11</v>
      </c>
      <c r="AG101" s="8">
        <v>11</v>
      </c>
      <c r="AH101" s="8">
        <v>10</v>
      </c>
      <c r="AI101" s="8">
        <v>11</v>
      </c>
      <c r="AJ101" s="29" cm="1">
        <f t="array" aca="1" ref="AJ101" ca="1">INDIRECT("Sheet1!"&amp;"J"&amp;ROW())</f>
        <v>7</v>
      </c>
      <c r="AK101" s="8">
        <v>7</v>
      </c>
      <c r="AL101" s="8">
        <v>7</v>
      </c>
      <c r="AM101" s="8">
        <v>7</v>
      </c>
      <c r="AN101" s="8">
        <v>7</v>
      </c>
      <c r="AO101" s="8">
        <v>7</v>
      </c>
    </row>
    <row r="102" spans="1:41">
      <c r="A102" s="3">
        <v>856828828</v>
      </c>
      <c r="B102" s="3" t="s">
        <v>345</v>
      </c>
      <c r="D102" s="8" t="str">
        <f ca="1">IFERROR(IF(Sheet1!AC102&gt;0,SMALL(INDIRECT(Sheet2!$W$2&amp;"F"&amp;Sheet2!$B102&amp;":F"&amp;Sheet2!$D102),Sheet1!AC102),IF(G102="",MAX(MAX(Sheet1!U102,IFERROR(AVERAGE(F102:J102),0)),AVERAGE(INDIRECT(Sheet2!$W$2&amp;"F"&amp;Sheet2!B102&amp;":F"&amp;Sheet2!$D102))),IF(Sheet1!U102&lt;F102,AVERAGE(F102:J102),""))),"")</f>
        <v/>
      </c>
      <c r="E102" s="8">
        <v>72449</v>
      </c>
      <c r="F102" s="8">
        <v>72800</v>
      </c>
      <c r="G102" s="8">
        <v>76950</v>
      </c>
      <c r="H102" s="8">
        <v>79750</v>
      </c>
      <c r="L102" s="29">
        <v>137</v>
      </c>
      <c r="M102" s="8">
        <v>104</v>
      </c>
      <c r="N102" s="8">
        <v>108</v>
      </c>
      <c r="O102" s="8">
        <v>124</v>
      </c>
      <c r="P102" s="8">
        <v>130</v>
      </c>
      <c r="Q102" s="8">
        <v>137</v>
      </c>
      <c r="S102" s="8">
        <v>0</v>
      </c>
      <c r="T102" s="8">
        <v>1</v>
      </c>
      <c r="U102" s="8">
        <v>1</v>
      </c>
      <c r="V102" s="8">
        <v>1</v>
      </c>
      <c r="W102" s="8">
        <v>1</v>
      </c>
      <c r="X102" s="29" cm="1">
        <f t="array" aca="1" ref="X102" ca="1">INDIRECT("Sheet3!"&amp;"L"&amp;ROW())</f>
        <v>87349</v>
      </c>
      <c r="Y102" s="8">
        <v>81503</v>
      </c>
      <c r="Z102" s="8">
        <v>92033</v>
      </c>
      <c r="AA102" s="8">
        <v>96457</v>
      </c>
      <c r="AB102" s="8">
        <v>87349</v>
      </c>
      <c r="AC102" s="8">
        <v>87349</v>
      </c>
      <c r="AD102" s="30" cm="1">
        <f t="array" aca="1" ref="AD102" ca="1">INDIRECT("Sheet1!"&amp;"H"&amp;ROW())</f>
        <v>5</v>
      </c>
      <c r="AE102" s="8">
        <v>3</v>
      </c>
      <c r="AF102" s="8">
        <v>4</v>
      </c>
      <c r="AG102" s="8">
        <v>3</v>
      </c>
      <c r="AH102" s="8">
        <v>5</v>
      </c>
      <c r="AI102" s="8">
        <v>5</v>
      </c>
      <c r="AJ102" s="29" cm="1">
        <f t="array" aca="1" ref="AJ102" ca="1">INDIRECT("Sheet1!"&amp;"J"&amp;ROW())</f>
        <v>4</v>
      </c>
      <c r="AK102" s="8">
        <v>2</v>
      </c>
      <c r="AL102" s="8">
        <v>4</v>
      </c>
      <c r="AM102" s="8">
        <v>4</v>
      </c>
      <c r="AN102" s="8">
        <v>4</v>
      </c>
      <c r="AO102" s="8">
        <v>4</v>
      </c>
    </row>
    <row r="103" spans="1:41">
      <c r="A103" s="3">
        <v>856828829</v>
      </c>
      <c r="B103" s="3" t="s">
        <v>346</v>
      </c>
      <c r="D103" s="8" t="str">
        <f ca="1">IFERROR(IF(Sheet1!AC103&gt;0,SMALL(INDIRECT(Sheet2!$W$2&amp;"F"&amp;Sheet2!$B103&amp;":F"&amp;Sheet2!$D103),Sheet1!AC103),IF(G103="",MAX(MAX(Sheet1!U103,IFERROR(AVERAGE(F103:J103),0)),AVERAGE(INDIRECT(Sheet2!$W$2&amp;"F"&amp;Sheet2!B103&amp;":F"&amp;Sheet2!$D103))),IF(Sheet1!U103&lt;F103,AVERAGE(F103:J103),""))),"")</f>
        <v/>
      </c>
      <c r="E103" s="8">
        <v>69470</v>
      </c>
      <c r="F103" s="8">
        <v>71500</v>
      </c>
      <c r="G103" s="8">
        <v>71971</v>
      </c>
      <c r="H103" s="8">
        <v>75305</v>
      </c>
      <c r="I103" s="8">
        <v>75576</v>
      </c>
      <c r="J103" s="32">
        <v>78084</v>
      </c>
      <c r="L103" s="29">
        <v>137</v>
      </c>
      <c r="M103" s="8">
        <v>104</v>
      </c>
      <c r="N103" s="8">
        <v>108</v>
      </c>
      <c r="O103" s="8">
        <v>124</v>
      </c>
      <c r="P103" s="8">
        <v>130</v>
      </c>
      <c r="Q103" s="8">
        <v>137</v>
      </c>
      <c r="S103" s="8">
        <v>1</v>
      </c>
      <c r="T103" s="8">
        <v>0</v>
      </c>
      <c r="U103" s="8">
        <v>0</v>
      </c>
      <c r="V103" s="8">
        <v>0</v>
      </c>
      <c r="W103" s="8">
        <v>0</v>
      </c>
      <c r="X103" s="29" cm="1">
        <f t="array" aca="1" ref="X103" ca="1">INDIRECT("Sheet3!"&amp;"L"&amp;ROW())</f>
        <v>84403</v>
      </c>
      <c r="Y103" s="8">
        <v>84332</v>
      </c>
      <c r="Z103" s="8">
        <v>83764</v>
      </c>
      <c r="AA103" s="8">
        <v>88112</v>
      </c>
      <c r="AB103" s="8">
        <v>84403</v>
      </c>
      <c r="AC103" s="8">
        <v>84403</v>
      </c>
      <c r="AD103" s="30" cm="1">
        <f t="array" aca="1" ref="AD103" ca="1">INDIRECT("Sheet1!"&amp;"H"&amp;ROW())</f>
        <v>9</v>
      </c>
      <c r="AE103" s="8">
        <v>8</v>
      </c>
      <c r="AF103" s="8">
        <v>9</v>
      </c>
      <c r="AG103" s="8">
        <v>9</v>
      </c>
      <c r="AH103" s="8">
        <v>9</v>
      </c>
      <c r="AI103" s="8">
        <v>9</v>
      </c>
      <c r="AJ103" s="29" cm="1">
        <f t="array" aca="1" ref="AJ103" ca="1">INDIRECT("Sheet1!"&amp;"J"&amp;ROW())</f>
        <v>7</v>
      </c>
      <c r="AK103" s="8">
        <v>7</v>
      </c>
      <c r="AL103" s="8">
        <v>7</v>
      </c>
      <c r="AM103" s="8">
        <v>7</v>
      </c>
      <c r="AN103" s="8">
        <v>7</v>
      </c>
      <c r="AO103" s="8">
        <v>7</v>
      </c>
    </row>
    <row r="104" spans="1:41">
      <c r="A104" s="3">
        <v>856828830</v>
      </c>
      <c r="B104" s="3" t="s">
        <v>347</v>
      </c>
      <c r="D104" s="8" t="str">
        <f ca="1">IFERROR(IF(Sheet1!AC104&gt;0,SMALL(INDIRECT(Sheet2!$W$2&amp;"F"&amp;Sheet2!$B104&amp;":F"&amp;Sheet2!$D104),Sheet1!AC104),IF(G104="",MAX(MAX(Sheet1!U104,IFERROR(AVERAGE(F104:J104),0)),AVERAGE(INDIRECT(Sheet2!$W$2&amp;"F"&amp;Sheet2!B104&amp;":F"&amp;Sheet2!$D104))),IF(Sheet1!U104&lt;F104,AVERAGE(F104:J104),""))),"")</f>
        <v/>
      </c>
      <c r="L104" s="29" t="s">
        <v>2395</v>
      </c>
      <c r="M104" s="8" t="s">
        <v>2395</v>
      </c>
      <c r="N104" s="8" t="s">
        <v>2395</v>
      </c>
      <c r="O104" s="8" t="s">
        <v>2395</v>
      </c>
      <c r="P104" s="8" t="s">
        <v>2395</v>
      </c>
      <c r="Q104" s="8" t="s">
        <v>2395</v>
      </c>
      <c r="S104" s="8">
        <v>0</v>
      </c>
      <c r="T104" s="8">
        <v>0</v>
      </c>
      <c r="U104" s="8">
        <v>0</v>
      </c>
      <c r="V104" s="8">
        <v>0</v>
      </c>
      <c r="W104" s="8">
        <v>0</v>
      </c>
      <c r="X104" s="29" cm="1">
        <f t="array" aca="1" ref="X104" ca="1">INDIRECT("Sheet3!"&amp;"L"&amp;ROW())</f>
        <v>87790</v>
      </c>
      <c r="Y104" s="8">
        <v>87790</v>
      </c>
      <c r="Z104" s="8">
        <v>87790</v>
      </c>
      <c r="AA104" s="8">
        <v>87790</v>
      </c>
      <c r="AB104" s="8">
        <v>87790</v>
      </c>
      <c r="AC104" s="8">
        <v>87790</v>
      </c>
      <c r="AD104" s="30" cm="1">
        <f t="array" aca="1" ref="AD104" ca="1">INDIRECT("Sheet1!"&amp;"H"&amp;ROW())</f>
        <v>0</v>
      </c>
      <c r="AE104" s="8">
        <v>0</v>
      </c>
      <c r="AF104" s="8">
        <v>0</v>
      </c>
      <c r="AG104" s="8">
        <v>0</v>
      </c>
      <c r="AH104" s="8">
        <v>0</v>
      </c>
      <c r="AI104" s="8">
        <v>0</v>
      </c>
      <c r="AJ104" s="29" cm="1">
        <f t="array" aca="1" ref="AJ104" ca="1">INDIRECT("Sheet1!"&amp;"J"&amp;ROW())</f>
        <v>0</v>
      </c>
      <c r="AK104" s="8">
        <v>0</v>
      </c>
      <c r="AL104" s="8">
        <v>0</v>
      </c>
      <c r="AM104" s="8">
        <v>0</v>
      </c>
      <c r="AN104" s="8">
        <v>0</v>
      </c>
      <c r="AO104" s="8">
        <v>0</v>
      </c>
    </row>
    <row r="105" spans="1:41">
      <c r="A105" s="3">
        <v>856828831</v>
      </c>
      <c r="B105" s="3" t="s">
        <v>348</v>
      </c>
      <c r="D105" s="8" t="str">
        <f ca="1">IFERROR(IF(Sheet1!AC105&gt;0,SMALL(INDIRECT(Sheet2!$W$2&amp;"F"&amp;Sheet2!$B105&amp;":F"&amp;Sheet2!$D105),Sheet1!AC105),IF(G105="",MAX(MAX(Sheet1!U105,IFERROR(AVERAGE(F105:J105),0)),AVERAGE(INDIRECT(Sheet2!$W$2&amp;"F"&amp;Sheet2!B105&amp;":F"&amp;Sheet2!$D105))),IF(Sheet1!U105&lt;F105,AVERAGE(F105:J105),""))),"")</f>
        <v/>
      </c>
      <c r="E105" s="8">
        <v>86465</v>
      </c>
      <c r="F105" s="8">
        <v>86465</v>
      </c>
      <c r="G105" s="8">
        <v>86465</v>
      </c>
      <c r="H105" s="8">
        <v>86500</v>
      </c>
      <c r="I105" s="8">
        <v>87271</v>
      </c>
      <c r="J105" s="32">
        <v>88000</v>
      </c>
      <c r="L105" s="29">
        <v>11</v>
      </c>
      <c r="M105" s="8">
        <v>10</v>
      </c>
      <c r="N105" s="8">
        <v>10</v>
      </c>
      <c r="O105" s="8">
        <v>9</v>
      </c>
      <c r="P105" s="8">
        <v>10</v>
      </c>
      <c r="Q105" s="8">
        <v>11</v>
      </c>
      <c r="S105" s="8">
        <v>1</v>
      </c>
      <c r="T105" s="8">
        <v>1</v>
      </c>
      <c r="U105" s="8">
        <v>1</v>
      </c>
      <c r="V105" s="8">
        <v>1</v>
      </c>
      <c r="W105" s="8">
        <v>1</v>
      </c>
      <c r="X105" s="29" cm="1">
        <f t="array" aca="1" ref="X105" ca="1">INDIRECT("Sheet3!"&amp;"L"&amp;ROW())</f>
        <v>98762</v>
      </c>
      <c r="Y105" s="8">
        <v>96789</v>
      </c>
      <c r="Z105" s="8">
        <v>99166</v>
      </c>
      <c r="AA105" s="8">
        <v>103041</v>
      </c>
      <c r="AB105" s="8">
        <v>98338</v>
      </c>
      <c r="AC105" s="8">
        <v>98762</v>
      </c>
      <c r="AD105" s="30" cm="1">
        <f t="array" aca="1" ref="AD105" ca="1">INDIRECT("Sheet1!"&amp;"H"&amp;ROW())</f>
        <v>41</v>
      </c>
      <c r="AE105" s="8">
        <v>41</v>
      </c>
      <c r="AF105" s="8">
        <v>41</v>
      </c>
      <c r="AG105" s="8">
        <v>40</v>
      </c>
      <c r="AH105" s="8">
        <v>41</v>
      </c>
      <c r="AI105" s="8">
        <v>41</v>
      </c>
      <c r="AJ105" s="29" cm="1">
        <f t="array" aca="1" ref="AJ105" ca="1">INDIRECT("Sheet1!"&amp;"J"&amp;ROW())</f>
        <v>22</v>
      </c>
      <c r="AK105" s="8">
        <v>18</v>
      </c>
      <c r="AL105" s="8">
        <v>20</v>
      </c>
      <c r="AM105" s="8">
        <v>20</v>
      </c>
      <c r="AN105" s="8">
        <v>22</v>
      </c>
      <c r="AO105" s="8">
        <v>22</v>
      </c>
    </row>
    <row r="106" spans="1:41">
      <c r="A106" s="3">
        <v>856828832</v>
      </c>
      <c r="B106" s="3" t="s">
        <v>350</v>
      </c>
      <c r="D106" s="8" t="str">
        <f ca="1">IFERROR(IF(Sheet1!AC106&gt;0,SMALL(INDIRECT(Sheet2!$W$2&amp;"F"&amp;Sheet2!$B106&amp;":F"&amp;Sheet2!$D106),Sheet1!AC106),IF(G106="",MAX(MAX(Sheet1!U106,IFERROR(AVERAGE(F106:J106),0)),AVERAGE(INDIRECT(Sheet2!$W$2&amp;"F"&amp;Sheet2!B106&amp;":F"&amp;Sheet2!$D106))),IF(Sheet1!U106&lt;F106,AVERAGE(F106:J106),""))),"")</f>
        <v/>
      </c>
      <c r="E106" s="8">
        <v>85740</v>
      </c>
      <c r="F106" s="8">
        <v>85740</v>
      </c>
      <c r="G106" s="8">
        <v>85740</v>
      </c>
      <c r="H106" s="8">
        <v>87000</v>
      </c>
      <c r="I106" s="8">
        <v>87271</v>
      </c>
      <c r="J106" s="32">
        <v>88000</v>
      </c>
      <c r="L106" s="29">
        <v>11</v>
      </c>
      <c r="M106" s="8">
        <v>10</v>
      </c>
      <c r="N106" s="8">
        <v>10</v>
      </c>
      <c r="O106" s="8">
        <v>9</v>
      </c>
      <c r="P106" s="8">
        <v>10</v>
      </c>
      <c r="Q106" s="8">
        <v>11</v>
      </c>
      <c r="S106" s="8">
        <v>1</v>
      </c>
      <c r="T106" s="8">
        <v>1</v>
      </c>
      <c r="U106" s="8">
        <v>1</v>
      </c>
      <c r="V106" s="8">
        <v>1</v>
      </c>
      <c r="W106" s="8">
        <v>1</v>
      </c>
      <c r="X106" s="29" cm="1">
        <f t="array" aca="1" ref="X106" ca="1">INDIRECT("Sheet3!"&amp;"L"&amp;ROW())</f>
        <v>98459</v>
      </c>
      <c r="Y106" s="8">
        <v>98377</v>
      </c>
      <c r="Z106" s="8">
        <v>97437</v>
      </c>
      <c r="AA106" s="8">
        <v>101163</v>
      </c>
      <c r="AB106" s="8">
        <v>98049</v>
      </c>
      <c r="AC106" s="8">
        <v>98459</v>
      </c>
      <c r="AD106" s="30" cm="1">
        <f t="array" aca="1" ref="AD106" ca="1">INDIRECT("Sheet1!"&amp;"H"&amp;ROW())</f>
        <v>43</v>
      </c>
      <c r="AE106" s="8">
        <v>43</v>
      </c>
      <c r="AF106" s="8">
        <v>47</v>
      </c>
      <c r="AG106" s="8">
        <v>45</v>
      </c>
      <c r="AH106" s="8">
        <v>45</v>
      </c>
      <c r="AI106" s="8">
        <v>43</v>
      </c>
      <c r="AJ106" s="29" cm="1">
        <f t="array" aca="1" ref="AJ106" ca="1">INDIRECT("Sheet1!"&amp;"J"&amp;ROW())</f>
        <v>24</v>
      </c>
      <c r="AK106" s="8">
        <v>24</v>
      </c>
      <c r="AL106" s="8">
        <v>23</v>
      </c>
      <c r="AM106" s="8">
        <v>23</v>
      </c>
      <c r="AN106" s="8">
        <v>24</v>
      </c>
      <c r="AO106" s="8">
        <v>24</v>
      </c>
    </row>
    <row r="107" spans="1:41">
      <c r="A107" s="3">
        <v>856828833</v>
      </c>
      <c r="B107" s="3" t="s">
        <v>351</v>
      </c>
      <c r="D107" s="8">
        <f ca="1">IFERROR(IF(Sheet1!AC107&gt;0,SMALL(INDIRECT(Sheet2!$W$2&amp;"F"&amp;Sheet2!$B107&amp;":F"&amp;Sheet2!$D107),Sheet1!AC107),IF(G107="",MAX(MAX(Sheet1!U107,IFERROR(AVERAGE(F107:J107),0)),AVERAGE(INDIRECT(Sheet2!$W$2&amp;"F"&amp;Sheet2!B107&amp;":F"&amp;Sheet2!$D107))),IF(Sheet1!U107&lt;F107,AVERAGE(F107:J107),""))),"")</f>
        <v>78712</v>
      </c>
      <c r="E107" s="8">
        <v>72944</v>
      </c>
      <c r="F107" s="8">
        <v>77980</v>
      </c>
      <c r="G107" s="8">
        <v>77980</v>
      </c>
      <c r="H107" s="8">
        <v>79200</v>
      </c>
      <c r="I107" s="8">
        <v>79200</v>
      </c>
      <c r="J107" s="32">
        <v>79200</v>
      </c>
      <c r="L107" s="29">
        <v>45</v>
      </c>
      <c r="M107" s="8">
        <v>32</v>
      </c>
      <c r="N107" s="8">
        <v>28</v>
      </c>
      <c r="O107" s="8">
        <v>30</v>
      </c>
      <c r="P107" s="8">
        <v>36</v>
      </c>
      <c r="Q107" s="8">
        <v>45</v>
      </c>
      <c r="S107" s="8">
        <v>0</v>
      </c>
      <c r="T107" s="8">
        <v>0</v>
      </c>
      <c r="U107" s="8">
        <v>0</v>
      </c>
      <c r="V107" s="8">
        <v>1</v>
      </c>
      <c r="W107" s="8">
        <v>1</v>
      </c>
      <c r="X107" s="29" cm="1">
        <f t="array" aca="1" ref="X107" ca="1">INDIRECT("Sheet3!"&amp;"L"&amp;ROW())</f>
        <v>89904</v>
      </c>
      <c r="Y107" s="8">
        <v>85431</v>
      </c>
      <c r="Z107" s="8">
        <v>83441</v>
      </c>
      <c r="AA107" s="8">
        <v>94783</v>
      </c>
      <c r="AB107" s="8">
        <v>90434</v>
      </c>
      <c r="AC107" s="8">
        <v>89904</v>
      </c>
      <c r="AD107" s="30" cm="1">
        <f t="array" aca="1" ref="AD107" ca="1">INDIRECT("Sheet1!"&amp;"H"&amp;ROW())</f>
        <v>34</v>
      </c>
      <c r="AE107" s="8">
        <v>31</v>
      </c>
      <c r="AF107" s="8">
        <v>34</v>
      </c>
      <c r="AG107" s="8">
        <v>33</v>
      </c>
      <c r="AH107" s="8">
        <v>32</v>
      </c>
      <c r="AI107" s="8">
        <v>34</v>
      </c>
      <c r="AJ107" s="29" cm="1">
        <f t="array" aca="1" ref="AJ107" ca="1">INDIRECT("Sheet1!"&amp;"J"&amp;ROW())</f>
        <v>12</v>
      </c>
      <c r="AK107" s="8">
        <v>10</v>
      </c>
      <c r="AL107" s="8">
        <v>11</v>
      </c>
      <c r="AM107" s="8">
        <v>11</v>
      </c>
      <c r="AN107" s="8">
        <v>12</v>
      </c>
      <c r="AO107" s="8">
        <v>12</v>
      </c>
    </row>
    <row r="108" spans="1:41">
      <c r="A108" s="3">
        <v>856828834</v>
      </c>
      <c r="B108" s="3" t="s">
        <v>352</v>
      </c>
      <c r="D108" s="8" t="str">
        <f ca="1">IFERROR(IF(Sheet1!AC108&gt;0,SMALL(INDIRECT(Sheet2!$W$2&amp;"F"&amp;Sheet2!$B108&amp;":F"&amp;Sheet2!$D108),Sheet1!AC108),IF(G108="",MAX(MAX(Sheet1!U108,IFERROR(AVERAGE(F108:J108),0)),AVERAGE(INDIRECT(Sheet2!$W$2&amp;"F"&amp;Sheet2!B108&amp;":F"&amp;Sheet2!$D108))),IF(Sheet1!U108&lt;F108,AVERAGE(F108:J108),""))),"")</f>
        <v/>
      </c>
      <c r="E108" s="8">
        <v>41758</v>
      </c>
      <c r="F108" s="8">
        <v>41759</v>
      </c>
      <c r="G108" s="8">
        <v>42181</v>
      </c>
      <c r="L108" s="29">
        <v>52</v>
      </c>
      <c r="M108" s="8">
        <v>54</v>
      </c>
      <c r="N108" s="8">
        <v>54</v>
      </c>
      <c r="O108" s="8">
        <v>52</v>
      </c>
      <c r="P108" s="8">
        <v>52</v>
      </c>
      <c r="Q108" s="8">
        <v>52</v>
      </c>
      <c r="S108" s="8">
        <v>0</v>
      </c>
      <c r="T108" s="8">
        <v>0</v>
      </c>
      <c r="U108" s="8">
        <v>0</v>
      </c>
      <c r="V108" s="8">
        <v>0</v>
      </c>
      <c r="W108" s="8">
        <v>0</v>
      </c>
      <c r="X108" s="29" cm="1">
        <f t="array" aca="1" ref="X108" ca="1">INDIRECT("Sheet3!"&amp;"L"&amp;ROW())</f>
        <v>50199</v>
      </c>
      <c r="Y108" s="8">
        <v>50199</v>
      </c>
      <c r="Z108" s="8">
        <v>50199</v>
      </c>
      <c r="AA108" s="8">
        <v>54045</v>
      </c>
      <c r="AB108" s="8">
        <v>50199</v>
      </c>
      <c r="AC108" s="8">
        <v>50199</v>
      </c>
      <c r="AD108" s="30" cm="1">
        <f t="array" aca="1" ref="AD108" ca="1">INDIRECT("Sheet1!"&amp;"H"&amp;ROW())</f>
        <v>3</v>
      </c>
      <c r="AE108" s="8">
        <v>3</v>
      </c>
      <c r="AF108" s="8">
        <v>3</v>
      </c>
      <c r="AG108" s="8">
        <v>3</v>
      </c>
      <c r="AH108" s="8">
        <v>3</v>
      </c>
      <c r="AI108" s="8">
        <v>3</v>
      </c>
      <c r="AJ108" s="29" cm="1">
        <f t="array" aca="1" ref="AJ108" ca="1">INDIRECT("Sheet1!"&amp;"J"&amp;ROW())</f>
        <v>3</v>
      </c>
      <c r="AK108" s="8">
        <v>3</v>
      </c>
      <c r="AL108" s="8">
        <v>3</v>
      </c>
      <c r="AM108" s="8">
        <v>3</v>
      </c>
      <c r="AN108" s="8">
        <v>3</v>
      </c>
      <c r="AO108" s="8">
        <v>3</v>
      </c>
    </row>
    <row r="109" spans="1:41">
      <c r="A109" s="3">
        <v>856828835</v>
      </c>
      <c r="B109" s="3" t="s">
        <v>353</v>
      </c>
      <c r="D109" s="8" t="str">
        <f ca="1">IFERROR(IF(Sheet1!AC109&gt;0,SMALL(INDIRECT(Sheet2!$W$2&amp;"F"&amp;Sheet2!$B109&amp;":F"&amp;Sheet2!$D109),Sheet1!AC109),IF(G109="",MAX(MAX(Sheet1!U109,IFERROR(AVERAGE(F109:J109),0)),AVERAGE(INDIRECT(Sheet2!$W$2&amp;"F"&amp;Sheet2!B109&amp;":F"&amp;Sheet2!$D109))),IF(Sheet1!U109&lt;F109,AVERAGE(F109:J109),""))),"")</f>
        <v/>
      </c>
      <c r="E109" s="8">
        <v>34000</v>
      </c>
      <c r="F109" s="8">
        <v>35224</v>
      </c>
      <c r="G109" s="8">
        <v>36856</v>
      </c>
      <c r="L109" s="29">
        <v>52</v>
      </c>
      <c r="M109" s="8">
        <v>54</v>
      </c>
      <c r="N109" s="8">
        <v>54</v>
      </c>
      <c r="O109" s="8">
        <v>52</v>
      </c>
      <c r="P109" s="8">
        <v>52</v>
      </c>
      <c r="Q109" s="8">
        <v>52</v>
      </c>
      <c r="S109" s="8">
        <v>0</v>
      </c>
      <c r="T109" s="8">
        <v>0</v>
      </c>
      <c r="U109" s="8">
        <v>0</v>
      </c>
      <c r="V109" s="8">
        <v>0</v>
      </c>
      <c r="W109" s="8">
        <v>0</v>
      </c>
      <c r="X109" s="29" cm="1">
        <f t="array" aca="1" ref="X109" ca="1">INDIRECT("Sheet3!"&amp;"L"&amp;ROW())</f>
        <v>27321</v>
      </c>
      <c r="Y109" s="8">
        <v>44835</v>
      </c>
      <c r="Z109" s="8">
        <v>44347</v>
      </c>
      <c r="AA109" s="8">
        <v>45389</v>
      </c>
      <c r="AB109" s="8">
        <v>27321</v>
      </c>
      <c r="AC109" s="8">
        <v>27321</v>
      </c>
      <c r="AD109" s="30" cm="1">
        <f t="array" aca="1" ref="AD109" ca="1">INDIRECT("Sheet1!"&amp;"H"&amp;ROW())</f>
        <v>4</v>
      </c>
      <c r="AE109" s="8">
        <v>1</v>
      </c>
      <c r="AF109" s="8">
        <v>5</v>
      </c>
      <c r="AG109" s="8">
        <v>7</v>
      </c>
      <c r="AH109" s="8">
        <v>5</v>
      </c>
      <c r="AI109" s="8">
        <v>4</v>
      </c>
      <c r="AJ109" s="29" cm="1">
        <f t="array" aca="1" ref="AJ109" ca="1">INDIRECT("Sheet1!"&amp;"J"&amp;ROW())</f>
        <v>3</v>
      </c>
      <c r="AK109" s="8">
        <v>5</v>
      </c>
      <c r="AL109" s="8">
        <v>3</v>
      </c>
      <c r="AM109" s="8">
        <v>3</v>
      </c>
      <c r="AN109" s="8">
        <v>3</v>
      </c>
      <c r="AO109" s="8">
        <v>3</v>
      </c>
    </row>
    <row r="110" spans="1:41">
      <c r="A110" s="3">
        <v>856828836</v>
      </c>
      <c r="B110" s="3" t="s">
        <v>354</v>
      </c>
      <c r="D110" s="8" t="str">
        <f ca="1">IFERROR(IF(Sheet1!AC110&gt;0,SMALL(INDIRECT(Sheet2!$W$2&amp;"F"&amp;Sheet2!$B110&amp;":F"&amp;Sheet2!$D110),Sheet1!AC110),IF(G110="",MAX(MAX(Sheet1!U110,IFERROR(AVERAGE(F110:J110),0)),AVERAGE(INDIRECT(Sheet2!$W$2&amp;"F"&amp;Sheet2!B110&amp;":F"&amp;Sheet2!$D110))),IF(Sheet1!U110&lt;F110,AVERAGE(F110:J110),""))),"")</f>
        <v/>
      </c>
      <c r="E110" s="8">
        <v>48800</v>
      </c>
      <c r="F110" s="8">
        <v>49000</v>
      </c>
      <c r="G110" s="8">
        <v>49005</v>
      </c>
      <c r="H110" s="8">
        <v>49005</v>
      </c>
      <c r="I110" s="8">
        <v>49005</v>
      </c>
      <c r="J110" s="32">
        <v>49800</v>
      </c>
      <c r="L110" s="29">
        <v>1</v>
      </c>
      <c r="M110" s="8">
        <v>1</v>
      </c>
      <c r="N110" s="8">
        <v>1</v>
      </c>
      <c r="O110" s="8">
        <v>1</v>
      </c>
      <c r="P110" s="8">
        <v>1</v>
      </c>
      <c r="Q110" s="8">
        <v>1</v>
      </c>
      <c r="S110" s="8">
        <v>0</v>
      </c>
      <c r="T110" s="8">
        <v>0</v>
      </c>
      <c r="U110" s="8">
        <v>0</v>
      </c>
      <c r="V110" s="8">
        <v>0</v>
      </c>
      <c r="W110" s="8">
        <v>0</v>
      </c>
      <c r="X110" s="29" cm="1">
        <f t="array" aca="1" ref="X110" ca="1">INDIRECT("Sheet3!"&amp;"L"&amp;ROW())</f>
        <v>57177</v>
      </c>
      <c r="Y110" s="8">
        <v>57141</v>
      </c>
      <c r="Z110" s="8">
        <v>57014</v>
      </c>
      <c r="AA110" s="8">
        <v>60369</v>
      </c>
      <c r="AB110" s="8">
        <v>57210</v>
      </c>
      <c r="AC110" s="8">
        <v>57177</v>
      </c>
      <c r="AD110" s="30" cm="1">
        <f t="array" aca="1" ref="AD110" ca="1">INDIRECT("Sheet1!"&amp;"H"&amp;ROW())</f>
        <v>27</v>
      </c>
      <c r="AE110" s="8">
        <v>24</v>
      </c>
      <c r="AF110" s="8">
        <v>24</v>
      </c>
      <c r="AG110" s="8">
        <v>26</v>
      </c>
      <c r="AH110" s="8">
        <v>23</v>
      </c>
      <c r="AI110" s="8">
        <v>27</v>
      </c>
      <c r="AJ110" s="29" cm="1">
        <f t="array" aca="1" ref="AJ110" ca="1">INDIRECT("Sheet1!"&amp;"J"&amp;ROW())</f>
        <v>14</v>
      </c>
      <c r="AK110" s="8">
        <v>15</v>
      </c>
      <c r="AL110" s="8">
        <v>12</v>
      </c>
      <c r="AM110" s="8">
        <v>12</v>
      </c>
      <c r="AN110" s="8">
        <v>14</v>
      </c>
      <c r="AO110" s="8">
        <v>14</v>
      </c>
    </row>
    <row r="111" spans="1:41">
      <c r="A111" s="3">
        <v>856828837</v>
      </c>
      <c r="B111" s="3" t="s">
        <v>355</v>
      </c>
      <c r="D111" s="8" t="str">
        <f ca="1">IFERROR(IF(Sheet1!AC111&gt;0,SMALL(INDIRECT(Sheet2!$W$2&amp;"F"&amp;Sheet2!$B111&amp;":F"&amp;Sheet2!$D111),Sheet1!AC111),IF(G111="",MAX(MAX(Sheet1!U111,IFERROR(AVERAGE(F111:J111),0)),AVERAGE(INDIRECT(Sheet2!$W$2&amp;"F"&amp;Sheet2!B111&amp;":F"&amp;Sheet2!$D111))),IF(Sheet1!U111&lt;F111,AVERAGE(F111:J111),""))),"")</f>
        <v/>
      </c>
      <c r="E111" s="8">
        <v>53000</v>
      </c>
      <c r="F111" s="8">
        <v>53000</v>
      </c>
      <c r="G111" s="8">
        <v>53000</v>
      </c>
      <c r="H111" s="8">
        <v>53400</v>
      </c>
      <c r="I111" s="8">
        <v>53920</v>
      </c>
      <c r="J111" s="32">
        <v>54450</v>
      </c>
      <c r="L111" s="29">
        <v>1</v>
      </c>
      <c r="M111" s="8">
        <v>1</v>
      </c>
      <c r="N111" s="8">
        <v>1</v>
      </c>
      <c r="O111" s="8">
        <v>1</v>
      </c>
      <c r="P111" s="8">
        <v>1</v>
      </c>
      <c r="Q111" s="8">
        <v>1</v>
      </c>
      <c r="S111" s="8">
        <v>0</v>
      </c>
      <c r="T111" s="8">
        <v>0</v>
      </c>
      <c r="U111" s="8">
        <v>0</v>
      </c>
      <c r="V111" s="8">
        <v>0</v>
      </c>
      <c r="W111" s="8">
        <v>0</v>
      </c>
      <c r="X111" s="29" cm="1">
        <f t="array" aca="1" ref="X111" ca="1">INDIRECT("Sheet3!"&amp;"L"&amp;ROW())</f>
        <v>62458</v>
      </c>
      <c r="Y111" s="8">
        <v>59471</v>
      </c>
      <c r="Z111" s="8">
        <v>57454</v>
      </c>
      <c r="AA111" s="8">
        <v>61288</v>
      </c>
      <c r="AB111" s="8">
        <v>57842</v>
      </c>
      <c r="AC111" s="8">
        <v>62458</v>
      </c>
      <c r="AD111" s="30" cm="1">
        <f t="array" aca="1" ref="AD111" ca="1">INDIRECT("Sheet1!"&amp;"H"&amp;ROW())</f>
        <v>21</v>
      </c>
      <c r="AE111" s="8">
        <v>22</v>
      </c>
      <c r="AF111" s="8">
        <v>23</v>
      </c>
      <c r="AG111" s="8">
        <v>23</v>
      </c>
      <c r="AH111" s="8">
        <v>25</v>
      </c>
      <c r="AI111" s="8">
        <v>21</v>
      </c>
      <c r="AJ111" s="29" cm="1">
        <f t="array" aca="1" ref="AJ111" ca="1">INDIRECT("Sheet1!"&amp;"J"&amp;ROW())</f>
        <v>8</v>
      </c>
      <c r="AK111" s="8">
        <v>13</v>
      </c>
      <c r="AL111" s="8">
        <v>13</v>
      </c>
      <c r="AM111" s="8">
        <v>13</v>
      </c>
      <c r="AN111" s="8">
        <v>8</v>
      </c>
      <c r="AO111" s="8">
        <v>8</v>
      </c>
    </row>
    <row r="112" spans="1:41">
      <c r="A112" s="3">
        <v>856828838</v>
      </c>
      <c r="B112" s="3" t="s">
        <v>356</v>
      </c>
      <c r="D112" s="8" t="str">
        <f ca="1">IFERROR(IF(Sheet1!AC112&gt;0,SMALL(INDIRECT(Sheet2!$W$2&amp;"F"&amp;Sheet2!$B112&amp;":F"&amp;Sheet2!$D112),Sheet1!AC112),IF(G112="",MAX(MAX(Sheet1!U112,IFERROR(AVERAGE(F112:J112),0)),AVERAGE(INDIRECT(Sheet2!$W$2&amp;"F"&amp;Sheet2!B112&amp;":F"&amp;Sheet2!$D112))),IF(Sheet1!U112&lt;F112,AVERAGE(F112:J112),""))),"")</f>
        <v/>
      </c>
      <c r="E112" s="8">
        <v>30800</v>
      </c>
      <c r="F112" s="8">
        <v>31500</v>
      </c>
      <c r="G112" s="8">
        <v>31800</v>
      </c>
      <c r="H112" s="8">
        <v>32118</v>
      </c>
      <c r="L112" s="29">
        <v>41</v>
      </c>
      <c r="M112" s="8">
        <v>37</v>
      </c>
      <c r="N112" s="8">
        <v>40</v>
      </c>
      <c r="O112" s="8">
        <v>38</v>
      </c>
      <c r="P112" s="8">
        <v>40</v>
      </c>
      <c r="Q112" s="8">
        <v>41</v>
      </c>
      <c r="S112" s="8">
        <v>0</v>
      </c>
      <c r="T112" s="8">
        <v>0</v>
      </c>
      <c r="U112" s="8">
        <v>0</v>
      </c>
      <c r="V112" s="8">
        <v>0</v>
      </c>
      <c r="W112" s="8">
        <v>0</v>
      </c>
      <c r="X112" s="29" cm="1">
        <f t="array" aca="1" ref="X112" ca="1">INDIRECT("Sheet3!"&amp;"L"&amp;ROW())</f>
        <v>38521</v>
      </c>
      <c r="Y112" s="8">
        <v>40533</v>
      </c>
      <c r="Z112" s="8">
        <v>40533</v>
      </c>
      <c r="AA112" s="8">
        <v>43992</v>
      </c>
      <c r="AB112" s="8">
        <v>39483</v>
      </c>
      <c r="AC112" s="8">
        <v>38521</v>
      </c>
      <c r="AD112" s="30" cm="1">
        <f t="array" aca="1" ref="AD112" ca="1">INDIRECT("Sheet1!"&amp;"H"&amp;ROW())</f>
        <v>4</v>
      </c>
      <c r="AE112" s="8">
        <v>5</v>
      </c>
      <c r="AF112" s="8">
        <v>5</v>
      </c>
      <c r="AG112" s="8">
        <v>4</v>
      </c>
      <c r="AH112" s="8">
        <v>4</v>
      </c>
      <c r="AI112" s="8">
        <v>4</v>
      </c>
      <c r="AJ112" s="29" cm="1">
        <f t="array" aca="1" ref="AJ112" ca="1">INDIRECT("Sheet1!"&amp;"J"&amp;ROW())</f>
        <v>4</v>
      </c>
      <c r="AK112" s="8">
        <v>4</v>
      </c>
      <c r="AL112" s="8">
        <v>4</v>
      </c>
      <c r="AM112" s="8">
        <v>4</v>
      </c>
      <c r="AN112" s="8">
        <v>4</v>
      </c>
      <c r="AO112" s="8">
        <v>4</v>
      </c>
    </row>
    <row r="113" spans="1:41">
      <c r="A113" s="3">
        <v>856828839</v>
      </c>
      <c r="B113" s="3" t="s">
        <v>357</v>
      </c>
      <c r="D113" s="8">
        <f ca="1">IFERROR(IF(Sheet1!AC113&gt;0,SMALL(INDIRECT(Sheet2!$W$2&amp;"F"&amp;Sheet2!$B113&amp;":F"&amp;Sheet2!$D113),Sheet1!AC113),IF(G113="",MAX(MAX(Sheet1!U113,IFERROR(AVERAGE(F113:J113),0)),AVERAGE(INDIRECT(Sheet2!$W$2&amp;"F"&amp;Sheet2!B113&amp;":F"&amp;Sheet2!$D113))),IF(Sheet1!U113&lt;F113,AVERAGE(F113:J113),""))),"")</f>
        <v>34800</v>
      </c>
      <c r="L113" s="29">
        <v>41</v>
      </c>
      <c r="M113" s="8">
        <v>37</v>
      </c>
      <c r="N113" s="8">
        <v>40</v>
      </c>
      <c r="O113" s="8">
        <v>38</v>
      </c>
      <c r="P113" s="8">
        <v>40</v>
      </c>
      <c r="Q113" s="8">
        <v>41</v>
      </c>
      <c r="S113" s="8">
        <v>0</v>
      </c>
      <c r="T113" s="8">
        <v>0</v>
      </c>
      <c r="U113" s="8">
        <v>0</v>
      </c>
      <c r="V113" s="8">
        <v>0</v>
      </c>
      <c r="W113" s="8">
        <v>1</v>
      </c>
      <c r="X113" s="29" cm="1">
        <f t="array" aca="1" ref="X113" ca="1">INDIRECT("Sheet3!"&amp;"L"&amp;ROW())</f>
        <v>44835</v>
      </c>
      <c r="Y113" s="8">
        <v>44835</v>
      </c>
      <c r="Z113" s="8">
        <v>44835</v>
      </c>
      <c r="AA113" s="8">
        <v>51429</v>
      </c>
      <c r="AB113" s="8">
        <v>44835</v>
      </c>
      <c r="AC113" s="8">
        <v>44835</v>
      </c>
      <c r="AD113" s="30" cm="1">
        <f t="array" aca="1" ref="AD113" ca="1">INDIRECT("Sheet1!"&amp;"H"&amp;ROW())</f>
        <v>1</v>
      </c>
      <c r="AE113" s="8">
        <v>1</v>
      </c>
      <c r="AF113" s="8">
        <v>1</v>
      </c>
      <c r="AG113" s="8">
        <v>1</v>
      </c>
      <c r="AH113" s="8">
        <v>1</v>
      </c>
      <c r="AI113" s="8">
        <v>1</v>
      </c>
      <c r="AJ113" s="29" cm="1">
        <f t="array" aca="1" ref="AJ113" ca="1">INDIRECT("Sheet1!"&amp;"J"&amp;ROW())</f>
        <v>0</v>
      </c>
      <c r="AK113" s="8">
        <v>0</v>
      </c>
      <c r="AL113" s="8">
        <v>0</v>
      </c>
      <c r="AM113" s="8">
        <v>0</v>
      </c>
      <c r="AN113" s="8">
        <v>0</v>
      </c>
      <c r="AO113" s="8">
        <v>0</v>
      </c>
    </row>
    <row r="114" spans="1:41">
      <c r="A114" s="1">
        <v>857016376</v>
      </c>
      <c r="B114" s="31" t="s">
        <v>337</v>
      </c>
      <c r="D114" s="8">
        <f ca="1">IFERROR(IF(Sheet1!AC114&gt;0,SMALL(INDIRECT(Sheet2!$W$2&amp;"F"&amp;Sheet2!$B114&amp;":F"&amp;Sheet2!$D114),Sheet1!AC114),IF(G114="",MAX(MAX(Sheet1!U114,IFERROR(AVERAGE(F114:J114),0)),AVERAGE(INDIRECT(Sheet2!$W$2&amp;"F"&amp;Sheet2!B114&amp;":F"&amp;Sheet2!$D114))),IF(Sheet1!U114&lt;F114,AVERAGE(F114:J114),""))),"")</f>
        <v>76089.75</v>
      </c>
      <c r="E114" s="8">
        <v>75900</v>
      </c>
      <c r="L114" s="29">
        <v>52</v>
      </c>
      <c r="M114" s="8">
        <v>24</v>
      </c>
      <c r="N114" s="8">
        <v>22</v>
      </c>
      <c r="O114" s="8">
        <v>27</v>
      </c>
      <c r="P114" s="8">
        <v>29</v>
      </c>
      <c r="Q114" s="8">
        <v>52</v>
      </c>
      <c r="S114" s="8">
        <v>0</v>
      </c>
      <c r="T114" s="8">
        <v>0</v>
      </c>
      <c r="U114" s="8">
        <v>0</v>
      </c>
      <c r="V114" s="8">
        <v>0</v>
      </c>
      <c r="W114" s="8">
        <v>0</v>
      </c>
      <c r="X114" s="29" cm="1">
        <f t="array" aca="1" ref="X114" ca="1">INDIRECT("Sheet3!"&amp;"L"&amp;ROW())</f>
        <v>88011</v>
      </c>
      <c r="Y114" s="8">
        <v>88011</v>
      </c>
      <c r="Z114" s="8">
        <v>88011</v>
      </c>
      <c r="AA114" s="8">
        <v>92406</v>
      </c>
      <c r="AB114" s="8">
        <v>88011</v>
      </c>
      <c r="AC114" s="8">
        <v>88011</v>
      </c>
      <c r="AD114" s="30" cm="1">
        <f t="array" aca="1" ref="AD114" ca="1">INDIRECT("Sheet1!"&amp;"H"&amp;ROW())</f>
        <v>4</v>
      </c>
      <c r="AE114" s="8">
        <v>4</v>
      </c>
      <c r="AF114" s="8">
        <v>4</v>
      </c>
      <c r="AG114" s="8">
        <v>4</v>
      </c>
      <c r="AH114" s="8">
        <v>4</v>
      </c>
      <c r="AI114" s="8">
        <v>4</v>
      </c>
      <c r="AJ114" s="29" cm="1">
        <f t="array" aca="1" ref="AJ114" ca="1">INDIRECT("Sheet1!"&amp;"J"&amp;ROW())</f>
        <v>1</v>
      </c>
      <c r="AK114" s="8">
        <v>1</v>
      </c>
      <c r="AL114" s="8">
        <v>1</v>
      </c>
      <c r="AM114" s="8">
        <v>1</v>
      </c>
      <c r="AN114" s="8">
        <v>1</v>
      </c>
      <c r="AO114" s="8">
        <v>1</v>
      </c>
    </row>
    <row r="115" spans="1:41">
      <c r="A115" s="1">
        <v>871304140</v>
      </c>
      <c r="B115" s="1" t="s">
        <v>384</v>
      </c>
      <c r="D115" s="8" t="str">
        <f ca="1">IFERROR(IF(Sheet1!AC115&gt;0,SMALL(INDIRECT(Sheet2!$W$2&amp;"F"&amp;Sheet2!$B115&amp;":F"&amp;Sheet2!$D115),Sheet1!AC115),IF(G115="",MAX(MAX(Sheet1!U115,IFERROR(AVERAGE(F115:J115),0)),AVERAGE(INDIRECT(Sheet2!$W$2&amp;"F"&amp;Sheet2!B115&amp;":F"&amp;Sheet2!$D115))),IF(Sheet1!U115&lt;F115,AVERAGE(F115:J115),""))),"")</f>
        <v/>
      </c>
      <c r="E115" s="8">
        <v>8579</v>
      </c>
      <c r="F115" s="8">
        <v>8580</v>
      </c>
      <c r="G115" s="8">
        <v>8878</v>
      </c>
      <c r="H115" s="8">
        <v>8910</v>
      </c>
      <c r="I115" s="8">
        <v>8910</v>
      </c>
      <c r="J115" s="32">
        <v>8910</v>
      </c>
      <c r="L115" s="29">
        <v>2</v>
      </c>
      <c r="M115" s="8">
        <v>5</v>
      </c>
      <c r="N115" s="8">
        <v>6</v>
      </c>
      <c r="O115" s="8">
        <v>5</v>
      </c>
      <c r="P115" s="8">
        <v>2</v>
      </c>
      <c r="Q115" s="8">
        <v>2</v>
      </c>
      <c r="S115" s="8">
        <v>0</v>
      </c>
      <c r="T115" s="8">
        <v>0</v>
      </c>
      <c r="U115" s="8">
        <v>0</v>
      </c>
      <c r="V115" s="8">
        <v>0</v>
      </c>
      <c r="W115" s="8">
        <v>0</v>
      </c>
      <c r="X115" s="29" cm="1">
        <f t="array" aca="1" ref="X115" ca="1">INDIRECT("Sheet3!"&amp;"L"&amp;ROW())</f>
        <v>11190</v>
      </c>
      <c r="Y115" s="8">
        <v>11304</v>
      </c>
      <c r="Z115" s="8">
        <v>11304</v>
      </c>
      <c r="AA115" s="8">
        <v>12938</v>
      </c>
      <c r="AB115" s="8">
        <v>11190</v>
      </c>
      <c r="AC115" s="8">
        <v>11190</v>
      </c>
      <c r="AD115" s="30" cm="1">
        <f t="array" aca="1" ref="AD115" ca="1">INDIRECT("Sheet1!"&amp;"H"&amp;ROW())</f>
        <v>37</v>
      </c>
      <c r="AE115" s="8">
        <v>31</v>
      </c>
      <c r="AF115" s="8">
        <v>33</v>
      </c>
      <c r="AG115" s="8">
        <v>36</v>
      </c>
      <c r="AH115" s="8">
        <v>35</v>
      </c>
      <c r="AI115" s="8">
        <v>37</v>
      </c>
      <c r="AJ115" s="29" cm="1">
        <f t="array" aca="1" ref="AJ115" ca="1">INDIRECT("Sheet1!"&amp;"J"&amp;ROW())</f>
        <v>18</v>
      </c>
      <c r="AK115" s="8">
        <v>22</v>
      </c>
      <c r="AL115" s="8">
        <v>21</v>
      </c>
      <c r="AM115" s="8">
        <v>21</v>
      </c>
      <c r="AN115" s="8">
        <v>18</v>
      </c>
      <c r="AO115" s="8">
        <v>18</v>
      </c>
    </row>
    <row r="116" spans="1:41">
      <c r="A116" s="1">
        <v>871304141</v>
      </c>
      <c r="B116" s="1" t="s">
        <v>386</v>
      </c>
      <c r="D116" s="8" t="str">
        <f ca="1">IFERROR(IF(Sheet1!AC116&gt;0,SMALL(INDIRECT(Sheet2!$W$2&amp;"F"&amp;Sheet2!$B116&amp;":F"&amp;Sheet2!$D116),Sheet1!AC116),IF(G116="",MAX(MAX(Sheet1!U116,IFERROR(AVERAGE(F116:J116),0)),AVERAGE(INDIRECT(Sheet2!$W$2&amp;"F"&amp;Sheet2!B116&amp;":F"&amp;Sheet2!$D116))),IF(Sheet1!U116&lt;F116,AVERAGE(F116:J116),""))),"")</f>
        <v/>
      </c>
      <c r="E116" s="8">
        <v>8580</v>
      </c>
      <c r="F116" s="8">
        <v>8821</v>
      </c>
      <c r="G116" s="8">
        <v>8878</v>
      </c>
      <c r="H116" s="8">
        <v>8910</v>
      </c>
      <c r="I116" s="8">
        <v>8910</v>
      </c>
      <c r="J116" s="32">
        <v>8910</v>
      </c>
      <c r="L116" s="29">
        <v>9</v>
      </c>
      <c r="M116" s="8">
        <v>11</v>
      </c>
      <c r="N116" s="8">
        <v>13</v>
      </c>
      <c r="O116" s="8">
        <v>11</v>
      </c>
      <c r="P116" s="8">
        <v>10</v>
      </c>
      <c r="Q116" s="8">
        <v>9</v>
      </c>
      <c r="S116" s="8">
        <v>0</v>
      </c>
      <c r="T116" s="8">
        <v>1</v>
      </c>
      <c r="U116" s="8">
        <v>1</v>
      </c>
      <c r="V116" s="8">
        <v>1</v>
      </c>
      <c r="W116" s="8">
        <v>1</v>
      </c>
      <c r="X116" s="29" cm="1">
        <f t="array" aca="1" ref="X116" ca="1">INDIRECT("Sheet3!"&amp;"L"&amp;ROW())</f>
        <v>11234</v>
      </c>
      <c r="Y116" s="8">
        <v>11274</v>
      </c>
      <c r="Z116" s="8">
        <v>11274</v>
      </c>
      <c r="AA116" s="8">
        <v>12904</v>
      </c>
      <c r="AB116" s="8">
        <v>11234</v>
      </c>
      <c r="AC116" s="8">
        <v>11234</v>
      </c>
      <c r="AD116" s="30" cm="1">
        <f t="array" aca="1" ref="AD116" ca="1">INDIRECT("Sheet1!"&amp;"H"&amp;ROW())</f>
        <v>34</v>
      </c>
      <c r="AE116" s="8">
        <v>29</v>
      </c>
      <c r="AF116" s="8">
        <v>30</v>
      </c>
      <c r="AG116" s="8">
        <v>32</v>
      </c>
      <c r="AH116" s="8">
        <v>33</v>
      </c>
      <c r="AI116" s="8">
        <v>34</v>
      </c>
      <c r="AJ116" s="29" cm="1">
        <f t="array" aca="1" ref="AJ116" ca="1">INDIRECT("Sheet1!"&amp;"J"&amp;ROW())</f>
        <v>22</v>
      </c>
      <c r="AK116" s="8">
        <v>22</v>
      </c>
      <c r="AL116" s="8">
        <v>22</v>
      </c>
      <c r="AM116" s="8">
        <v>22</v>
      </c>
      <c r="AN116" s="8">
        <v>22</v>
      </c>
      <c r="AO116" s="8">
        <v>22</v>
      </c>
    </row>
    <row r="117" spans="1:41">
      <c r="A117">
        <v>871304142</v>
      </c>
      <c r="B117" t="s">
        <v>387</v>
      </c>
      <c r="D117" s="8">
        <f ca="1">IFERROR(IF(Sheet1!AC117&gt;0,SMALL(INDIRECT(Sheet2!$W$2&amp;"F"&amp;Sheet2!$B117&amp;":F"&amp;Sheet2!$D117),Sheet1!AC117),IF(G117="",MAX(MAX(Sheet1!U117,IFERROR(AVERAGE(F117:J117),0)),AVERAGE(INDIRECT(Sheet2!$W$2&amp;"F"&amp;Sheet2!B117&amp;":F"&amp;Sheet2!$D117))),IF(Sheet1!U117&lt;F117,AVERAGE(F117:J117),""))),"")</f>
        <v>8909.6</v>
      </c>
      <c r="E117" s="8">
        <v>8821</v>
      </c>
      <c r="F117" s="8">
        <v>8908</v>
      </c>
      <c r="G117" s="8">
        <v>8910</v>
      </c>
      <c r="H117" s="8">
        <v>8910</v>
      </c>
      <c r="I117" s="8">
        <v>8910</v>
      </c>
      <c r="J117" s="32">
        <v>8910</v>
      </c>
      <c r="L117" s="29">
        <v>9</v>
      </c>
      <c r="M117" s="8">
        <v>8</v>
      </c>
      <c r="N117" s="8">
        <v>8</v>
      </c>
      <c r="O117" s="8">
        <v>8</v>
      </c>
      <c r="P117" s="8">
        <v>8</v>
      </c>
      <c r="Q117" s="8">
        <v>9</v>
      </c>
      <c r="S117" s="8">
        <v>0</v>
      </c>
      <c r="T117" s="8">
        <v>1</v>
      </c>
      <c r="U117" s="8">
        <v>0</v>
      </c>
      <c r="V117" s="8">
        <v>1</v>
      </c>
      <c r="W117" s="8">
        <v>0</v>
      </c>
      <c r="X117" s="29" cm="1">
        <f t="array" aca="1" ref="X117" ca="1">INDIRECT("Sheet3!"&amp;"L"&amp;ROW())</f>
        <v>11315</v>
      </c>
      <c r="Y117" s="8">
        <v>11315</v>
      </c>
      <c r="Z117" s="8">
        <v>11315</v>
      </c>
      <c r="AA117" s="8">
        <v>12946</v>
      </c>
      <c r="AB117" s="8">
        <v>11314</v>
      </c>
      <c r="AC117" s="8">
        <v>11315</v>
      </c>
      <c r="AD117" s="30" cm="1">
        <f t="array" aca="1" ref="AD117" ca="1">INDIRECT("Sheet1!"&amp;"H"&amp;ROW())</f>
        <v>34</v>
      </c>
      <c r="AE117" s="8">
        <v>26</v>
      </c>
      <c r="AF117" s="8">
        <v>27</v>
      </c>
      <c r="AG117" s="8">
        <v>29</v>
      </c>
      <c r="AH117" s="8">
        <v>31</v>
      </c>
      <c r="AI117" s="8">
        <v>34</v>
      </c>
      <c r="AJ117" s="29" cm="1">
        <f t="array" aca="1" ref="AJ117" ca="1">INDIRECT("Sheet1!"&amp;"J"&amp;ROW())</f>
        <v>18</v>
      </c>
      <c r="AK117" s="8">
        <v>16</v>
      </c>
      <c r="AL117" s="8">
        <v>18</v>
      </c>
      <c r="AM117" s="8">
        <v>18</v>
      </c>
      <c r="AN117" s="8">
        <v>18</v>
      </c>
      <c r="AO117" s="8">
        <v>18</v>
      </c>
    </row>
    <row r="118" spans="1:41">
      <c r="A118">
        <v>871304143</v>
      </c>
      <c r="B118" t="s">
        <v>388</v>
      </c>
      <c r="D118" s="8" t="str">
        <f ca="1">IFERROR(IF(Sheet1!AC118&gt;0,SMALL(INDIRECT(Sheet2!$W$2&amp;"F"&amp;Sheet2!$B118&amp;":F"&amp;Sheet2!$D118),Sheet1!AC118),IF(G118="",MAX(MAX(Sheet1!U118,IFERROR(AVERAGE(F118:J118),0)),AVERAGE(INDIRECT(Sheet2!$W$2&amp;"F"&amp;Sheet2!B118&amp;":F"&amp;Sheet2!$D118))),IF(Sheet1!U118&lt;F118,AVERAGE(F118:J118),""))),"")</f>
        <v/>
      </c>
      <c r="E118" s="8">
        <v>8580</v>
      </c>
      <c r="F118" s="8">
        <v>8680</v>
      </c>
      <c r="G118" s="8">
        <v>8878</v>
      </c>
      <c r="H118" s="8">
        <v>8910</v>
      </c>
      <c r="I118" s="8">
        <v>8910</v>
      </c>
      <c r="J118" s="32">
        <v>8910</v>
      </c>
      <c r="L118" s="29">
        <v>17</v>
      </c>
      <c r="M118" s="8">
        <v>12</v>
      </c>
      <c r="N118" s="8">
        <v>9</v>
      </c>
      <c r="O118" s="8">
        <v>11</v>
      </c>
      <c r="P118" s="8">
        <v>13</v>
      </c>
      <c r="Q118" s="8">
        <v>17</v>
      </c>
      <c r="S118" s="8">
        <v>0</v>
      </c>
      <c r="T118" s="8">
        <v>1</v>
      </c>
      <c r="U118" s="8">
        <v>1</v>
      </c>
      <c r="V118" s="8">
        <v>1</v>
      </c>
      <c r="W118" s="8">
        <v>1</v>
      </c>
      <c r="X118" s="29" cm="1">
        <f t="array" aca="1" ref="X118" ca="1">INDIRECT("Sheet3!"&amp;"L"&amp;ROW())</f>
        <v>11208</v>
      </c>
      <c r="Y118" s="8">
        <v>11228</v>
      </c>
      <c r="Z118" s="8">
        <v>11228</v>
      </c>
      <c r="AA118" s="8">
        <v>12861</v>
      </c>
      <c r="AB118" s="8">
        <v>11208</v>
      </c>
      <c r="AC118" s="8">
        <v>11208</v>
      </c>
      <c r="AD118" s="30" cm="1">
        <f t="array" aca="1" ref="AD118" ca="1">INDIRECT("Sheet1!"&amp;"H"&amp;ROW())</f>
        <v>33</v>
      </c>
      <c r="AE118" s="8">
        <v>31</v>
      </c>
      <c r="AF118" s="8">
        <v>31</v>
      </c>
      <c r="AG118" s="8">
        <v>32</v>
      </c>
      <c r="AH118" s="8">
        <v>33</v>
      </c>
      <c r="AI118" s="8">
        <v>33</v>
      </c>
      <c r="AJ118" s="29" cm="1">
        <f t="array" aca="1" ref="AJ118" ca="1">INDIRECT("Sheet1!"&amp;"J"&amp;ROW())</f>
        <v>18</v>
      </c>
      <c r="AK118" s="8">
        <v>18</v>
      </c>
      <c r="AL118" s="8">
        <v>18</v>
      </c>
      <c r="AM118" s="8">
        <v>18</v>
      </c>
      <c r="AN118" s="8">
        <v>18</v>
      </c>
      <c r="AO118" s="8">
        <v>18</v>
      </c>
    </row>
    <row r="119" spans="1:41">
      <c r="A119">
        <v>871304144</v>
      </c>
      <c r="B119" t="s">
        <v>389</v>
      </c>
      <c r="D119" s="8" t="str">
        <f ca="1">IFERROR(IF(Sheet1!AC119&gt;0,SMALL(INDIRECT(Sheet2!$W$2&amp;"F"&amp;Sheet2!$B119&amp;":F"&amp;Sheet2!$D119),Sheet1!AC119),IF(G119="",MAX(MAX(Sheet1!U119,IFERROR(AVERAGE(F119:J119),0)),AVERAGE(INDIRECT(Sheet2!$W$2&amp;"F"&amp;Sheet2!B119&amp;":F"&amp;Sheet2!$D119))),IF(Sheet1!U119&lt;F119,AVERAGE(F119:J119),""))),"")</f>
        <v/>
      </c>
      <c r="E119" s="8">
        <v>8580</v>
      </c>
      <c r="F119" s="8">
        <v>8580</v>
      </c>
      <c r="G119" s="8">
        <v>8821</v>
      </c>
      <c r="H119" s="8">
        <v>8908</v>
      </c>
      <c r="I119" s="8">
        <v>8910</v>
      </c>
      <c r="J119" s="32">
        <v>8910</v>
      </c>
      <c r="L119" s="29">
        <v>17</v>
      </c>
      <c r="M119" s="8">
        <v>15</v>
      </c>
      <c r="N119" s="8" t="s">
        <v>2394</v>
      </c>
      <c r="O119" s="8" t="s">
        <v>2394</v>
      </c>
      <c r="P119" s="8">
        <v>17</v>
      </c>
      <c r="Q119" s="8">
        <v>17</v>
      </c>
      <c r="S119" s="8">
        <v>1</v>
      </c>
      <c r="T119" s="8">
        <v>1</v>
      </c>
      <c r="U119" s="8">
        <v>1</v>
      </c>
      <c r="V119" s="8">
        <v>1</v>
      </c>
      <c r="W119" s="8">
        <v>1</v>
      </c>
      <c r="X119" s="29" cm="1">
        <f t="array" aca="1" ref="X119" ca="1">INDIRECT("Sheet3!"&amp;"L"&amp;ROW())</f>
        <v>11179</v>
      </c>
      <c r="Y119" s="8">
        <v>11232</v>
      </c>
      <c r="Z119" s="8">
        <v>11232</v>
      </c>
      <c r="AA119" s="8">
        <v>12844</v>
      </c>
      <c r="AB119" s="8">
        <v>11179</v>
      </c>
      <c r="AC119" s="8">
        <v>11179</v>
      </c>
      <c r="AD119" s="30" cm="1">
        <f t="array" aca="1" ref="AD119" ca="1">INDIRECT("Sheet1!"&amp;"H"&amp;ROW())</f>
        <v>34</v>
      </c>
      <c r="AE119" s="8">
        <v>29</v>
      </c>
      <c r="AF119" s="8">
        <v>30</v>
      </c>
      <c r="AG119" s="8">
        <v>35</v>
      </c>
      <c r="AH119" s="8">
        <v>36</v>
      </c>
      <c r="AI119" s="8">
        <v>34</v>
      </c>
      <c r="AJ119" s="29" cm="1">
        <f t="array" aca="1" ref="AJ119" ca="1">INDIRECT("Sheet1!"&amp;"J"&amp;ROW())</f>
        <v>18</v>
      </c>
      <c r="AK119" s="8">
        <v>20</v>
      </c>
      <c r="AL119" s="8">
        <v>21</v>
      </c>
      <c r="AM119" s="8">
        <v>21</v>
      </c>
      <c r="AN119" s="8">
        <v>18</v>
      </c>
      <c r="AO119" s="8">
        <v>18</v>
      </c>
    </row>
    <row r="120" spans="1:41">
      <c r="A120">
        <v>871304145</v>
      </c>
      <c r="B120" t="s">
        <v>390</v>
      </c>
      <c r="D120" s="8" t="str">
        <f ca="1">IFERROR(IF(Sheet1!AC120&gt;0,SMALL(INDIRECT(Sheet2!$W$2&amp;"F"&amp;Sheet2!$B120&amp;":F"&amp;Sheet2!$D120),Sheet1!AC120),IF(G120="",MAX(MAX(Sheet1!U120,IFERROR(AVERAGE(F120:J120),0)),AVERAGE(INDIRECT(Sheet2!$W$2&amp;"F"&amp;Sheet2!B120&amp;":F"&amp;Sheet2!$D120))),IF(Sheet1!U120&lt;F120,AVERAGE(F120:J120),""))),"")</f>
        <v/>
      </c>
      <c r="E120" s="8">
        <v>15903</v>
      </c>
      <c r="F120" s="8">
        <v>15903</v>
      </c>
      <c r="G120" s="8">
        <v>15903</v>
      </c>
      <c r="H120" s="8">
        <v>16064</v>
      </c>
      <c r="I120" s="8">
        <v>16199</v>
      </c>
      <c r="J120" s="32">
        <v>16476</v>
      </c>
      <c r="L120" s="29">
        <v>5</v>
      </c>
      <c r="M120" s="8">
        <v>3</v>
      </c>
      <c r="N120" s="8">
        <v>3</v>
      </c>
      <c r="O120" s="8">
        <v>4</v>
      </c>
      <c r="P120" s="8">
        <v>5</v>
      </c>
      <c r="Q120" s="8">
        <v>5</v>
      </c>
      <c r="S120" s="8">
        <v>0</v>
      </c>
      <c r="T120" s="8">
        <v>1</v>
      </c>
      <c r="U120" s="8">
        <v>1</v>
      </c>
      <c r="V120" s="8">
        <v>1</v>
      </c>
      <c r="W120" s="8">
        <v>1</v>
      </c>
      <c r="X120" s="29" cm="1">
        <f t="array" aca="1" ref="X120" ca="1">INDIRECT("Sheet3!"&amp;"L"&amp;ROW())</f>
        <v>20615</v>
      </c>
      <c r="Y120" s="8">
        <v>20615</v>
      </c>
      <c r="Z120" s="8">
        <v>20615</v>
      </c>
      <c r="AA120" s="8">
        <v>20615</v>
      </c>
      <c r="AB120" s="8">
        <v>20615</v>
      </c>
      <c r="AC120" s="8">
        <v>20615</v>
      </c>
      <c r="AD120" s="30" cm="1">
        <f t="array" aca="1" ref="AD120" ca="1">INDIRECT("Sheet1!"&amp;"H"&amp;ROW())</f>
        <v>41</v>
      </c>
      <c r="AE120" s="8">
        <v>41</v>
      </c>
      <c r="AF120" s="8">
        <v>43</v>
      </c>
      <c r="AG120" s="8">
        <v>44</v>
      </c>
      <c r="AH120" s="8">
        <v>40</v>
      </c>
      <c r="AI120" s="8">
        <v>41</v>
      </c>
      <c r="AJ120" s="29" cm="1">
        <f t="array" aca="1" ref="AJ120" ca="1">INDIRECT("Sheet1!"&amp;"J"&amp;ROW())</f>
        <v>22</v>
      </c>
      <c r="AK120" s="8">
        <v>22</v>
      </c>
      <c r="AL120" s="8">
        <v>20</v>
      </c>
      <c r="AM120" s="8">
        <v>20</v>
      </c>
      <c r="AN120" s="8">
        <v>22</v>
      </c>
      <c r="AO120" s="8">
        <v>22</v>
      </c>
    </row>
    <row r="121" spans="1:41">
      <c r="A121">
        <v>871304146</v>
      </c>
      <c r="B121" t="s">
        <v>391</v>
      </c>
      <c r="D121" s="8" t="str">
        <f ca="1">IFERROR(IF(Sheet1!AC121&gt;0,SMALL(INDIRECT(Sheet2!$W$2&amp;"F"&amp;Sheet2!$B121&amp;":F"&amp;Sheet2!$D121),Sheet1!AC121),IF(G121="",MAX(MAX(Sheet1!U121,IFERROR(AVERAGE(F121:J121),0)),AVERAGE(INDIRECT(Sheet2!$W$2&amp;"F"&amp;Sheet2!B121&amp;":F"&amp;Sheet2!$D121))),IF(Sheet1!U121&lt;F121,AVERAGE(F121:J121),""))),"")</f>
        <v/>
      </c>
      <c r="E121" s="8">
        <v>19420</v>
      </c>
      <c r="F121" s="8">
        <v>20500</v>
      </c>
      <c r="G121" s="8">
        <v>22500</v>
      </c>
      <c r="L121" s="29">
        <v>3</v>
      </c>
      <c r="M121" s="8">
        <v>2</v>
      </c>
      <c r="N121" s="8">
        <v>2</v>
      </c>
      <c r="O121" s="8">
        <v>2</v>
      </c>
      <c r="P121" s="8">
        <v>4</v>
      </c>
      <c r="Q121" s="8">
        <v>3</v>
      </c>
      <c r="S121" s="8">
        <v>0</v>
      </c>
      <c r="T121" s="8">
        <v>1</v>
      </c>
      <c r="U121" s="8">
        <v>1</v>
      </c>
      <c r="V121" s="8">
        <v>1</v>
      </c>
      <c r="W121" s="8">
        <v>1</v>
      </c>
      <c r="X121" s="29" cm="1">
        <f t="array" aca="1" ref="X121" ca="1">INDIRECT("Sheet3!"&amp;"L"&amp;ROW())</f>
        <v>25538</v>
      </c>
      <c r="Y121" s="8">
        <v>25538</v>
      </c>
      <c r="Z121" s="8">
        <v>25538</v>
      </c>
      <c r="AA121" s="8">
        <v>25538</v>
      </c>
      <c r="AB121" s="8">
        <v>25538</v>
      </c>
      <c r="AC121" s="8">
        <v>25538</v>
      </c>
      <c r="AD121" s="30" cm="1">
        <f t="array" aca="1" ref="AD121" ca="1">INDIRECT("Sheet1!"&amp;"H"&amp;ROW())</f>
        <v>14</v>
      </c>
      <c r="AE121" s="8">
        <v>14</v>
      </c>
      <c r="AF121" s="8">
        <v>14</v>
      </c>
      <c r="AG121" s="8">
        <v>15</v>
      </c>
      <c r="AH121" s="8">
        <v>12</v>
      </c>
      <c r="AI121" s="8">
        <v>14</v>
      </c>
      <c r="AJ121" s="29" cm="1">
        <f t="array" aca="1" ref="AJ121" ca="1">INDIRECT("Sheet1!"&amp;"J"&amp;ROW())</f>
        <v>3</v>
      </c>
      <c r="AK121" s="8">
        <v>2</v>
      </c>
      <c r="AL121" s="8">
        <v>1</v>
      </c>
      <c r="AM121" s="8">
        <v>1</v>
      </c>
      <c r="AN121" s="8">
        <v>3</v>
      </c>
      <c r="AO121" s="8">
        <v>3</v>
      </c>
    </row>
    <row r="122" spans="1:41">
      <c r="A122">
        <v>871304147</v>
      </c>
      <c r="B122" t="s">
        <v>392</v>
      </c>
      <c r="D122" s="8" t="str">
        <f ca="1">IFERROR(IF(Sheet1!AC122&gt;0,SMALL(INDIRECT(Sheet2!$W$2&amp;"F"&amp;Sheet2!$B122&amp;":F"&amp;Sheet2!$D122),Sheet1!AC122),IF(G122="",MAX(MAX(Sheet1!U122,IFERROR(AVERAGE(F122:J122),0)),AVERAGE(INDIRECT(Sheet2!$W$2&amp;"F"&amp;Sheet2!B122&amp;":F"&amp;Sheet2!$D122))),IF(Sheet1!U122&lt;F122,AVERAGE(F122:J122),""))),"")</f>
        <v/>
      </c>
      <c r="E122" s="8">
        <v>15903</v>
      </c>
      <c r="F122" s="8">
        <v>15903</v>
      </c>
      <c r="G122" s="8">
        <v>15903</v>
      </c>
      <c r="H122" s="8">
        <v>16064</v>
      </c>
      <c r="I122" s="8">
        <v>16199</v>
      </c>
      <c r="J122" s="32">
        <v>16980</v>
      </c>
      <c r="L122" s="29">
        <v>8</v>
      </c>
      <c r="M122" s="8">
        <v>6</v>
      </c>
      <c r="N122" s="8">
        <v>7</v>
      </c>
      <c r="O122" s="8">
        <v>7</v>
      </c>
      <c r="P122" s="8">
        <v>10</v>
      </c>
      <c r="Q122" s="8">
        <v>8</v>
      </c>
      <c r="S122" s="8">
        <v>1</v>
      </c>
      <c r="T122" s="8">
        <v>1</v>
      </c>
      <c r="U122" s="8">
        <v>1</v>
      </c>
      <c r="V122" s="8">
        <v>1</v>
      </c>
      <c r="W122" s="8">
        <v>1</v>
      </c>
      <c r="X122" s="29" cm="1">
        <f t="array" aca="1" ref="X122" ca="1">INDIRECT("Sheet3!"&amp;"L"&amp;ROW())</f>
        <v>22092</v>
      </c>
      <c r="Y122" s="8">
        <v>22092</v>
      </c>
      <c r="Z122" s="8">
        <v>22092</v>
      </c>
      <c r="AA122" s="8">
        <v>22092</v>
      </c>
      <c r="AB122" s="8">
        <v>22092</v>
      </c>
      <c r="AC122" s="8">
        <v>22092</v>
      </c>
      <c r="AD122" s="30" cm="1">
        <f t="array" aca="1" ref="AD122" ca="1">INDIRECT("Sheet1!"&amp;"H"&amp;ROW())</f>
        <v>40</v>
      </c>
      <c r="AE122" s="8">
        <v>37</v>
      </c>
      <c r="AF122" s="8">
        <v>38</v>
      </c>
      <c r="AG122" s="8">
        <v>36</v>
      </c>
      <c r="AH122" s="8">
        <v>39</v>
      </c>
      <c r="AI122" s="8">
        <v>40</v>
      </c>
      <c r="AJ122" s="29" cm="1">
        <f t="array" aca="1" ref="AJ122" ca="1">INDIRECT("Sheet1!"&amp;"J"&amp;ROW())</f>
        <v>19</v>
      </c>
      <c r="AK122" s="8">
        <v>16</v>
      </c>
      <c r="AL122" s="8">
        <v>18</v>
      </c>
      <c r="AM122" s="8">
        <v>18</v>
      </c>
      <c r="AN122" s="8">
        <v>19</v>
      </c>
      <c r="AO122" s="8">
        <v>19</v>
      </c>
    </row>
    <row r="123" spans="1:41">
      <c r="A123">
        <v>871304148</v>
      </c>
      <c r="B123" t="s">
        <v>393</v>
      </c>
      <c r="D123" s="8" t="str">
        <f ca="1">IFERROR(IF(Sheet1!AC123&gt;0,SMALL(INDIRECT(Sheet2!$W$2&amp;"F"&amp;Sheet2!$B123&amp;":F"&amp;Sheet2!$D123),Sheet1!AC123),IF(G123="",MAX(MAX(Sheet1!U123,IFERROR(AVERAGE(F123:J123),0)),AVERAGE(INDIRECT(Sheet2!$W$2&amp;"F"&amp;Sheet2!B123&amp;":F"&amp;Sheet2!$D123))),IF(Sheet1!U123&lt;F123,AVERAGE(F123:J123),""))),"")</f>
        <v/>
      </c>
      <c r="E123" s="8">
        <v>11592</v>
      </c>
      <c r="F123" s="8">
        <v>12375</v>
      </c>
      <c r="G123" s="8">
        <v>12500</v>
      </c>
      <c r="H123" s="8">
        <v>12500</v>
      </c>
      <c r="I123" s="8">
        <v>13750</v>
      </c>
      <c r="L123" s="29">
        <v>13</v>
      </c>
      <c r="M123" s="8" t="s">
        <v>2394</v>
      </c>
      <c r="N123" s="8">
        <v>20</v>
      </c>
      <c r="O123" s="8">
        <v>11</v>
      </c>
      <c r="P123" s="8">
        <v>13</v>
      </c>
      <c r="Q123" s="8">
        <v>13</v>
      </c>
      <c r="S123" s="8">
        <v>1</v>
      </c>
      <c r="T123" s="8">
        <v>0</v>
      </c>
      <c r="U123" s="8">
        <v>0</v>
      </c>
      <c r="V123" s="8">
        <v>0</v>
      </c>
      <c r="W123" s="8">
        <v>0</v>
      </c>
      <c r="X123" s="29" cm="1">
        <f t="array" aca="1" ref="X123" ca="1">INDIRECT("Sheet3!"&amp;"L"&amp;ROW())</f>
        <v>15432</v>
      </c>
      <c r="Y123" s="8">
        <v>14867</v>
      </c>
      <c r="Z123" s="8">
        <v>14643</v>
      </c>
      <c r="AA123" s="8">
        <v>17164</v>
      </c>
      <c r="AB123" s="8">
        <v>15432</v>
      </c>
      <c r="AC123" s="8">
        <v>15432</v>
      </c>
      <c r="AD123" s="30" cm="1">
        <f t="array" aca="1" ref="AD123" ca="1">INDIRECT("Sheet1!"&amp;"H"&amp;ROW())</f>
        <v>24</v>
      </c>
      <c r="AE123" s="8">
        <v>22</v>
      </c>
      <c r="AF123" s="8">
        <v>23</v>
      </c>
      <c r="AG123" s="8">
        <v>23</v>
      </c>
      <c r="AH123" s="8">
        <v>24</v>
      </c>
      <c r="AI123" s="8">
        <v>24</v>
      </c>
      <c r="AJ123" s="29" cm="1">
        <f t="array" aca="1" ref="AJ123" ca="1">INDIRECT("Sheet1!"&amp;"J"&amp;ROW())</f>
        <v>5</v>
      </c>
      <c r="AK123" s="8">
        <v>5</v>
      </c>
      <c r="AL123" s="8">
        <v>5</v>
      </c>
      <c r="AM123" s="8">
        <v>5</v>
      </c>
      <c r="AN123" s="8">
        <v>5</v>
      </c>
      <c r="AO123" s="8">
        <v>5</v>
      </c>
    </row>
    <row r="124" spans="1:41">
      <c r="A124">
        <v>871304149</v>
      </c>
      <c r="B124" t="s">
        <v>394</v>
      </c>
      <c r="D124" s="8" t="str">
        <f ca="1">IFERROR(IF(Sheet1!AC124&gt;0,SMALL(INDIRECT(Sheet2!$W$2&amp;"F"&amp;Sheet2!$B124&amp;":F"&amp;Sheet2!$D124),Sheet1!AC124),IF(G124="",MAX(MAX(Sheet1!U124,IFERROR(AVERAGE(F124:J124),0)),AVERAGE(INDIRECT(Sheet2!$W$2&amp;"F"&amp;Sheet2!B124&amp;":F"&amp;Sheet2!$D124))),IF(Sheet1!U124&lt;F124,AVERAGE(F124:J124),""))),"")</f>
        <v/>
      </c>
      <c r="E124" s="8">
        <v>11592</v>
      </c>
      <c r="F124" s="8">
        <v>12200</v>
      </c>
      <c r="G124" s="8">
        <v>12375</v>
      </c>
      <c r="H124" s="8">
        <v>12500</v>
      </c>
      <c r="I124" s="8">
        <v>12500</v>
      </c>
      <c r="J124" s="32">
        <v>12500</v>
      </c>
      <c r="L124" s="29">
        <v>11</v>
      </c>
      <c r="M124" s="8">
        <v>15</v>
      </c>
      <c r="N124" s="8">
        <v>11</v>
      </c>
      <c r="O124" s="8">
        <v>8</v>
      </c>
      <c r="P124" s="8">
        <v>8</v>
      </c>
      <c r="Q124" s="8">
        <v>11</v>
      </c>
      <c r="S124" s="8">
        <v>0</v>
      </c>
      <c r="T124" s="8">
        <v>0</v>
      </c>
      <c r="U124" s="8">
        <v>0</v>
      </c>
      <c r="V124" s="8">
        <v>0</v>
      </c>
      <c r="W124" s="8">
        <v>0</v>
      </c>
      <c r="X124" s="29" cm="1">
        <f t="array" aca="1" ref="X124" ca="1">INDIRECT("Sheet3!"&amp;"L"&amp;ROW())</f>
        <v>14976</v>
      </c>
      <c r="Y124" s="8">
        <v>13989</v>
      </c>
      <c r="Z124" s="8">
        <v>13990</v>
      </c>
      <c r="AA124" s="8">
        <v>16767</v>
      </c>
      <c r="AB124" s="8">
        <v>14552</v>
      </c>
      <c r="AC124" s="8">
        <v>14976</v>
      </c>
      <c r="AD124" s="30" cm="1">
        <f t="array" aca="1" ref="AD124" ca="1">INDIRECT("Sheet1!"&amp;"H"&amp;ROW())</f>
        <v>27</v>
      </c>
      <c r="AE124" s="8">
        <v>29</v>
      </c>
      <c r="AF124" s="8">
        <v>29</v>
      </c>
      <c r="AG124" s="8">
        <v>30</v>
      </c>
      <c r="AH124" s="8">
        <v>30</v>
      </c>
      <c r="AI124" s="8">
        <v>27</v>
      </c>
      <c r="AJ124" s="29" cm="1">
        <f t="array" aca="1" ref="AJ124" ca="1">INDIRECT("Sheet1!"&amp;"J"&amp;ROW())</f>
        <v>7</v>
      </c>
      <c r="AK124" s="8">
        <v>12</v>
      </c>
      <c r="AL124" s="8">
        <v>12</v>
      </c>
      <c r="AM124" s="8">
        <v>12</v>
      </c>
      <c r="AN124" s="8">
        <v>7</v>
      </c>
      <c r="AO124" s="8">
        <v>7</v>
      </c>
    </row>
    <row r="125" spans="1:41">
      <c r="A125">
        <v>871304150</v>
      </c>
      <c r="B125" t="s">
        <v>395</v>
      </c>
      <c r="D125" s="8" t="str">
        <f ca="1">IFERROR(IF(Sheet1!AC125&gt;0,SMALL(INDIRECT(Sheet2!$W$2&amp;"F"&amp;Sheet2!$B125&amp;":F"&amp;Sheet2!$D125),Sheet1!AC125),IF(G125="",MAX(MAX(Sheet1!U125,IFERROR(AVERAGE(F125:J125),0)),AVERAGE(INDIRECT(Sheet2!$W$2&amp;"F"&amp;Sheet2!B125&amp;":F"&amp;Sheet2!$D125))),IF(Sheet1!U125&lt;F125,AVERAGE(F125:J125),""))),"")</f>
        <v/>
      </c>
      <c r="E125" s="8">
        <v>15700</v>
      </c>
      <c r="F125" s="8">
        <v>15700</v>
      </c>
      <c r="G125" s="8">
        <v>15700</v>
      </c>
      <c r="H125" s="8">
        <v>15903</v>
      </c>
      <c r="I125" s="8">
        <v>16064</v>
      </c>
      <c r="J125" s="32">
        <v>16171</v>
      </c>
      <c r="L125" s="29">
        <v>11</v>
      </c>
      <c r="M125" s="8">
        <v>10</v>
      </c>
      <c r="N125" s="8">
        <v>10</v>
      </c>
      <c r="O125" s="8">
        <v>19</v>
      </c>
      <c r="P125" s="8">
        <v>10</v>
      </c>
      <c r="Q125" s="8">
        <v>11</v>
      </c>
      <c r="S125" s="8">
        <v>1</v>
      </c>
      <c r="T125" s="8">
        <v>1</v>
      </c>
      <c r="U125" s="8">
        <v>1</v>
      </c>
      <c r="V125" s="8">
        <v>1</v>
      </c>
      <c r="W125" s="8">
        <v>1</v>
      </c>
      <c r="X125" s="29" cm="1">
        <f t="array" aca="1" ref="X125" ca="1">INDIRECT("Sheet3!"&amp;"L"&amp;ROW())</f>
        <v>18884</v>
      </c>
      <c r="Y125" s="8">
        <v>18868</v>
      </c>
      <c r="Z125" s="8">
        <v>18868</v>
      </c>
      <c r="AA125" s="8">
        <v>20498</v>
      </c>
      <c r="AB125" s="8">
        <v>18854</v>
      </c>
      <c r="AC125" s="8">
        <v>18884</v>
      </c>
      <c r="AD125" s="30" cm="1">
        <f t="array" aca="1" ref="AD125" ca="1">INDIRECT("Sheet1!"&amp;"H"&amp;ROW())</f>
        <v>47</v>
      </c>
      <c r="AE125" s="8">
        <v>47</v>
      </c>
      <c r="AF125" s="8">
        <v>47</v>
      </c>
      <c r="AG125" s="8">
        <v>46</v>
      </c>
      <c r="AH125" s="8">
        <v>47</v>
      </c>
      <c r="AI125" s="8">
        <v>47</v>
      </c>
      <c r="AJ125" s="29" cm="1">
        <f t="array" aca="1" ref="AJ125" ca="1">INDIRECT("Sheet1!"&amp;"J"&amp;ROW())</f>
        <v>24</v>
      </c>
      <c r="AK125" s="8">
        <v>23</v>
      </c>
      <c r="AL125" s="8">
        <v>24</v>
      </c>
      <c r="AM125" s="8">
        <v>24</v>
      </c>
      <c r="AN125" s="8">
        <v>24</v>
      </c>
      <c r="AO125" s="8">
        <v>24</v>
      </c>
    </row>
    <row r="126" spans="1:41">
      <c r="A126">
        <v>871304155</v>
      </c>
      <c r="B126" t="s">
        <v>396</v>
      </c>
      <c r="D126" s="8" t="str">
        <f ca="1">IFERROR(IF(Sheet1!AC126&gt;0,SMALL(INDIRECT(Sheet2!$W$2&amp;"F"&amp;Sheet2!$B126&amp;":F"&amp;Sheet2!$D126),Sheet1!AC126),IF(G126="",MAX(MAX(Sheet1!U126,IFERROR(AVERAGE(F126:J126),0)),AVERAGE(INDIRECT(Sheet2!$W$2&amp;"F"&amp;Sheet2!B126&amp;":F"&amp;Sheet2!$D126))),IF(Sheet1!U126&lt;F126,AVERAGE(F126:J126),""))),"")</f>
        <v/>
      </c>
      <c r="E126" s="8">
        <v>11581</v>
      </c>
      <c r="F126" s="8">
        <v>11581</v>
      </c>
      <c r="G126" s="8">
        <v>11581</v>
      </c>
      <c r="H126" s="8">
        <v>11592</v>
      </c>
      <c r="I126" s="8">
        <v>12375</v>
      </c>
      <c r="J126" s="32">
        <v>12500</v>
      </c>
      <c r="L126" s="29">
        <v>13</v>
      </c>
      <c r="M126" s="8" t="s">
        <v>2394</v>
      </c>
      <c r="N126" s="8">
        <v>20</v>
      </c>
      <c r="O126" s="8">
        <v>11</v>
      </c>
      <c r="P126" s="8">
        <v>13</v>
      </c>
      <c r="Q126" s="8">
        <v>13</v>
      </c>
      <c r="S126" s="8">
        <v>1</v>
      </c>
      <c r="T126" s="8">
        <v>1</v>
      </c>
      <c r="U126" s="8">
        <v>1</v>
      </c>
      <c r="V126" s="8">
        <v>1</v>
      </c>
      <c r="W126" s="8">
        <v>1</v>
      </c>
      <c r="X126" s="29" cm="1">
        <f t="array" aca="1" ref="X126" ca="1">INDIRECT("Sheet3!"&amp;"L"&amp;ROW())</f>
        <v>14531</v>
      </c>
      <c r="Y126" s="8">
        <v>14173</v>
      </c>
      <c r="Z126" s="8">
        <v>13990</v>
      </c>
      <c r="AA126" s="8">
        <v>17052</v>
      </c>
      <c r="AB126" s="8">
        <v>15127</v>
      </c>
      <c r="AC126" s="8">
        <v>14531</v>
      </c>
      <c r="AD126" s="30" cm="1">
        <f t="array" aca="1" ref="AD126" ca="1">INDIRECT("Sheet1!"&amp;"H"&amp;ROW())</f>
        <v>31</v>
      </c>
      <c r="AE126" s="8">
        <v>28</v>
      </c>
      <c r="AF126" s="8">
        <v>29</v>
      </c>
      <c r="AG126" s="8">
        <v>31</v>
      </c>
      <c r="AH126" s="8">
        <v>31</v>
      </c>
      <c r="AI126" s="8">
        <v>31</v>
      </c>
      <c r="AJ126" s="29" cm="1">
        <f t="array" aca="1" ref="AJ126" ca="1">INDIRECT("Sheet1!"&amp;"J"&amp;ROW())</f>
        <v>11</v>
      </c>
      <c r="AK126" s="8">
        <v>12</v>
      </c>
      <c r="AL126" s="8">
        <v>12</v>
      </c>
      <c r="AM126" s="8">
        <v>12</v>
      </c>
      <c r="AN126" s="8">
        <v>11</v>
      </c>
      <c r="AO126" s="8">
        <v>11</v>
      </c>
    </row>
    <row r="127" spans="1:41">
      <c r="A127">
        <v>871304156</v>
      </c>
      <c r="B127" t="s">
        <v>397</v>
      </c>
      <c r="D127" s="8" t="str">
        <f ca="1">IFERROR(IF(Sheet1!AC127&gt;0,SMALL(INDIRECT(Sheet2!$W$2&amp;"F"&amp;Sheet2!$B127&amp;":F"&amp;Sheet2!$D127),Sheet1!AC127),IF(G127="",MAX(MAX(Sheet1!U127,IFERROR(AVERAGE(F127:J127),0)),AVERAGE(INDIRECT(Sheet2!$W$2&amp;"F"&amp;Sheet2!B127&amp;":F"&amp;Sheet2!$D127))),IF(Sheet1!U127&lt;F127,AVERAGE(F127:J127),""))),"")</f>
        <v/>
      </c>
      <c r="L127" s="29" t="s">
        <v>2394</v>
      </c>
      <c r="M127" s="8" t="s">
        <v>2394</v>
      </c>
      <c r="N127" s="8" t="s">
        <v>2394</v>
      </c>
      <c r="O127" s="8" t="s">
        <v>2394</v>
      </c>
      <c r="P127" s="8" t="s">
        <v>2394</v>
      </c>
      <c r="Q127" s="8" t="s">
        <v>2394</v>
      </c>
      <c r="S127" s="8">
        <v>0</v>
      </c>
      <c r="T127" s="8">
        <v>0</v>
      </c>
      <c r="U127" s="8">
        <v>0</v>
      </c>
      <c r="V127" s="8">
        <v>0</v>
      </c>
      <c r="W127" s="8">
        <v>0</v>
      </c>
      <c r="X127" s="29" cm="1">
        <f t="array" aca="1" ref="X127" ca="1">INDIRECT("Sheet3!"&amp;"L"&amp;ROW())</f>
        <v>23533</v>
      </c>
      <c r="Y127" s="8">
        <v>23533</v>
      </c>
      <c r="Z127" s="8">
        <v>23533</v>
      </c>
      <c r="AA127" s="8">
        <v>23533</v>
      </c>
      <c r="AB127" s="8">
        <v>23533</v>
      </c>
      <c r="AC127" s="8">
        <v>23533</v>
      </c>
      <c r="AD127" s="30" cm="1">
        <f t="array" aca="1" ref="AD127" ca="1">INDIRECT("Sheet1!"&amp;"H"&amp;ROW())</f>
        <v>0</v>
      </c>
      <c r="AE127" s="8">
        <v>0</v>
      </c>
      <c r="AF127" s="8">
        <v>0</v>
      </c>
      <c r="AG127" s="8">
        <v>0</v>
      </c>
      <c r="AH127" s="8">
        <v>0</v>
      </c>
      <c r="AI127" s="8">
        <v>0</v>
      </c>
      <c r="AJ127" s="29" cm="1">
        <f t="array" aca="1" ref="AJ127" ca="1">INDIRECT("Sheet1!"&amp;"J"&amp;ROW())</f>
        <v>0</v>
      </c>
      <c r="AK127" s="8">
        <v>0</v>
      </c>
      <c r="AL127" s="8">
        <v>0</v>
      </c>
      <c r="AM127" s="8">
        <v>0</v>
      </c>
      <c r="AN127" s="8">
        <v>0</v>
      </c>
      <c r="AO127" s="8">
        <v>0</v>
      </c>
    </row>
    <row r="128" spans="1:41">
      <c r="A128">
        <v>871304157</v>
      </c>
      <c r="B128" t="s">
        <v>398</v>
      </c>
      <c r="D128" s="8" t="str">
        <f ca="1">IFERROR(IF(Sheet1!AC128&gt;0,SMALL(INDIRECT(Sheet2!$W$2&amp;"F"&amp;Sheet2!$B128&amp;":F"&amp;Sheet2!$D128),Sheet1!AC128),IF(G128="",MAX(MAX(Sheet1!U128,IFERROR(AVERAGE(F128:J128),0)),AVERAGE(INDIRECT(Sheet2!$W$2&amp;"F"&amp;Sheet2!B128&amp;":F"&amp;Sheet2!$D128))),IF(Sheet1!U128&lt;F128,AVERAGE(F128:J128),""))),"")</f>
        <v/>
      </c>
      <c r="L128" s="29" t="s">
        <v>2394</v>
      </c>
      <c r="M128" s="8" t="s">
        <v>2394</v>
      </c>
      <c r="N128" s="8" t="s">
        <v>2394</v>
      </c>
      <c r="O128" s="8" t="s">
        <v>2394</v>
      </c>
      <c r="P128" s="8" t="s">
        <v>2394</v>
      </c>
      <c r="Q128" s="8" t="s">
        <v>2394</v>
      </c>
      <c r="S128" s="8">
        <v>0</v>
      </c>
      <c r="T128" s="8">
        <v>0</v>
      </c>
      <c r="U128" s="8">
        <v>0</v>
      </c>
      <c r="V128" s="8">
        <v>0</v>
      </c>
      <c r="W128" s="8">
        <v>0</v>
      </c>
      <c r="X128" s="29" cm="1">
        <f t="array" aca="1" ref="X128" ca="1">INDIRECT("Sheet3!"&amp;"L"&amp;ROW())</f>
        <v>8024</v>
      </c>
      <c r="Y128" s="8">
        <v>8024</v>
      </c>
      <c r="Z128" s="8">
        <v>8024</v>
      </c>
      <c r="AA128" s="8">
        <v>8024</v>
      </c>
      <c r="AB128" s="8">
        <v>8024</v>
      </c>
      <c r="AC128" s="8">
        <v>8024</v>
      </c>
      <c r="AD128" s="30" cm="1">
        <f t="array" aca="1" ref="AD128" ca="1">INDIRECT("Sheet1!"&amp;"H"&amp;ROW())</f>
        <v>0</v>
      </c>
      <c r="AE128" s="8">
        <v>0</v>
      </c>
      <c r="AF128" s="8">
        <v>0</v>
      </c>
      <c r="AG128" s="8">
        <v>0</v>
      </c>
      <c r="AH128" s="8">
        <v>0</v>
      </c>
      <c r="AI128" s="8">
        <v>0</v>
      </c>
      <c r="AJ128" s="29" cm="1">
        <f t="array" aca="1" ref="AJ128" ca="1">INDIRECT("Sheet1!"&amp;"J"&amp;ROW())</f>
        <v>0</v>
      </c>
      <c r="AK128" s="8">
        <v>0</v>
      </c>
      <c r="AL128" s="8">
        <v>0</v>
      </c>
      <c r="AM128" s="8">
        <v>0</v>
      </c>
      <c r="AN128" s="8">
        <v>0</v>
      </c>
      <c r="AO128" s="8">
        <v>0</v>
      </c>
    </row>
    <row r="129" spans="1:41">
      <c r="A129">
        <v>871304158</v>
      </c>
      <c r="B129" t="s">
        <v>399</v>
      </c>
      <c r="D129" s="8">
        <f ca="1">IFERROR(IF(Sheet1!AC129&gt;0,SMALL(INDIRECT(Sheet2!$W$2&amp;"F"&amp;Sheet2!$B129&amp;":F"&amp;Sheet2!$D129),Sheet1!AC129),IF(G129="",MAX(MAX(Sheet1!U129,IFERROR(AVERAGE(F129:J129),0)),AVERAGE(INDIRECT(Sheet2!$W$2&amp;"F"&amp;Sheet2!B129&amp;":F"&amp;Sheet2!$D129))),IF(Sheet1!U129&lt;F129,AVERAGE(F129:J129),""))),"")</f>
        <v>8899</v>
      </c>
      <c r="E129" s="8">
        <v>8899</v>
      </c>
      <c r="L129" s="29">
        <v>13</v>
      </c>
      <c r="M129" s="8" t="s">
        <v>2394</v>
      </c>
      <c r="N129" s="8" t="s">
        <v>2394</v>
      </c>
      <c r="O129" s="8">
        <v>19</v>
      </c>
      <c r="P129" s="8">
        <v>17</v>
      </c>
      <c r="Q129" s="8">
        <v>13</v>
      </c>
      <c r="S129" s="8">
        <v>0</v>
      </c>
      <c r="T129" s="8">
        <v>1</v>
      </c>
      <c r="U129" s="8">
        <v>1</v>
      </c>
      <c r="V129" s="8">
        <v>1</v>
      </c>
      <c r="W129" s="8">
        <v>0</v>
      </c>
      <c r="X129" s="29" cm="1">
        <f t="array" aca="1" ref="X129" ca="1">INDIRECT("Sheet3!"&amp;"L"&amp;ROW())</f>
        <v>11427</v>
      </c>
      <c r="Y129" s="8">
        <v>11427</v>
      </c>
      <c r="Z129" s="8">
        <v>11427</v>
      </c>
      <c r="AA129" s="8">
        <v>13076</v>
      </c>
      <c r="AB129" s="8">
        <v>11427</v>
      </c>
      <c r="AC129" s="8">
        <v>11427</v>
      </c>
      <c r="AD129" s="30" cm="1">
        <f t="array" aca="1" ref="AD129" ca="1">INDIRECT("Sheet1!"&amp;"H"&amp;ROW())</f>
        <v>3</v>
      </c>
      <c r="AE129" s="8">
        <v>4</v>
      </c>
      <c r="AF129" s="8">
        <v>5</v>
      </c>
      <c r="AG129" s="8">
        <v>4</v>
      </c>
      <c r="AH129" s="8">
        <v>3</v>
      </c>
      <c r="AI129" s="8">
        <v>3</v>
      </c>
      <c r="AJ129" s="29" cm="1">
        <f t="array" aca="1" ref="AJ129" ca="1">INDIRECT("Sheet1!"&amp;"J"&amp;ROW())</f>
        <v>1</v>
      </c>
      <c r="AK129" s="8">
        <v>1</v>
      </c>
      <c r="AL129" s="8">
        <v>1</v>
      </c>
      <c r="AM129" s="8">
        <v>1</v>
      </c>
      <c r="AN129" s="8">
        <v>1</v>
      </c>
      <c r="AO129" s="8">
        <v>1</v>
      </c>
    </row>
    <row r="130" spans="1:41">
      <c r="A130">
        <v>871304159</v>
      </c>
      <c r="B130" t="s">
        <v>401</v>
      </c>
      <c r="D130" s="8">
        <f ca="1">IFERROR(IF(Sheet1!AC130&gt;0,SMALL(INDIRECT(Sheet2!$W$2&amp;"F"&amp;Sheet2!$B130&amp;":F"&amp;Sheet2!$D130),Sheet1!AC130),IF(G130="",MAX(MAX(Sheet1!U130,IFERROR(AVERAGE(F130:J130),0)),AVERAGE(INDIRECT(Sheet2!$W$2&amp;"F"&amp;Sheet2!B130&amp;":F"&amp;Sheet2!$D130))),IF(Sheet1!U130&lt;F130,AVERAGE(F130:J130),""))),"")</f>
        <v>5798.333333333333</v>
      </c>
      <c r="E130" s="8">
        <v>4980</v>
      </c>
      <c r="L130" s="29">
        <v>17</v>
      </c>
      <c r="M130" s="8">
        <v>15</v>
      </c>
      <c r="N130" s="8">
        <v>13</v>
      </c>
      <c r="O130" s="8">
        <v>15</v>
      </c>
      <c r="P130" s="8">
        <v>17</v>
      </c>
      <c r="Q130" s="8">
        <v>17</v>
      </c>
      <c r="S130" s="8">
        <v>0</v>
      </c>
      <c r="T130" s="8">
        <v>1</v>
      </c>
      <c r="U130" s="8">
        <v>0</v>
      </c>
      <c r="V130" s="8">
        <v>1</v>
      </c>
      <c r="W130" s="8">
        <v>1</v>
      </c>
      <c r="X130" s="29" cm="1">
        <f t="array" aca="1" ref="X130" ca="1">INDIRECT("Sheet3!"&amp;"L"&amp;ROW())</f>
        <v>8020</v>
      </c>
      <c r="Y130" s="8">
        <v>13415</v>
      </c>
      <c r="Z130" s="8">
        <v>13415</v>
      </c>
      <c r="AA130" s="8">
        <v>9668</v>
      </c>
      <c r="AB130" s="8">
        <v>8020</v>
      </c>
      <c r="AC130" s="8">
        <v>8020</v>
      </c>
      <c r="AD130" s="30" cm="1">
        <f t="array" aca="1" ref="AD130" ca="1">INDIRECT("Sheet1!"&amp;"H"&amp;ROW())</f>
        <v>3</v>
      </c>
      <c r="AE130" s="8">
        <v>2</v>
      </c>
      <c r="AF130" s="8">
        <v>2</v>
      </c>
      <c r="AG130" s="8">
        <v>3</v>
      </c>
      <c r="AH130" s="8">
        <v>3</v>
      </c>
      <c r="AI130" s="8">
        <v>3</v>
      </c>
      <c r="AJ130" s="29" cm="1">
        <f t="array" aca="1" ref="AJ130" ca="1">INDIRECT("Sheet1!"&amp;"J"&amp;ROW())</f>
        <v>1</v>
      </c>
      <c r="AK130" s="8">
        <v>1</v>
      </c>
      <c r="AL130" s="8">
        <v>1</v>
      </c>
      <c r="AM130" s="8">
        <v>1</v>
      </c>
      <c r="AN130" s="8">
        <v>1</v>
      </c>
      <c r="AO130" s="8">
        <v>1</v>
      </c>
    </row>
    <row r="131" spans="1:41">
      <c r="A131">
        <v>871304161</v>
      </c>
      <c r="B131" t="s">
        <v>402</v>
      </c>
      <c r="D131" s="8">
        <f ca="1">IFERROR(IF(Sheet1!AC131&gt;0,SMALL(INDIRECT(Sheet2!$W$2&amp;"F"&amp;Sheet2!$B131&amp;":F"&amp;Sheet2!$D131),Sheet1!AC131),IF(G131="",MAX(MAX(Sheet1!U131,IFERROR(AVERAGE(F131:J131),0)),AVERAGE(INDIRECT(Sheet2!$W$2&amp;"F"&amp;Sheet2!B131&amp;":F"&amp;Sheet2!$D131))),IF(Sheet1!U131&lt;F131,AVERAGE(F131:J131),""))),"")</f>
        <v>4201.75</v>
      </c>
      <c r="E131" s="8">
        <v>3220</v>
      </c>
      <c r="F131" s="8">
        <v>3980</v>
      </c>
      <c r="L131" s="29">
        <v>13</v>
      </c>
      <c r="M131" s="8">
        <v>15</v>
      </c>
      <c r="N131" s="8">
        <v>13</v>
      </c>
      <c r="O131" s="8">
        <v>15</v>
      </c>
      <c r="P131" s="8">
        <v>13</v>
      </c>
      <c r="Q131" s="8">
        <v>13</v>
      </c>
      <c r="S131" s="8">
        <v>0</v>
      </c>
      <c r="T131" s="8">
        <v>0</v>
      </c>
      <c r="U131" s="8">
        <v>1</v>
      </c>
      <c r="V131" s="8">
        <v>1</v>
      </c>
      <c r="W131" s="8">
        <v>1</v>
      </c>
      <c r="X131" s="29" cm="1">
        <f t="array" aca="1" ref="X131" ca="1">INDIRECT("Sheet3!"&amp;"L"&amp;ROW())</f>
        <v>6266</v>
      </c>
      <c r="Y131" s="8">
        <v>6172</v>
      </c>
      <c r="Z131" s="8">
        <v>6172</v>
      </c>
      <c r="AA131" s="8">
        <v>7914</v>
      </c>
      <c r="AB131" s="8">
        <v>6266</v>
      </c>
      <c r="AC131" s="8">
        <v>6266</v>
      </c>
      <c r="AD131" s="30" cm="1">
        <f t="array" aca="1" ref="AD131" ca="1">INDIRECT("Sheet1!"&amp;"H"&amp;ROW())</f>
        <v>4</v>
      </c>
      <c r="AE131" s="8">
        <v>4</v>
      </c>
      <c r="AF131" s="8">
        <v>4</v>
      </c>
      <c r="AG131" s="8">
        <v>4</v>
      </c>
      <c r="AH131" s="8">
        <v>4</v>
      </c>
      <c r="AI131" s="8">
        <v>4</v>
      </c>
      <c r="AJ131" s="29" cm="1">
        <f t="array" aca="1" ref="AJ131" ca="1">INDIRECT("Sheet1!"&amp;"J"&amp;ROW())</f>
        <v>2</v>
      </c>
      <c r="AK131" s="8">
        <v>2</v>
      </c>
      <c r="AL131" s="8">
        <v>2</v>
      </c>
      <c r="AM131" s="8">
        <v>2</v>
      </c>
      <c r="AN131" s="8">
        <v>2</v>
      </c>
      <c r="AO131" s="8">
        <v>2</v>
      </c>
    </row>
    <row r="132" spans="1:41">
      <c r="A132">
        <v>871304162</v>
      </c>
      <c r="B132" t="s">
        <v>403</v>
      </c>
      <c r="D132" s="8" t="str">
        <f ca="1">IFERROR(IF(Sheet1!AC132&gt;0,SMALL(INDIRECT(Sheet2!$W$2&amp;"F"&amp;Sheet2!$B132&amp;":F"&amp;Sheet2!$D132),Sheet1!AC132),IF(G132="",MAX(MAX(Sheet1!U132,IFERROR(AVERAGE(F132:J132),0)),AVERAGE(INDIRECT(Sheet2!$W$2&amp;"F"&amp;Sheet2!B132&amp;":F"&amp;Sheet2!$D132))),IF(Sheet1!U132&lt;F132,AVERAGE(F132:J132),""))),"")</f>
        <v/>
      </c>
      <c r="E132" s="8">
        <v>5718</v>
      </c>
      <c r="F132" s="8">
        <v>6290</v>
      </c>
      <c r="G132" s="8">
        <v>6290</v>
      </c>
      <c r="H132" s="8">
        <v>8899</v>
      </c>
      <c r="L132" s="29" t="s">
        <v>2394</v>
      </c>
      <c r="M132" s="8" t="s">
        <v>2394</v>
      </c>
      <c r="N132" s="8" t="s">
        <v>2394</v>
      </c>
      <c r="O132" s="8" t="s">
        <v>2394</v>
      </c>
      <c r="P132" s="8" t="s">
        <v>2394</v>
      </c>
      <c r="Q132" s="8" t="s">
        <v>2394</v>
      </c>
      <c r="S132" s="8">
        <v>1</v>
      </c>
      <c r="T132" s="8">
        <v>1</v>
      </c>
      <c r="U132" s="8">
        <v>1</v>
      </c>
      <c r="V132" s="8">
        <v>1</v>
      </c>
      <c r="W132" s="8">
        <v>1</v>
      </c>
      <c r="X132" s="29" cm="1">
        <f t="array" aca="1" ref="X132" ca="1">INDIRECT("Sheet3!"&amp;"L"&amp;ROW())</f>
        <v>11427</v>
      </c>
      <c r="Y132" s="8">
        <v>10874</v>
      </c>
      <c r="Z132" s="8">
        <v>11427</v>
      </c>
      <c r="AA132" s="8">
        <v>11427</v>
      </c>
      <c r="AB132" s="8">
        <v>11427</v>
      </c>
      <c r="AC132" s="8">
        <v>11427</v>
      </c>
      <c r="AD132" s="30" cm="1">
        <f t="array" aca="1" ref="AD132" ca="1">INDIRECT("Sheet1!"&amp;"H"&amp;ROW())</f>
        <v>12</v>
      </c>
      <c r="AE132" s="8">
        <v>12</v>
      </c>
      <c r="AF132" s="8">
        <v>12</v>
      </c>
      <c r="AG132" s="8">
        <v>12</v>
      </c>
      <c r="AH132" s="8">
        <v>12</v>
      </c>
      <c r="AI132" s="8">
        <v>12</v>
      </c>
      <c r="AJ132" s="29" cm="1">
        <f t="array" aca="1" ref="AJ132" ca="1">INDIRECT("Sheet1!"&amp;"J"&amp;ROW())</f>
        <v>4</v>
      </c>
      <c r="AK132" s="8">
        <v>4</v>
      </c>
      <c r="AL132" s="8">
        <v>4</v>
      </c>
      <c r="AM132" s="8">
        <v>4</v>
      </c>
      <c r="AN132" s="8">
        <v>4</v>
      </c>
      <c r="AO132" s="8">
        <v>4</v>
      </c>
    </row>
    <row r="133" spans="1:41">
      <c r="A133">
        <v>871304163</v>
      </c>
      <c r="B133" t="s">
        <v>405</v>
      </c>
      <c r="D133" s="8" t="str">
        <f ca="1">IFERROR(IF(Sheet1!AC133&gt;0,SMALL(INDIRECT(Sheet2!$W$2&amp;"F"&amp;Sheet2!$B133&amp;":F"&amp;Sheet2!$D133),Sheet1!AC133),IF(G133="",MAX(MAX(Sheet1!U133,IFERROR(AVERAGE(F133:J133),0)),AVERAGE(INDIRECT(Sheet2!$W$2&amp;"F"&amp;Sheet2!B133&amp;":F"&amp;Sheet2!$D133))),IF(Sheet1!U133&lt;F133,AVERAGE(F133:J133),""))),"")</f>
        <v/>
      </c>
      <c r="E133" s="8">
        <v>5718</v>
      </c>
      <c r="F133" s="8">
        <v>6290</v>
      </c>
      <c r="G133" s="8">
        <v>8899</v>
      </c>
      <c r="L133" s="29" t="s">
        <v>2394</v>
      </c>
      <c r="M133" s="8" t="s">
        <v>2394</v>
      </c>
      <c r="N133" s="8" t="s">
        <v>2394</v>
      </c>
      <c r="O133" s="8" t="s">
        <v>2394</v>
      </c>
      <c r="P133" s="8" t="s">
        <v>2394</v>
      </c>
      <c r="Q133" s="8" t="s">
        <v>2394</v>
      </c>
      <c r="S133" s="8">
        <v>1</v>
      </c>
      <c r="T133" s="8">
        <v>0</v>
      </c>
      <c r="U133" s="8">
        <v>0</v>
      </c>
      <c r="V133" s="8">
        <v>0</v>
      </c>
      <c r="W133" s="8">
        <v>0</v>
      </c>
      <c r="X133" s="29" cm="1">
        <f t="array" aca="1" ref="X133" ca="1">INDIRECT("Sheet3!"&amp;"L"&amp;ROW())</f>
        <v>15777</v>
      </c>
      <c r="Y133" s="8">
        <v>11427</v>
      </c>
      <c r="Z133" s="8">
        <v>15777</v>
      </c>
      <c r="AA133" s="8">
        <v>15777</v>
      </c>
      <c r="AB133" s="8">
        <v>15777</v>
      </c>
      <c r="AC133" s="8">
        <v>15777</v>
      </c>
      <c r="AD133" s="30" cm="1">
        <f t="array" aca="1" ref="AD133" ca="1">INDIRECT("Sheet1!"&amp;"H"&amp;ROW())</f>
        <v>12</v>
      </c>
      <c r="AE133" s="8">
        <v>12</v>
      </c>
      <c r="AF133" s="8">
        <v>12</v>
      </c>
      <c r="AG133" s="8">
        <v>12</v>
      </c>
      <c r="AH133" s="8">
        <v>12</v>
      </c>
      <c r="AI133" s="8">
        <v>12</v>
      </c>
      <c r="AJ133" s="29" cm="1">
        <f t="array" aca="1" ref="AJ133" ca="1">INDIRECT("Sheet1!"&amp;"J"&amp;ROW())</f>
        <v>3</v>
      </c>
      <c r="AK133" s="8">
        <v>3</v>
      </c>
      <c r="AL133" s="8">
        <v>3</v>
      </c>
      <c r="AM133" s="8">
        <v>3</v>
      </c>
      <c r="AN133" s="8">
        <v>3</v>
      </c>
      <c r="AO133" s="8">
        <v>3</v>
      </c>
    </row>
    <row r="134" spans="1:41">
      <c r="A134">
        <v>871304164</v>
      </c>
      <c r="B134" t="s">
        <v>407</v>
      </c>
      <c r="D134" s="8">
        <f ca="1">IFERROR(IF(Sheet1!AC134&gt;0,SMALL(INDIRECT(Sheet2!$W$2&amp;"F"&amp;Sheet2!$B134&amp;":F"&amp;Sheet2!$D134),Sheet1!AC134),IF(G134="",MAX(MAX(Sheet1!U134,IFERROR(AVERAGE(F134:J134),0)),AVERAGE(INDIRECT(Sheet2!$W$2&amp;"F"&amp;Sheet2!B134&amp;":F"&amp;Sheet2!$D134))),IF(Sheet1!U134&lt;F134,AVERAGE(F134:J134),""))),"")</f>
        <v>8899</v>
      </c>
      <c r="E134" s="8">
        <v>6290</v>
      </c>
      <c r="F134" s="8">
        <v>8899</v>
      </c>
      <c r="L134" s="29">
        <v>21</v>
      </c>
      <c r="M134" s="8" t="s">
        <v>2394</v>
      </c>
      <c r="N134" s="8" t="s">
        <v>2394</v>
      </c>
      <c r="O134" s="8" t="s">
        <v>2394</v>
      </c>
      <c r="P134" s="8">
        <v>21</v>
      </c>
      <c r="Q134" s="8">
        <v>21</v>
      </c>
      <c r="S134" s="8">
        <v>0</v>
      </c>
      <c r="T134" s="8">
        <v>1</v>
      </c>
      <c r="U134" s="8">
        <v>1</v>
      </c>
      <c r="V134" s="8">
        <v>1</v>
      </c>
      <c r="W134" s="8">
        <v>1</v>
      </c>
      <c r="X134" s="29" cm="1">
        <f t="array" aca="1" ref="X134" ca="1">INDIRECT("Sheet3!"&amp;"L"&amp;ROW())</f>
        <v>11427</v>
      </c>
      <c r="Y134" s="8">
        <v>11427</v>
      </c>
      <c r="Z134" s="8">
        <v>11427</v>
      </c>
      <c r="AA134" s="8">
        <v>13076</v>
      </c>
      <c r="AB134" s="8">
        <v>11427</v>
      </c>
      <c r="AC134" s="8">
        <v>11427</v>
      </c>
      <c r="AD134" s="30" cm="1">
        <f t="array" aca="1" ref="AD134" ca="1">INDIRECT("Sheet1!"&amp;"H"&amp;ROW())</f>
        <v>10</v>
      </c>
      <c r="AE134" s="8">
        <v>10</v>
      </c>
      <c r="AF134" s="8">
        <v>10</v>
      </c>
      <c r="AG134" s="8">
        <v>10</v>
      </c>
      <c r="AH134" s="8">
        <v>10</v>
      </c>
      <c r="AI134" s="8">
        <v>10</v>
      </c>
      <c r="AJ134" s="29" cm="1">
        <f t="array" aca="1" ref="AJ134" ca="1">INDIRECT("Sheet1!"&amp;"J"&amp;ROW())</f>
        <v>2</v>
      </c>
      <c r="AK134" s="8">
        <v>2</v>
      </c>
      <c r="AL134" s="8">
        <v>2</v>
      </c>
      <c r="AM134" s="8">
        <v>2</v>
      </c>
      <c r="AN134" s="8">
        <v>2</v>
      </c>
      <c r="AO134" s="8">
        <v>2</v>
      </c>
    </row>
    <row r="135" spans="1:41">
      <c r="A135">
        <v>871304165</v>
      </c>
      <c r="B135" t="s">
        <v>409</v>
      </c>
      <c r="D135" s="8">
        <f ca="1">IFERROR(IF(Sheet1!AC135&gt;0,SMALL(INDIRECT(Sheet2!$W$2&amp;"F"&amp;Sheet2!$B135&amp;":F"&amp;Sheet2!$D135),Sheet1!AC135),IF(G135="",MAX(MAX(Sheet1!U135,IFERROR(AVERAGE(F135:J135),0)),AVERAGE(INDIRECT(Sheet2!$W$2&amp;"F"&amp;Sheet2!B135&amp;":F"&amp;Sheet2!$D135))),IF(Sheet1!U135&lt;F135,AVERAGE(F135:J135),""))),"")</f>
        <v>14080</v>
      </c>
      <c r="E135" s="8">
        <v>12873</v>
      </c>
      <c r="F135" s="8">
        <v>14080</v>
      </c>
      <c r="L135" s="29">
        <v>6</v>
      </c>
      <c r="M135" s="8">
        <v>9</v>
      </c>
      <c r="N135" s="8">
        <v>11</v>
      </c>
      <c r="O135" s="8">
        <v>10</v>
      </c>
      <c r="P135" s="8">
        <v>6</v>
      </c>
      <c r="Q135" s="8">
        <v>6</v>
      </c>
      <c r="S135" s="8">
        <v>0</v>
      </c>
      <c r="T135" s="8">
        <v>0</v>
      </c>
      <c r="U135" s="8">
        <v>0</v>
      </c>
      <c r="V135" s="8">
        <v>1</v>
      </c>
      <c r="W135" s="8">
        <v>1</v>
      </c>
      <c r="X135" s="29" cm="1">
        <f t="array" aca="1" ref="X135" ca="1">INDIRECT("Sheet3!"&amp;"L"&amp;ROW())</f>
        <v>17121</v>
      </c>
      <c r="Y135" s="8">
        <v>17121</v>
      </c>
      <c r="Z135" s="8">
        <v>17121</v>
      </c>
      <c r="AA135" s="8">
        <v>18769</v>
      </c>
      <c r="AB135" s="8">
        <v>17121</v>
      </c>
      <c r="AC135" s="8">
        <v>17121</v>
      </c>
      <c r="AD135" s="30" cm="1">
        <f t="array" aca="1" ref="AD135" ca="1">INDIRECT("Sheet1!"&amp;"H"&amp;ROW())</f>
        <v>29</v>
      </c>
      <c r="AE135" s="8">
        <v>28</v>
      </c>
      <c r="AF135" s="8">
        <v>28</v>
      </c>
      <c r="AG135" s="8">
        <v>27</v>
      </c>
      <c r="AH135" s="8">
        <v>28</v>
      </c>
      <c r="AI135" s="8">
        <v>29</v>
      </c>
      <c r="AJ135" s="29" cm="1">
        <f t="array" aca="1" ref="AJ135" ca="1">INDIRECT("Sheet1!"&amp;"J"&amp;ROW())</f>
        <v>2</v>
      </c>
      <c r="AK135" s="8">
        <v>1</v>
      </c>
      <c r="AL135" s="8">
        <v>1</v>
      </c>
      <c r="AM135" s="8">
        <v>1</v>
      </c>
      <c r="AN135" s="8">
        <v>2</v>
      </c>
      <c r="AO135" s="8">
        <v>2</v>
      </c>
    </row>
    <row r="136" spans="1:41">
      <c r="A136">
        <v>871304166</v>
      </c>
      <c r="B136" t="s">
        <v>410</v>
      </c>
      <c r="D136" s="8" t="str">
        <f ca="1">IFERROR(IF(Sheet1!AC136&gt;0,SMALL(INDIRECT(Sheet2!$W$2&amp;"F"&amp;Sheet2!$B136&amp;":F"&amp;Sheet2!$D136),Sheet1!AC136),IF(G136="",MAX(MAX(Sheet1!U136,IFERROR(AVERAGE(F136:J136),0)),AVERAGE(INDIRECT(Sheet2!$W$2&amp;"F"&amp;Sheet2!B136&amp;":F"&amp;Sheet2!$D136))),IF(Sheet1!U136&lt;F136,AVERAGE(F136:J136),""))),"")</f>
        <v/>
      </c>
      <c r="L136" s="29" t="s">
        <v>2394</v>
      </c>
      <c r="M136" s="8" t="s">
        <v>2394</v>
      </c>
      <c r="N136" s="8" t="s">
        <v>2394</v>
      </c>
      <c r="O136" s="8" t="s">
        <v>2394</v>
      </c>
      <c r="P136" s="8" t="s">
        <v>2394</v>
      </c>
      <c r="Q136" s="8" t="s">
        <v>2394</v>
      </c>
      <c r="S136" s="8">
        <v>0</v>
      </c>
      <c r="T136" s="8">
        <v>0</v>
      </c>
      <c r="U136" s="8">
        <v>0</v>
      </c>
      <c r="V136" s="8">
        <v>0</v>
      </c>
      <c r="W136" s="8">
        <v>0</v>
      </c>
      <c r="X136" s="29" cm="1">
        <f t="array" aca="1" ref="X136" ca="1">INDIRECT("Sheet3!"&amp;"L"&amp;ROW())</f>
        <v>14596</v>
      </c>
      <c r="Y136" s="8">
        <v>14596</v>
      </c>
      <c r="Z136" s="8">
        <v>14596</v>
      </c>
      <c r="AA136" s="8">
        <v>14596</v>
      </c>
      <c r="AB136" s="8">
        <v>14596</v>
      </c>
      <c r="AC136" s="8">
        <v>14596</v>
      </c>
      <c r="AD136" s="30" cm="1">
        <f t="array" aca="1" ref="AD136" ca="1">INDIRECT("Sheet1!"&amp;"H"&amp;ROW())</f>
        <v>0</v>
      </c>
      <c r="AE136" s="8">
        <v>0</v>
      </c>
      <c r="AF136" s="8">
        <v>0</v>
      </c>
      <c r="AG136" s="8">
        <v>0</v>
      </c>
      <c r="AH136" s="8">
        <v>0</v>
      </c>
      <c r="AI136" s="8">
        <v>0</v>
      </c>
      <c r="AJ136" s="29" cm="1">
        <f t="array" aca="1" ref="AJ136" ca="1">INDIRECT("Sheet1!"&amp;"J"&amp;ROW())</f>
        <v>0</v>
      </c>
      <c r="AK136" s="8">
        <v>0</v>
      </c>
      <c r="AL136" s="8">
        <v>0</v>
      </c>
      <c r="AM136" s="8">
        <v>0</v>
      </c>
      <c r="AN136" s="8">
        <v>0</v>
      </c>
      <c r="AO136" s="8">
        <v>0</v>
      </c>
    </row>
    <row r="137" spans="1:41">
      <c r="A137">
        <v>871304167</v>
      </c>
      <c r="B137" t="s">
        <v>411</v>
      </c>
      <c r="D137" s="8" t="str">
        <f ca="1">IFERROR(IF(Sheet1!AC137&gt;0,SMALL(INDIRECT(Sheet2!$W$2&amp;"F"&amp;Sheet2!$B137&amp;":F"&amp;Sheet2!$D137),Sheet1!AC137),IF(G137="",MAX(MAX(Sheet1!U137,IFERROR(AVERAGE(F137:J137),0)),AVERAGE(INDIRECT(Sheet2!$W$2&amp;"F"&amp;Sheet2!B137&amp;":F"&amp;Sheet2!$D137))),IF(Sheet1!U137&lt;F137,AVERAGE(F137:J137),""))),"")</f>
        <v/>
      </c>
      <c r="L137" s="29" t="s">
        <v>2394</v>
      </c>
      <c r="M137" s="8" t="s">
        <v>2394</v>
      </c>
      <c r="N137" s="8" t="s">
        <v>2394</v>
      </c>
      <c r="O137" s="8" t="s">
        <v>2394</v>
      </c>
      <c r="P137" s="8" t="s">
        <v>2394</v>
      </c>
      <c r="Q137" s="8" t="s">
        <v>2394</v>
      </c>
      <c r="S137" s="8">
        <v>0</v>
      </c>
      <c r="T137" s="8">
        <v>0</v>
      </c>
      <c r="U137" s="8">
        <v>0</v>
      </c>
      <c r="V137" s="8">
        <v>0</v>
      </c>
      <c r="W137" s="8">
        <v>0</v>
      </c>
      <c r="X137" s="29" cm="1">
        <f t="array" aca="1" ref="X137" ca="1">INDIRECT("Sheet3!"&amp;"L"&amp;ROW())</f>
        <v>16183</v>
      </c>
      <c r="Y137" s="8">
        <v>16183</v>
      </c>
      <c r="Z137" s="8">
        <v>16183</v>
      </c>
      <c r="AA137" s="8">
        <v>16183</v>
      </c>
      <c r="AB137" s="8">
        <v>16183</v>
      </c>
      <c r="AC137" s="8">
        <v>16183</v>
      </c>
      <c r="AD137" s="30" cm="1">
        <f t="array" aca="1" ref="AD137" ca="1">INDIRECT("Sheet1!"&amp;"H"&amp;ROW())</f>
        <v>0</v>
      </c>
      <c r="AE137" s="8">
        <v>0</v>
      </c>
      <c r="AF137" s="8">
        <v>0</v>
      </c>
      <c r="AG137" s="8">
        <v>0</v>
      </c>
      <c r="AH137" s="8">
        <v>0</v>
      </c>
      <c r="AI137" s="8">
        <v>0</v>
      </c>
      <c r="AJ137" s="29" cm="1">
        <f t="array" aca="1" ref="AJ137" ca="1">INDIRECT("Sheet1!"&amp;"J"&amp;ROW())</f>
        <v>0</v>
      </c>
      <c r="AK137" s="8">
        <v>0</v>
      </c>
      <c r="AL137" s="8">
        <v>0</v>
      </c>
      <c r="AM137" s="8">
        <v>0</v>
      </c>
      <c r="AN137" s="8">
        <v>0</v>
      </c>
      <c r="AO137" s="8">
        <v>0</v>
      </c>
    </row>
    <row r="138" spans="1:41">
      <c r="A138">
        <v>885796308</v>
      </c>
      <c r="B138" t="s">
        <v>460</v>
      </c>
      <c r="D138" s="8" t="str">
        <f ca="1">IFERROR(IF(Sheet1!AC138&gt;0,SMALL(INDIRECT(Sheet2!$W$2&amp;"F"&amp;Sheet2!$B138&amp;":F"&amp;Sheet2!$D138),Sheet1!AC138),IF(G138="",MAX(MAX(Sheet1!U138,IFERROR(AVERAGE(F138:J138),0)),AVERAGE(INDIRECT(Sheet2!$W$2&amp;"F"&amp;Sheet2!B138&amp;":F"&amp;Sheet2!$D138))),IF(Sheet1!U138&lt;F138,AVERAGE(F138:J138),""))),"")</f>
        <v/>
      </c>
      <c r="E138" s="8">
        <v>239800</v>
      </c>
      <c r="F138" s="8">
        <v>239800</v>
      </c>
      <c r="G138" s="8">
        <v>251790</v>
      </c>
      <c r="L138" s="29">
        <v>10</v>
      </c>
      <c r="M138" s="8">
        <v>7</v>
      </c>
      <c r="N138" s="8">
        <v>8</v>
      </c>
      <c r="O138" s="8">
        <v>11</v>
      </c>
      <c r="P138" s="8">
        <v>11</v>
      </c>
      <c r="Q138" s="8">
        <v>10</v>
      </c>
      <c r="S138" s="8">
        <v>0</v>
      </c>
      <c r="T138" s="8">
        <v>0</v>
      </c>
      <c r="U138" s="8">
        <v>0</v>
      </c>
      <c r="V138" s="8">
        <v>0</v>
      </c>
      <c r="W138" s="8">
        <v>0</v>
      </c>
      <c r="X138" s="29" cm="1">
        <f t="array" aca="1" ref="X138" ca="1">INDIRECT("Sheet3!"&amp;"L"&amp;ROW())</f>
        <v>285484</v>
      </c>
      <c r="Y138" s="8">
        <v>263237</v>
      </c>
      <c r="Z138" s="8">
        <v>265499</v>
      </c>
      <c r="AA138" s="8">
        <v>276736</v>
      </c>
      <c r="AB138" s="8">
        <v>276736</v>
      </c>
      <c r="AC138" s="8">
        <v>285484</v>
      </c>
      <c r="AD138" s="30" cm="1">
        <f t="array" aca="1" ref="AD138" ca="1">INDIRECT("Sheet1!"&amp;"H"&amp;ROW())</f>
        <v>3</v>
      </c>
      <c r="AE138" s="8">
        <v>8</v>
      </c>
      <c r="AF138" s="8">
        <v>6</v>
      </c>
      <c r="AG138" s="8">
        <v>7</v>
      </c>
      <c r="AH138" s="8">
        <v>4</v>
      </c>
      <c r="AI138" s="8">
        <v>3</v>
      </c>
      <c r="AJ138" s="29" cm="1">
        <f t="array" aca="1" ref="AJ138" ca="1">INDIRECT("Sheet1!"&amp;"J"&amp;ROW())</f>
        <v>3</v>
      </c>
      <c r="AK138" s="8">
        <v>7</v>
      </c>
      <c r="AL138" s="8">
        <v>4</v>
      </c>
      <c r="AM138" s="8">
        <v>4</v>
      </c>
      <c r="AN138" s="8">
        <v>3</v>
      </c>
      <c r="AO138" s="8">
        <v>3</v>
      </c>
    </row>
    <row r="139" spans="1:41">
      <c r="A139">
        <v>885796309</v>
      </c>
      <c r="B139" t="s">
        <v>461</v>
      </c>
      <c r="D139" s="8" t="str">
        <f ca="1">IFERROR(IF(Sheet1!AC139&gt;0,SMALL(INDIRECT(Sheet2!$W$2&amp;"F"&amp;Sheet2!$B139&amp;":F"&amp;Sheet2!$D139),Sheet1!AC139),IF(G139="",MAX(MAX(Sheet1!U139,IFERROR(AVERAGE(F139:J139),0)),AVERAGE(INDIRECT(Sheet2!$W$2&amp;"F"&amp;Sheet2!B139&amp;":F"&amp;Sheet2!$D139))),IF(Sheet1!U139&lt;F139,AVERAGE(F139:J139),""))),"")</f>
        <v/>
      </c>
      <c r="E139" s="8">
        <v>260150</v>
      </c>
      <c r="F139" s="8">
        <v>272665</v>
      </c>
      <c r="G139" s="8">
        <v>286299</v>
      </c>
      <c r="L139" s="29">
        <v>10</v>
      </c>
      <c r="M139" s="8">
        <v>7</v>
      </c>
      <c r="N139" s="8">
        <v>8</v>
      </c>
      <c r="O139" s="8">
        <v>11</v>
      </c>
      <c r="P139" s="8">
        <v>11</v>
      </c>
      <c r="Q139" s="8">
        <v>10</v>
      </c>
      <c r="S139" s="8">
        <v>0</v>
      </c>
      <c r="T139" s="8">
        <v>0</v>
      </c>
      <c r="U139" s="8">
        <v>1</v>
      </c>
      <c r="V139" s="8">
        <v>1</v>
      </c>
      <c r="W139" s="8">
        <v>0</v>
      </c>
      <c r="X139" s="29" cm="1">
        <f t="array" aca="1" ref="X139" ca="1">INDIRECT("Sheet3!"&amp;"L"&amp;ROW())</f>
        <v>285976</v>
      </c>
      <c r="Y139" s="8">
        <v>285976</v>
      </c>
      <c r="Z139" s="8">
        <v>285976</v>
      </c>
      <c r="AA139" s="8">
        <v>285976</v>
      </c>
      <c r="AB139" s="8">
        <v>285976</v>
      </c>
      <c r="AC139" s="8">
        <v>285976</v>
      </c>
      <c r="AD139" s="30" cm="1">
        <f t="array" aca="1" ref="AD139" ca="1">INDIRECT("Sheet1!"&amp;"H"&amp;ROW())</f>
        <v>3</v>
      </c>
      <c r="AE139" s="8">
        <v>6</v>
      </c>
      <c r="AF139" s="8">
        <v>4</v>
      </c>
      <c r="AG139" s="8">
        <v>3</v>
      </c>
      <c r="AH139" s="8">
        <v>4</v>
      </c>
      <c r="AI139" s="8">
        <v>3</v>
      </c>
      <c r="AJ139" s="29" cm="1">
        <f t="array" aca="1" ref="AJ139" ca="1">INDIRECT("Sheet1!"&amp;"J"&amp;ROW())</f>
        <v>3</v>
      </c>
      <c r="AK139" s="8">
        <v>3</v>
      </c>
      <c r="AL139" s="8">
        <v>3</v>
      </c>
      <c r="AM139" s="8">
        <v>3</v>
      </c>
      <c r="AN139" s="8">
        <v>3</v>
      </c>
      <c r="AO139" s="8">
        <v>3</v>
      </c>
    </row>
    <row r="140" spans="1:41">
      <c r="A140">
        <v>885796310</v>
      </c>
      <c r="B140" t="s">
        <v>415</v>
      </c>
      <c r="D140" s="8" t="str">
        <f ca="1">IFERROR(IF(Sheet1!AC140&gt;0,SMALL(INDIRECT(Sheet2!$W$2&amp;"F"&amp;Sheet2!$B140&amp;":F"&amp;Sheet2!$D140),Sheet1!AC140),IF(G140="",MAX(MAX(Sheet1!U140,IFERROR(AVERAGE(F140:J140),0)),AVERAGE(INDIRECT(Sheet2!$W$2&amp;"F"&amp;Sheet2!B140&amp;":F"&amp;Sheet2!$D140))),IF(Sheet1!U140&lt;F140,AVERAGE(F140:J140),""))),"")</f>
        <v/>
      </c>
      <c r="E140" s="8">
        <v>121990</v>
      </c>
      <c r="F140" s="8">
        <v>121990</v>
      </c>
      <c r="G140" s="8">
        <v>121990</v>
      </c>
      <c r="H140" s="8">
        <v>125867</v>
      </c>
      <c r="I140" s="8">
        <v>127876</v>
      </c>
      <c r="J140" s="32">
        <v>129240</v>
      </c>
      <c r="L140" s="29">
        <v>63</v>
      </c>
      <c r="M140" s="8">
        <v>62</v>
      </c>
      <c r="N140" s="8">
        <v>62</v>
      </c>
      <c r="O140" s="8">
        <v>66</v>
      </c>
      <c r="P140" s="8">
        <v>61</v>
      </c>
      <c r="Q140" s="8">
        <v>63</v>
      </c>
      <c r="S140" s="8">
        <v>1</v>
      </c>
      <c r="T140" s="8">
        <v>0</v>
      </c>
      <c r="U140" s="8">
        <v>0</v>
      </c>
      <c r="V140" s="8">
        <v>1</v>
      </c>
      <c r="W140" s="8">
        <v>1</v>
      </c>
      <c r="X140" s="29" cm="1">
        <f t="array" aca="1" ref="X140" ca="1">INDIRECT("Sheet3!"&amp;"L"&amp;ROW())</f>
        <v>142202</v>
      </c>
      <c r="Y140" s="8">
        <v>140632</v>
      </c>
      <c r="Z140" s="8">
        <v>142344</v>
      </c>
      <c r="AA140" s="8">
        <v>152726</v>
      </c>
      <c r="AB140" s="8">
        <v>152726</v>
      </c>
      <c r="AC140" s="8">
        <v>142202</v>
      </c>
      <c r="AD140" s="30" cm="1">
        <f t="array" aca="1" ref="AD140" ca="1">INDIRECT("Sheet1!"&amp;"H"&amp;ROW())</f>
        <v>12</v>
      </c>
      <c r="AE140" s="8">
        <v>13</v>
      </c>
      <c r="AF140" s="8">
        <v>13</v>
      </c>
      <c r="AG140" s="8">
        <v>12</v>
      </c>
      <c r="AH140" s="8">
        <v>10</v>
      </c>
      <c r="AI140" s="8">
        <v>12</v>
      </c>
      <c r="AJ140" s="29" cm="1">
        <f t="array" aca="1" ref="AJ140" ca="1">INDIRECT("Sheet1!"&amp;"J"&amp;ROW())</f>
        <v>8</v>
      </c>
      <c r="AK140" s="8">
        <v>5</v>
      </c>
      <c r="AL140" s="8">
        <v>4</v>
      </c>
      <c r="AM140" s="8">
        <v>4</v>
      </c>
      <c r="AN140" s="8">
        <v>8</v>
      </c>
      <c r="AO140" s="8">
        <v>8</v>
      </c>
    </row>
    <row r="141" spans="1:41">
      <c r="A141">
        <v>885796311</v>
      </c>
      <c r="B141" t="s">
        <v>462</v>
      </c>
      <c r="D141" s="8" t="str">
        <f ca="1">IFERROR(IF(Sheet1!AC141&gt;0,SMALL(INDIRECT(Sheet2!$W$2&amp;"F"&amp;Sheet2!$B141&amp;":F"&amp;Sheet2!$D141),Sheet1!AC141),IF(G141="",MAX(MAX(Sheet1!U141,IFERROR(AVERAGE(F141:J141),0)),AVERAGE(INDIRECT(Sheet2!$W$2&amp;"F"&amp;Sheet2!B141&amp;":F"&amp;Sheet2!$D141))),IF(Sheet1!U141&lt;F141,AVERAGE(F141:J141),""))),"")</f>
        <v/>
      </c>
      <c r="E141" s="8">
        <v>85007</v>
      </c>
      <c r="F141" s="8">
        <v>86200</v>
      </c>
      <c r="G141" s="8">
        <v>88260</v>
      </c>
      <c r="H141" s="8">
        <v>88260</v>
      </c>
      <c r="I141" s="8">
        <v>88289</v>
      </c>
      <c r="J141" s="32">
        <v>89080</v>
      </c>
      <c r="L141" s="29">
        <v>34</v>
      </c>
      <c r="M141" s="8">
        <v>27</v>
      </c>
      <c r="N141" s="8">
        <v>30</v>
      </c>
      <c r="O141" s="8">
        <v>31</v>
      </c>
      <c r="P141" s="8">
        <v>34</v>
      </c>
      <c r="Q141" s="8">
        <v>34</v>
      </c>
      <c r="S141" s="8">
        <v>1</v>
      </c>
      <c r="T141" s="8">
        <v>1</v>
      </c>
      <c r="U141" s="8">
        <v>1</v>
      </c>
      <c r="V141" s="8">
        <v>1</v>
      </c>
      <c r="W141" s="8">
        <v>1</v>
      </c>
      <c r="X141" s="29" cm="1">
        <f t="array" aca="1" ref="X141" ca="1">INDIRECT("Sheet3!"&amp;"L"&amp;ROW())</f>
        <v>99474</v>
      </c>
      <c r="Y141" s="8">
        <v>91034</v>
      </c>
      <c r="Z141" s="8">
        <v>95648</v>
      </c>
      <c r="AA141" s="8">
        <v>98878</v>
      </c>
      <c r="AB141" s="8">
        <v>96633</v>
      </c>
      <c r="AC141" s="8">
        <v>99474</v>
      </c>
      <c r="AD141" s="30" cm="1">
        <f t="array" aca="1" ref="AD141" ca="1">INDIRECT("Sheet1!"&amp;"H"&amp;ROW())</f>
        <v>48</v>
      </c>
      <c r="AE141" s="8">
        <v>50</v>
      </c>
      <c r="AF141" s="8">
        <v>50</v>
      </c>
      <c r="AG141" s="8">
        <v>50</v>
      </c>
      <c r="AH141" s="8">
        <v>50</v>
      </c>
      <c r="AI141" s="8">
        <v>48</v>
      </c>
      <c r="AJ141" s="29" cm="1">
        <f t="array" aca="1" ref="AJ141" ca="1">INDIRECT("Sheet1!"&amp;"J"&amp;ROW())</f>
        <v>12</v>
      </c>
      <c r="AK141" s="8">
        <v>24</v>
      </c>
      <c r="AL141" s="8">
        <v>22</v>
      </c>
      <c r="AM141" s="8">
        <v>22</v>
      </c>
      <c r="AN141" s="8">
        <v>12</v>
      </c>
      <c r="AO141" s="8">
        <v>12</v>
      </c>
    </row>
    <row r="142" spans="1:41">
      <c r="A142">
        <v>885796312</v>
      </c>
      <c r="B142" t="s">
        <v>463</v>
      </c>
      <c r="D142" s="8">
        <f ca="1">IFERROR(IF(Sheet1!AC142&gt;0,SMALL(INDIRECT(Sheet2!$W$2&amp;"F"&amp;Sheet2!$B142&amp;":F"&amp;Sheet2!$D142),Sheet1!AC142),IF(G142="",MAX(MAX(Sheet1!U142,IFERROR(AVERAGE(F142:J142),0)),AVERAGE(INDIRECT(Sheet2!$W$2&amp;"F"&amp;Sheet2!B142&amp;":F"&amp;Sheet2!$D142))),IF(Sheet1!U142&lt;F142,AVERAGE(F142:J142),""))),"")</f>
        <v>87300.4</v>
      </c>
      <c r="E142" s="8">
        <v>81800</v>
      </c>
      <c r="F142" s="8">
        <v>86800</v>
      </c>
      <c r="G142" s="8">
        <v>87300</v>
      </c>
      <c r="H142" s="8">
        <v>87462</v>
      </c>
      <c r="I142" s="8">
        <v>87470</v>
      </c>
      <c r="J142" s="32">
        <v>87470</v>
      </c>
      <c r="L142" s="29">
        <v>34</v>
      </c>
      <c r="M142" s="8">
        <v>27</v>
      </c>
      <c r="N142" s="8">
        <v>30</v>
      </c>
      <c r="O142" s="8">
        <v>31</v>
      </c>
      <c r="P142" s="8">
        <v>34</v>
      </c>
      <c r="Q142" s="8">
        <v>34</v>
      </c>
      <c r="S142" s="8">
        <v>1</v>
      </c>
      <c r="T142" s="8">
        <v>1</v>
      </c>
      <c r="U142" s="8">
        <v>1</v>
      </c>
      <c r="V142" s="8">
        <v>1</v>
      </c>
      <c r="W142" s="8">
        <v>1</v>
      </c>
      <c r="X142" s="29" cm="1">
        <f t="array" aca="1" ref="X142" ca="1">INDIRECT("Sheet3!"&amp;"L"&amp;ROW())</f>
        <v>99240</v>
      </c>
      <c r="Y142" s="8">
        <v>97817</v>
      </c>
      <c r="Z142" s="8">
        <v>97819</v>
      </c>
      <c r="AA142" s="8">
        <v>101786</v>
      </c>
      <c r="AB142" s="8">
        <v>99759</v>
      </c>
      <c r="AC142" s="8">
        <v>99240</v>
      </c>
      <c r="AD142" s="30" cm="1">
        <f t="array" aca="1" ref="AD142" ca="1">INDIRECT("Sheet1!"&amp;"H"&amp;ROW())</f>
        <v>43</v>
      </c>
      <c r="AE142" s="8">
        <v>45</v>
      </c>
      <c r="AF142" s="8">
        <v>46</v>
      </c>
      <c r="AG142" s="8">
        <v>44</v>
      </c>
      <c r="AH142" s="8">
        <v>43</v>
      </c>
      <c r="AI142" s="8">
        <v>43</v>
      </c>
      <c r="AJ142" s="29" cm="1">
        <f t="array" aca="1" ref="AJ142" ca="1">INDIRECT("Sheet1!"&amp;"J"&amp;ROW())</f>
        <v>15</v>
      </c>
      <c r="AK142" s="8">
        <v>16</v>
      </c>
      <c r="AL142" s="8">
        <v>14</v>
      </c>
      <c r="AM142" s="8">
        <v>14</v>
      </c>
      <c r="AN142" s="8">
        <v>15</v>
      </c>
      <c r="AO142" s="8">
        <v>15</v>
      </c>
    </row>
    <row r="143" spans="1:41">
      <c r="A143">
        <v>885796313</v>
      </c>
      <c r="B143" t="s">
        <v>464</v>
      </c>
      <c r="D143" s="8" t="str">
        <f ca="1">IFERROR(IF(Sheet1!AC143&gt;0,SMALL(INDIRECT(Sheet2!$W$2&amp;"F"&amp;Sheet2!$B143&amp;":F"&amp;Sheet2!$D143),Sheet1!AC143),IF(G143="",MAX(MAX(Sheet1!U143,IFERROR(AVERAGE(F143:J143),0)),AVERAGE(INDIRECT(Sheet2!$W$2&amp;"F"&amp;Sheet2!B143&amp;":F"&amp;Sheet2!$D143))),IF(Sheet1!U143&lt;F143,AVERAGE(F143:J143),""))),"")</f>
        <v/>
      </c>
      <c r="E143" s="8">
        <v>77789</v>
      </c>
      <c r="F143" s="8">
        <v>77790</v>
      </c>
      <c r="G143" s="8">
        <v>77799</v>
      </c>
      <c r="H143" s="8">
        <v>77800</v>
      </c>
      <c r="I143" s="8">
        <v>78375</v>
      </c>
      <c r="J143" s="32">
        <v>78375</v>
      </c>
      <c r="L143" s="29">
        <v>2</v>
      </c>
      <c r="M143" s="8">
        <v>3</v>
      </c>
      <c r="N143" s="8">
        <v>3</v>
      </c>
      <c r="O143" s="8">
        <v>2</v>
      </c>
      <c r="P143" s="8">
        <v>2</v>
      </c>
      <c r="Q143" s="8">
        <v>2</v>
      </c>
      <c r="S143" s="8">
        <v>1</v>
      </c>
      <c r="T143" s="8">
        <v>1</v>
      </c>
      <c r="U143" s="8">
        <v>1</v>
      </c>
      <c r="V143" s="8">
        <v>1</v>
      </c>
      <c r="W143" s="8">
        <v>1</v>
      </c>
      <c r="X143" s="29" cm="1">
        <f t="array" aca="1" ref="X143" ca="1">INDIRECT("Sheet3!"&amp;"L"&amp;ROW())</f>
        <v>89117</v>
      </c>
      <c r="Y143" s="8">
        <v>86740</v>
      </c>
      <c r="Z143" s="8">
        <v>86017</v>
      </c>
      <c r="AA143" s="8">
        <v>90047</v>
      </c>
      <c r="AB143" s="8">
        <v>87839</v>
      </c>
      <c r="AC143" s="8">
        <v>89117</v>
      </c>
      <c r="AD143" s="30" cm="1">
        <f t="array" aca="1" ref="AD143" ca="1">INDIRECT("Sheet1!"&amp;"H"&amp;ROW())</f>
        <v>50</v>
      </c>
      <c r="AE143" s="8">
        <v>50</v>
      </c>
      <c r="AF143" s="8">
        <v>50</v>
      </c>
      <c r="AG143" s="8">
        <v>50</v>
      </c>
      <c r="AH143" s="8">
        <v>50</v>
      </c>
      <c r="AI143" s="8">
        <v>50</v>
      </c>
      <c r="AJ143" s="29" cm="1">
        <f t="array" aca="1" ref="AJ143" ca="1">INDIRECT("Sheet1!"&amp;"J"&amp;ROW())</f>
        <v>42</v>
      </c>
      <c r="AK143" s="8">
        <v>46</v>
      </c>
      <c r="AL143" s="8">
        <v>42</v>
      </c>
      <c r="AM143" s="8">
        <v>42</v>
      </c>
      <c r="AN143" s="8">
        <v>42</v>
      </c>
      <c r="AO143" s="8">
        <v>42</v>
      </c>
    </row>
    <row r="144" spans="1:41">
      <c r="A144">
        <v>885796314</v>
      </c>
      <c r="B144" t="s">
        <v>465</v>
      </c>
      <c r="D144" s="8" t="str">
        <f ca="1">IFERROR(IF(Sheet1!AC144&gt;0,SMALL(INDIRECT(Sheet2!$W$2&amp;"F"&amp;Sheet2!$B144&amp;":F"&amp;Sheet2!$D144),Sheet1!AC144),IF(G144="",MAX(MAX(Sheet1!U144,IFERROR(AVERAGE(F144:J144),0)),AVERAGE(INDIRECT(Sheet2!$W$2&amp;"F"&amp;Sheet2!B144&amp;":F"&amp;Sheet2!$D144))),IF(Sheet1!U144&lt;F144,AVERAGE(F144:J144),""))),"")</f>
        <v/>
      </c>
      <c r="E144" s="8">
        <v>76500</v>
      </c>
      <c r="F144" s="8">
        <v>76500</v>
      </c>
      <c r="G144" s="8">
        <v>78000</v>
      </c>
      <c r="H144" s="8">
        <v>78795</v>
      </c>
      <c r="I144" s="8">
        <v>79800</v>
      </c>
      <c r="J144" s="32">
        <v>80598</v>
      </c>
      <c r="L144" s="29">
        <v>22</v>
      </c>
      <c r="M144" s="8">
        <v>22</v>
      </c>
      <c r="N144" s="8">
        <v>22</v>
      </c>
      <c r="O144" s="8">
        <v>19</v>
      </c>
      <c r="P144" s="8">
        <v>20</v>
      </c>
      <c r="Q144" s="8">
        <v>22</v>
      </c>
      <c r="S144" s="8">
        <v>1</v>
      </c>
      <c r="T144" s="8">
        <v>1</v>
      </c>
      <c r="U144" s="8">
        <v>1</v>
      </c>
      <c r="V144" s="8">
        <v>1</v>
      </c>
      <c r="W144" s="8">
        <v>1</v>
      </c>
      <c r="X144" s="29" cm="1">
        <f t="array" aca="1" ref="X144" ca="1">INDIRECT("Sheet3!"&amp;"L"&amp;ROW())</f>
        <v>89528</v>
      </c>
      <c r="Y144" s="8">
        <v>89554</v>
      </c>
      <c r="Z144" s="8">
        <v>90072</v>
      </c>
      <c r="AA144" s="8">
        <v>93720</v>
      </c>
      <c r="AB144" s="8">
        <v>89372</v>
      </c>
      <c r="AC144" s="8">
        <v>89528</v>
      </c>
      <c r="AD144" s="30" cm="1">
        <f t="array" aca="1" ref="AD144" ca="1">INDIRECT("Sheet1!"&amp;"H"&amp;ROW())</f>
        <v>45</v>
      </c>
      <c r="AE144" s="8">
        <v>47</v>
      </c>
      <c r="AF144" s="8">
        <v>46</v>
      </c>
      <c r="AG144" s="8">
        <v>47</v>
      </c>
      <c r="AH144" s="8">
        <v>45</v>
      </c>
      <c r="AI144" s="8">
        <v>45</v>
      </c>
      <c r="AJ144" s="29" cm="1">
        <f t="array" aca="1" ref="AJ144" ca="1">INDIRECT("Sheet1!"&amp;"J"&amp;ROW())</f>
        <v>20</v>
      </c>
      <c r="AK144" s="8">
        <v>23</v>
      </c>
      <c r="AL144" s="8">
        <v>20</v>
      </c>
      <c r="AM144" s="8">
        <v>20</v>
      </c>
      <c r="AN144" s="8">
        <v>20</v>
      </c>
      <c r="AO144" s="8">
        <v>20</v>
      </c>
    </row>
    <row r="145" spans="1:41">
      <c r="A145">
        <v>885796315</v>
      </c>
      <c r="B145" t="s">
        <v>466</v>
      </c>
      <c r="D145" s="8" t="str">
        <f ca="1">IFERROR(IF(Sheet1!AC145&gt;0,SMALL(INDIRECT(Sheet2!$W$2&amp;"F"&amp;Sheet2!$B145&amp;":F"&amp;Sheet2!$D145),Sheet1!AC145),IF(G145="",MAX(MAX(Sheet1!U145,IFERROR(AVERAGE(F145:J145),0)),AVERAGE(INDIRECT(Sheet2!$W$2&amp;"F"&amp;Sheet2!B145&amp;":F"&amp;Sheet2!$D145))),IF(Sheet1!U145&lt;F145,AVERAGE(F145:J145),""))),"")</f>
        <v/>
      </c>
      <c r="E145" s="8">
        <v>96000</v>
      </c>
      <c r="F145" s="8">
        <v>96000</v>
      </c>
      <c r="G145" s="8">
        <v>98244</v>
      </c>
      <c r="H145" s="8">
        <v>98244</v>
      </c>
      <c r="I145" s="8">
        <v>98248</v>
      </c>
      <c r="J145" s="32">
        <v>98248</v>
      </c>
      <c r="L145" s="29">
        <v>22</v>
      </c>
      <c r="M145" s="8">
        <v>22</v>
      </c>
      <c r="N145" s="8">
        <v>22</v>
      </c>
      <c r="O145" s="8">
        <v>19</v>
      </c>
      <c r="P145" s="8">
        <v>20</v>
      </c>
      <c r="Q145" s="8">
        <v>22</v>
      </c>
      <c r="S145" s="8">
        <v>1</v>
      </c>
      <c r="T145" s="8">
        <v>1</v>
      </c>
      <c r="U145" s="8">
        <v>1</v>
      </c>
      <c r="V145" s="8">
        <v>1</v>
      </c>
      <c r="W145" s="8">
        <v>1</v>
      </c>
      <c r="X145" s="29" cm="1">
        <f t="array" aca="1" ref="X145" ca="1">INDIRECT("Sheet3!"&amp;"L"&amp;ROW())</f>
        <v>110323</v>
      </c>
      <c r="Y145" s="8">
        <v>112375</v>
      </c>
      <c r="Z145" s="8">
        <v>111458</v>
      </c>
      <c r="AA145" s="8">
        <v>115473</v>
      </c>
      <c r="AB145" s="8">
        <v>110980</v>
      </c>
      <c r="AC145" s="8">
        <v>110323</v>
      </c>
      <c r="AD145" s="30" cm="1">
        <f t="array" aca="1" ref="AD145" ca="1">INDIRECT("Sheet1!"&amp;"H"&amp;ROW())</f>
        <v>45</v>
      </c>
      <c r="AE145" s="8">
        <v>47</v>
      </c>
      <c r="AF145" s="8">
        <v>48</v>
      </c>
      <c r="AG145" s="8">
        <v>48</v>
      </c>
      <c r="AH145" s="8">
        <v>46</v>
      </c>
      <c r="AI145" s="8">
        <v>45</v>
      </c>
      <c r="AJ145" s="29" cm="1">
        <f t="array" aca="1" ref="AJ145" ca="1">INDIRECT("Sheet1!"&amp;"J"&amp;ROW())</f>
        <v>22</v>
      </c>
      <c r="AK145" s="8">
        <v>25</v>
      </c>
      <c r="AL145" s="8">
        <v>21</v>
      </c>
      <c r="AM145" s="8">
        <v>21</v>
      </c>
      <c r="AN145" s="8">
        <v>22</v>
      </c>
      <c r="AO145" s="8">
        <v>22</v>
      </c>
    </row>
    <row r="146" spans="1:41">
      <c r="A146">
        <v>885796316</v>
      </c>
      <c r="B146" t="s">
        <v>467</v>
      </c>
      <c r="D146" s="8" t="str">
        <f ca="1">IFERROR(IF(Sheet1!AC146&gt;0,SMALL(INDIRECT(Sheet2!$W$2&amp;"F"&amp;Sheet2!$B146&amp;":F"&amp;Sheet2!$D146),Sheet1!AC146),IF(G146="",MAX(MAX(Sheet1!U146,IFERROR(AVERAGE(F146:J146),0)),AVERAGE(INDIRECT(Sheet2!$W$2&amp;"F"&amp;Sheet2!B146&amp;":F"&amp;Sheet2!$D146))),IF(Sheet1!U146&lt;F146,AVERAGE(F146:J146),""))),"")</f>
        <v/>
      </c>
      <c r="L146" s="29">
        <v>46</v>
      </c>
      <c r="M146" s="8">
        <v>42</v>
      </c>
      <c r="N146" s="8">
        <v>42</v>
      </c>
      <c r="O146" s="8">
        <v>40</v>
      </c>
      <c r="P146" s="8">
        <v>42</v>
      </c>
      <c r="Q146" s="8">
        <v>46</v>
      </c>
      <c r="S146" s="8">
        <v>0</v>
      </c>
      <c r="T146" s="8">
        <v>0</v>
      </c>
      <c r="U146" s="8">
        <v>0</v>
      </c>
      <c r="V146" s="8">
        <v>0</v>
      </c>
      <c r="W146" s="8">
        <v>0</v>
      </c>
      <c r="X146" s="29" cm="1">
        <f t="array" aca="1" ref="X146" ca="1">INDIRECT("Sheet3!"&amp;"L"&amp;ROW())</f>
        <v>59864</v>
      </c>
      <c r="Y146" s="8">
        <v>65385</v>
      </c>
      <c r="Z146" s="8">
        <v>65385</v>
      </c>
      <c r="AA146" s="8">
        <v>69780</v>
      </c>
      <c r="AB146" s="8">
        <v>59864</v>
      </c>
      <c r="AC146" s="8">
        <v>59864</v>
      </c>
      <c r="AD146" s="30" cm="1">
        <f t="array" aca="1" ref="AD146" ca="1">INDIRECT("Sheet1!"&amp;"H"&amp;ROW())</f>
        <v>0</v>
      </c>
      <c r="AE146" s="8">
        <v>2</v>
      </c>
      <c r="AF146" s="8">
        <v>1</v>
      </c>
      <c r="AG146" s="8">
        <v>1</v>
      </c>
      <c r="AH146" s="8">
        <v>0</v>
      </c>
      <c r="AI146" s="8">
        <v>0</v>
      </c>
      <c r="AJ146" s="29" cm="1">
        <f t="array" aca="1" ref="AJ146" ca="1">INDIRECT("Sheet1!"&amp;"J"&amp;ROW())</f>
        <v>0</v>
      </c>
      <c r="AK146" s="8">
        <v>1</v>
      </c>
      <c r="AL146" s="8">
        <v>0</v>
      </c>
      <c r="AM146" s="8">
        <v>0</v>
      </c>
      <c r="AN146" s="8">
        <v>0</v>
      </c>
      <c r="AO146" s="8">
        <v>0</v>
      </c>
    </row>
    <row r="147" spans="1:41">
      <c r="A147">
        <v>885796317</v>
      </c>
      <c r="B147" t="s">
        <v>468</v>
      </c>
      <c r="D147" s="8">
        <f ca="1">IFERROR(IF(Sheet1!AC147&gt;0,SMALL(INDIRECT(Sheet2!$W$2&amp;"F"&amp;Sheet2!$B147&amp;":F"&amp;Sheet2!$D147),Sheet1!AC147),IF(G147="",MAX(MAX(Sheet1!U147,IFERROR(AVERAGE(F147:J147),0)),AVERAGE(INDIRECT(Sheet2!$W$2&amp;"F"&amp;Sheet2!B147&amp;":F"&amp;Sheet2!$D147))),IF(Sheet1!U147&lt;F147,AVERAGE(F147:J147),""))),"")</f>
        <v>55800</v>
      </c>
      <c r="E147" s="8">
        <v>55800</v>
      </c>
      <c r="L147" s="29">
        <v>50</v>
      </c>
      <c r="M147" s="8">
        <v>53</v>
      </c>
      <c r="N147" s="8">
        <v>52</v>
      </c>
      <c r="O147" s="8">
        <v>51</v>
      </c>
      <c r="P147" s="8">
        <v>51</v>
      </c>
      <c r="Q147" s="8">
        <v>50</v>
      </c>
      <c r="S147" s="8">
        <v>0</v>
      </c>
      <c r="T147" s="8">
        <v>0</v>
      </c>
      <c r="U147" s="8">
        <v>0</v>
      </c>
      <c r="V147" s="8">
        <v>0</v>
      </c>
      <c r="W147" s="8">
        <v>0</v>
      </c>
      <c r="X147" s="29" cm="1">
        <f t="array" aca="1" ref="X147" ca="1">INDIRECT("Sheet3!"&amp;"L"&amp;ROW())</f>
        <v>65714</v>
      </c>
      <c r="Y147" s="8">
        <v>65714</v>
      </c>
      <c r="Z147" s="8">
        <v>65714</v>
      </c>
      <c r="AA147" s="8">
        <v>70110</v>
      </c>
      <c r="AB147" s="8">
        <v>65714</v>
      </c>
      <c r="AC147" s="8">
        <v>65714</v>
      </c>
      <c r="AD147" s="30" cm="1">
        <f t="array" aca="1" ref="AD147" ca="1">INDIRECT("Sheet1!"&amp;"H"&amp;ROW())</f>
        <v>1</v>
      </c>
      <c r="AE147" s="8">
        <v>1</v>
      </c>
      <c r="AF147" s="8">
        <v>1</v>
      </c>
      <c r="AG147" s="8">
        <v>1</v>
      </c>
      <c r="AH147" s="8">
        <v>1</v>
      </c>
      <c r="AI147" s="8">
        <v>1</v>
      </c>
      <c r="AJ147" s="29" cm="1">
        <f t="array" aca="1" ref="AJ147" ca="1">INDIRECT("Sheet1!"&amp;"J"&amp;ROW())</f>
        <v>1</v>
      </c>
      <c r="AK147" s="8">
        <v>1</v>
      </c>
      <c r="AL147" s="8">
        <v>1</v>
      </c>
      <c r="AM147" s="8">
        <v>1</v>
      </c>
      <c r="AN147" s="8">
        <v>1</v>
      </c>
      <c r="AO147" s="8">
        <v>1</v>
      </c>
    </row>
    <row r="148" spans="1:41">
      <c r="A148">
        <v>885796319</v>
      </c>
      <c r="B148" t="s">
        <v>469</v>
      </c>
      <c r="D148" s="8">
        <f ca="1">IFERROR(IF(Sheet1!AC148&gt;0,SMALL(INDIRECT(Sheet2!$W$2&amp;"F"&amp;Sheet2!$B148&amp;":F"&amp;Sheet2!$D148),Sheet1!AC148),IF(G148="",MAX(MAX(Sheet1!U148,IFERROR(AVERAGE(F148:J148),0)),AVERAGE(INDIRECT(Sheet2!$W$2&amp;"F"&amp;Sheet2!B148&amp;":F"&amp;Sheet2!$D148))),IF(Sheet1!U148&lt;F148,AVERAGE(F148:J148),""))),"")</f>
        <v>49800</v>
      </c>
      <c r="E148" s="8">
        <v>49800</v>
      </c>
      <c r="L148" s="29">
        <v>50</v>
      </c>
      <c r="M148" s="8">
        <v>53</v>
      </c>
      <c r="N148" s="8">
        <v>52</v>
      </c>
      <c r="O148" s="8">
        <v>51</v>
      </c>
      <c r="P148" s="8">
        <v>51</v>
      </c>
      <c r="Q148" s="8">
        <v>50</v>
      </c>
      <c r="S148" s="8">
        <v>0</v>
      </c>
      <c r="T148" s="8">
        <v>0</v>
      </c>
      <c r="U148" s="8">
        <v>0</v>
      </c>
      <c r="V148" s="8">
        <v>0</v>
      </c>
      <c r="W148" s="8">
        <v>0</v>
      </c>
      <c r="X148" s="29" cm="1">
        <f t="array" aca="1" ref="X148" ca="1">INDIRECT("Sheet3!"&amp;"L"&amp;ROW())</f>
        <v>58571</v>
      </c>
      <c r="Y148" s="8">
        <v>58571</v>
      </c>
      <c r="Z148" s="8">
        <v>58571</v>
      </c>
      <c r="AA148" s="8">
        <v>62418</v>
      </c>
      <c r="AB148" s="8">
        <v>58571</v>
      </c>
      <c r="AC148" s="8">
        <v>58571</v>
      </c>
      <c r="AD148" s="30" cm="1">
        <f t="array" aca="1" ref="AD148" ca="1">INDIRECT("Sheet1!"&amp;"H"&amp;ROW())</f>
        <v>1</v>
      </c>
      <c r="AE148" s="8">
        <v>1</v>
      </c>
      <c r="AF148" s="8">
        <v>1</v>
      </c>
      <c r="AG148" s="8">
        <v>1</v>
      </c>
      <c r="AH148" s="8">
        <v>1</v>
      </c>
      <c r="AI148" s="8">
        <v>1</v>
      </c>
      <c r="AJ148" s="29" cm="1">
        <f t="array" aca="1" ref="AJ148" ca="1">INDIRECT("Sheet1!"&amp;"J"&amp;ROW())</f>
        <v>1</v>
      </c>
      <c r="AK148" s="8">
        <v>1</v>
      </c>
      <c r="AL148" s="8">
        <v>1</v>
      </c>
      <c r="AM148" s="8">
        <v>1</v>
      </c>
      <c r="AN148" s="8">
        <v>1</v>
      </c>
      <c r="AO148" s="8">
        <v>1</v>
      </c>
    </row>
    <row r="149" spans="1:41">
      <c r="A149">
        <v>885796318</v>
      </c>
      <c r="B149" t="s">
        <v>470</v>
      </c>
      <c r="D149" s="8" t="str">
        <f ca="1">IFERROR(IF(Sheet1!AC149&gt;0,SMALL(INDIRECT(Sheet2!$W$2&amp;"F"&amp;Sheet2!$B149&amp;":F"&amp;Sheet2!$D149),Sheet1!AC149),IF(G149="",MAX(MAX(Sheet1!U149,IFERROR(AVERAGE(F149:J149),0)),AVERAGE(INDIRECT(Sheet2!$W$2&amp;"F"&amp;Sheet2!B149&amp;":F"&amp;Sheet2!$D149))),IF(Sheet1!U149&lt;F149,AVERAGE(F149:J149),""))),"")</f>
        <v/>
      </c>
      <c r="L149" s="29" t="s">
        <v>2394</v>
      </c>
      <c r="M149" s="8">
        <v>46</v>
      </c>
      <c r="N149" s="8">
        <v>55</v>
      </c>
      <c r="O149" s="8" t="s">
        <v>2394</v>
      </c>
      <c r="P149" s="8" t="s">
        <v>2394</v>
      </c>
      <c r="Q149" s="8" t="s">
        <v>2394</v>
      </c>
      <c r="S149" s="8">
        <v>0</v>
      </c>
      <c r="T149" s="8">
        <v>0</v>
      </c>
      <c r="U149" s="8">
        <v>0</v>
      </c>
      <c r="V149" s="8">
        <v>0</v>
      </c>
      <c r="W149" s="8">
        <v>0</v>
      </c>
      <c r="X149" s="29" cm="1">
        <f t="array" aca="1" ref="X149" ca="1">INDIRECT("Sheet3!"&amp;"L"&amp;ROW())</f>
        <v>44245</v>
      </c>
      <c r="Y149" s="8">
        <v>44245</v>
      </c>
      <c r="Z149" s="8">
        <v>44245</v>
      </c>
      <c r="AA149" s="8">
        <v>44245</v>
      </c>
      <c r="AB149" s="8">
        <v>44245</v>
      </c>
      <c r="AC149" s="8">
        <v>44245</v>
      </c>
      <c r="AD149" s="30" cm="1">
        <f t="array" aca="1" ref="AD149" ca="1">INDIRECT("Sheet1!"&amp;"H"&amp;ROW())</f>
        <v>0</v>
      </c>
      <c r="AE149" s="8">
        <v>0</v>
      </c>
      <c r="AF149" s="8">
        <v>0</v>
      </c>
      <c r="AG149" s="8">
        <v>0</v>
      </c>
      <c r="AH149" s="8">
        <v>0</v>
      </c>
      <c r="AI149" s="8">
        <v>0</v>
      </c>
      <c r="AJ149" s="29" cm="1">
        <f t="array" aca="1" ref="AJ149" ca="1">INDIRECT("Sheet1!"&amp;"J"&amp;ROW())</f>
        <v>0</v>
      </c>
      <c r="AK149" s="8">
        <v>0</v>
      </c>
      <c r="AL149" s="8">
        <v>0</v>
      </c>
      <c r="AM149" s="8">
        <v>0</v>
      </c>
      <c r="AN149" s="8">
        <v>0</v>
      </c>
      <c r="AO149" s="8">
        <v>0</v>
      </c>
    </row>
    <row r="150" spans="1:41">
      <c r="A150">
        <v>885796322</v>
      </c>
      <c r="B150" t="s">
        <v>471</v>
      </c>
      <c r="D150" s="8" t="str">
        <f ca="1">IFERROR(IF(Sheet1!AC150&gt;0,SMALL(INDIRECT(Sheet2!$W$2&amp;"F"&amp;Sheet2!$B150&amp;":F"&amp;Sheet2!$D150),Sheet1!AC150),IF(G150="",MAX(MAX(Sheet1!U150,IFERROR(AVERAGE(F150:J150),0)),AVERAGE(INDIRECT(Sheet2!$W$2&amp;"F"&amp;Sheet2!B150&amp;":F"&amp;Sheet2!$D150))),IF(Sheet1!U150&lt;F150,AVERAGE(F150:J150),""))),"")</f>
        <v/>
      </c>
      <c r="L150" s="29" t="s">
        <v>2394</v>
      </c>
      <c r="M150" s="8">
        <v>46</v>
      </c>
      <c r="N150" s="8">
        <v>55</v>
      </c>
      <c r="O150" s="8" t="s">
        <v>2394</v>
      </c>
      <c r="P150" s="8" t="s">
        <v>2394</v>
      </c>
      <c r="Q150" s="8" t="s">
        <v>2394</v>
      </c>
      <c r="S150" s="8">
        <v>0</v>
      </c>
      <c r="T150" s="8">
        <v>0</v>
      </c>
      <c r="U150" s="8">
        <v>0</v>
      </c>
      <c r="V150" s="8">
        <v>0</v>
      </c>
      <c r="W150" s="8">
        <v>0</v>
      </c>
      <c r="X150" s="29" cm="1">
        <f t="array" aca="1" ref="X150" ca="1">INDIRECT("Sheet3!"&amp;"L"&amp;ROW())</f>
        <v>34264</v>
      </c>
      <c r="Y150" s="8">
        <v>34264</v>
      </c>
      <c r="Z150" s="8">
        <v>34264</v>
      </c>
      <c r="AA150" s="8">
        <v>34264</v>
      </c>
      <c r="AB150" s="8">
        <v>34264</v>
      </c>
      <c r="AC150" s="8">
        <v>34264</v>
      </c>
      <c r="AD150" s="30" cm="1">
        <f t="array" aca="1" ref="AD150" ca="1">INDIRECT("Sheet1!"&amp;"H"&amp;ROW())</f>
        <v>0</v>
      </c>
      <c r="AE150" s="8">
        <v>0</v>
      </c>
      <c r="AF150" s="8">
        <v>0</v>
      </c>
      <c r="AG150" s="8">
        <v>0</v>
      </c>
      <c r="AH150" s="8">
        <v>0</v>
      </c>
      <c r="AI150" s="8">
        <v>0</v>
      </c>
      <c r="AJ150" s="29" cm="1">
        <f t="array" aca="1" ref="AJ150" ca="1">INDIRECT("Sheet1!"&amp;"J"&amp;ROW())</f>
        <v>0</v>
      </c>
      <c r="AK150" s="8">
        <v>0</v>
      </c>
      <c r="AL150" s="8">
        <v>0</v>
      </c>
      <c r="AM150" s="8">
        <v>0</v>
      </c>
      <c r="AN150" s="8">
        <v>0</v>
      </c>
      <c r="AO150" s="8">
        <v>0</v>
      </c>
    </row>
    <row r="151" spans="1:41">
      <c r="A151">
        <v>885796320</v>
      </c>
      <c r="B151" t="s">
        <v>472</v>
      </c>
      <c r="D151" s="8" t="str">
        <f ca="1">IFERROR(IF(Sheet1!AC151&gt;0,SMALL(INDIRECT(Sheet2!$W$2&amp;"F"&amp;Sheet2!$B151&amp;":F"&amp;Sheet2!$D151),Sheet1!AC151),IF(G151="",MAX(MAX(Sheet1!U151,IFERROR(AVERAGE(F151:J151),0)),AVERAGE(INDIRECT(Sheet2!$W$2&amp;"F"&amp;Sheet2!B151&amp;":F"&amp;Sheet2!$D151))),IF(Sheet1!U151&lt;F151,AVERAGE(F151:J151),""))),"")</f>
        <v/>
      </c>
      <c r="L151" s="29" t="s">
        <v>2394</v>
      </c>
      <c r="M151" s="8">
        <v>46</v>
      </c>
      <c r="N151" s="8">
        <v>55</v>
      </c>
      <c r="O151" s="8" t="s">
        <v>2394</v>
      </c>
      <c r="P151" s="8" t="s">
        <v>2394</v>
      </c>
      <c r="Q151" s="8" t="s">
        <v>2394</v>
      </c>
      <c r="S151" s="8">
        <v>0</v>
      </c>
      <c r="T151" s="8">
        <v>0</v>
      </c>
      <c r="U151" s="8">
        <v>0</v>
      </c>
      <c r="V151" s="8">
        <v>0</v>
      </c>
      <c r="W151" s="8">
        <v>0</v>
      </c>
      <c r="X151" s="29" cm="1">
        <f t="array" aca="1" ref="X151" ca="1">INDIRECT("Sheet3!"&amp;"L"&amp;ROW())</f>
        <v>32967</v>
      </c>
      <c r="Y151" s="8">
        <v>32967</v>
      </c>
      <c r="Z151" s="8">
        <v>32967</v>
      </c>
      <c r="AA151" s="8">
        <v>32967</v>
      </c>
      <c r="AB151" s="8">
        <v>32967</v>
      </c>
      <c r="AC151" s="8">
        <v>32967</v>
      </c>
      <c r="AD151" s="30" cm="1">
        <f t="array" aca="1" ref="AD151" ca="1">INDIRECT("Sheet1!"&amp;"H"&amp;ROW())</f>
        <v>0</v>
      </c>
      <c r="AE151" s="8">
        <v>0</v>
      </c>
      <c r="AF151" s="8">
        <v>0</v>
      </c>
      <c r="AG151" s="8">
        <v>0</v>
      </c>
      <c r="AH151" s="8">
        <v>0</v>
      </c>
      <c r="AI151" s="8">
        <v>0</v>
      </c>
      <c r="AJ151" s="29" cm="1">
        <f t="array" aca="1" ref="AJ151" ca="1">INDIRECT("Sheet1!"&amp;"J"&amp;ROW())</f>
        <v>0</v>
      </c>
      <c r="AK151" s="8">
        <v>0</v>
      </c>
      <c r="AL151" s="8">
        <v>0</v>
      </c>
      <c r="AM151" s="8">
        <v>0</v>
      </c>
      <c r="AN151" s="8">
        <v>0</v>
      </c>
      <c r="AO151" s="8">
        <v>0</v>
      </c>
    </row>
    <row r="152" spans="1:41">
      <c r="A152">
        <v>885796321</v>
      </c>
      <c r="B152" t="s">
        <v>473</v>
      </c>
      <c r="D152" s="8" t="str">
        <f ca="1">IFERROR(IF(Sheet1!AC152&gt;0,SMALL(INDIRECT(Sheet2!$W$2&amp;"F"&amp;Sheet2!$B152&amp;":F"&amp;Sheet2!$D152),Sheet1!AC152),IF(G152="",MAX(MAX(Sheet1!U152,IFERROR(AVERAGE(F152:J152),0)),AVERAGE(INDIRECT(Sheet2!$W$2&amp;"F"&amp;Sheet2!B152&amp;":F"&amp;Sheet2!$D152))),IF(Sheet1!U152&lt;F152,AVERAGE(F152:J152),""))),"")</f>
        <v/>
      </c>
      <c r="E152" s="8">
        <v>53800</v>
      </c>
      <c r="F152" s="8">
        <v>53800</v>
      </c>
      <c r="G152" s="8">
        <v>53801</v>
      </c>
      <c r="H152" s="8">
        <v>54300</v>
      </c>
      <c r="L152" s="29">
        <v>48</v>
      </c>
      <c r="M152" s="8">
        <v>41</v>
      </c>
      <c r="N152" s="8">
        <v>36</v>
      </c>
      <c r="O152" s="8">
        <v>37</v>
      </c>
      <c r="P152" s="8">
        <v>45</v>
      </c>
      <c r="Q152" s="8">
        <v>48</v>
      </c>
      <c r="S152" s="8">
        <v>0</v>
      </c>
      <c r="T152" s="8">
        <v>0</v>
      </c>
      <c r="U152" s="8">
        <v>0</v>
      </c>
      <c r="V152" s="8">
        <v>0</v>
      </c>
      <c r="W152" s="8">
        <v>0</v>
      </c>
      <c r="X152" s="29" cm="1">
        <f t="array" aca="1" ref="X152" ca="1">INDIRECT("Sheet3!"&amp;"L"&amp;ROW())</f>
        <v>75375</v>
      </c>
      <c r="Y152" s="8">
        <v>75375</v>
      </c>
      <c r="Z152" s="8">
        <v>75375</v>
      </c>
      <c r="AA152" s="8">
        <v>75375</v>
      </c>
      <c r="AB152" s="8">
        <v>75375</v>
      </c>
      <c r="AC152" s="8">
        <v>75375</v>
      </c>
      <c r="AD152" s="30" cm="1">
        <f t="array" aca="1" ref="AD152" ca="1">INDIRECT("Sheet1!"&amp;"H"&amp;ROW())</f>
        <v>6</v>
      </c>
      <c r="AE152" s="8">
        <v>5</v>
      </c>
      <c r="AF152" s="8">
        <v>5</v>
      </c>
      <c r="AG152" s="8">
        <v>4</v>
      </c>
      <c r="AH152" s="8">
        <v>4</v>
      </c>
      <c r="AI152" s="8">
        <v>6</v>
      </c>
      <c r="AJ152" s="29" cm="1">
        <f t="array" aca="1" ref="AJ152" ca="1">INDIRECT("Sheet1!"&amp;"J"&amp;ROW())</f>
        <v>4</v>
      </c>
      <c r="AK152" s="8">
        <v>2</v>
      </c>
      <c r="AL152" s="8">
        <v>2</v>
      </c>
      <c r="AM152" s="8">
        <v>2</v>
      </c>
      <c r="AN152" s="8">
        <v>4</v>
      </c>
      <c r="AO152" s="8">
        <v>4</v>
      </c>
    </row>
    <row r="153" spans="1:41">
      <c r="A153">
        <v>885796323</v>
      </c>
      <c r="B153" t="s">
        <v>474</v>
      </c>
      <c r="D153" s="8">
        <f ca="1">IFERROR(IF(Sheet1!AC153&gt;0,SMALL(INDIRECT(Sheet2!$W$2&amp;"F"&amp;Sheet2!$B153&amp;":F"&amp;Sheet2!$D153),Sheet1!AC153),IF(G153="",MAX(MAX(Sheet1!U153,IFERROR(AVERAGE(F153:J153),0)),AVERAGE(INDIRECT(Sheet2!$W$2&amp;"F"&amp;Sheet2!B153&amp;":F"&amp;Sheet2!$D153))),IF(Sheet1!U153&lt;F153,AVERAGE(F153:J153),""))),"")</f>
        <v>65210.5</v>
      </c>
      <c r="E153" s="8">
        <v>62500</v>
      </c>
      <c r="L153" s="29">
        <v>48</v>
      </c>
      <c r="M153" s="8">
        <v>41</v>
      </c>
      <c r="N153" s="8">
        <v>36</v>
      </c>
      <c r="O153" s="8">
        <v>37</v>
      </c>
      <c r="P153" s="8">
        <v>45</v>
      </c>
      <c r="Q153" s="8">
        <v>48</v>
      </c>
      <c r="S153" s="8">
        <v>0</v>
      </c>
      <c r="T153" s="8">
        <v>0</v>
      </c>
      <c r="U153" s="8">
        <v>0</v>
      </c>
      <c r="V153" s="8">
        <v>1</v>
      </c>
      <c r="W153" s="8">
        <v>1</v>
      </c>
      <c r="X153" s="29" cm="1">
        <f t="array" aca="1" ref="X153" ca="1">INDIRECT("Sheet3!"&amp;"L"&amp;ROW())</f>
        <v>76055</v>
      </c>
      <c r="Y153" s="8">
        <v>61555</v>
      </c>
      <c r="Z153" s="8">
        <v>81232</v>
      </c>
      <c r="AA153" s="8">
        <v>80451</v>
      </c>
      <c r="AB153" s="8">
        <v>76055</v>
      </c>
      <c r="AC153" s="8">
        <v>76055</v>
      </c>
      <c r="AD153" s="30" cm="1">
        <f t="array" aca="1" ref="AD153" ca="1">INDIRECT("Sheet1!"&amp;"H"&amp;ROW())</f>
        <v>2</v>
      </c>
      <c r="AE153" s="8">
        <v>4</v>
      </c>
      <c r="AF153" s="8">
        <v>1</v>
      </c>
      <c r="AG153" s="8">
        <v>2</v>
      </c>
      <c r="AH153" s="8">
        <v>2</v>
      </c>
      <c r="AI153" s="8">
        <v>2</v>
      </c>
      <c r="AJ153" s="29" cm="1">
        <f t="array" aca="1" ref="AJ153" ca="1">INDIRECT("Sheet1!"&amp;"J"&amp;ROW())</f>
        <v>1</v>
      </c>
      <c r="AK153" s="8">
        <v>1</v>
      </c>
      <c r="AL153" s="8">
        <v>1</v>
      </c>
      <c r="AM153" s="8">
        <v>1</v>
      </c>
      <c r="AN153" s="8">
        <v>1</v>
      </c>
      <c r="AO153" s="8">
        <v>1</v>
      </c>
    </row>
    <row r="154" spans="1:41">
      <c r="A154">
        <v>885796324</v>
      </c>
      <c r="B154" t="s">
        <v>475</v>
      </c>
      <c r="D154" s="8">
        <f ca="1">IFERROR(IF(Sheet1!AC154&gt;0,SMALL(INDIRECT(Sheet2!$W$2&amp;"F"&amp;Sheet2!$B154&amp;":F"&amp;Sheet2!$D154),Sheet1!AC154),IF(G154="",MAX(MAX(Sheet1!U154,IFERROR(AVERAGE(F154:J154),0)),AVERAGE(INDIRECT(Sheet2!$W$2&amp;"F"&amp;Sheet2!B154&amp;":F"&amp;Sheet2!$D154))),IF(Sheet1!U154&lt;F154,AVERAGE(F154:J154),""))),"")</f>
        <v>44780</v>
      </c>
      <c r="E154" s="8">
        <v>44780</v>
      </c>
      <c r="L154" s="29">
        <v>9</v>
      </c>
      <c r="M154" s="8">
        <v>8</v>
      </c>
      <c r="N154" s="8">
        <v>7</v>
      </c>
      <c r="O154" s="8">
        <v>7</v>
      </c>
      <c r="P154" s="8">
        <v>9</v>
      </c>
      <c r="Q154" s="8">
        <v>9</v>
      </c>
      <c r="S154" s="8">
        <v>1</v>
      </c>
      <c r="T154" s="8">
        <v>1</v>
      </c>
      <c r="U154" s="8">
        <v>1</v>
      </c>
      <c r="V154" s="8">
        <v>1</v>
      </c>
      <c r="W154" s="8">
        <v>1</v>
      </c>
      <c r="X154" s="29" cm="1">
        <f t="array" aca="1" ref="X154" ca="1">INDIRECT("Sheet3!"&amp;"L"&amp;ROW())</f>
        <v>53055</v>
      </c>
      <c r="Y154" s="8">
        <v>49998</v>
      </c>
      <c r="Z154" s="8">
        <v>50110</v>
      </c>
      <c r="AA154" s="8">
        <v>56901</v>
      </c>
      <c r="AB154" s="8">
        <v>54777</v>
      </c>
      <c r="AC154" s="8">
        <v>53055</v>
      </c>
      <c r="AD154" s="30" cm="1">
        <f t="array" aca="1" ref="AD154" ca="1">INDIRECT("Sheet1!"&amp;"H"&amp;ROW())</f>
        <v>1</v>
      </c>
      <c r="AE154" s="8">
        <v>12</v>
      </c>
      <c r="AF154" s="8">
        <v>9</v>
      </c>
      <c r="AG154" s="8">
        <v>1</v>
      </c>
      <c r="AH154" s="8">
        <v>3</v>
      </c>
      <c r="AI154" s="8">
        <v>1</v>
      </c>
      <c r="AJ154" s="29" cm="1">
        <f t="array" aca="1" ref="AJ154" ca="1">INDIRECT("Sheet1!"&amp;"J"&amp;ROW())</f>
        <v>1</v>
      </c>
      <c r="AK154" s="8">
        <v>1</v>
      </c>
      <c r="AL154" s="8">
        <v>3</v>
      </c>
      <c r="AM154" s="8">
        <v>3</v>
      </c>
      <c r="AN154" s="8">
        <v>1</v>
      </c>
      <c r="AO154" s="8">
        <v>1</v>
      </c>
    </row>
    <row r="155" spans="1:41">
      <c r="A155">
        <v>885796325</v>
      </c>
      <c r="B155" t="s">
        <v>476</v>
      </c>
      <c r="D155" s="8">
        <f ca="1">IFERROR(IF(Sheet1!AC155&gt;0,SMALL(INDIRECT(Sheet2!$W$2&amp;"F"&amp;Sheet2!$B155&amp;":F"&amp;Sheet2!$D155),Sheet1!AC155),IF(G155="",MAX(MAX(Sheet1!U155,IFERROR(AVERAGE(F155:J155),0)),AVERAGE(INDIRECT(Sheet2!$W$2&amp;"F"&amp;Sheet2!B155&amp;":F"&amp;Sheet2!$D155))),IF(Sheet1!U155&lt;F155,AVERAGE(F155:J155),""))),"")</f>
        <v>43780</v>
      </c>
      <c r="E155" s="8">
        <v>43700</v>
      </c>
      <c r="F155" s="8">
        <v>43780</v>
      </c>
      <c r="L155" s="29">
        <v>9</v>
      </c>
      <c r="M155" s="8">
        <v>8</v>
      </c>
      <c r="N155" s="8">
        <v>7</v>
      </c>
      <c r="O155" s="8">
        <v>7</v>
      </c>
      <c r="P155" s="8">
        <v>9</v>
      </c>
      <c r="Q155" s="8">
        <v>9</v>
      </c>
      <c r="S155" s="8">
        <v>1</v>
      </c>
      <c r="T155" s="8">
        <v>1</v>
      </c>
      <c r="U155" s="8">
        <v>1</v>
      </c>
      <c r="V155" s="8">
        <v>1</v>
      </c>
      <c r="W155" s="8">
        <v>1</v>
      </c>
      <c r="X155" s="29" cm="1">
        <f t="array" aca="1" ref="X155" ca="1">INDIRECT("Sheet3!"&amp;"L"&amp;ROW())</f>
        <v>51956</v>
      </c>
      <c r="Y155" s="8">
        <v>49515</v>
      </c>
      <c r="Z155" s="8">
        <v>50001</v>
      </c>
      <c r="AA155" s="8">
        <v>53731</v>
      </c>
      <c r="AB155" s="8">
        <v>51029</v>
      </c>
      <c r="AC155" s="8">
        <v>51956</v>
      </c>
      <c r="AD155" s="30" cm="1">
        <f t="array" aca="1" ref="AD155" ca="1">INDIRECT("Sheet1!"&amp;"H"&amp;ROW())</f>
        <v>3</v>
      </c>
      <c r="AE155" s="8">
        <v>10</v>
      </c>
      <c r="AF155" s="8">
        <v>9</v>
      </c>
      <c r="AG155" s="8">
        <v>11</v>
      </c>
      <c r="AH155" s="8">
        <v>6</v>
      </c>
      <c r="AI155" s="8">
        <v>3</v>
      </c>
      <c r="AJ155" s="29" cm="1">
        <f t="array" aca="1" ref="AJ155" ca="1">INDIRECT("Sheet1!"&amp;"J"&amp;ROW())</f>
        <v>2</v>
      </c>
      <c r="AK155" s="8">
        <v>8</v>
      </c>
      <c r="AL155" s="8">
        <v>5</v>
      </c>
      <c r="AM155" s="8">
        <v>5</v>
      </c>
      <c r="AN155" s="8">
        <v>2</v>
      </c>
      <c r="AO155" s="8">
        <v>2</v>
      </c>
    </row>
    <row r="156" spans="1:41">
      <c r="A156">
        <v>885796330</v>
      </c>
      <c r="B156" t="s">
        <v>477</v>
      </c>
      <c r="D156" s="8" t="str">
        <f ca="1">IFERROR(IF(Sheet1!AC156&gt;0,SMALL(INDIRECT(Sheet2!$W$2&amp;"F"&amp;Sheet2!$B156&amp;":F"&amp;Sheet2!$D156),Sheet1!AC156),IF(G156="",MAX(MAX(Sheet1!U156,IFERROR(AVERAGE(F156:J156),0)),AVERAGE(INDIRECT(Sheet2!$W$2&amp;"F"&amp;Sheet2!B156&amp;":F"&amp;Sheet2!$D156))),IF(Sheet1!U156&lt;F156,AVERAGE(F156:J156),""))),"")</f>
        <v/>
      </c>
      <c r="E156" s="8">
        <v>42544</v>
      </c>
      <c r="F156" s="8">
        <v>42545</v>
      </c>
      <c r="G156" s="8">
        <v>42545</v>
      </c>
      <c r="H156" s="8">
        <v>42780</v>
      </c>
      <c r="I156" s="8">
        <v>43500</v>
      </c>
      <c r="J156" s="32">
        <v>43780</v>
      </c>
      <c r="L156" s="29">
        <v>9</v>
      </c>
      <c r="M156" s="8">
        <v>8</v>
      </c>
      <c r="N156" s="8">
        <v>7</v>
      </c>
      <c r="O156" s="8">
        <v>7</v>
      </c>
      <c r="P156" s="8">
        <v>9</v>
      </c>
      <c r="Q156" s="8">
        <v>9</v>
      </c>
      <c r="S156" s="8">
        <v>1</v>
      </c>
      <c r="T156" s="8">
        <v>1</v>
      </c>
      <c r="U156" s="8">
        <v>1</v>
      </c>
      <c r="V156" s="8">
        <v>1</v>
      </c>
      <c r="W156" s="8">
        <v>1</v>
      </c>
      <c r="X156" s="29" cm="1">
        <f t="array" aca="1" ref="X156" ca="1">INDIRECT("Sheet3!"&amp;"L"&amp;ROW())</f>
        <v>50488</v>
      </c>
      <c r="Y156" s="8">
        <v>47452</v>
      </c>
      <c r="Z156" s="8">
        <v>47557</v>
      </c>
      <c r="AA156" s="8">
        <v>52521</v>
      </c>
      <c r="AB156" s="8">
        <v>51463</v>
      </c>
      <c r="AC156" s="8">
        <v>50488</v>
      </c>
      <c r="AD156" s="30" cm="1">
        <f t="array" aca="1" ref="AD156" ca="1">INDIRECT("Sheet1!"&amp;"H"&amp;ROW())</f>
        <v>10</v>
      </c>
      <c r="AE156" s="8">
        <v>14</v>
      </c>
      <c r="AF156" s="8">
        <v>12</v>
      </c>
      <c r="AG156" s="8">
        <v>11</v>
      </c>
      <c r="AH156" s="8">
        <v>7</v>
      </c>
      <c r="AI156" s="8">
        <v>10</v>
      </c>
      <c r="AJ156" s="29" cm="1">
        <f t="array" aca="1" ref="AJ156" ca="1">INDIRECT("Sheet1!"&amp;"J"&amp;ROW())</f>
        <v>8</v>
      </c>
      <c r="AK156" s="8">
        <v>8</v>
      </c>
      <c r="AL156" s="8">
        <v>6</v>
      </c>
      <c r="AM156" s="8">
        <v>6</v>
      </c>
      <c r="AN156" s="8">
        <v>8</v>
      </c>
      <c r="AO156" s="8">
        <v>8</v>
      </c>
    </row>
    <row r="157" spans="1:41">
      <c r="A157">
        <v>885796329</v>
      </c>
      <c r="B157" t="s">
        <v>478</v>
      </c>
      <c r="D157" s="8" t="str">
        <f ca="1">IFERROR(IF(Sheet1!AC157&gt;0,SMALL(INDIRECT(Sheet2!$W$2&amp;"F"&amp;Sheet2!$B157&amp;":F"&amp;Sheet2!$D157),Sheet1!AC157),IF(G157="",MAX(MAX(Sheet1!U157,IFERROR(AVERAGE(F157:J157),0)),AVERAGE(INDIRECT(Sheet2!$W$2&amp;"F"&amp;Sheet2!B157&amp;":F"&amp;Sheet2!$D157))),IF(Sheet1!U157&lt;F157,AVERAGE(F157:J157),""))),"")</f>
        <v/>
      </c>
      <c r="L157" s="29">
        <v>72</v>
      </c>
      <c r="M157" s="8">
        <v>12</v>
      </c>
      <c r="N157" s="8">
        <v>20</v>
      </c>
      <c r="O157" s="8">
        <v>55</v>
      </c>
      <c r="P157" s="8" t="s">
        <v>2394</v>
      </c>
      <c r="Q157" s="8">
        <v>72</v>
      </c>
      <c r="S157" s="8">
        <v>0</v>
      </c>
      <c r="T157" s="8">
        <v>0</v>
      </c>
      <c r="U157" s="8">
        <v>0</v>
      </c>
      <c r="V157" s="8">
        <v>0</v>
      </c>
      <c r="W157" s="8">
        <v>0</v>
      </c>
      <c r="X157" s="29" cm="1">
        <f t="array" aca="1" ref="X157" ca="1">INDIRECT("Sheet3!"&amp;"L"&amp;ROW())</f>
        <v>33374</v>
      </c>
      <c r="Y157" s="8">
        <v>33374</v>
      </c>
      <c r="Z157" s="8">
        <v>33374</v>
      </c>
      <c r="AA157" s="8">
        <v>33374</v>
      </c>
      <c r="AB157" s="8">
        <v>33374</v>
      </c>
      <c r="AC157" s="8">
        <v>33374</v>
      </c>
      <c r="AD157" s="30" cm="1">
        <f t="array" aca="1" ref="AD157" ca="1">INDIRECT("Sheet1!"&amp;"H"&amp;ROW())</f>
        <v>0</v>
      </c>
      <c r="AE157" s="8">
        <v>0</v>
      </c>
      <c r="AF157" s="8">
        <v>0</v>
      </c>
      <c r="AG157" s="8">
        <v>0</v>
      </c>
      <c r="AH157" s="8">
        <v>0</v>
      </c>
      <c r="AI157" s="8">
        <v>0</v>
      </c>
      <c r="AJ157" s="29" cm="1">
        <f t="array" aca="1" ref="AJ157" ca="1">INDIRECT("Sheet1!"&amp;"J"&amp;ROW())</f>
        <v>0</v>
      </c>
      <c r="AK157" s="8">
        <v>0</v>
      </c>
      <c r="AL157" s="8">
        <v>0</v>
      </c>
      <c r="AM157" s="8">
        <v>0</v>
      </c>
      <c r="AN157" s="8">
        <v>0</v>
      </c>
      <c r="AO157" s="8">
        <v>0</v>
      </c>
    </row>
    <row r="158" spans="1:41">
      <c r="A158">
        <v>885796326</v>
      </c>
      <c r="B158" t="s">
        <v>479</v>
      </c>
      <c r="D158" s="8" t="str">
        <f ca="1">IFERROR(IF(Sheet1!AC158&gt;0,SMALL(INDIRECT(Sheet2!$W$2&amp;"F"&amp;Sheet2!$B158&amp;":F"&amp;Sheet2!$D158),Sheet1!AC158),IF(G158="",MAX(MAX(Sheet1!U158,IFERROR(AVERAGE(F158:J158),0)),AVERAGE(INDIRECT(Sheet2!$W$2&amp;"F"&amp;Sheet2!B158&amp;":F"&amp;Sheet2!$D158))),IF(Sheet1!U158&lt;F158,AVERAGE(F158:J158),""))),"")</f>
        <v/>
      </c>
      <c r="L158" s="29">
        <v>77</v>
      </c>
      <c r="M158" s="8" t="s">
        <v>2394</v>
      </c>
      <c r="N158" s="8">
        <v>84</v>
      </c>
      <c r="O158" s="8">
        <v>72</v>
      </c>
      <c r="P158" s="8">
        <v>69</v>
      </c>
      <c r="Q158" s="8">
        <v>77</v>
      </c>
      <c r="S158" s="8">
        <v>0</v>
      </c>
      <c r="T158" s="8">
        <v>0</v>
      </c>
      <c r="U158" s="8">
        <v>0</v>
      </c>
      <c r="V158" s="8">
        <v>0</v>
      </c>
      <c r="W158" s="8">
        <v>0</v>
      </c>
      <c r="X158" s="29" cm="1">
        <f t="array" aca="1" ref="X158" ca="1">INDIRECT("Sheet3!"&amp;"L"&amp;ROW())</f>
        <v>52610</v>
      </c>
      <c r="Y158" s="8">
        <v>52610</v>
      </c>
      <c r="Z158" s="8">
        <v>52610</v>
      </c>
      <c r="AA158" s="8">
        <v>52610</v>
      </c>
      <c r="AB158" s="8">
        <v>52610</v>
      </c>
      <c r="AC158" s="8">
        <v>52610</v>
      </c>
      <c r="AD158" s="30" cm="1">
        <f t="array" aca="1" ref="AD158" ca="1">INDIRECT("Sheet1!"&amp;"H"&amp;ROW())</f>
        <v>0</v>
      </c>
      <c r="AE158" s="8">
        <v>0</v>
      </c>
      <c r="AF158" s="8">
        <v>0</v>
      </c>
      <c r="AG158" s="8">
        <v>0</v>
      </c>
      <c r="AH158" s="8">
        <v>0</v>
      </c>
      <c r="AI158" s="8">
        <v>0</v>
      </c>
      <c r="AJ158" s="29" cm="1">
        <f t="array" aca="1" ref="AJ158" ca="1">INDIRECT("Sheet1!"&amp;"J"&amp;ROW())</f>
        <v>0</v>
      </c>
      <c r="AK158" s="8">
        <v>0</v>
      </c>
      <c r="AL158" s="8">
        <v>0</v>
      </c>
      <c r="AM158" s="8">
        <v>0</v>
      </c>
      <c r="AN158" s="8">
        <v>0</v>
      </c>
      <c r="AO158" s="8">
        <v>0</v>
      </c>
    </row>
    <row r="159" spans="1:41">
      <c r="A159">
        <v>885796327</v>
      </c>
      <c r="B159" t="s">
        <v>480</v>
      </c>
      <c r="D159" s="8">
        <f ca="1">IFERROR(IF(Sheet1!AC159&gt;0,SMALL(INDIRECT(Sheet2!$W$2&amp;"F"&amp;Sheet2!$B159&amp;":F"&amp;Sheet2!$D159),Sheet1!AC159),IF(G159="",MAX(MAX(Sheet1!U159,IFERROR(AVERAGE(F159:J159),0)),AVERAGE(INDIRECT(Sheet2!$W$2&amp;"F"&amp;Sheet2!B159&amp;":F"&amp;Sheet2!$D159))),IF(Sheet1!U159&lt;F159,AVERAGE(F159:J159),""))),"")</f>
        <v>89497.35</v>
      </c>
      <c r="E159" s="8">
        <v>84219</v>
      </c>
      <c r="L159" s="29">
        <v>32</v>
      </c>
      <c r="M159" s="8">
        <v>40</v>
      </c>
      <c r="N159" s="8">
        <v>39</v>
      </c>
      <c r="O159" s="8">
        <v>35</v>
      </c>
      <c r="P159" s="8">
        <v>33</v>
      </c>
      <c r="Q159" s="8">
        <v>32</v>
      </c>
      <c r="S159" s="8">
        <v>0</v>
      </c>
      <c r="T159" s="8">
        <v>0</v>
      </c>
      <c r="U159" s="8">
        <v>0</v>
      </c>
      <c r="V159" s="8">
        <v>1</v>
      </c>
      <c r="W159" s="8">
        <v>1</v>
      </c>
      <c r="X159" s="29" cm="1">
        <f t="array" aca="1" ref="X159" ca="1">INDIRECT("Sheet3!"&amp;"L"&amp;ROW())</f>
        <v>102744</v>
      </c>
      <c r="Y159" s="8">
        <v>103842</v>
      </c>
      <c r="Z159" s="8">
        <v>106484</v>
      </c>
      <c r="AA159" s="8">
        <v>107434</v>
      </c>
      <c r="AB159" s="8">
        <v>105221</v>
      </c>
      <c r="AC159" s="8">
        <v>102744</v>
      </c>
      <c r="AD159" s="30" cm="1">
        <f t="array" aca="1" ref="AD159" ca="1">INDIRECT("Sheet1!"&amp;"H"&amp;ROW())</f>
        <v>20</v>
      </c>
      <c r="AE159" s="8">
        <v>20</v>
      </c>
      <c r="AF159" s="8">
        <v>19</v>
      </c>
      <c r="AG159" s="8">
        <v>20</v>
      </c>
      <c r="AH159" s="8">
        <v>20</v>
      </c>
      <c r="AI159" s="8">
        <v>20</v>
      </c>
      <c r="AJ159" s="29" cm="1">
        <f t="array" aca="1" ref="AJ159" ca="1">INDIRECT("Sheet1!"&amp;"J"&amp;ROW())</f>
        <v>1</v>
      </c>
      <c r="AK159" s="8">
        <v>1</v>
      </c>
      <c r="AL159" s="8">
        <v>0</v>
      </c>
      <c r="AM159" s="8">
        <v>0</v>
      </c>
      <c r="AN159" s="8">
        <v>1</v>
      </c>
      <c r="AO159" s="8">
        <v>1</v>
      </c>
    </row>
    <row r="160" spans="1:41">
      <c r="A160">
        <v>885796328</v>
      </c>
      <c r="B160" t="s">
        <v>481</v>
      </c>
      <c r="D160" s="8">
        <f ca="1">IFERROR(IF(Sheet1!AC160&gt;0,SMALL(INDIRECT(Sheet2!$W$2&amp;"F"&amp;Sheet2!$B160&amp;":F"&amp;Sheet2!$D160),Sheet1!AC160),IF(G160="",MAX(MAX(Sheet1!U160,IFERROR(AVERAGE(F160:J160),0)),AVERAGE(INDIRECT(Sheet2!$W$2&amp;"F"&amp;Sheet2!B160&amp;":F"&amp;Sheet2!$D160))),IF(Sheet1!U160&lt;F160,AVERAGE(F160:J160),""))),"")</f>
        <v>70471</v>
      </c>
      <c r="E160" s="8">
        <v>70471</v>
      </c>
      <c r="L160" s="29">
        <v>36</v>
      </c>
      <c r="M160" s="8">
        <v>33</v>
      </c>
      <c r="N160" s="8">
        <v>33</v>
      </c>
      <c r="O160" s="8">
        <v>29</v>
      </c>
      <c r="P160" s="8">
        <v>35</v>
      </c>
      <c r="Q160" s="8">
        <v>36</v>
      </c>
      <c r="S160" s="8">
        <v>1</v>
      </c>
      <c r="T160" s="8">
        <v>1</v>
      </c>
      <c r="U160" s="8">
        <v>1</v>
      </c>
      <c r="V160" s="8">
        <v>1</v>
      </c>
      <c r="W160" s="8">
        <v>1</v>
      </c>
      <c r="X160" s="29" cm="1">
        <f t="array" aca="1" ref="X160" ca="1">INDIRECT("Sheet3!"&amp;"L"&amp;ROW())</f>
        <v>81836</v>
      </c>
      <c r="Y160" s="8">
        <v>82088</v>
      </c>
      <c r="Z160" s="8">
        <v>82088</v>
      </c>
      <c r="AA160" s="8">
        <v>70110</v>
      </c>
      <c r="AB160" s="8">
        <v>80989</v>
      </c>
      <c r="AC160" s="8">
        <v>81836</v>
      </c>
      <c r="AD160" s="30" cm="1">
        <f t="array" aca="1" ref="AD160" ca="1">INDIRECT("Sheet1!"&amp;"H"&amp;ROW())</f>
        <v>1</v>
      </c>
      <c r="AE160" s="8">
        <v>4</v>
      </c>
      <c r="AF160" s="8">
        <v>4</v>
      </c>
      <c r="AG160" s="8">
        <v>0</v>
      </c>
      <c r="AH160" s="8">
        <v>1</v>
      </c>
      <c r="AI160" s="8">
        <v>1</v>
      </c>
      <c r="AJ160" s="29" cm="1">
        <f t="array" aca="1" ref="AJ160" ca="1">INDIRECT("Sheet1!"&amp;"J"&amp;ROW())</f>
        <v>1</v>
      </c>
      <c r="AK160" s="8">
        <v>0</v>
      </c>
      <c r="AL160" s="8">
        <v>1</v>
      </c>
      <c r="AM160" s="8">
        <v>1</v>
      </c>
      <c r="AN160" s="8">
        <v>1</v>
      </c>
      <c r="AO160" s="8">
        <v>1</v>
      </c>
    </row>
    <row r="161" spans="1:41">
      <c r="A161">
        <v>885796331</v>
      </c>
      <c r="B161" t="s">
        <v>482</v>
      </c>
      <c r="D161" s="8">
        <f ca="1">IFERROR(IF(Sheet1!AC161&gt;0,SMALL(INDIRECT(Sheet2!$W$2&amp;"F"&amp;Sheet2!$B161&amp;":F"&amp;Sheet2!$D161),Sheet1!AC161),IF(G161="",MAX(MAX(Sheet1!U161,IFERROR(AVERAGE(F161:J161),0)),AVERAGE(INDIRECT(Sheet2!$W$2&amp;"F"&amp;Sheet2!B161&amp;":F"&amp;Sheet2!$D161))),IF(Sheet1!U161&lt;F161,AVERAGE(F161:J161),""))),"")</f>
        <v>69800</v>
      </c>
      <c r="E161" s="8">
        <v>69800</v>
      </c>
      <c r="L161" s="29">
        <v>36</v>
      </c>
      <c r="M161" s="8">
        <v>33</v>
      </c>
      <c r="N161" s="8">
        <v>33</v>
      </c>
      <c r="O161" s="8">
        <v>29</v>
      </c>
      <c r="P161" s="8">
        <v>35</v>
      </c>
      <c r="Q161" s="8">
        <v>36</v>
      </c>
      <c r="S161" s="8">
        <v>0</v>
      </c>
      <c r="T161" s="8">
        <v>1</v>
      </c>
      <c r="U161" s="8">
        <v>0</v>
      </c>
      <c r="V161" s="8">
        <v>0</v>
      </c>
      <c r="W161" s="8">
        <v>0</v>
      </c>
      <c r="X161" s="29" cm="1">
        <f t="array" aca="1" ref="X161" ca="1">INDIRECT("Sheet3!"&amp;"L"&amp;ROW())</f>
        <v>81099</v>
      </c>
      <c r="Y161" s="8">
        <v>79154</v>
      </c>
      <c r="Z161" s="8">
        <v>79154</v>
      </c>
      <c r="AA161" s="8">
        <v>85495</v>
      </c>
      <c r="AB161" s="8">
        <v>81099</v>
      </c>
      <c r="AC161" s="8">
        <v>81099</v>
      </c>
      <c r="AD161" s="30" cm="1">
        <f t="array" aca="1" ref="AD161" ca="1">INDIRECT("Sheet1!"&amp;"H"&amp;ROW())</f>
        <v>1</v>
      </c>
      <c r="AE161" s="8">
        <v>8</v>
      </c>
      <c r="AF161" s="8">
        <v>8</v>
      </c>
      <c r="AG161" s="8">
        <v>2</v>
      </c>
      <c r="AH161" s="8">
        <v>1</v>
      </c>
      <c r="AI161" s="8">
        <v>1</v>
      </c>
      <c r="AJ161" s="29" cm="1">
        <f t="array" aca="1" ref="AJ161" ca="1">INDIRECT("Sheet1!"&amp;"J"&amp;ROW())</f>
        <v>1</v>
      </c>
      <c r="AK161" s="8">
        <v>2</v>
      </c>
      <c r="AL161" s="8">
        <v>1</v>
      </c>
      <c r="AM161" s="8">
        <v>1</v>
      </c>
      <c r="AN161" s="8">
        <v>1</v>
      </c>
      <c r="AO161" s="8">
        <v>1</v>
      </c>
    </row>
    <row r="162" spans="1:41">
      <c r="A162">
        <v>885796332</v>
      </c>
      <c r="B162" t="s">
        <v>483</v>
      </c>
      <c r="D162" s="8" t="str">
        <f ca="1">IFERROR(IF(Sheet1!AC162&gt;0,SMALL(INDIRECT(Sheet2!$W$2&amp;"F"&amp;Sheet2!$B162&amp;":F"&amp;Sheet2!$D162),Sheet1!AC162),IF(G162="",MAX(MAX(Sheet1!U162,IFERROR(AVERAGE(F162:J162),0)),AVERAGE(INDIRECT(Sheet2!$W$2&amp;"F"&amp;Sheet2!B162&amp;":F"&amp;Sheet2!$D162))),IF(Sheet1!U162&lt;F162,AVERAGE(F162:J162),""))),"")</f>
        <v/>
      </c>
      <c r="E162" s="8">
        <v>225887</v>
      </c>
      <c r="F162" s="8">
        <v>225887</v>
      </c>
      <c r="G162" s="8">
        <v>230474</v>
      </c>
      <c r="H162" s="8">
        <v>253520</v>
      </c>
      <c r="L162" s="29">
        <v>31</v>
      </c>
      <c r="M162" s="8">
        <v>26</v>
      </c>
      <c r="N162" s="8">
        <v>25</v>
      </c>
      <c r="O162" s="8">
        <v>26</v>
      </c>
      <c r="P162" s="8">
        <v>30</v>
      </c>
      <c r="Q162" s="8">
        <v>31</v>
      </c>
      <c r="S162" s="8">
        <v>0</v>
      </c>
      <c r="T162" s="8">
        <v>1</v>
      </c>
      <c r="U162" s="8">
        <v>1</v>
      </c>
      <c r="V162" s="8">
        <v>1</v>
      </c>
      <c r="W162" s="8">
        <v>1</v>
      </c>
      <c r="X162" s="29" cm="1">
        <f t="array" aca="1" ref="X162" ca="1">INDIRECT("Sheet3!"&amp;"L"&amp;ROW())</f>
        <v>319780</v>
      </c>
      <c r="Y162" s="8">
        <v>253427</v>
      </c>
      <c r="Z162" s="8">
        <v>257450</v>
      </c>
      <c r="AA162" s="8">
        <v>319780</v>
      </c>
      <c r="AB162" s="8">
        <v>307681</v>
      </c>
      <c r="AC162" s="8">
        <v>265870</v>
      </c>
      <c r="AD162" s="30" cm="1">
        <f t="array" aca="1" ref="AD162" ca="1">INDIRECT("Sheet1!"&amp;"H"&amp;ROW())</f>
        <v>28</v>
      </c>
      <c r="AE162" s="8">
        <v>27</v>
      </c>
      <c r="AF162" s="8">
        <v>30</v>
      </c>
      <c r="AG162" s="8">
        <v>28</v>
      </c>
      <c r="AH162" s="8">
        <v>28</v>
      </c>
      <c r="AI162" s="8">
        <v>28</v>
      </c>
      <c r="AJ162" s="29" cm="1">
        <f t="array" aca="1" ref="AJ162" ca="1">INDIRECT("Sheet1!"&amp;"J"&amp;ROW())</f>
        <v>4</v>
      </c>
      <c r="AK162" s="8">
        <v>3</v>
      </c>
      <c r="AL162" s="8">
        <v>3</v>
      </c>
      <c r="AM162" s="8">
        <v>3</v>
      </c>
      <c r="AN162" s="8">
        <v>4</v>
      </c>
      <c r="AO162" s="8">
        <v>4</v>
      </c>
    </row>
    <row r="163" spans="1:41">
      <c r="A163">
        <v>885796333</v>
      </c>
      <c r="B163" t="s">
        <v>484</v>
      </c>
      <c r="D163" s="8">
        <f ca="1">IFERROR(IF(Sheet1!AC163&gt;0,SMALL(INDIRECT(Sheet2!$W$2&amp;"F"&amp;Sheet2!$B163&amp;":F"&amp;Sheet2!$D163),Sheet1!AC163),IF(G163="",MAX(MAX(Sheet1!U163,IFERROR(AVERAGE(F163:J163),0)),AVERAGE(INDIRECT(Sheet2!$W$2&amp;"F"&amp;Sheet2!B163&amp;":F"&amp;Sheet2!$D163))),IF(Sheet1!U163&lt;F163,AVERAGE(F163:J163),""))),"")</f>
        <v>58991.086956521736</v>
      </c>
      <c r="E163" s="8">
        <v>54000</v>
      </c>
      <c r="L163" s="29">
        <v>17</v>
      </c>
      <c r="M163" s="8">
        <v>17</v>
      </c>
      <c r="N163" s="8">
        <v>15</v>
      </c>
      <c r="O163" s="8">
        <v>16</v>
      </c>
      <c r="P163" s="8">
        <v>17</v>
      </c>
      <c r="Q163" s="8">
        <v>17</v>
      </c>
      <c r="S163" s="8">
        <v>0</v>
      </c>
      <c r="T163" s="8">
        <v>1</v>
      </c>
      <c r="U163" s="8">
        <v>1</v>
      </c>
      <c r="V163" s="8">
        <v>1</v>
      </c>
      <c r="W163" s="8">
        <v>0</v>
      </c>
      <c r="X163" s="29" cm="1">
        <f t="array" aca="1" ref="X163" ca="1">INDIRECT("Sheet3!"&amp;"L"&amp;ROW())</f>
        <v>69221</v>
      </c>
      <c r="Y163" s="8">
        <v>68818</v>
      </c>
      <c r="Z163" s="8">
        <v>70803</v>
      </c>
      <c r="AA163" s="8">
        <v>78351</v>
      </c>
      <c r="AB163" s="8">
        <v>71669</v>
      </c>
      <c r="AC163" s="8">
        <v>69221</v>
      </c>
      <c r="AD163" s="30" cm="1">
        <f t="array" aca="1" ref="AD163" ca="1">INDIRECT("Sheet1!"&amp;"H"&amp;ROW())</f>
        <v>23</v>
      </c>
      <c r="AE163" s="8">
        <v>22</v>
      </c>
      <c r="AF163" s="8">
        <v>23</v>
      </c>
      <c r="AG163" s="8">
        <v>21</v>
      </c>
      <c r="AH163" s="8">
        <v>22</v>
      </c>
      <c r="AI163" s="8">
        <v>23</v>
      </c>
      <c r="AJ163" s="29" cm="1">
        <f t="array" aca="1" ref="AJ163" ca="1">INDIRECT("Sheet1!"&amp;"J"&amp;ROW())</f>
        <v>1</v>
      </c>
      <c r="AK163" s="8">
        <v>0</v>
      </c>
      <c r="AL163" s="8">
        <v>0</v>
      </c>
      <c r="AM163" s="8">
        <v>0</v>
      </c>
      <c r="AN163" s="8">
        <v>1</v>
      </c>
      <c r="AO163" s="8">
        <v>1</v>
      </c>
    </row>
    <row r="164" spans="1:41">
      <c r="A164">
        <v>885796334</v>
      </c>
      <c r="B164" t="s">
        <v>485</v>
      </c>
      <c r="D164" s="8" t="str">
        <f ca="1">IFERROR(IF(Sheet1!AC164&gt;0,SMALL(INDIRECT(Sheet2!$W$2&amp;"F"&amp;Sheet2!$B164&amp;":F"&amp;Sheet2!$D164),Sheet1!AC164),IF(G164="",MAX(MAX(Sheet1!U164,IFERROR(AVERAGE(F164:J164),0)),AVERAGE(INDIRECT(Sheet2!$W$2&amp;"F"&amp;Sheet2!B164&amp;":F"&amp;Sheet2!$D164))),IF(Sheet1!U164&lt;F164,AVERAGE(F164:J164),""))),"")</f>
        <v/>
      </c>
      <c r="E164" s="8">
        <v>31099</v>
      </c>
      <c r="F164" s="8">
        <v>31100</v>
      </c>
      <c r="G164" s="8">
        <v>31131</v>
      </c>
      <c r="H164" s="8">
        <v>31185</v>
      </c>
      <c r="I164" s="8">
        <v>31185</v>
      </c>
      <c r="J164" s="32">
        <v>31185</v>
      </c>
      <c r="L164" s="29">
        <v>5</v>
      </c>
      <c r="M164" s="8">
        <v>5</v>
      </c>
      <c r="N164" s="8">
        <v>5</v>
      </c>
      <c r="O164" s="8">
        <v>4</v>
      </c>
      <c r="P164" s="8">
        <v>4</v>
      </c>
      <c r="Q164" s="8">
        <v>5</v>
      </c>
      <c r="S164" s="8">
        <v>0</v>
      </c>
      <c r="T164" s="8">
        <v>0</v>
      </c>
      <c r="U164" s="8">
        <v>1</v>
      </c>
      <c r="V164" s="8">
        <v>0</v>
      </c>
      <c r="W164" s="8">
        <v>0</v>
      </c>
      <c r="X164" s="29" cm="1">
        <f t="array" aca="1" ref="X164" ca="1">INDIRECT("Sheet3!"&amp;"L"&amp;ROW())</f>
        <v>37660</v>
      </c>
      <c r="Y164" s="8">
        <v>38310</v>
      </c>
      <c r="Z164" s="8">
        <v>37831</v>
      </c>
      <c r="AA164" s="8">
        <v>42039</v>
      </c>
      <c r="AB164" s="8">
        <v>38019</v>
      </c>
      <c r="AC164" s="8">
        <v>37660</v>
      </c>
      <c r="AD164" s="30" cm="1">
        <f t="array" aca="1" ref="AD164" ca="1">INDIRECT("Sheet1!"&amp;"H"&amp;ROW())</f>
        <v>36</v>
      </c>
      <c r="AE164" s="8">
        <v>27</v>
      </c>
      <c r="AF164" s="8">
        <v>28</v>
      </c>
      <c r="AG164" s="8">
        <v>27</v>
      </c>
      <c r="AH164" s="8">
        <v>29</v>
      </c>
      <c r="AI164" s="8">
        <v>36</v>
      </c>
      <c r="AJ164" s="29" cm="1">
        <f t="array" aca="1" ref="AJ164" ca="1">INDIRECT("Sheet1!"&amp;"J"&amp;ROW())</f>
        <v>18</v>
      </c>
      <c r="AK164" s="8">
        <v>11</v>
      </c>
      <c r="AL164" s="8">
        <v>13</v>
      </c>
      <c r="AM164" s="8">
        <v>13</v>
      </c>
      <c r="AN164" s="8">
        <v>18</v>
      </c>
      <c r="AO164" s="8">
        <v>18</v>
      </c>
    </row>
    <row r="165" spans="1:41">
      <c r="A165">
        <v>885796335</v>
      </c>
      <c r="B165" t="s">
        <v>486</v>
      </c>
      <c r="D165" s="8" t="str">
        <f ca="1">IFERROR(IF(Sheet1!AC165&gt;0,SMALL(INDIRECT(Sheet2!$W$2&amp;"F"&amp;Sheet2!$B165&amp;":F"&amp;Sheet2!$D165),Sheet1!AC165),IF(G165="",MAX(MAX(Sheet1!U165,IFERROR(AVERAGE(F165:J165),0)),AVERAGE(INDIRECT(Sheet2!$W$2&amp;"F"&amp;Sheet2!B165&amp;":F"&amp;Sheet2!$D165))),IF(Sheet1!U165&lt;F165,AVERAGE(F165:J165),""))),"")</f>
        <v/>
      </c>
      <c r="E165" s="8">
        <v>31184</v>
      </c>
      <c r="F165" s="8">
        <v>31185</v>
      </c>
      <c r="G165" s="8">
        <v>31185</v>
      </c>
      <c r="H165" s="8">
        <v>32980</v>
      </c>
      <c r="I165" s="8">
        <v>33333</v>
      </c>
      <c r="J165" s="32">
        <v>34000</v>
      </c>
      <c r="L165" s="29">
        <v>5</v>
      </c>
      <c r="M165" s="8">
        <v>5</v>
      </c>
      <c r="N165" s="8">
        <v>5</v>
      </c>
      <c r="O165" s="8">
        <v>4</v>
      </c>
      <c r="P165" s="8">
        <v>4</v>
      </c>
      <c r="Q165" s="8">
        <v>5</v>
      </c>
      <c r="S165" s="8">
        <v>0</v>
      </c>
      <c r="T165" s="8">
        <v>0</v>
      </c>
      <c r="U165" s="8">
        <v>0</v>
      </c>
      <c r="V165" s="8">
        <v>0</v>
      </c>
      <c r="W165" s="8">
        <v>0</v>
      </c>
      <c r="X165" s="29" cm="1">
        <f t="array" aca="1" ref="X165" ca="1">INDIRECT("Sheet3!"&amp;"L"&amp;ROW())</f>
        <v>38925</v>
      </c>
      <c r="Y165" s="8">
        <v>38522</v>
      </c>
      <c r="Z165" s="8">
        <v>37868</v>
      </c>
      <c r="AA165" s="8">
        <v>42751</v>
      </c>
      <c r="AB165" s="8">
        <v>39435</v>
      </c>
      <c r="AC165" s="8">
        <v>38925</v>
      </c>
      <c r="AD165" s="30" cm="1">
        <f t="array" aca="1" ref="AD165" ca="1">INDIRECT("Sheet1!"&amp;"H"&amp;ROW())</f>
        <v>24</v>
      </c>
      <c r="AE165" s="8">
        <v>26</v>
      </c>
      <c r="AF165" s="8">
        <v>26</v>
      </c>
      <c r="AG165" s="8">
        <v>25</v>
      </c>
      <c r="AH165" s="8">
        <v>24</v>
      </c>
      <c r="AI165" s="8">
        <v>24</v>
      </c>
      <c r="AJ165" s="29" cm="1">
        <f t="array" aca="1" ref="AJ165" ca="1">INDIRECT("Sheet1!"&amp;"J"&amp;ROW())</f>
        <v>9</v>
      </c>
      <c r="AK165" s="8">
        <v>11</v>
      </c>
      <c r="AL165" s="8">
        <v>9</v>
      </c>
      <c r="AM165" s="8">
        <v>9</v>
      </c>
      <c r="AN165" s="8">
        <v>9</v>
      </c>
      <c r="AO165" s="8">
        <v>9</v>
      </c>
    </row>
    <row r="166" spans="1:41">
      <c r="A166">
        <v>885796336</v>
      </c>
      <c r="B166" t="s">
        <v>487</v>
      </c>
      <c r="D166" s="8" t="str">
        <f ca="1">IFERROR(IF(Sheet1!AC166&gt;0,SMALL(INDIRECT(Sheet2!$W$2&amp;"F"&amp;Sheet2!$B166&amp;":F"&amp;Sheet2!$D166),Sheet1!AC166),IF(G166="",MAX(MAX(Sheet1!U166,IFERROR(AVERAGE(F166:J166),0)),AVERAGE(INDIRECT(Sheet2!$W$2&amp;"F"&amp;Sheet2!B166&amp;":F"&amp;Sheet2!$D166))),IF(Sheet1!U166&lt;F166,AVERAGE(F166:J166),""))),"")</f>
        <v/>
      </c>
      <c r="L166" s="29" t="s">
        <v>2394</v>
      </c>
      <c r="M166" s="8" t="s">
        <v>2394</v>
      </c>
      <c r="N166" s="8" t="s">
        <v>2394</v>
      </c>
      <c r="O166" s="8" t="s">
        <v>2394</v>
      </c>
      <c r="P166" s="8" t="s">
        <v>2394</v>
      </c>
      <c r="Q166" s="8" t="s">
        <v>2394</v>
      </c>
      <c r="S166" s="8">
        <v>0</v>
      </c>
      <c r="T166" s="8">
        <v>0</v>
      </c>
      <c r="U166" s="8">
        <v>0</v>
      </c>
      <c r="V166" s="8">
        <v>0</v>
      </c>
      <c r="W166" s="8">
        <v>0</v>
      </c>
      <c r="X166" s="29" cm="1">
        <f t="array" aca="1" ref="X166" ca="1">INDIRECT("Sheet3!"&amp;"L"&amp;ROW())</f>
        <v>134066</v>
      </c>
      <c r="Y166" s="8">
        <v>134066</v>
      </c>
      <c r="Z166" s="8">
        <v>134066</v>
      </c>
      <c r="AA166" s="8">
        <v>134066</v>
      </c>
      <c r="AB166" s="8">
        <v>134066</v>
      </c>
      <c r="AC166" s="8">
        <v>134066</v>
      </c>
      <c r="AD166" s="30" cm="1">
        <f t="array" aca="1" ref="AD166" ca="1">INDIRECT("Sheet1!"&amp;"H"&amp;ROW())</f>
        <v>0</v>
      </c>
      <c r="AE166" s="8">
        <v>0</v>
      </c>
      <c r="AF166" s="8">
        <v>0</v>
      </c>
      <c r="AG166" s="8">
        <v>0</v>
      </c>
      <c r="AH166" s="8">
        <v>0</v>
      </c>
      <c r="AI166" s="8">
        <v>0</v>
      </c>
      <c r="AJ166" s="29" cm="1">
        <f t="array" aca="1" ref="AJ166" ca="1">INDIRECT("Sheet1!"&amp;"J"&amp;ROW())</f>
        <v>0</v>
      </c>
      <c r="AK166" s="8">
        <v>0</v>
      </c>
      <c r="AL166" s="8">
        <v>0</v>
      </c>
      <c r="AM166" s="8">
        <v>0</v>
      </c>
      <c r="AN166" s="8">
        <v>0</v>
      </c>
      <c r="AO166" s="8">
        <v>0</v>
      </c>
    </row>
    <row r="167" spans="1:41">
      <c r="A167">
        <v>885796337</v>
      </c>
      <c r="B167" t="s">
        <v>442</v>
      </c>
      <c r="D167" s="8" t="str">
        <f ca="1">IFERROR(IF(Sheet1!AC167&gt;0,SMALL(INDIRECT(Sheet2!$W$2&amp;"F"&amp;Sheet2!$B167&amp;":F"&amp;Sheet2!$D167),Sheet1!AC167),IF(G167="",MAX(MAX(Sheet1!U167,IFERROR(AVERAGE(F167:J167),0)),AVERAGE(INDIRECT(Sheet2!$W$2&amp;"F"&amp;Sheet2!B167&amp;":F"&amp;Sheet2!$D167))),IF(Sheet1!U167&lt;F167,AVERAGE(F167:J167),""))),"")</f>
        <v/>
      </c>
      <c r="E167" s="8">
        <v>29800</v>
      </c>
      <c r="F167" s="8">
        <v>29800</v>
      </c>
      <c r="G167" s="8">
        <v>29800</v>
      </c>
      <c r="H167" s="8">
        <v>29800</v>
      </c>
      <c r="I167" s="8">
        <v>30280</v>
      </c>
      <c r="J167" s="32">
        <v>30694</v>
      </c>
      <c r="L167" s="29">
        <v>25</v>
      </c>
      <c r="M167" s="8">
        <v>35</v>
      </c>
      <c r="N167" s="8">
        <v>35</v>
      </c>
      <c r="O167" s="8">
        <v>34</v>
      </c>
      <c r="P167" s="8">
        <v>25</v>
      </c>
      <c r="Q167" s="8">
        <v>25</v>
      </c>
      <c r="S167" s="8">
        <v>1</v>
      </c>
      <c r="T167" s="8">
        <v>1</v>
      </c>
      <c r="U167" s="8">
        <v>1</v>
      </c>
      <c r="V167" s="8">
        <v>1</v>
      </c>
      <c r="W167" s="8">
        <v>1</v>
      </c>
      <c r="X167" s="29" cm="1">
        <f t="array" aca="1" ref="X167" ca="1">INDIRECT("Sheet3!"&amp;"L"&amp;ROW())</f>
        <v>36445</v>
      </c>
      <c r="Y167" s="8">
        <v>36535</v>
      </c>
      <c r="Z167" s="8">
        <v>35286</v>
      </c>
      <c r="AA167" s="8">
        <v>37913</v>
      </c>
      <c r="AB167" s="8">
        <v>35283</v>
      </c>
      <c r="AC167" s="8">
        <v>36445</v>
      </c>
      <c r="AD167" s="30" cm="1">
        <f t="array" aca="1" ref="AD167" ca="1">INDIRECT("Sheet1!"&amp;"H"&amp;ROW())</f>
        <v>50</v>
      </c>
      <c r="AE167" s="8">
        <v>50</v>
      </c>
      <c r="AF167" s="8">
        <v>50</v>
      </c>
      <c r="AG167" s="8">
        <v>50</v>
      </c>
      <c r="AH167" s="8">
        <v>50</v>
      </c>
      <c r="AI167" s="8">
        <v>50</v>
      </c>
      <c r="AJ167" s="29" cm="1">
        <f t="array" aca="1" ref="AJ167" ca="1">INDIRECT("Sheet1!"&amp;"J"&amp;ROW())</f>
        <v>33</v>
      </c>
      <c r="AK167" s="8">
        <v>30</v>
      </c>
      <c r="AL167" s="8">
        <v>27</v>
      </c>
      <c r="AM167" s="8">
        <v>27</v>
      </c>
      <c r="AN167" s="8">
        <v>33</v>
      </c>
      <c r="AO167" s="8">
        <v>33</v>
      </c>
    </row>
    <row r="168" spans="1:41">
      <c r="A168">
        <v>885796338</v>
      </c>
      <c r="B168" t="s">
        <v>488</v>
      </c>
      <c r="D168" s="8" t="str">
        <f ca="1">IFERROR(IF(Sheet1!AC168&gt;0,SMALL(INDIRECT(Sheet2!$W$2&amp;"F"&amp;Sheet2!$B168&amp;":F"&amp;Sheet2!$D168),Sheet1!AC168),IF(G168="",MAX(MAX(Sheet1!U168,IFERROR(AVERAGE(F168:J168),0)),AVERAGE(INDIRECT(Sheet2!$W$2&amp;"F"&amp;Sheet2!B168&amp;":F"&amp;Sheet2!$D168))),IF(Sheet1!U168&lt;F168,AVERAGE(F168:J168),""))),"")</f>
        <v/>
      </c>
      <c r="E168" s="8">
        <v>97764</v>
      </c>
      <c r="F168" s="8">
        <v>97764</v>
      </c>
      <c r="G168" s="8">
        <v>97764</v>
      </c>
      <c r="H168" s="8">
        <v>97764</v>
      </c>
      <c r="I168" s="8">
        <v>97764</v>
      </c>
      <c r="J168" s="32">
        <v>97764</v>
      </c>
      <c r="L168" s="29">
        <v>18</v>
      </c>
      <c r="M168" s="8">
        <v>19</v>
      </c>
      <c r="N168" s="8">
        <v>18</v>
      </c>
      <c r="O168" s="8">
        <v>18</v>
      </c>
      <c r="P168" s="8">
        <v>18</v>
      </c>
      <c r="Q168" s="8">
        <v>18</v>
      </c>
      <c r="S168" s="8">
        <v>1</v>
      </c>
      <c r="T168" s="8">
        <v>1</v>
      </c>
      <c r="U168" s="8">
        <v>1</v>
      </c>
      <c r="V168" s="8">
        <v>1</v>
      </c>
      <c r="W168" s="8">
        <v>1</v>
      </c>
      <c r="X168" s="29" cm="1">
        <f t="array" aca="1" ref="X168" ca="1">INDIRECT("Sheet3!"&amp;"L"&amp;ROW())</f>
        <v>110613</v>
      </c>
      <c r="Y168" s="8">
        <v>110174</v>
      </c>
      <c r="Z168" s="8">
        <v>110039</v>
      </c>
      <c r="AA168" s="8">
        <v>113713</v>
      </c>
      <c r="AB168" s="8">
        <v>109389</v>
      </c>
      <c r="AC168" s="8">
        <v>110613</v>
      </c>
      <c r="AD168" s="30" cm="1">
        <f t="array" aca="1" ref="AD168" ca="1">INDIRECT("Sheet1!"&amp;"H"&amp;ROW())</f>
        <v>50</v>
      </c>
      <c r="AE168" s="8">
        <v>49</v>
      </c>
      <c r="AF168" s="8">
        <v>48</v>
      </c>
      <c r="AG168" s="8">
        <v>50</v>
      </c>
      <c r="AH168" s="8">
        <v>48</v>
      </c>
      <c r="AI168" s="8">
        <v>50</v>
      </c>
      <c r="AJ168" s="29" cm="1">
        <f t="array" aca="1" ref="AJ168" ca="1">INDIRECT("Sheet1!"&amp;"J"&amp;ROW())</f>
        <v>28</v>
      </c>
      <c r="AK168" s="8">
        <v>28</v>
      </c>
      <c r="AL168" s="8">
        <v>24</v>
      </c>
      <c r="AM168" s="8">
        <v>24</v>
      </c>
      <c r="AN168" s="8">
        <v>28</v>
      </c>
      <c r="AO168" s="8">
        <v>28</v>
      </c>
    </row>
    <row r="169" spans="1:41">
      <c r="A169">
        <v>885796339</v>
      </c>
      <c r="B169" t="s">
        <v>489</v>
      </c>
      <c r="D169" s="8" t="str">
        <f ca="1">IFERROR(IF(Sheet1!AC169&gt;0,SMALL(INDIRECT(Sheet2!$W$2&amp;"F"&amp;Sheet2!$B169&amp;":F"&amp;Sheet2!$D169),Sheet1!AC169),IF(G169="",MAX(MAX(Sheet1!U169,IFERROR(AVERAGE(F169:J169),0)),AVERAGE(INDIRECT(Sheet2!$W$2&amp;"F"&amp;Sheet2!B169&amp;":F"&amp;Sheet2!$D169))),IF(Sheet1!U169&lt;F169,AVERAGE(F169:J169),""))),"")</f>
        <v/>
      </c>
      <c r="E169" s="8">
        <v>92500</v>
      </c>
      <c r="F169" s="8">
        <v>92500</v>
      </c>
      <c r="G169" s="8">
        <v>92700</v>
      </c>
      <c r="H169" s="8">
        <v>95830</v>
      </c>
      <c r="I169" s="8">
        <v>99800</v>
      </c>
      <c r="J169" s="32">
        <v>100270</v>
      </c>
      <c r="L169" s="29">
        <v>38</v>
      </c>
      <c r="M169" s="8">
        <v>34</v>
      </c>
      <c r="N169" s="8">
        <v>32</v>
      </c>
      <c r="O169" s="8">
        <v>32</v>
      </c>
      <c r="P169" s="8">
        <v>32</v>
      </c>
      <c r="Q169" s="8">
        <v>38</v>
      </c>
      <c r="S169" s="8">
        <v>0</v>
      </c>
      <c r="T169" s="8">
        <v>0</v>
      </c>
      <c r="U169" s="8">
        <v>0</v>
      </c>
      <c r="V169" s="8">
        <v>0</v>
      </c>
      <c r="W169" s="8">
        <v>0</v>
      </c>
      <c r="X169" s="29" cm="1">
        <f t="array" aca="1" ref="X169" ca="1">INDIRECT("Sheet3!"&amp;"L"&amp;ROW())</f>
        <v>108261</v>
      </c>
      <c r="Y169" s="8">
        <v>105634</v>
      </c>
      <c r="Z169" s="8">
        <v>105004</v>
      </c>
      <c r="AA169" s="8">
        <v>111237</v>
      </c>
      <c r="AB169" s="8">
        <v>105672</v>
      </c>
      <c r="AC169" s="8">
        <v>108261</v>
      </c>
      <c r="AD169" s="30" cm="1">
        <f t="array" aca="1" ref="AD169" ca="1">INDIRECT("Sheet1!"&amp;"H"&amp;ROW())</f>
        <v>33</v>
      </c>
      <c r="AE169" s="8">
        <v>32</v>
      </c>
      <c r="AF169" s="8">
        <v>35</v>
      </c>
      <c r="AG169" s="8">
        <v>34</v>
      </c>
      <c r="AH169" s="8">
        <v>32</v>
      </c>
      <c r="AI169" s="8">
        <v>33</v>
      </c>
      <c r="AJ169" s="29" cm="1">
        <f t="array" aca="1" ref="AJ169" ca="1">INDIRECT("Sheet1!"&amp;"J"&amp;ROW())</f>
        <v>9</v>
      </c>
      <c r="AK169" s="8">
        <v>17</v>
      </c>
      <c r="AL169" s="8">
        <v>12</v>
      </c>
      <c r="AM169" s="8">
        <v>12</v>
      </c>
      <c r="AN169" s="8">
        <v>9</v>
      </c>
      <c r="AO169" s="8">
        <v>9</v>
      </c>
    </row>
    <row r="170" spans="1:41">
      <c r="A170">
        <v>885796340</v>
      </c>
      <c r="B170" t="s">
        <v>490</v>
      </c>
      <c r="D170" s="8" t="str">
        <f ca="1">IFERROR(IF(Sheet1!AC170&gt;0,SMALL(INDIRECT(Sheet2!$W$2&amp;"F"&amp;Sheet2!$B170&amp;":F"&amp;Sheet2!$D170),Sheet1!AC170),IF(G170="",MAX(MAX(Sheet1!U170,IFERROR(AVERAGE(F170:J170),0)),AVERAGE(INDIRECT(Sheet2!$W$2&amp;"F"&amp;Sheet2!B170&amp;":F"&amp;Sheet2!$D170))),IF(Sheet1!U170&lt;F170,AVERAGE(F170:J170),""))),"")</f>
        <v/>
      </c>
      <c r="L170" s="29" t="s">
        <v>2394</v>
      </c>
      <c r="M170" s="8" t="s">
        <v>2394</v>
      </c>
      <c r="N170" s="8" t="s">
        <v>2394</v>
      </c>
      <c r="O170" s="8" t="s">
        <v>2394</v>
      </c>
      <c r="P170" s="8" t="s">
        <v>2394</v>
      </c>
      <c r="Q170" s="8" t="s">
        <v>2394</v>
      </c>
      <c r="S170" s="8">
        <v>0</v>
      </c>
      <c r="T170" s="8">
        <v>0</v>
      </c>
      <c r="U170" s="8">
        <v>0</v>
      </c>
      <c r="V170" s="8">
        <v>0</v>
      </c>
      <c r="W170" s="8">
        <v>0</v>
      </c>
      <c r="X170" s="29" cm="1">
        <f t="array" aca="1" ref="X170" ca="1">INDIRECT("Sheet3!"&amp;"L"&amp;ROW())</f>
        <v>55165</v>
      </c>
      <c r="Y170" s="8">
        <v>55165</v>
      </c>
      <c r="Z170" s="8">
        <v>55165</v>
      </c>
      <c r="AA170" s="8">
        <v>55165</v>
      </c>
      <c r="AB170" s="8">
        <v>55165</v>
      </c>
      <c r="AC170" s="8">
        <v>55165</v>
      </c>
      <c r="AD170" s="30" cm="1">
        <f t="array" aca="1" ref="AD170" ca="1">INDIRECT("Sheet1!"&amp;"H"&amp;ROW())</f>
        <v>0</v>
      </c>
      <c r="AE170" s="8">
        <v>0</v>
      </c>
      <c r="AF170" s="8">
        <v>0</v>
      </c>
      <c r="AG170" s="8">
        <v>0</v>
      </c>
      <c r="AH170" s="8">
        <v>0</v>
      </c>
      <c r="AI170" s="8">
        <v>0</v>
      </c>
      <c r="AJ170" s="29" cm="1">
        <f t="array" aca="1" ref="AJ170" ca="1">INDIRECT("Sheet1!"&amp;"J"&amp;ROW())</f>
        <v>0</v>
      </c>
      <c r="AK170" s="8">
        <v>0</v>
      </c>
      <c r="AL170" s="8">
        <v>0</v>
      </c>
      <c r="AM170" s="8">
        <v>0</v>
      </c>
      <c r="AN170" s="8">
        <v>0</v>
      </c>
      <c r="AO170" s="8">
        <v>0</v>
      </c>
    </row>
    <row r="171" spans="1:41">
      <c r="A171">
        <v>885796341</v>
      </c>
      <c r="B171" t="s">
        <v>491</v>
      </c>
      <c r="D171" s="8" t="str">
        <f ca="1">IFERROR(IF(Sheet1!AC171&gt;0,SMALL(INDIRECT(Sheet2!$W$2&amp;"F"&amp;Sheet2!$B171&amp;":F"&amp;Sheet2!$D171),Sheet1!AC171),IF(G171="",MAX(MAX(Sheet1!U171,IFERROR(AVERAGE(F171:J171),0)),AVERAGE(INDIRECT(Sheet2!$W$2&amp;"F"&amp;Sheet2!B171&amp;":F"&amp;Sheet2!$D171))),IF(Sheet1!U171&lt;F171,AVERAGE(F171:J171),""))),"")</f>
        <v/>
      </c>
      <c r="E171" s="8">
        <v>89800</v>
      </c>
      <c r="F171" s="8">
        <v>89800</v>
      </c>
      <c r="G171" s="8">
        <v>95800</v>
      </c>
      <c r="H171" s="8">
        <v>105380</v>
      </c>
      <c r="L171" s="29">
        <v>54</v>
      </c>
      <c r="M171" s="8">
        <v>52</v>
      </c>
      <c r="N171" s="8">
        <v>53</v>
      </c>
      <c r="O171" s="8">
        <v>56</v>
      </c>
      <c r="P171" s="8">
        <v>54</v>
      </c>
      <c r="Q171" s="8">
        <v>54</v>
      </c>
      <c r="S171" s="8">
        <v>1</v>
      </c>
      <c r="T171" s="8">
        <v>1</v>
      </c>
      <c r="U171" s="8">
        <v>0</v>
      </c>
      <c r="V171" s="8">
        <v>1</v>
      </c>
      <c r="W171" s="8">
        <v>1</v>
      </c>
      <c r="X171" s="29" cm="1">
        <f t="array" aca="1" ref="X171" ca="1">INDIRECT("Sheet3!"&amp;"L"&amp;ROW())</f>
        <v>109005</v>
      </c>
      <c r="Y171" s="8">
        <v>122396</v>
      </c>
      <c r="Z171" s="8">
        <v>122396</v>
      </c>
      <c r="AA171" s="8">
        <v>128989</v>
      </c>
      <c r="AB171" s="8">
        <v>122396</v>
      </c>
      <c r="AC171" s="8">
        <v>109005</v>
      </c>
      <c r="AD171" s="30" cm="1">
        <f t="array" aca="1" ref="AD171" ca="1">INDIRECT("Sheet1!"&amp;"H"&amp;ROW())</f>
        <v>5</v>
      </c>
      <c r="AE171" s="8">
        <v>5</v>
      </c>
      <c r="AF171" s="8">
        <v>5</v>
      </c>
      <c r="AG171" s="8">
        <v>3</v>
      </c>
      <c r="AH171" s="8">
        <v>4</v>
      </c>
      <c r="AI171" s="8">
        <v>5</v>
      </c>
      <c r="AJ171" s="29" cm="1">
        <f t="array" aca="1" ref="AJ171" ca="1">INDIRECT("Sheet1!"&amp;"J"&amp;ROW())</f>
        <v>4</v>
      </c>
      <c r="AK171" s="8">
        <v>2</v>
      </c>
      <c r="AL171" s="8">
        <v>3</v>
      </c>
      <c r="AM171" s="8">
        <v>3</v>
      </c>
      <c r="AN171" s="8">
        <v>4</v>
      </c>
      <c r="AO171" s="8">
        <v>4</v>
      </c>
    </row>
    <row r="172" spans="1:41">
      <c r="A172">
        <v>885796342</v>
      </c>
      <c r="B172" t="s">
        <v>492</v>
      </c>
      <c r="D172" s="8" t="str">
        <f ca="1">IFERROR(IF(Sheet1!AC172&gt;0,SMALL(INDIRECT(Sheet2!$W$2&amp;"F"&amp;Sheet2!$B172&amp;":F"&amp;Sheet2!$D172),Sheet1!AC172),IF(G172="",MAX(MAX(Sheet1!U172,IFERROR(AVERAGE(F172:J172),0)),AVERAGE(INDIRECT(Sheet2!$W$2&amp;"F"&amp;Sheet2!B172&amp;":F"&amp;Sheet2!$D172))),IF(Sheet1!U172&lt;F172,AVERAGE(F172:J172),""))),"")</f>
        <v/>
      </c>
      <c r="E172" s="8">
        <v>116780</v>
      </c>
      <c r="F172" s="8">
        <v>116780</v>
      </c>
      <c r="G172" s="8">
        <v>120425</v>
      </c>
      <c r="H172" s="8">
        <v>120984</v>
      </c>
      <c r="I172" s="8">
        <v>126590</v>
      </c>
      <c r="J172" s="32">
        <v>128108</v>
      </c>
      <c r="L172" s="29">
        <v>29</v>
      </c>
      <c r="M172" s="8">
        <v>39</v>
      </c>
      <c r="N172" s="8">
        <v>37</v>
      </c>
      <c r="O172" s="8">
        <v>36</v>
      </c>
      <c r="P172" s="8">
        <v>30</v>
      </c>
      <c r="Q172" s="8">
        <v>29</v>
      </c>
      <c r="S172" s="8">
        <v>1</v>
      </c>
      <c r="T172" s="8">
        <v>1</v>
      </c>
      <c r="U172" s="8">
        <v>1</v>
      </c>
      <c r="V172" s="8">
        <v>1</v>
      </c>
      <c r="W172" s="8">
        <v>1</v>
      </c>
      <c r="X172" s="29" cm="1">
        <f t="array" aca="1" ref="X172" ca="1">INDIRECT("Sheet3!"&amp;"L"&amp;ROW())</f>
        <v>138708</v>
      </c>
      <c r="Y172" s="8">
        <v>135114</v>
      </c>
      <c r="Z172" s="8">
        <v>134285</v>
      </c>
      <c r="AA172" s="8">
        <v>140915</v>
      </c>
      <c r="AB172" s="8">
        <v>136932</v>
      </c>
      <c r="AC172" s="8">
        <v>138708</v>
      </c>
      <c r="AD172" s="30" cm="1">
        <f t="array" aca="1" ref="AD172" ca="1">INDIRECT("Sheet1!"&amp;"H"&amp;ROW())</f>
        <v>31</v>
      </c>
      <c r="AE172" s="8">
        <v>30</v>
      </c>
      <c r="AF172" s="8">
        <v>37</v>
      </c>
      <c r="AG172" s="8">
        <v>37</v>
      </c>
      <c r="AH172" s="8">
        <v>32</v>
      </c>
      <c r="AI172" s="8">
        <v>31</v>
      </c>
      <c r="AJ172" s="29" cm="1">
        <f t="array" aca="1" ref="AJ172" ca="1">INDIRECT("Sheet1!"&amp;"J"&amp;ROW())</f>
        <v>8</v>
      </c>
      <c r="AK172" s="8">
        <v>14</v>
      </c>
      <c r="AL172" s="8">
        <v>10</v>
      </c>
      <c r="AM172" s="8">
        <v>10</v>
      </c>
      <c r="AN172" s="8">
        <v>8</v>
      </c>
      <c r="AO172" s="8">
        <v>8</v>
      </c>
    </row>
    <row r="173" spans="1:41">
      <c r="A173">
        <v>885796343</v>
      </c>
      <c r="B173" t="s">
        <v>493</v>
      </c>
      <c r="D173" s="8">
        <f ca="1">IFERROR(IF(Sheet1!AC173&gt;0,SMALL(INDIRECT(Sheet2!$W$2&amp;"F"&amp;Sheet2!$B173&amp;":F"&amp;Sheet2!$D173),Sheet1!AC173),IF(G173="",MAX(MAX(Sheet1!U173,IFERROR(AVERAGE(F173:J173),0)),AVERAGE(INDIRECT(Sheet2!$W$2&amp;"F"&amp;Sheet2!B173&amp;":F"&amp;Sheet2!$D173))),IF(Sheet1!U173&lt;F173,AVERAGE(F173:J173),""))),"")</f>
        <v>6033.1</v>
      </c>
      <c r="E173" s="8">
        <v>5480</v>
      </c>
      <c r="F173" s="8">
        <v>5499</v>
      </c>
      <c r="L173" s="29">
        <v>57</v>
      </c>
      <c r="M173" s="8">
        <v>77</v>
      </c>
      <c r="N173" s="8">
        <v>78</v>
      </c>
      <c r="O173" s="8">
        <v>61</v>
      </c>
      <c r="P173" s="8">
        <v>55</v>
      </c>
      <c r="Q173" s="8">
        <v>57</v>
      </c>
      <c r="S173" s="8">
        <v>0</v>
      </c>
      <c r="T173" s="8">
        <v>1</v>
      </c>
      <c r="U173" s="8">
        <v>1</v>
      </c>
      <c r="V173" s="8">
        <v>1</v>
      </c>
      <c r="W173" s="8">
        <v>1</v>
      </c>
      <c r="X173" s="29" cm="1">
        <f t="array" aca="1" ref="X173" ca="1">INDIRECT("Sheet3!"&amp;"L"&amp;ROW())</f>
        <v>8278</v>
      </c>
      <c r="Y173" s="8">
        <v>7677</v>
      </c>
      <c r="Z173" s="8">
        <v>7691</v>
      </c>
      <c r="AA173" s="8">
        <v>9926</v>
      </c>
      <c r="AB173" s="8">
        <v>8278</v>
      </c>
      <c r="AC173" s="8">
        <v>8278</v>
      </c>
      <c r="AD173" s="30" cm="1">
        <f t="array" aca="1" ref="AD173" ca="1">INDIRECT("Sheet1!"&amp;"H"&amp;ROW())</f>
        <v>10</v>
      </c>
      <c r="AE173" s="8">
        <v>11</v>
      </c>
      <c r="AF173" s="8">
        <v>10</v>
      </c>
      <c r="AG173" s="8">
        <v>10</v>
      </c>
      <c r="AH173" s="8">
        <v>10</v>
      </c>
      <c r="AI173" s="8">
        <v>10</v>
      </c>
      <c r="AJ173" s="29" cm="1">
        <f t="array" aca="1" ref="AJ173" ca="1">INDIRECT("Sheet1!"&amp;"J"&amp;ROW())</f>
        <v>2</v>
      </c>
      <c r="AK173" s="8">
        <v>2</v>
      </c>
      <c r="AL173" s="8">
        <v>2</v>
      </c>
      <c r="AM173" s="8">
        <v>2</v>
      </c>
      <c r="AN173" s="8">
        <v>2</v>
      </c>
      <c r="AO173" s="8">
        <v>2</v>
      </c>
    </row>
    <row r="174" spans="1:41">
      <c r="A174">
        <v>885796344</v>
      </c>
      <c r="B174" t="s">
        <v>495</v>
      </c>
      <c r="D174" s="8">
        <f ca="1">IFERROR(IF(Sheet1!AC174&gt;0,SMALL(INDIRECT(Sheet2!$W$2&amp;"F"&amp;Sheet2!$B174&amp;":F"&amp;Sheet2!$D174),Sheet1!AC174),IF(G174="",MAX(MAX(Sheet1!U174,IFERROR(AVERAGE(F174:J174),0)),AVERAGE(INDIRECT(Sheet2!$W$2&amp;"F"&amp;Sheet2!B174&amp;":F"&amp;Sheet2!$D174))),IF(Sheet1!U174&lt;F174,AVERAGE(F174:J174),""))),"")</f>
        <v>39047.199999999997</v>
      </c>
      <c r="L174" s="29">
        <v>67</v>
      </c>
      <c r="M174" s="8">
        <v>77</v>
      </c>
      <c r="N174" s="8">
        <v>64</v>
      </c>
      <c r="O174" s="8">
        <v>66</v>
      </c>
      <c r="P174" s="8">
        <v>59</v>
      </c>
      <c r="Q174" s="8">
        <v>67</v>
      </c>
      <c r="S174" s="8">
        <v>0</v>
      </c>
      <c r="T174" s="8">
        <v>0</v>
      </c>
      <c r="U174" s="8">
        <v>0</v>
      </c>
      <c r="V174" s="8">
        <v>0</v>
      </c>
      <c r="W174" s="8">
        <v>0</v>
      </c>
      <c r="X174" s="29" cm="1">
        <f t="array" aca="1" ref="X174" ca="1">INDIRECT("Sheet3!"&amp;"L"&amp;ROW())</f>
        <v>49502</v>
      </c>
      <c r="Y174" s="8">
        <v>49502</v>
      </c>
      <c r="Z174" s="8">
        <v>49502</v>
      </c>
      <c r="AA174" s="8">
        <v>50601</v>
      </c>
      <c r="AB174" s="8">
        <v>46755</v>
      </c>
      <c r="AC174" s="8">
        <v>49502</v>
      </c>
      <c r="AD174" s="30" cm="1">
        <f t="array" aca="1" ref="AD174" ca="1">INDIRECT("Sheet1!"&amp;"H"&amp;ROW())</f>
        <v>5</v>
      </c>
      <c r="AE174" s="8">
        <v>5</v>
      </c>
      <c r="AF174" s="8">
        <v>5</v>
      </c>
      <c r="AG174" s="8">
        <v>5</v>
      </c>
      <c r="AH174" s="8">
        <v>5</v>
      </c>
      <c r="AI174" s="8">
        <v>5</v>
      </c>
      <c r="AJ174" s="29" cm="1">
        <f t="array" aca="1" ref="AJ174" ca="1">INDIRECT("Sheet1!"&amp;"J"&amp;ROW())</f>
        <v>0</v>
      </c>
      <c r="AK174" s="8">
        <v>1</v>
      </c>
      <c r="AL174" s="8">
        <v>1</v>
      </c>
      <c r="AM174" s="8">
        <v>1</v>
      </c>
      <c r="AN174" s="8">
        <v>0</v>
      </c>
      <c r="AO174" s="8">
        <v>0</v>
      </c>
    </row>
    <row r="175" spans="1:41">
      <c r="A175">
        <v>885796345</v>
      </c>
      <c r="B175" t="s">
        <v>497</v>
      </c>
      <c r="D175" s="8" t="str">
        <f ca="1">IFERROR(IF(Sheet1!AC175&gt;0,SMALL(INDIRECT(Sheet2!$W$2&amp;"F"&amp;Sheet2!$B175&amp;":F"&amp;Sheet2!$D175),Sheet1!AC175),IF(G175="",MAX(MAX(Sheet1!U175,IFERROR(AVERAGE(F175:J175),0)),AVERAGE(INDIRECT(Sheet2!$W$2&amp;"F"&amp;Sheet2!B175&amp;":F"&amp;Sheet2!$D175))),IF(Sheet1!U175&lt;F175,AVERAGE(F175:J175),""))),"")</f>
        <v/>
      </c>
      <c r="L175" s="29" t="s">
        <v>2394</v>
      </c>
      <c r="M175" s="8" t="s">
        <v>2394</v>
      </c>
      <c r="N175" s="8" t="s">
        <v>2394</v>
      </c>
      <c r="O175" s="8" t="s">
        <v>2394</v>
      </c>
      <c r="P175" s="8" t="s">
        <v>2394</v>
      </c>
      <c r="Q175" s="8" t="s">
        <v>2394</v>
      </c>
      <c r="S175" s="8">
        <v>0</v>
      </c>
      <c r="T175" s="8">
        <v>0</v>
      </c>
      <c r="U175" s="8">
        <v>0</v>
      </c>
      <c r="V175" s="8">
        <v>0</v>
      </c>
      <c r="W175" s="8">
        <v>0</v>
      </c>
      <c r="X175" s="29" cm="1">
        <f t="array" aca="1" ref="X175" ca="1">INDIRECT("Sheet3!"&amp;"L"&amp;ROW())</f>
        <v>50975</v>
      </c>
      <c r="Y175" s="8">
        <v>50975</v>
      </c>
      <c r="Z175" s="8">
        <v>50975</v>
      </c>
      <c r="AA175" s="8">
        <v>50975</v>
      </c>
      <c r="AB175" s="8">
        <v>50975</v>
      </c>
      <c r="AC175" s="8">
        <v>50975</v>
      </c>
      <c r="AD175" s="30" cm="1">
        <f t="array" aca="1" ref="AD175" ca="1">INDIRECT("Sheet1!"&amp;"H"&amp;ROW())</f>
        <v>0</v>
      </c>
      <c r="AE175" s="8">
        <v>0</v>
      </c>
      <c r="AF175" s="8">
        <v>0</v>
      </c>
      <c r="AG175" s="8">
        <v>0</v>
      </c>
      <c r="AH175" s="8">
        <v>0</v>
      </c>
      <c r="AI175" s="8">
        <v>0</v>
      </c>
      <c r="AJ175" s="29" cm="1">
        <f t="array" aca="1" ref="AJ175" ca="1">INDIRECT("Sheet1!"&amp;"J"&amp;ROW())</f>
        <v>0</v>
      </c>
      <c r="AK175" s="8">
        <v>0</v>
      </c>
      <c r="AL175" s="8">
        <v>0</v>
      </c>
      <c r="AM175" s="8">
        <v>0</v>
      </c>
      <c r="AN175" s="8">
        <v>0</v>
      </c>
      <c r="AO175" s="8">
        <v>0</v>
      </c>
    </row>
    <row r="176" spans="1:41">
      <c r="A176">
        <v>885796346</v>
      </c>
      <c r="B176" t="s">
        <v>451</v>
      </c>
      <c r="D176" s="8" t="str">
        <f ca="1">IFERROR(IF(Sheet1!AC176&gt;0,SMALL(INDIRECT(Sheet2!$W$2&amp;"F"&amp;Sheet2!$B176&amp;":F"&amp;Sheet2!$D176),Sheet1!AC176),IF(G176="",MAX(MAX(Sheet1!U176,IFERROR(AVERAGE(F176:J176),0)),AVERAGE(INDIRECT(Sheet2!$W$2&amp;"F"&amp;Sheet2!B176&amp;":F"&amp;Sheet2!$D176))),IF(Sheet1!U176&lt;F176,AVERAGE(F176:J176),""))),"")</f>
        <v/>
      </c>
      <c r="E176" s="8">
        <v>471149</v>
      </c>
      <c r="F176" s="8">
        <v>471500</v>
      </c>
      <c r="G176" s="8">
        <v>471500</v>
      </c>
      <c r="H176" s="8">
        <v>482000</v>
      </c>
      <c r="I176" s="8">
        <v>487060</v>
      </c>
      <c r="J176" s="32">
        <v>490000</v>
      </c>
      <c r="L176" s="29">
        <v>13</v>
      </c>
      <c r="M176" s="8">
        <v>13</v>
      </c>
      <c r="N176" s="8">
        <v>13</v>
      </c>
      <c r="O176" s="8">
        <v>13</v>
      </c>
      <c r="P176" s="8">
        <v>13</v>
      </c>
      <c r="Q176" s="8">
        <v>13</v>
      </c>
      <c r="S176" s="8">
        <v>0</v>
      </c>
      <c r="T176" s="8">
        <v>0</v>
      </c>
      <c r="U176" s="8">
        <v>0</v>
      </c>
      <c r="V176" s="8">
        <v>0</v>
      </c>
      <c r="W176" s="8">
        <v>0</v>
      </c>
      <c r="X176" s="29" cm="1">
        <f t="array" aca="1" ref="X176" ca="1">INDIRECT("Sheet3!"&amp;"L"&amp;ROW())</f>
        <v>533552</v>
      </c>
      <c r="Y176" s="8">
        <v>522763</v>
      </c>
      <c r="Z176" s="8">
        <v>522763</v>
      </c>
      <c r="AA176" s="8">
        <v>535783</v>
      </c>
      <c r="AB176" s="8">
        <v>523007</v>
      </c>
      <c r="AC176" s="8">
        <v>533552</v>
      </c>
      <c r="AD176" s="30" cm="1">
        <f t="array" aca="1" ref="AD176" ca="1">INDIRECT("Sheet1!"&amp;"H"&amp;ROW())</f>
        <v>34</v>
      </c>
      <c r="AE176" s="8">
        <v>38</v>
      </c>
      <c r="AF176" s="8">
        <v>37</v>
      </c>
      <c r="AG176" s="8">
        <v>37</v>
      </c>
      <c r="AH176" s="8">
        <v>37</v>
      </c>
      <c r="AI176" s="8">
        <v>34</v>
      </c>
      <c r="AJ176" s="29" cm="1">
        <f t="array" aca="1" ref="AJ176" ca="1">INDIRECT("Sheet1!"&amp;"J"&amp;ROW())</f>
        <v>21</v>
      </c>
      <c r="AK176" s="8">
        <v>26</v>
      </c>
      <c r="AL176" s="8">
        <v>23</v>
      </c>
      <c r="AM176" s="8">
        <v>23</v>
      </c>
      <c r="AN176" s="8">
        <v>21</v>
      </c>
      <c r="AO176" s="8">
        <v>21</v>
      </c>
    </row>
    <row r="177" spans="1:41">
      <c r="A177">
        <v>885796347</v>
      </c>
      <c r="B177" t="s">
        <v>498</v>
      </c>
      <c r="D177" s="8">
        <f ca="1">IFERROR(IF(Sheet1!AC177&gt;0,SMALL(INDIRECT(Sheet2!$W$2&amp;"F"&amp;Sheet2!$B177&amp;":F"&amp;Sheet2!$D177),Sheet1!AC177),IF(G177="",MAX(MAX(Sheet1!U177,IFERROR(AVERAGE(F177:J177),0)),AVERAGE(INDIRECT(Sheet2!$W$2&amp;"F"&amp;Sheet2!B177&amp;":F"&amp;Sheet2!$D177))),IF(Sheet1!U177&lt;F177,AVERAGE(F177:J177),""))),"")</f>
        <v>39070</v>
      </c>
      <c r="E177" s="8">
        <v>38280</v>
      </c>
      <c r="F177" s="8">
        <v>39070</v>
      </c>
      <c r="G177" s="8">
        <v>39070</v>
      </c>
      <c r="H177" s="8">
        <v>39070</v>
      </c>
      <c r="L177" s="29">
        <v>47</v>
      </c>
      <c r="M177" s="8">
        <v>63</v>
      </c>
      <c r="N177" s="8">
        <v>73</v>
      </c>
      <c r="O177" s="8">
        <v>62</v>
      </c>
      <c r="P177" s="8">
        <v>46</v>
      </c>
      <c r="Q177" s="8">
        <v>47</v>
      </c>
      <c r="S177" s="8">
        <v>0</v>
      </c>
      <c r="T177" s="8">
        <v>1</v>
      </c>
      <c r="U177" s="8">
        <v>1</v>
      </c>
      <c r="V177" s="8">
        <v>1</v>
      </c>
      <c r="W177" s="8">
        <v>1</v>
      </c>
      <c r="X177" s="29" cm="1">
        <f t="array" aca="1" ref="X177" ca="1">INDIRECT("Sheet3!"&amp;"L"&amp;ROW())</f>
        <v>46780</v>
      </c>
      <c r="Y177" s="8">
        <v>46780</v>
      </c>
      <c r="Z177" s="8">
        <v>46780</v>
      </c>
      <c r="AA177" s="8">
        <v>50626</v>
      </c>
      <c r="AB177" s="8">
        <v>46780</v>
      </c>
      <c r="AC177" s="8">
        <v>46780</v>
      </c>
      <c r="AD177" s="30" cm="1">
        <f t="array" aca="1" ref="AD177" ca="1">INDIRECT("Sheet1!"&amp;"H"&amp;ROW())</f>
        <v>12</v>
      </c>
      <c r="AE177" s="8">
        <v>10</v>
      </c>
      <c r="AF177" s="8">
        <v>11</v>
      </c>
      <c r="AG177" s="8">
        <v>12</v>
      </c>
      <c r="AH177" s="8">
        <v>12</v>
      </c>
      <c r="AI177" s="8">
        <v>12</v>
      </c>
      <c r="AJ177" s="29" cm="1">
        <f t="array" aca="1" ref="AJ177" ca="1">INDIRECT("Sheet1!"&amp;"J"&amp;ROW())</f>
        <v>4</v>
      </c>
      <c r="AK177" s="8">
        <v>4</v>
      </c>
      <c r="AL177" s="8">
        <v>4</v>
      </c>
      <c r="AM177" s="8">
        <v>4</v>
      </c>
      <c r="AN177" s="8">
        <v>4</v>
      </c>
      <c r="AO177" s="8">
        <v>4</v>
      </c>
    </row>
    <row r="178" spans="1:41">
      <c r="A178">
        <v>885796348</v>
      </c>
      <c r="B178" t="s">
        <v>499</v>
      </c>
      <c r="D178" s="8">
        <f ca="1">IFERROR(IF(Sheet1!AC178&gt;0,SMALL(INDIRECT(Sheet2!$W$2&amp;"F"&amp;Sheet2!$B178&amp;":F"&amp;Sheet2!$D178),Sheet1!AC178),IF(G178="",MAX(MAX(Sheet1!U178,IFERROR(AVERAGE(F178:J178),0)),AVERAGE(INDIRECT(Sheet2!$W$2&amp;"F"&amp;Sheet2!B178&amp;":F"&amp;Sheet2!$D178))),IF(Sheet1!U178&lt;F178,AVERAGE(F178:J178),""))),"")</f>
        <v>64286.400000000001</v>
      </c>
      <c r="E178" s="8">
        <v>63800</v>
      </c>
      <c r="F178" s="8">
        <v>64251</v>
      </c>
      <c r="G178" s="8">
        <v>64251</v>
      </c>
      <c r="H178" s="8">
        <v>64310</v>
      </c>
      <c r="I178" s="8">
        <v>64310</v>
      </c>
      <c r="J178" s="32">
        <v>64310</v>
      </c>
      <c r="L178" s="29">
        <v>19</v>
      </c>
      <c r="M178" s="8">
        <v>20</v>
      </c>
      <c r="N178" s="8">
        <v>19</v>
      </c>
      <c r="O178" s="8">
        <v>20</v>
      </c>
      <c r="P178" s="8">
        <v>19</v>
      </c>
      <c r="Q178" s="8">
        <v>19</v>
      </c>
      <c r="S178" s="8">
        <v>0</v>
      </c>
      <c r="T178" s="8">
        <v>1</v>
      </c>
      <c r="U178" s="8">
        <v>1</v>
      </c>
      <c r="V178" s="8">
        <v>1</v>
      </c>
      <c r="W178" s="8">
        <v>1</v>
      </c>
      <c r="X178" s="29" cm="1">
        <f t="array" aca="1" ref="X178" ca="1">INDIRECT("Sheet3!"&amp;"L"&amp;ROW())</f>
        <v>74224</v>
      </c>
      <c r="Y178" s="8">
        <v>74212</v>
      </c>
      <c r="Z178" s="8">
        <v>74212</v>
      </c>
      <c r="AA178" s="8">
        <v>78572</v>
      </c>
      <c r="AB178" s="8">
        <v>74002</v>
      </c>
      <c r="AC178" s="8">
        <v>74224</v>
      </c>
      <c r="AD178" s="30" cm="1">
        <f t="array" aca="1" ref="AD178" ca="1">INDIRECT("Sheet1!"&amp;"H"&amp;ROW())</f>
        <v>21</v>
      </c>
      <c r="AE178" s="8">
        <v>23</v>
      </c>
      <c r="AF178" s="8">
        <v>23</v>
      </c>
      <c r="AG178" s="8">
        <v>23</v>
      </c>
      <c r="AH178" s="8">
        <v>24</v>
      </c>
      <c r="AI178" s="8">
        <v>21</v>
      </c>
      <c r="AJ178" s="29" cm="1">
        <f t="array" aca="1" ref="AJ178" ca="1">INDIRECT("Sheet1!"&amp;"J"&amp;ROW())</f>
        <v>12</v>
      </c>
      <c r="AK178" s="8">
        <v>15</v>
      </c>
      <c r="AL178" s="8">
        <v>17</v>
      </c>
      <c r="AM178" s="8">
        <v>17</v>
      </c>
      <c r="AN178" s="8">
        <v>12</v>
      </c>
      <c r="AO178" s="8">
        <v>12</v>
      </c>
    </row>
    <row r="179" spans="1:41">
      <c r="A179">
        <v>885796349</v>
      </c>
      <c r="B179" t="s">
        <v>500</v>
      </c>
      <c r="D179" s="8">
        <f ca="1">IFERROR(IF(Sheet1!AC179&gt;0,SMALL(INDIRECT(Sheet2!$W$2&amp;"F"&amp;Sheet2!$B179&amp;":F"&amp;Sheet2!$D179),Sheet1!AC179),IF(G179="",MAX(MAX(Sheet1!U179,IFERROR(AVERAGE(F179:J179),0)),AVERAGE(INDIRECT(Sheet2!$W$2&amp;"F"&amp;Sheet2!B179&amp;":F"&amp;Sheet2!$D179))),IF(Sheet1!U179&lt;F179,AVERAGE(F179:J179),""))),"")</f>
        <v>62580</v>
      </c>
      <c r="E179" s="8">
        <v>51800</v>
      </c>
      <c r="F179" s="8">
        <v>52272</v>
      </c>
      <c r="G179" s="8">
        <v>52800</v>
      </c>
      <c r="H179" s="8">
        <v>55000</v>
      </c>
      <c r="I179" s="8">
        <v>62580</v>
      </c>
      <c r="J179" s="32">
        <v>62580</v>
      </c>
      <c r="L179" s="29">
        <v>23</v>
      </c>
      <c r="M179" s="8">
        <v>22</v>
      </c>
      <c r="N179" s="8">
        <v>21</v>
      </c>
      <c r="O179" s="8">
        <v>18</v>
      </c>
      <c r="P179" s="8">
        <v>19</v>
      </c>
      <c r="Q179" s="8">
        <v>23</v>
      </c>
      <c r="S179" s="8">
        <v>1</v>
      </c>
      <c r="T179" s="8">
        <v>1</v>
      </c>
      <c r="U179" s="8">
        <v>1</v>
      </c>
      <c r="V179" s="8">
        <v>1</v>
      </c>
      <c r="W179" s="8">
        <v>1</v>
      </c>
      <c r="X179" s="29" cm="1">
        <f t="array" aca="1" ref="X179" ca="1">INDIRECT("Sheet3!"&amp;"L"&amp;ROW())</f>
        <v>72370</v>
      </c>
      <c r="Y179" s="8">
        <v>60887</v>
      </c>
      <c r="Z179" s="8">
        <v>58811</v>
      </c>
      <c r="AA179" s="8">
        <v>69172</v>
      </c>
      <c r="AB179" s="8">
        <v>64825</v>
      </c>
      <c r="AC179" s="8">
        <v>65404</v>
      </c>
      <c r="AD179" s="30" cm="1">
        <f t="array" aca="1" ref="AD179" ca="1">INDIRECT("Sheet1!"&amp;"H"&amp;ROW())</f>
        <v>18</v>
      </c>
      <c r="AE179" s="8">
        <v>21</v>
      </c>
      <c r="AF179" s="8">
        <v>21</v>
      </c>
      <c r="AG179" s="8">
        <v>19</v>
      </c>
      <c r="AH179" s="8">
        <v>19</v>
      </c>
      <c r="AI179" s="8">
        <v>18</v>
      </c>
      <c r="AJ179" s="29" cm="1">
        <f t="array" aca="1" ref="AJ179" ca="1">INDIRECT("Sheet1!"&amp;"J"&amp;ROW())</f>
        <v>10</v>
      </c>
      <c r="AK179" s="8">
        <v>11</v>
      </c>
      <c r="AL179" s="8">
        <v>11</v>
      </c>
      <c r="AM179" s="8">
        <v>11</v>
      </c>
      <c r="AN179" s="8">
        <v>10</v>
      </c>
      <c r="AO179" s="8">
        <v>10</v>
      </c>
    </row>
    <row r="180" spans="1:41">
      <c r="A180">
        <v>885796350</v>
      </c>
      <c r="B180" t="s">
        <v>502</v>
      </c>
      <c r="D180" s="8" t="str">
        <f ca="1">IFERROR(IF(Sheet1!AC180&gt;0,SMALL(INDIRECT(Sheet2!$W$2&amp;"F"&amp;Sheet2!$B180&amp;":F"&amp;Sheet2!$D180),Sheet1!AC180),IF(G180="",MAX(MAX(Sheet1!U180,IFERROR(AVERAGE(F180:J180),0)),AVERAGE(INDIRECT(Sheet2!$W$2&amp;"F"&amp;Sheet2!B180&amp;":F"&amp;Sheet2!$D180))),IF(Sheet1!U180&lt;F180,AVERAGE(F180:J180),""))),"")</f>
        <v/>
      </c>
      <c r="L180" s="29" t="s">
        <v>2394</v>
      </c>
      <c r="M180" s="8" t="s">
        <v>2394</v>
      </c>
      <c r="N180" s="8" t="s">
        <v>2394</v>
      </c>
      <c r="O180" s="8" t="s">
        <v>2394</v>
      </c>
      <c r="P180" s="8" t="s">
        <v>2394</v>
      </c>
      <c r="Q180" s="8" t="s">
        <v>2394</v>
      </c>
      <c r="S180" s="8">
        <v>0</v>
      </c>
      <c r="T180" s="8">
        <v>0</v>
      </c>
      <c r="U180" s="8">
        <v>0</v>
      </c>
      <c r="V180" s="8">
        <v>0</v>
      </c>
      <c r="W180" s="8">
        <v>0</v>
      </c>
      <c r="X180" s="29" cm="1">
        <f t="array" aca="1" ref="X180" ca="1">INDIRECT("Sheet3!"&amp;"L"&amp;ROW())</f>
        <v>39812</v>
      </c>
      <c r="Y180" s="8">
        <v>39812</v>
      </c>
      <c r="Z180" s="8">
        <v>39812</v>
      </c>
      <c r="AA180" s="8">
        <v>39812</v>
      </c>
      <c r="AB180" s="8">
        <v>39812</v>
      </c>
      <c r="AC180" s="8">
        <v>39812</v>
      </c>
      <c r="AD180" s="30" cm="1">
        <f t="array" aca="1" ref="AD180" ca="1">INDIRECT("Sheet1!"&amp;"H"&amp;ROW())</f>
        <v>0</v>
      </c>
      <c r="AE180" s="8">
        <v>0</v>
      </c>
      <c r="AF180" s="8">
        <v>0</v>
      </c>
      <c r="AG180" s="8">
        <v>0</v>
      </c>
      <c r="AH180" s="8">
        <v>0</v>
      </c>
      <c r="AI180" s="8">
        <v>0</v>
      </c>
      <c r="AJ180" s="29" cm="1">
        <f t="array" aca="1" ref="AJ180" ca="1">INDIRECT("Sheet1!"&amp;"J"&amp;ROW())</f>
        <v>0</v>
      </c>
      <c r="AK180" s="8">
        <v>0</v>
      </c>
      <c r="AL180" s="8">
        <v>0</v>
      </c>
      <c r="AM180" s="8">
        <v>0</v>
      </c>
      <c r="AN180" s="8">
        <v>0</v>
      </c>
      <c r="AO180" s="8">
        <v>0</v>
      </c>
    </row>
    <row r="181" spans="1:41">
      <c r="A181">
        <v>885796351</v>
      </c>
      <c r="B181" t="s">
        <v>503</v>
      </c>
      <c r="D181" s="8" t="str">
        <f ca="1">IFERROR(IF(Sheet1!AC181&gt;0,SMALL(INDIRECT(Sheet2!$W$2&amp;"F"&amp;Sheet2!$B181&amp;":F"&amp;Sheet2!$D181),Sheet1!AC181),IF(G181="",MAX(MAX(Sheet1!U181,IFERROR(AVERAGE(F181:J181),0)),AVERAGE(INDIRECT(Sheet2!$W$2&amp;"F"&amp;Sheet2!B181&amp;":F"&amp;Sheet2!$D181))),IF(Sheet1!U181&lt;F181,AVERAGE(F181:J181),""))),"")</f>
        <v/>
      </c>
      <c r="L181" s="29" t="s">
        <v>2394</v>
      </c>
      <c r="M181" s="8" t="s">
        <v>2394</v>
      </c>
      <c r="N181" s="8" t="s">
        <v>2394</v>
      </c>
      <c r="O181" s="8" t="s">
        <v>2394</v>
      </c>
      <c r="P181" s="8" t="s">
        <v>2394</v>
      </c>
      <c r="Q181" s="8" t="s">
        <v>2394</v>
      </c>
      <c r="S181" s="8">
        <v>0</v>
      </c>
      <c r="T181" s="8">
        <v>0</v>
      </c>
      <c r="U181" s="8">
        <v>0</v>
      </c>
      <c r="V181" s="8">
        <v>0</v>
      </c>
      <c r="W181" s="8">
        <v>0</v>
      </c>
      <c r="X181" s="29" cm="1">
        <f t="array" aca="1" ref="X181" ca="1">INDIRECT("Sheet3!"&amp;"L"&amp;ROW())</f>
        <v>52868</v>
      </c>
      <c r="Y181" s="8">
        <v>52868</v>
      </c>
      <c r="Z181" s="8">
        <v>52868</v>
      </c>
      <c r="AA181" s="8">
        <v>52868</v>
      </c>
      <c r="AB181" s="8">
        <v>52868</v>
      </c>
      <c r="AC181" s="8">
        <v>52868</v>
      </c>
      <c r="AD181" s="30" cm="1">
        <f t="array" aca="1" ref="AD181" ca="1">INDIRECT("Sheet1!"&amp;"H"&amp;ROW())</f>
        <v>0</v>
      </c>
      <c r="AE181" s="8">
        <v>0</v>
      </c>
      <c r="AF181" s="8">
        <v>0</v>
      </c>
      <c r="AG181" s="8">
        <v>0</v>
      </c>
      <c r="AH181" s="8">
        <v>0</v>
      </c>
      <c r="AI181" s="8">
        <v>0</v>
      </c>
      <c r="AJ181" s="29" cm="1">
        <f t="array" aca="1" ref="AJ181" ca="1">INDIRECT("Sheet1!"&amp;"J"&amp;ROW())</f>
        <v>0</v>
      </c>
      <c r="AK181" s="8">
        <v>0</v>
      </c>
      <c r="AL181" s="8">
        <v>0</v>
      </c>
      <c r="AM181" s="8">
        <v>0</v>
      </c>
      <c r="AN181" s="8">
        <v>0</v>
      </c>
      <c r="AO181" s="8">
        <v>0</v>
      </c>
    </row>
    <row r="182" spans="1:41">
      <c r="A182">
        <v>885796354</v>
      </c>
      <c r="B182" t="s">
        <v>504</v>
      </c>
      <c r="D182" s="8" t="str">
        <f ca="1">IFERROR(IF(Sheet1!AC182&gt;0,SMALL(INDIRECT(Sheet2!$W$2&amp;"F"&amp;Sheet2!$B182&amp;":F"&amp;Sheet2!$D182),Sheet1!AC182),IF(G182="",MAX(MAX(Sheet1!U182,IFERROR(AVERAGE(F182:J182),0)),AVERAGE(INDIRECT(Sheet2!$W$2&amp;"F"&amp;Sheet2!B182&amp;":F"&amp;Sheet2!$D182))),IF(Sheet1!U182&lt;F182,AVERAGE(F182:J182),""))),"")</f>
        <v/>
      </c>
      <c r="L182" s="29" t="s">
        <v>2394</v>
      </c>
      <c r="M182" s="8" t="s">
        <v>2394</v>
      </c>
      <c r="N182" s="8" t="s">
        <v>2394</v>
      </c>
      <c r="O182" s="8" t="s">
        <v>2394</v>
      </c>
      <c r="P182" s="8" t="s">
        <v>2394</v>
      </c>
      <c r="Q182" s="8" t="s">
        <v>2394</v>
      </c>
      <c r="S182" s="8">
        <v>0</v>
      </c>
      <c r="T182" s="8">
        <v>0</v>
      </c>
      <c r="U182" s="8">
        <v>0</v>
      </c>
      <c r="V182" s="8">
        <v>0</v>
      </c>
      <c r="W182" s="8">
        <v>0</v>
      </c>
      <c r="X182" s="29" cm="1">
        <f t="array" aca="1" ref="X182" ca="1">INDIRECT("Sheet3!"&amp;"L"&amp;ROW())</f>
        <v>51391</v>
      </c>
      <c r="Y182" s="8">
        <v>51391</v>
      </c>
      <c r="Z182" s="8">
        <v>51391</v>
      </c>
      <c r="AA182" s="8">
        <v>51391</v>
      </c>
      <c r="AB182" s="8">
        <v>51391</v>
      </c>
      <c r="AC182" s="8">
        <v>51391</v>
      </c>
      <c r="AD182" s="30" cm="1">
        <f t="array" aca="1" ref="AD182" ca="1">INDIRECT("Sheet1!"&amp;"H"&amp;ROW())</f>
        <v>0</v>
      </c>
      <c r="AE182" s="8">
        <v>0</v>
      </c>
      <c r="AF182" s="8">
        <v>0</v>
      </c>
      <c r="AG182" s="8">
        <v>0</v>
      </c>
      <c r="AH182" s="8">
        <v>0</v>
      </c>
      <c r="AI182" s="8">
        <v>0</v>
      </c>
      <c r="AJ182" s="29" cm="1">
        <f t="array" aca="1" ref="AJ182" ca="1">INDIRECT("Sheet1!"&amp;"J"&amp;ROW())</f>
        <v>0</v>
      </c>
      <c r="AK182" s="8">
        <v>0</v>
      </c>
      <c r="AL182" s="8">
        <v>0</v>
      </c>
      <c r="AM182" s="8">
        <v>0</v>
      </c>
      <c r="AN182" s="8">
        <v>0</v>
      </c>
      <c r="AO182" s="8">
        <v>0</v>
      </c>
    </row>
    <row r="183" spans="1:41">
      <c r="A183">
        <v>885796355</v>
      </c>
      <c r="B183" t="s">
        <v>505</v>
      </c>
      <c r="D183" s="8" t="str">
        <f ca="1">IFERROR(IF(Sheet1!AC183&gt;0,SMALL(INDIRECT(Sheet2!$W$2&amp;"F"&amp;Sheet2!$B183&amp;":F"&amp;Sheet2!$D183),Sheet1!AC183),IF(G183="",MAX(MAX(Sheet1!U183,IFERROR(AVERAGE(F183:J183),0)),AVERAGE(INDIRECT(Sheet2!$W$2&amp;"F"&amp;Sheet2!B183&amp;":F"&amp;Sheet2!$D183))),IF(Sheet1!U183&lt;F183,AVERAGE(F183:J183),""))),"")</f>
        <v/>
      </c>
      <c r="E183" s="8">
        <v>9936</v>
      </c>
      <c r="F183" s="8">
        <v>9936</v>
      </c>
      <c r="G183" s="8">
        <v>9936</v>
      </c>
      <c r="H183" s="8">
        <v>9936</v>
      </c>
      <c r="I183" s="8">
        <v>10263</v>
      </c>
      <c r="J183" s="32">
        <v>10263</v>
      </c>
      <c r="L183" s="29">
        <v>4</v>
      </c>
      <c r="M183" s="8">
        <v>6</v>
      </c>
      <c r="N183" s="8">
        <v>4</v>
      </c>
      <c r="O183" s="8">
        <v>3</v>
      </c>
      <c r="P183" s="8">
        <v>3</v>
      </c>
      <c r="Q183" s="8">
        <v>4</v>
      </c>
      <c r="S183" s="8">
        <v>0</v>
      </c>
      <c r="T183" s="8">
        <v>1</v>
      </c>
      <c r="U183" s="8">
        <v>1</v>
      </c>
      <c r="V183" s="8">
        <v>1</v>
      </c>
      <c r="W183" s="8">
        <v>1</v>
      </c>
      <c r="X183" s="29" cm="1">
        <f t="array" aca="1" ref="X183" ca="1">INDIRECT("Sheet3!"&amp;"L"&amp;ROW())</f>
        <v>12549</v>
      </c>
      <c r="Y183" s="8">
        <v>12962</v>
      </c>
      <c r="Z183" s="8">
        <v>12962</v>
      </c>
      <c r="AA183" s="8">
        <v>14528</v>
      </c>
      <c r="AB183" s="8">
        <v>12797</v>
      </c>
      <c r="AC183" s="8">
        <v>12549</v>
      </c>
      <c r="AD183" s="30" cm="1">
        <f t="array" aca="1" ref="AD183" ca="1">INDIRECT("Sheet1!"&amp;"H"&amp;ROW())</f>
        <v>34</v>
      </c>
      <c r="AE183" s="8">
        <v>29</v>
      </c>
      <c r="AF183" s="8">
        <v>33</v>
      </c>
      <c r="AG183" s="8">
        <v>30</v>
      </c>
      <c r="AH183" s="8">
        <v>34</v>
      </c>
      <c r="AI183" s="8">
        <v>34</v>
      </c>
      <c r="AJ183" s="29" cm="1">
        <f t="array" aca="1" ref="AJ183" ca="1">INDIRECT("Sheet1!"&amp;"J"&amp;ROW())</f>
        <v>18</v>
      </c>
      <c r="AK183" s="8">
        <v>14</v>
      </c>
      <c r="AL183" s="8">
        <v>14</v>
      </c>
      <c r="AM183" s="8">
        <v>14</v>
      </c>
      <c r="AN183" s="8">
        <v>18</v>
      </c>
      <c r="AO183" s="8">
        <v>18</v>
      </c>
    </row>
    <row r="184" spans="1:41">
      <c r="A184">
        <v>885796356</v>
      </c>
      <c r="B184" t="s">
        <v>506</v>
      </c>
      <c r="D184" s="8" t="str">
        <f ca="1">IFERROR(IF(Sheet1!AC184&gt;0,SMALL(INDIRECT(Sheet2!$W$2&amp;"F"&amp;Sheet2!$B184&amp;":F"&amp;Sheet2!$D184),Sheet1!AC184),IF(G184="",MAX(MAX(Sheet1!U184,IFERROR(AVERAGE(F184:J184),0)),AVERAGE(INDIRECT(Sheet2!$W$2&amp;"F"&amp;Sheet2!B184&amp;":F"&amp;Sheet2!$D184))),IF(Sheet1!U184&lt;F184,AVERAGE(F184:J184),""))),"")</f>
        <v/>
      </c>
      <c r="L184" s="29" t="s">
        <v>2394</v>
      </c>
      <c r="M184" s="8" t="s">
        <v>2394</v>
      </c>
      <c r="N184" s="8" t="s">
        <v>2394</v>
      </c>
      <c r="O184" s="8" t="s">
        <v>2394</v>
      </c>
      <c r="P184" s="8" t="s">
        <v>2394</v>
      </c>
      <c r="Q184" s="8" t="s">
        <v>2394</v>
      </c>
      <c r="S184" s="8">
        <v>0</v>
      </c>
      <c r="T184" s="8">
        <v>0</v>
      </c>
      <c r="U184" s="8">
        <v>0</v>
      </c>
      <c r="V184" s="8">
        <v>0</v>
      </c>
      <c r="W184" s="8">
        <v>0</v>
      </c>
      <c r="X184" s="29" cm="1">
        <f t="array" aca="1" ref="X184" ca="1">INDIRECT("Sheet3!"&amp;"L"&amp;ROW())</f>
        <v>21768</v>
      </c>
      <c r="Y184" s="8">
        <v>21768</v>
      </c>
      <c r="Z184" s="8">
        <v>21768</v>
      </c>
      <c r="AA184" s="8">
        <v>21768</v>
      </c>
      <c r="AB184" s="8">
        <v>21768</v>
      </c>
      <c r="AC184" s="8">
        <v>21768</v>
      </c>
      <c r="AD184" s="30" cm="1">
        <f t="array" aca="1" ref="AD184" ca="1">INDIRECT("Sheet1!"&amp;"H"&amp;ROW())</f>
        <v>0</v>
      </c>
      <c r="AE184" s="8">
        <v>0</v>
      </c>
      <c r="AF184" s="8">
        <v>0</v>
      </c>
      <c r="AG184" s="8">
        <v>0</v>
      </c>
      <c r="AH184" s="8">
        <v>0</v>
      </c>
      <c r="AI184" s="8">
        <v>0</v>
      </c>
      <c r="AJ184" s="29" cm="1">
        <f t="array" aca="1" ref="AJ184" ca="1">INDIRECT("Sheet1!"&amp;"J"&amp;ROW())</f>
        <v>0</v>
      </c>
      <c r="AK184" s="8">
        <v>0</v>
      </c>
      <c r="AL184" s="8">
        <v>0</v>
      </c>
      <c r="AM184" s="8">
        <v>0</v>
      </c>
      <c r="AN184" s="8">
        <v>0</v>
      </c>
      <c r="AO184" s="8">
        <v>0</v>
      </c>
    </row>
    <row r="185" spans="1:41">
      <c r="A185">
        <v>900847896</v>
      </c>
      <c r="B185" t="s">
        <v>532</v>
      </c>
      <c r="D185" s="8" t="str">
        <f ca="1">IFERROR(IF(Sheet1!AC185&gt;0,SMALL(INDIRECT(Sheet2!$W$2&amp;"F"&amp;Sheet2!$B185&amp;":F"&amp;Sheet2!$D185),Sheet1!AC185),IF(G185="",MAX(MAX(Sheet1!U185,IFERROR(AVERAGE(F185:J185),0)),AVERAGE(INDIRECT(Sheet2!$W$2&amp;"F"&amp;Sheet2!B185&amp;":F"&amp;Sheet2!$D185))),IF(Sheet1!U185&lt;F185,AVERAGE(F185:J185),""))),"")</f>
        <v/>
      </c>
      <c r="E185" s="8">
        <v>109000</v>
      </c>
      <c r="F185" s="8">
        <v>109000</v>
      </c>
      <c r="G185" s="8">
        <v>109000</v>
      </c>
      <c r="H185" s="8">
        <v>109000</v>
      </c>
      <c r="I185" s="8">
        <v>112566</v>
      </c>
      <c r="J185" s="32">
        <v>112597</v>
      </c>
      <c r="L185" s="29">
        <v>35</v>
      </c>
      <c r="M185" s="8">
        <v>37</v>
      </c>
      <c r="N185" s="8">
        <v>28</v>
      </c>
      <c r="O185" s="8">
        <v>24</v>
      </c>
      <c r="P185" s="8">
        <v>33</v>
      </c>
      <c r="Q185" s="8">
        <v>35</v>
      </c>
      <c r="S185" s="8">
        <v>0</v>
      </c>
      <c r="T185" s="8">
        <v>1</v>
      </c>
      <c r="U185" s="8">
        <v>1</v>
      </c>
      <c r="V185" s="8">
        <v>1</v>
      </c>
      <c r="W185" s="8">
        <v>1</v>
      </c>
      <c r="X185" s="29" cm="1">
        <f t="array" aca="1" ref="X185" ca="1">INDIRECT("Sheet3!"&amp;"L"&amp;ROW())</f>
        <v>126298</v>
      </c>
      <c r="Y185" s="8">
        <v>126298</v>
      </c>
      <c r="Z185" s="8">
        <v>126298</v>
      </c>
      <c r="AA185" s="8">
        <v>132819</v>
      </c>
      <c r="AB185" s="8">
        <v>126298</v>
      </c>
      <c r="AC185" s="8">
        <v>126298</v>
      </c>
      <c r="AD185" s="30" cm="1">
        <f t="array" aca="1" ref="AD185" ca="1">INDIRECT("Sheet1!"&amp;"H"&amp;ROW())</f>
        <v>42</v>
      </c>
      <c r="AE185" s="8">
        <v>38</v>
      </c>
      <c r="AF185" s="8">
        <v>38</v>
      </c>
      <c r="AG185" s="8">
        <v>39</v>
      </c>
      <c r="AH185" s="8">
        <v>40</v>
      </c>
      <c r="AI185" s="8">
        <v>42</v>
      </c>
      <c r="AJ185" s="29" cm="1">
        <f t="array" aca="1" ref="AJ185" ca="1">INDIRECT("Sheet1!"&amp;"J"&amp;ROW())</f>
        <v>25</v>
      </c>
      <c r="AK185" s="8">
        <v>23</v>
      </c>
      <c r="AL185" s="8">
        <v>23</v>
      </c>
      <c r="AM185" s="8">
        <v>23</v>
      </c>
      <c r="AN185" s="8">
        <v>25</v>
      </c>
      <c r="AO185" s="8">
        <v>25</v>
      </c>
    </row>
    <row r="186" spans="1:41">
      <c r="A186">
        <v>900847897</v>
      </c>
      <c r="B186" t="s">
        <v>533</v>
      </c>
      <c r="D186" s="8" t="str">
        <f ca="1">IFERROR(IF(Sheet1!AC186&gt;0,SMALL(INDIRECT(Sheet2!$W$2&amp;"F"&amp;Sheet2!$B186&amp;":F"&amp;Sheet2!$D186),Sheet1!AC186),IF(G186="",MAX(MAX(Sheet1!U186,IFERROR(AVERAGE(F186:J186),0)),AVERAGE(INDIRECT(Sheet2!$W$2&amp;"F"&amp;Sheet2!B186&amp;":F"&amp;Sheet2!$D186))),IF(Sheet1!U186&lt;F186,AVERAGE(F186:J186),""))),"")</f>
        <v/>
      </c>
      <c r="E186" s="8">
        <v>129000</v>
      </c>
      <c r="F186" s="8">
        <v>130000</v>
      </c>
      <c r="G186" s="8">
        <v>130000</v>
      </c>
      <c r="H186" s="8">
        <v>134128</v>
      </c>
      <c r="I186" s="8">
        <v>134290</v>
      </c>
      <c r="J186" s="32">
        <v>135630</v>
      </c>
      <c r="L186" s="29">
        <v>19</v>
      </c>
      <c r="M186" s="8">
        <v>25</v>
      </c>
      <c r="N186" s="8">
        <v>21</v>
      </c>
      <c r="O186" s="8">
        <v>17</v>
      </c>
      <c r="P186" s="8">
        <v>21</v>
      </c>
      <c r="Q186" s="8">
        <v>19</v>
      </c>
      <c r="S186" s="8">
        <v>1</v>
      </c>
      <c r="T186" s="8">
        <v>1</v>
      </c>
      <c r="U186" s="8">
        <v>1</v>
      </c>
      <c r="V186" s="8">
        <v>1</v>
      </c>
      <c r="W186" s="8">
        <v>1</v>
      </c>
      <c r="X186" s="29" cm="1">
        <f t="array" aca="1" ref="X186" ca="1">INDIRECT("Sheet3!"&amp;"L"&amp;ROW())</f>
        <v>150190</v>
      </c>
      <c r="Y186" s="8">
        <v>152413</v>
      </c>
      <c r="Z186" s="8">
        <v>153946</v>
      </c>
      <c r="AA186" s="8">
        <v>160287</v>
      </c>
      <c r="AB186" s="8">
        <v>153765</v>
      </c>
      <c r="AC186" s="8">
        <v>150190</v>
      </c>
      <c r="AD186" s="30" cm="1">
        <f t="array" aca="1" ref="AD186" ca="1">INDIRECT("Sheet1!"&amp;"H"&amp;ROW())</f>
        <v>48</v>
      </c>
      <c r="AE186" s="8">
        <v>41</v>
      </c>
      <c r="AF186" s="8">
        <v>41</v>
      </c>
      <c r="AG186" s="8">
        <v>43</v>
      </c>
      <c r="AH186" s="8">
        <v>45</v>
      </c>
      <c r="AI186" s="8">
        <v>48</v>
      </c>
      <c r="AJ186" s="29" cm="1">
        <f t="array" aca="1" ref="AJ186" ca="1">INDIRECT("Sheet1!"&amp;"J"&amp;ROW())</f>
        <v>27</v>
      </c>
      <c r="AK186" s="8">
        <v>22</v>
      </c>
      <c r="AL186" s="8">
        <v>22</v>
      </c>
      <c r="AM186" s="8">
        <v>22</v>
      </c>
      <c r="AN186" s="8">
        <v>27</v>
      </c>
      <c r="AO186" s="8">
        <v>27</v>
      </c>
    </row>
    <row r="187" spans="1:41">
      <c r="A187">
        <v>900847898</v>
      </c>
      <c r="B187" t="s">
        <v>534</v>
      </c>
      <c r="D187" s="8" t="str">
        <f ca="1">IFERROR(IF(Sheet1!AC187&gt;0,SMALL(INDIRECT(Sheet2!$W$2&amp;"F"&amp;Sheet2!$B187&amp;":F"&amp;Sheet2!$D187),Sheet1!AC187),IF(G187="",MAX(MAX(Sheet1!U187,IFERROR(AVERAGE(F187:J187),0)),AVERAGE(INDIRECT(Sheet2!$W$2&amp;"F"&amp;Sheet2!B187&amp;":F"&amp;Sheet2!$D187))),IF(Sheet1!U187&lt;F187,AVERAGE(F187:J187),""))),"")</f>
        <v/>
      </c>
      <c r="E187" s="8">
        <v>136794</v>
      </c>
      <c r="F187" s="8">
        <v>136794</v>
      </c>
      <c r="G187" s="8">
        <v>136794</v>
      </c>
      <c r="H187" s="8">
        <v>136794</v>
      </c>
      <c r="I187" s="8">
        <v>136794</v>
      </c>
      <c r="J187" s="32">
        <v>137000</v>
      </c>
      <c r="L187" s="29">
        <v>72</v>
      </c>
      <c r="M187" s="8">
        <v>81</v>
      </c>
      <c r="N187" s="8">
        <v>81</v>
      </c>
      <c r="O187" s="8">
        <v>76</v>
      </c>
      <c r="P187" s="8">
        <v>72</v>
      </c>
      <c r="Q187" s="8">
        <v>72</v>
      </c>
      <c r="S187" s="8">
        <v>0</v>
      </c>
      <c r="T187" s="8">
        <v>1</v>
      </c>
      <c r="U187" s="8">
        <v>1</v>
      </c>
      <c r="V187" s="8">
        <v>1</v>
      </c>
      <c r="W187" s="8">
        <v>1</v>
      </c>
      <c r="X187" s="29" cm="1">
        <f t="array" aca="1" ref="X187" ca="1">INDIRECT("Sheet3!"&amp;"L"&amp;ROW())</f>
        <v>155248</v>
      </c>
      <c r="Y187" s="8">
        <v>155287</v>
      </c>
      <c r="Z187" s="8">
        <v>156030</v>
      </c>
      <c r="AA187" s="8">
        <v>161808</v>
      </c>
      <c r="AB187" s="8">
        <v>155287</v>
      </c>
      <c r="AC187" s="8">
        <v>155248</v>
      </c>
      <c r="AD187" s="30" cm="1">
        <f t="array" aca="1" ref="AD187" ca="1">INDIRECT("Sheet1!"&amp;"H"&amp;ROW())</f>
        <v>50</v>
      </c>
      <c r="AE187" s="8">
        <v>50</v>
      </c>
      <c r="AF187" s="8">
        <v>50</v>
      </c>
      <c r="AG187" s="8">
        <v>50</v>
      </c>
      <c r="AH187" s="8">
        <v>50</v>
      </c>
      <c r="AI187" s="8">
        <v>50</v>
      </c>
      <c r="AJ187" s="29" cm="1">
        <f t="array" aca="1" ref="AJ187" ca="1">INDIRECT("Sheet1!"&amp;"J"&amp;ROW())</f>
        <v>34</v>
      </c>
      <c r="AK187" s="8">
        <v>31</v>
      </c>
      <c r="AL187" s="8">
        <v>31</v>
      </c>
      <c r="AM187" s="8">
        <v>31</v>
      </c>
      <c r="AN187" s="8">
        <v>34</v>
      </c>
      <c r="AO187" s="8">
        <v>34</v>
      </c>
    </row>
    <row r="188" spans="1:41">
      <c r="A188">
        <v>900847899</v>
      </c>
      <c r="B188" t="s">
        <v>535</v>
      </c>
      <c r="D188" s="8">
        <f ca="1">IFERROR(IF(Sheet1!AC188&gt;0,SMALL(INDIRECT(Sheet2!$W$2&amp;"F"&amp;Sheet2!$B188&amp;":F"&amp;Sheet2!$D188),Sheet1!AC188),IF(G188="",MAX(MAX(Sheet1!U188,IFERROR(AVERAGE(F188:J188),0)),AVERAGE(INDIRECT(Sheet2!$W$2&amp;"F"&amp;Sheet2!B188&amp;":F"&amp;Sheet2!$D188))),IF(Sheet1!U188&lt;F188,AVERAGE(F188:J188),""))),"")</f>
        <v>83740</v>
      </c>
      <c r="E188" s="8">
        <v>69800</v>
      </c>
      <c r="F188" s="8">
        <v>82100</v>
      </c>
      <c r="G188" s="8">
        <v>84150</v>
      </c>
      <c r="H188" s="8">
        <v>84150</v>
      </c>
      <c r="I188" s="8">
        <v>84150</v>
      </c>
      <c r="J188" s="32">
        <v>84150</v>
      </c>
      <c r="L188" s="29">
        <v>99</v>
      </c>
      <c r="M188" s="8">
        <v>77</v>
      </c>
      <c r="N188" s="8">
        <v>77</v>
      </c>
      <c r="O188" s="8">
        <v>85</v>
      </c>
      <c r="P188" s="8">
        <v>91</v>
      </c>
      <c r="Q188" s="8">
        <v>99</v>
      </c>
      <c r="S188" s="8">
        <v>1</v>
      </c>
      <c r="T188" s="8">
        <v>1</v>
      </c>
      <c r="U188" s="8">
        <v>1</v>
      </c>
      <c r="V188" s="8">
        <v>1</v>
      </c>
      <c r="W188" s="8">
        <v>1</v>
      </c>
      <c r="X188" s="29" cm="1">
        <f t="array" aca="1" ref="X188" ca="1">INDIRECT("Sheet3!"&amp;"L"&amp;ROW())</f>
        <v>95370</v>
      </c>
      <c r="Y188" s="8">
        <v>92820</v>
      </c>
      <c r="Z188" s="8">
        <v>92213</v>
      </c>
      <c r="AA188" s="8">
        <v>96561</v>
      </c>
      <c r="AB188" s="8">
        <v>92213</v>
      </c>
      <c r="AC188" s="8">
        <v>95370</v>
      </c>
      <c r="AD188" s="30" cm="1">
        <f t="array" aca="1" ref="AD188" ca="1">INDIRECT("Sheet1!"&amp;"H"&amp;ROW())</f>
        <v>38</v>
      </c>
      <c r="AE188" s="8">
        <v>39</v>
      </c>
      <c r="AF188" s="8">
        <v>39</v>
      </c>
      <c r="AG188" s="8">
        <v>39</v>
      </c>
      <c r="AH188" s="8">
        <v>39</v>
      </c>
      <c r="AI188" s="8">
        <v>38</v>
      </c>
      <c r="AJ188" s="29" cm="1">
        <f t="array" aca="1" ref="AJ188" ca="1">INDIRECT("Sheet1!"&amp;"J"&amp;ROW())</f>
        <v>18</v>
      </c>
      <c r="AK188" s="8">
        <v>19</v>
      </c>
      <c r="AL188" s="8">
        <v>19</v>
      </c>
      <c r="AM188" s="8">
        <v>19</v>
      </c>
      <c r="AN188" s="8">
        <v>18</v>
      </c>
      <c r="AO188" s="8">
        <v>18</v>
      </c>
    </row>
    <row r="189" spans="1:41">
      <c r="A189">
        <v>900847900</v>
      </c>
      <c r="B189" t="s">
        <v>536</v>
      </c>
      <c r="D189" s="8" t="str">
        <f ca="1">IFERROR(IF(Sheet1!AC189&gt;0,SMALL(INDIRECT(Sheet2!$W$2&amp;"F"&amp;Sheet2!$B189&amp;":F"&amp;Sheet2!$D189),Sheet1!AC189),IF(G189="",MAX(MAX(Sheet1!U189,IFERROR(AVERAGE(F189:J189),0)),AVERAGE(INDIRECT(Sheet2!$W$2&amp;"F"&amp;Sheet2!B189&amp;":F"&amp;Sheet2!$D189))),IF(Sheet1!U189&lt;F189,AVERAGE(F189:J189),""))),"")</f>
        <v/>
      </c>
      <c r="E189" s="8">
        <v>84142</v>
      </c>
      <c r="F189" s="8">
        <v>84142</v>
      </c>
      <c r="G189" s="8">
        <v>84142</v>
      </c>
      <c r="H189" s="8">
        <v>84150</v>
      </c>
      <c r="I189" s="8">
        <v>84150</v>
      </c>
      <c r="J189" s="32">
        <v>84150</v>
      </c>
      <c r="L189" s="29">
        <v>99</v>
      </c>
      <c r="M189" s="8">
        <v>77</v>
      </c>
      <c r="N189" s="8">
        <v>77</v>
      </c>
      <c r="O189" s="8">
        <v>85</v>
      </c>
      <c r="P189" s="8">
        <v>91</v>
      </c>
      <c r="Q189" s="8">
        <v>99</v>
      </c>
      <c r="S189" s="8">
        <v>0</v>
      </c>
      <c r="T189" s="8">
        <v>1</v>
      </c>
      <c r="U189" s="8">
        <v>1</v>
      </c>
      <c r="V189" s="8">
        <v>1</v>
      </c>
      <c r="W189" s="8">
        <v>1</v>
      </c>
      <c r="X189" s="29" cm="1">
        <f t="array" aca="1" ref="X189" ca="1">INDIRECT("Sheet3!"&amp;"L"&amp;ROW())</f>
        <v>95811</v>
      </c>
      <c r="Y189" s="8">
        <v>95815</v>
      </c>
      <c r="Z189" s="8">
        <v>95815</v>
      </c>
      <c r="AA189" s="8">
        <v>100163</v>
      </c>
      <c r="AB189" s="8">
        <v>95815</v>
      </c>
      <c r="AC189" s="8">
        <v>95811</v>
      </c>
      <c r="AD189" s="30" cm="1">
        <f t="array" aca="1" ref="AD189" ca="1">INDIRECT("Sheet1!"&amp;"H"&amp;ROW())</f>
        <v>44</v>
      </c>
      <c r="AE189" s="8">
        <v>43</v>
      </c>
      <c r="AF189" s="8">
        <v>44</v>
      </c>
      <c r="AG189" s="8">
        <v>43</v>
      </c>
      <c r="AH189" s="8">
        <v>44</v>
      </c>
      <c r="AI189" s="8">
        <v>44</v>
      </c>
      <c r="AJ189" s="29" cm="1">
        <f t="array" aca="1" ref="AJ189" ca="1">INDIRECT("Sheet1!"&amp;"J"&amp;ROW())</f>
        <v>19</v>
      </c>
      <c r="AK189" s="8">
        <v>19</v>
      </c>
      <c r="AL189" s="8">
        <v>18</v>
      </c>
      <c r="AM189" s="8">
        <v>18</v>
      </c>
      <c r="AN189" s="8">
        <v>19</v>
      </c>
      <c r="AO189" s="8">
        <v>19</v>
      </c>
    </row>
    <row r="190" spans="1:41">
      <c r="A190">
        <v>900847901</v>
      </c>
      <c r="B190" t="s">
        <v>537</v>
      </c>
      <c r="D190" s="8" t="str">
        <f ca="1">IFERROR(IF(Sheet1!AC190&gt;0,SMALL(INDIRECT(Sheet2!$W$2&amp;"F"&amp;Sheet2!$B190&amp;":F"&amp;Sheet2!$D190),Sheet1!AC190),IF(G190="",MAX(MAX(Sheet1!U190,IFERROR(AVERAGE(F190:J190),0)),AVERAGE(INDIRECT(Sheet2!$W$2&amp;"F"&amp;Sheet2!B190&amp;":F"&amp;Sheet2!$D190))),IF(Sheet1!U190&lt;F190,AVERAGE(F190:J190),""))),"")</f>
        <v/>
      </c>
      <c r="E190" s="8">
        <v>96189</v>
      </c>
      <c r="F190" s="8">
        <v>96190</v>
      </c>
      <c r="G190" s="8">
        <v>96190</v>
      </c>
      <c r="H190" s="8">
        <v>96190</v>
      </c>
      <c r="I190" s="8">
        <v>96301</v>
      </c>
      <c r="J190" s="32">
        <v>97020</v>
      </c>
      <c r="L190" s="29">
        <v>97</v>
      </c>
      <c r="M190" s="8">
        <v>78</v>
      </c>
      <c r="N190" s="8">
        <v>89</v>
      </c>
      <c r="O190" s="8">
        <v>93</v>
      </c>
      <c r="P190" s="8">
        <v>91</v>
      </c>
      <c r="Q190" s="8">
        <v>97</v>
      </c>
      <c r="S190" s="8">
        <v>1</v>
      </c>
      <c r="T190" s="8">
        <v>1</v>
      </c>
      <c r="U190" s="8">
        <v>1</v>
      </c>
      <c r="V190" s="8">
        <v>1</v>
      </c>
      <c r="W190" s="8">
        <v>1</v>
      </c>
      <c r="X190" s="29" cm="1">
        <f t="array" aca="1" ref="X190" ca="1">INDIRECT("Sheet3!"&amp;"L"&amp;ROW())</f>
        <v>109072</v>
      </c>
      <c r="Y190" s="8">
        <v>109804</v>
      </c>
      <c r="Z190" s="8">
        <v>108268</v>
      </c>
      <c r="AA190" s="8">
        <v>112543</v>
      </c>
      <c r="AB190" s="8">
        <v>108924</v>
      </c>
      <c r="AC190" s="8">
        <v>109072</v>
      </c>
      <c r="AD190" s="30" cm="1">
        <f t="array" aca="1" ref="AD190" ca="1">INDIRECT("Sheet1!"&amp;"H"&amp;ROW())</f>
        <v>33</v>
      </c>
      <c r="AE190" s="8">
        <v>32</v>
      </c>
      <c r="AF190" s="8">
        <v>31</v>
      </c>
      <c r="AG190" s="8">
        <v>35</v>
      </c>
      <c r="AH190" s="8">
        <v>34</v>
      </c>
      <c r="AI190" s="8">
        <v>33</v>
      </c>
      <c r="AJ190" s="29" cm="1">
        <f t="array" aca="1" ref="AJ190" ca="1">INDIRECT("Sheet1!"&amp;"J"&amp;ROW())</f>
        <v>13</v>
      </c>
      <c r="AK190" s="8">
        <v>18</v>
      </c>
      <c r="AL190" s="8">
        <v>15</v>
      </c>
      <c r="AM190" s="8">
        <v>15</v>
      </c>
      <c r="AN190" s="8">
        <v>13</v>
      </c>
      <c r="AO190" s="8">
        <v>13</v>
      </c>
    </row>
    <row r="191" spans="1:41">
      <c r="A191">
        <v>900847902</v>
      </c>
      <c r="B191" t="s">
        <v>538</v>
      </c>
      <c r="D191" s="8" t="str">
        <f ca="1">IFERROR(IF(Sheet1!AC191&gt;0,SMALL(INDIRECT(Sheet2!$W$2&amp;"F"&amp;Sheet2!$B191&amp;":F"&amp;Sheet2!$D191),Sheet1!AC191),IF(G191="",MAX(MAX(Sheet1!U191,IFERROR(AVERAGE(F191:J191),0)),AVERAGE(INDIRECT(Sheet2!$W$2&amp;"F"&amp;Sheet2!B191&amp;":F"&amp;Sheet2!$D191))),IF(Sheet1!U191&lt;F191,AVERAGE(F191:J191),""))),"")</f>
        <v/>
      </c>
      <c r="E191" s="8">
        <v>87762</v>
      </c>
      <c r="F191" s="8">
        <v>87762</v>
      </c>
      <c r="G191" s="8">
        <v>90834</v>
      </c>
      <c r="H191" s="8">
        <v>93600</v>
      </c>
      <c r="I191" s="8">
        <v>96190</v>
      </c>
      <c r="J191" s="32">
        <v>96190</v>
      </c>
      <c r="L191" s="29">
        <v>97</v>
      </c>
      <c r="M191" s="8">
        <v>78</v>
      </c>
      <c r="N191" s="8">
        <v>89</v>
      </c>
      <c r="O191" s="8">
        <v>93</v>
      </c>
      <c r="P191" s="8">
        <v>91</v>
      </c>
      <c r="Q191" s="8">
        <v>97</v>
      </c>
      <c r="S191" s="8">
        <v>1</v>
      </c>
      <c r="T191" s="8">
        <v>1</v>
      </c>
      <c r="U191" s="8">
        <v>1</v>
      </c>
      <c r="V191" s="8">
        <v>1</v>
      </c>
      <c r="W191" s="8">
        <v>1</v>
      </c>
      <c r="X191" s="29" cm="1">
        <f t="array" aca="1" ref="X191" ca="1">INDIRECT("Sheet3!"&amp;"L"&amp;ROW())</f>
        <v>104409</v>
      </c>
      <c r="Y191" s="8">
        <v>94609</v>
      </c>
      <c r="Z191" s="8">
        <v>94973</v>
      </c>
      <c r="AA191" s="8">
        <v>100400</v>
      </c>
      <c r="AB191" s="8">
        <v>105501</v>
      </c>
      <c r="AC191" s="8">
        <v>104409</v>
      </c>
      <c r="AD191" s="30" cm="1">
        <f t="array" aca="1" ref="AD191" ca="1">INDIRECT("Sheet1!"&amp;"H"&amp;ROW())</f>
        <v>40</v>
      </c>
      <c r="AE191" s="8">
        <v>47</v>
      </c>
      <c r="AF191" s="8">
        <v>46</v>
      </c>
      <c r="AG191" s="8">
        <v>44</v>
      </c>
      <c r="AH191" s="8">
        <v>42</v>
      </c>
      <c r="AI191" s="8">
        <v>40</v>
      </c>
      <c r="AJ191" s="29" cm="1">
        <f t="array" aca="1" ref="AJ191" ca="1">INDIRECT("Sheet1!"&amp;"J"&amp;ROW())</f>
        <v>19</v>
      </c>
      <c r="AK191" s="8">
        <v>25</v>
      </c>
      <c r="AL191" s="8">
        <v>21</v>
      </c>
      <c r="AM191" s="8">
        <v>21</v>
      </c>
      <c r="AN191" s="8">
        <v>19</v>
      </c>
      <c r="AO191" s="8">
        <v>19</v>
      </c>
    </row>
    <row r="192" spans="1:41">
      <c r="A192">
        <v>900847903</v>
      </c>
      <c r="B192" t="s">
        <v>539</v>
      </c>
      <c r="D192" s="8" t="str">
        <f ca="1">IFERROR(IF(Sheet1!AC192&gt;0,SMALL(INDIRECT(Sheet2!$W$2&amp;"F"&amp;Sheet2!$B192&amp;":F"&amp;Sheet2!$D192),Sheet1!AC192),IF(G192="",MAX(MAX(Sheet1!U192,IFERROR(AVERAGE(F192:J192),0)),AVERAGE(INDIRECT(Sheet2!$W$2&amp;"F"&amp;Sheet2!B192&amp;":F"&amp;Sheet2!$D192))),IF(Sheet1!U192&lt;F192,AVERAGE(F192:J192),""))),"")</f>
        <v/>
      </c>
      <c r="E192" s="8">
        <v>178000</v>
      </c>
      <c r="F192" s="8">
        <v>188146</v>
      </c>
      <c r="G192" s="8">
        <v>194040</v>
      </c>
      <c r="H192" s="8">
        <v>194040</v>
      </c>
      <c r="I192" s="8">
        <v>194040</v>
      </c>
      <c r="J192" s="32">
        <v>194040</v>
      </c>
      <c r="L192" s="29">
        <v>126</v>
      </c>
      <c r="M192" s="8">
        <v>153</v>
      </c>
      <c r="N192" s="8">
        <v>150</v>
      </c>
      <c r="O192" s="8">
        <v>138</v>
      </c>
      <c r="P192" s="8">
        <v>127</v>
      </c>
      <c r="Q192" s="8">
        <v>126</v>
      </c>
      <c r="S192" s="8">
        <v>1</v>
      </c>
      <c r="T192" s="8">
        <v>1</v>
      </c>
      <c r="U192" s="8">
        <v>1</v>
      </c>
      <c r="V192" s="8">
        <v>1</v>
      </c>
      <c r="W192" s="8">
        <v>1</v>
      </c>
      <c r="X192" s="29" cm="1">
        <f t="array" aca="1" ref="X192" ca="1">INDIRECT("Sheet3!"&amp;"L"&amp;ROW())</f>
        <v>213461</v>
      </c>
      <c r="Y192" s="8">
        <v>213461</v>
      </c>
      <c r="Z192" s="8">
        <v>213461</v>
      </c>
      <c r="AA192" s="8">
        <v>219983</v>
      </c>
      <c r="AB192" s="8">
        <v>213461</v>
      </c>
      <c r="AC192" s="8">
        <v>213461</v>
      </c>
      <c r="AD192" s="30" cm="1">
        <f t="array" aca="1" ref="AD192" ca="1">INDIRECT("Sheet1!"&amp;"H"&amp;ROW())</f>
        <v>36</v>
      </c>
      <c r="AE192" s="8">
        <v>35</v>
      </c>
      <c r="AF192" s="8">
        <v>35</v>
      </c>
      <c r="AG192" s="8">
        <v>35</v>
      </c>
      <c r="AH192" s="8">
        <v>36</v>
      </c>
      <c r="AI192" s="8">
        <v>36</v>
      </c>
      <c r="AJ192" s="29" cm="1">
        <f t="array" aca="1" ref="AJ192" ca="1">INDIRECT("Sheet1!"&amp;"J"&amp;ROW())</f>
        <v>10</v>
      </c>
      <c r="AK192" s="8">
        <v>10</v>
      </c>
      <c r="AL192" s="8">
        <v>10</v>
      </c>
      <c r="AM192" s="8">
        <v>10</v>
      </c>
      <c r="AN192" s="8">
        <v>10</v>
      </c>
      <c r="AO192" s="8">
        <v>10</v>
      </c>
    </row>
    <row r="193" spans="1:41">
      <c r="A193">
        <v>900847904</v>
      </c>
      <c r="B193" t="s">
        <v>540</v>
      </c>
      <c r="D193" s="8" t="str">
        <f ca="1">IFERROR(IF(Sheet1!AC193&gt;0,SMALL(INDIRECT(Sheet2!$W$2&amp;"F"&amp;Sheet2!$B193&amp;":F"&amp;Sheet2!$D193),Sheet1!AC193),IF(G193="",MAX(MAX(Sheet1!U193,IFERROR(AVERAGE(F193:J193),0)),AVERAGE(INDIRECT(Sheet2!$W$2&amp;"F"&amp;Sheet2!B193&amp;":F"&amp;Sheet2!$D193))),IF(Sheet1!U193&lt;F193,AVERAGE(F193:J193),""))),"")</f>
        <v/>
      </c>
      <c r="E193" s="8">
        <v>208380</v>
      </c>
      <c r="F193" s="8">
        <v>208380</v>
      </c>
      <c r="G193" s="8">
        <v>215212</v>
      </c>
      <c r="H193" s="8">
        <v>215257</v>
      </c>
      <c r="I193" s="8">
        <v>218790</v>
      </c>
      <c r="J193" s="32">
        <v>218790</v>
      </c>
      <c r="L193" s="29">
        <v>155</v>
      </c>
      <c r="M193" s="8">
        <v>175</v>
      </c>
      <c r="N193" s="8">
        <v>167</v>
      </c>
      <c r="O193" s="8">
        <v>163</v>
      </c>
      <c r="P193" s="8">
        <v>152</v>
      </c>
      <c r="Q193" s="8">
        <v>155</v>
      </c>
      <c r="S193" s="8">
        <v>0</v>
      </c>
      <c r="T193" s="8">
        <v>1</v>
      </c>
      <c r="U193" s="8">
        <v>0</v>
      </c>
      <c r="V193" s="8">
        <v>1</v>
      </c>
      <c r="W193" s="8">
        <v>1</v>
      </c>
      <c r="X193" s="29" cm="1">
        <f t="array" aca="1" ref="X193" ca="1">INDIRECT("Sheet3!"&amp;"L"&amp;ROW())</f>
        <v>241451</v>
      </c>
      <c r="Y193" s="8">
        <v>245944</v>
      </c>
      <c r="Z193" s="8">
        <v>245919</v>
      </c>
      <c r="AA193" s="8">
        <v>254409</v>
      </c>
      <c r="AB193" s="8">
        <v>241885</v>
      </c>
      <c r="AC193" s="8">
        <v>241451</v>
      </c>
      <c r="AD193" s="30" cm="1">
        <f t="array" aca="1" ref="AD193" ca="1">INDIRECT("Sheet1!"&amp;"H"&amp;ROW())</f>
        <v>43</v>
      </c>
      <c r="AE193" s="8">
        <v>48</v>
      </c>
      <c r="AF193" s="8">
        <v>42</v>
      </c>
      <c r="AG193" s="8">
        <v>42</v>
      </c>
      <c r="AH193" s="8">
        <v>45</v>
      </c>
      <c r="AI193" s="8">
        <v>43</v>
      </c>
      <c r="AJ193" s="29" cm="1">
        <f t="array" aca="1" ref="AJ193" ca="1">INDIRECT("Sheet1!"&amp;"J"&amp;ROW())</f>
        <v>22</v>
      </c>
      <c r="AK193" s="8">
        <v>22</v>
      </c>
      <c r="AL193" s="8">
        <v>21</v>
      </c>
      <c r="AM193" s="8">
        <v>21</v>
      </c>
      <c r="AN193" s="8">
        <v>22</v>
      </c>
      <c r="AO193" s="8">
        <v>22</v>
      </c>
    </row>
    <row r="194" spans="1:41">
      <c r="A194">
        <v>900847905</v>
      </c>
      <c r="B194" t="s">
        <v>541</v>
      </c>
      <c r="D194" s="8" t="str">
        <f ca="1">IFERROR(IF(Sheet1!AC194&gt;0,SMALL(INDIRECT(Sheet2!$W$2&amp;"F"&amp;Sheet2!$B194&amp;":F"&amp;Sheet2!$D194),Sheet1!AC194),IF(G194="",MAX(MAX(Sheet1!U194,IFERROR(AVERAGE(F194:J194),0)),AVERAGE(INDIRECT(Sheet2!$W$2&amp;"F"&amp;Sheet2!B194&amp;":F"&amp;Sheet2!$D194))),IF(Sheet1!U194&lt;F194,AVERAGE(F194:J194),""))),"")</f>
        <v/>
      </c>
      <c r="E194" s="8">
        <v>235000</v>
      </c>
      <c r="F194" s="8">
        <v>235000</v>
      </c>
      <c r="G194" s="8">
        <v>235500</v>
      </c>
      <c r="H194" s="8">
        <v>239000</v>
      </c>
      <c r="I194" s="8">
        <v>239104</v>
      </c>
      <c r="J194" s="32">
        <v>258500</v>
      </c>
      <c r="L194" s="29">
        <v>105</v>
      </c>
      <c r="M194" s="8">
        <v>97</v>
      </c>
      <c r="N194" s="8">
        <v>99</v>
      </c>
      <c r="O194" s="8">
        <v>100</v>
      </c>
      <c r="P194" s="8">
        <v>111</v>
      </c>
      <c r="Q194" s="8">
        <v>105</v>
      </c>
      <c r="S194" s="8">
        <v>1</v>
      </c>
      <c r="T194" s="8">
        <v>1</v>
      </c>
      <c r="U194" s="8">
        <v>1</v>
      </c>
      <c r="V194" s="8">
        <v>1</v>
      </c>
      <c r="W194" s="8">
        <v>1</v>
      </c>
      <c r="X194" s="29" cm="1">
        <f t="array" aca="1" ref="X194" ca="1">INDIRECT("Sheet3!"&amp;"L"&amp;ROW())</f>
        <v>269946</v>
      </c>
      <c r="Y194" s="8">
        <v>280245</v>
      </c>
      <c r="Z194" s="8">
        <v>280245</v>
      </c>
      <c r="AA194" s="8">
        <v>288941</v>
      </c>
      <c r="AB194" s="8">
        <v>269946</v>
      </c>
      <c r="AC194" s="8">
        <v>269946</v>
      </c>
      <c r="AD194" s="30" cm="1">
        <f t="array" aca="1" ref="AD194" ca="1">INDIRECT("Sheet1!"&amp;"H"&amp;ROW())</f>
        <v>41</v>
      </c>
      <c r="AE194" s="8">
        <v>38</v>
      </c>
      <c r="AF194" s="8">
        <v>38</v>
      </c>
      <c r="AG194" s="8">
        <v>38</v>
      </c>
      <c r="AH194" s="8">
        <v>41</v>
      </c>
      <c r="AI194" s="8">
        <v>41</v>
      </c>
      <c r="AJ194" s="29" cm="1">
        <f t="array" aca="1" ref="AJ194" ca="1">INDIRECT("Sheet1!"&amp;"J"&amp;ROW())</f>
        <v>16</v>
      </c>
      <c r="AK194" s="8">
        <v>14</v>
      </c>
      <c r="AL194" s="8">
        <v>16</v>
      </c>
      <c r="AM194" s="8">
        <v>16</v>
      </c>
      <c r="AN194" s="8">
        <v>16</v>
      </c>
      <c r="AO194" s="8">
        <v>16</v>
      </c>
    </row>
    <row r="195" spans="1:41">
      <c r="A195">
        <v>900847906</v>
      </c>
      <c r="B195" t="s">
        <v>542</v>
      </c>
      <c r="D195" s="8" t="str">
        <f ca="1">IFERROR(IF(Sheet1!AC195&gt;0,SMALL(INDIRECT(Sheet2!$W$2&amp;"F"&amp;Sheet2!$B195&amp;":F"&amp;Sheet2!$D195),Sheet1!AC195),IF(G195="",MAX(MAX(Sheet1!U195,IFERROR(AVERAGE(F195:J195),0)),AVERAGE(INDIRECT(Sheet2!$W$2&amp;"F"&amp;Sheet2!B195&amp;":F"&amp;Sheet2!$D195))),IF(Sheet1!U195&lt;F195,AVERAGE(F195:J195),""))),"")</f>
        <v/>
      </c>
      <c r="E195" s="8">
        <v>307999</v>
      </c>
      <c r="F195" s="8">
        <v>308000</v>
      </c>
      <c r="G195" s="8">
        <v>315000</v>
      </c>
      <c r="H195" s="8">
        <v>321859</v>
      </c>
      <c r="I195" s="8">
        <v>326340</v>
      </c>
      <c r="J195" s="32">
        <v>339980</v>
      </c>
      <c r="L195" s="29">
        <v>92</v>
      </c>
      <c r="M195" s="8">
        <v>85</v>
      </c>
      <c r="N195" s="8">
        <v>81</v>
      </c>
      <c r="O195" s="8">
        <v>82</v>
      </c>
      <c r="P195" s="8">
        <v>85</v>
      </c>
      <c r="Q195" s="8">
        <v>92</v>
      </c>
      <c r="S195" s="8">
        <v>1</v>
      </c>
      <c r="T195" s="8">
        <v>1</v>
      </c>
      <c r="U195" s="8">
        <v>1</v>
      </c>
      <c r="V195" s="8">
        <v>1</v>
      </c>
      <c r="W195" s="8">
        <v>1</v>
      </c>
      <c r="X195" s="29" cm="1">
        <f t="array" aca="1" ref="X195" ca="1">INDIRECT("Sheet3!"&amp;"L"&amp;ROW())</f>
        <v>356373</v>
      </c>
      <c r="Y195" s="8">
        <v>359199</v>
      </c>
      <c r="Z195" s="8">
        <v>359924</v>
      </c>
      <c r="AA195" s="8">
        <v>368619</v>
      </c>
      <c r="AB195" s="8">
        <v>359924</v>
      </c>
      <c r="AC195" s="8">
        <v>356373</v>
      </c>
      <c r="AD195" s="30" cm="1">
        <f t="array" aca="1" ref="AD195" ca="1">INDIRECT("Sheet1!"&amp;"H"&amp;ROW())</f>
        <v>47</v>
      </c>
      <c r="AE195" s="8">
        <v>46</v>
      </c>
      <c r="AF195" s="8">
        <v>46</v>
      </c>
      <c r="AG195" s="8">
        <v>46</v>
      </c>
      <c r="AH195" s="8">
        <v>47</v>
      </c>
      <c r="AI195" s="8">
        <v>47</v>
      </c>
      <c r="AJ195" s="29" cm="1">
        <f t="array" aca="1" ref="AJ195" ca="1">INDIRECT("Sheet1!"&amp;"J"&amp;ROW())</f>
        <v>19</v>
      </c>
      <c r="AK195" s="8">
        <v>19</v>
      </c>
      <c r="AL195" s="8">
        <v>19</v>
      </c>
      <c r="AM195" s="8">
        <v>19</v>
      </c>
      <c r="AN195" s="8">
        <v>19</v>
      </c>
      <c r="AO195" s="8">
        <v>19</v>
      </c>
    </row>
    <row r="196" spans="1:41">
      <c r="A196">
        <v>900847907</v>
      </c>
      <c r="B196" t="s">
        <v>543</v>
      </c>
      <c r="D196" s="8" t="str">
        <f ca="1">IFERROR(IF(Sheet1!AC196&gt;0,SMALL(INDIRECT(Sheet2!$W$2&amp;"F"&amp;Sheet2!$B196&amp;":F"&amp;Sheet2!$D196),Sheet1!AC196),IF(G196="",MAX(MAX(Sheet1!U196,IFERROR(AVERAGE(F196:J196),0)),AVERAGE(INDIRECT(Sheet2!$W$2&amp;"F"&amp;Sheet2!B196&amp;":F"&amp;Sheet2!$D196))),IF(Sheet1!U196&lt;F196,AVERAGE(F196:J196),""))),"")</f>
        <v/>
      </c>
      <c r="E196" s="8">
        <v>178999</v>
      </c>
      <c r="F196" s="8">
        <v>179000</v>
      </c>
      <c r="G196" s="8">
        <v>179000</v>
      </c>
      <c r="H196" s="8">
        <v>180200</v>
      </c>
      <c r="I196" s="8">
        <v>184370</v>
      </c>
      <c r="J196" s="32">
        <v>184856</v>
      </c>
      <c r="L196" s="29">
        <v>48</v>
      </c>
      <c r="M196" s="8">
        <v>49</v>
      </c>
      <c r="N196" s="8">
        <v>49</v>
      </c>
      <c r="O196" s="8">
        <v>56</v>
      </c>
      <c r="P196" s="8">
        <v>53</v>
      </c>
      <c r="Q196" s="8">
        <v>48</v>
      </c>
      <c r="S196" s="8">
        <v>1</v>
      </c>
      <c r="T196" s="8">
        <v>1</v>
      </c>
      <c r="U196" s="8">
        <v>1</v>
      </c>
      <c r="V196" s="8">
        <v>1</v>
      </c>
      <c r="W196" s="8">
        <v>1</v>
      </c>
      <c r="X196" s="29" cm="1">
        <f t="array" aca="1" ref="X196" ca="1">INDIRECT("Sheet3!"&amp;"L"&amp;ROW())</f>
        <v>203338</v>
      </c>
      <c r="Y196" s="8">
        <v>204059</v>
      </c>
      <c r="Z196" s="8">
        <v>203985</v>
      </c>
      <c r="AA196" s="8">
        <v>210416</v>
      </c>
      <c r="AB196" s="8">
        <v>203550</v>
      </c>
      <c r="AC196" s="8">
        <v>203338</v>
      </c>
      <c r="AD196" s="30" cm="1">
        <f t="array" aca="1" ref="AD196" ca="1">INDIRECT("Sheet1!"&amp;"H"&amp;ROW())</f>
        <v>45</v>
      </c>
      <c r="AE196" s="8">
        <v>44</v>
      </c>
      <c r="AF196" s="8">
        <v>44</v>
      </c>
      <c r="AG196" s="8">
        <v>43</v>
      </c>
      <c r="AH196" s="8">
        <v>43</v>
      </c>
      <c r="AI196" s="8">
        <v>45</v>
      </c>
      <c r="AJ196" s="29" cm="1">
        <f t="array" aca="1" ref="AJ196" ca="1">INDIRECT("Sheet1!"&amp;"J"&amp;ROW())</f>
        <v>26</v>
      </c>
      <c r="AK196" s="8">
        <v>24</v>
      </c>
      <c r="AL196" s="8">
        <v>24</v>
      </c>
      <c r="AM196" s="8">
        <v>24</v>
      </c>
      <c r="AN196" s="8">
        <v>26</v>
      </c>
      <c r="AO196" s="8">
        <v>26</v>
      </c>
    </row>
    <row r="197" spans="1:41">
      <c r="A197">
        <v>900847908</v>
      </c>
      <c r="B197" t="s">
        <v>544</v>
      </c>
      <c r="D197" s="8" t="str">
        <f ca="1">IFERROR(IF(Sheet1!AC197&gt;0,SMALL(INDIRECT(Sheet2!$W$2&amp;"F"&amp;Sheet2!$B197&amp;":F"&amp;Sheet2!$D197),Sheet1!AC197),IF(G197="",MAX(MAX(Sheet1!U197,IFERROR(AVERAGE(F197:J197),0)),AVERAGE(INDIRECT(Sheet2!$W$2&amp;"F"&amp;Sheet2!B197&amp;":F"&amp;Sheet2!$D197))),IF(Sheet1!U197&lt;F197,AVERAGE(F197:J197),""))),"")</f>
        <v/>
      </c>
      <c r="E197" s="8">
        <v>175358</v>
      </c>
      <c r="F197" s="8">
        <v>175358</v>
      </c>
      <c r="G197" s="8">
        <v>175600</v>
      </c>
      <c r="H197" s="8">
        <v>181145</v>
      </c>
      <c r="I197" s="8">
        <v>182466</v>
      </c>
      <c r="J197" s="32">
        <v>190300</v>
      </c>
      <c r="L197" s="29">
        <v>48</v>
      </c>
      <c r="M197" s="8">
        <v>49</v>
      </c>
      <c r="N197" s="8">
        <v>49</v>
      </c>
      <c r="O197" s="8">
        <v>56</v>
      </c>
      <c r="P197" s="8">
        <v>53</v>
      </c>
      <c r="Q197" s="8">
        <v>48</v>
      </c>
      <c r="S197" s="8">
        <v>1</v>
      </c>
      <c r="T197" s="8">
        <v>1</v>
      </c>
      <c r="U197" s="8">
        <v>1</v>
      </c>
      <c r="V197" s="8">
        <v>1</v>
      </c>
      <c r="W197" s="8">
        <v>1</v>
      </c>
      <c r="X197" s="29" cm="1">
        <f t="array" aca="1" ref="X197" ca="1">INDIRECT("Sheet3!"&amp;"L"&amp;ROW())</f>
        <v>202215</v>
      </c>
      <c r="Y197" s="8">
        <v>201001</v>
      </c>
      <c r="Z197" s="8">
        <v>201349</v>
      </c>
      <c r="AA197" s="8">
        <v>208730</v>
      </c>
      <c r="AB197" s="8">
        <v>202216</v>
      </c>
      <c r="AC197" s="8">
        <v>202215</v>
      </c>
      <c r="AD197" s="30" cm="1">
        <f t="array" aca="1" ref="AD197" ca="1">INDIRECT("Sheet1!"&amp;"H"&amp;ROW())</f>
        <v>42</v>
      </c>
      <c r="AE197" s="8">
        <v>39</v>
      </c>
      <c r="AF197" s="8">
        <v>39</v>
      </c>
      <c r="AG197" s="8">
        <v>39</v>
      </c>
      <c r="AH197" s="8">
        <v>40</v>
      </c>
      <c r="AI197" s="8">
        <v>42</v>
      </c>
      <c r="AJ197" s="29" cm="1">
        <f t="array" aca="1" ref="AJ197" ca="1">INDIRECT("Sheet1!"&amp;"J"&amp;ROW())</f>
        <v>25</v>
      </c>
      <c r="AK197" s="8">
        <v>23</v>
      </c>
      <c r="AL197" s="8">
        <v>23</v>
      </c>
      <c r="AM197" s="8">
        <v>23</v>
      </c>
      <c r="AN197" s="8">
        <v>25</v>
      </c>
      <c r="AO197" s="8">
        <v>25</v>
      </c>
    </row>
    <row r="198" spans="1:41">
      <c r="A198">
        <v>900847909</v>
      </c>
      <c r="B198" t="s">
        <v>518</v>
      </c>
      <c r="D198" s="8" t="str">
        <f ca="1">IFERROR(IF(Sheet1!AC198&gt;0,SMALL(INDIRECT(Sheet2!$W$2&amp;"F"&amp;Sheet2!$B198&amp;":F"&amp;Sheet2!$D198),Sheet1!AC198),IF(G198="",MAX(MAX(Sheet1!U198,IFERROR(AVERAGE(F198:J198),0)),AVERAGE(INDIRECT(Sheet2!$W$2&amp;"F"&amp;Sheet2!B198&amp;":F"&amp;Sheet2!$D198))),IF(Sheet1!U198&lt;F198,AVERAGE(F198:J198),""))),"")</f>
        <v/>
      </c>
      <c r="E198" s="8">
        <v>712491</v>
      </c>
      <c r="F198" s="8">
        <v>712492</v>
      </c>
      <c r="G198" s="8">
        <v>712496</v>
      </c>
      <c r="H198" s="8">
        <v>721800</v>
      </c>
      <c r="I198" s="8">
        <v>725000</v>
      </c>
      <c r="J198" s="32">
        <v>733159</v>
      </c>
      <c r="L198" s="29">
        <v>74</v>
      </c>
      <c r="M198" s="8">
        <v>71</v>
      </c>
      <c r="N198" s="8">
        <v>73</v>
      </c>
      <c r="O198" s="8">
        <v>74</v>
      </c>
      <c r="P198" s="8">
        <v>66</v>
      </c>
      <c r="Q198" s="8">
        <v>74</v>
      </c>
      <c r="S198" s="8">
        <v>1</v>
      </c>
      <c r="T198" s="8">
        <v>1</v>
      </c>
      <c r="U198" s="8">
        <v>1</v>
      </c>
      <c r="V198" s="8">
        <v>1</v>
      </c>
      <c r="W198" s="8">
        <v>1</v>
      </c>
      <c r="X198" s="29" cm="1">
        <f t="array" aca="1" ref="X198" ca="1">INDIRECT("Sheet3!"&amp;"L"&amp;ROW())</f>
        <v>795188</v>
      </c>
      <c r="Y198" s="8">
        <v>792522</v>
      </c>
      <c r="Z198" s="8">
        <v>792632</v>
      </c>
      <c r="AA198" s="8">
        <v>805675</v>
      </c>
      <c r="AB198" s="8">
        <v>792136</v>
      </c>
      <c r="AC198" s="8">
        <v>795188</v>
      </c>
      <c r="AD198" s="30" cm="1">
        <f t="array" aca="1" ref="AD198" ca="1">INDIRECT("Sheet1!"&amp;"H"&amp;ROW())</f>
        <v>43</v>
      </c>
      <c r="AE198" s="8">
        <v>46</v>
      </c>
      <c r="AF198" s="8">
        <v>45</v>
      </c>
      <c r="AG198" s="8">
        <v>44</v>
      </c>
      <c r="AH198" s="8">
        <v>44</v>
      </c>
      <c r="AI198" s="8">
        <v>43</v>
      </c>
      <c r="AJ198" s="29" cm="1">
        <f t="array" aca="1" ref="AJ198" ca="1">INDIRECT("Sheet1!"&amp;"J"&amp;ROW())</f>
        <v>20</v>
      </c>
      <c r="AK198" s="8">
        <v>21</v>
      </c>
      <c r="AL198" s="8">
        <v>21</v>
      </c>
      <c r="AM198" s="8">
        <v>21</v>
      </c>
      <c r="AN198" s="8">
        <v>20</v>
      </c>
      <c r="AO198" s="8">
        <v>20</v>
      </c>
    </row>
    <row r="199" spans="1:41">
      <c r="A199">
        <v>900847910</v>
      </c>
      <c r="B199" t="s">
        <v>545</v>
      </c>
      <c r="D199" s="8" t="str">
        <f ca="1">IFERROR(IF(Sheet1!AC199&gt;0,SMALL(INDIRECT(Sheet2!$W$2&amp;"F"&amp;Sheet2!$B199&amp;":F"&amp;Sheet2!$D199),Sheet1!AC199),IF(G199="",MAX(MAX(Sheet1!U199,IFERROR(AVERAGE(F199:J199),0)),AVERAGE(INDIRECT(Sheet2!$W$2&amp;"F"&amp;Sheet2!B199&amp;":F"&amp;Sheet2!$D199))),IF(Sheet1!U199&lt;F199,AVERAGE(F199:J199),""))),"")</f>
        <v/>
      </c>
      <c r="E199" s="8">
        <v>153900</v>
      </c>
      <c r="F199" s="8">
        <v>153900</v>
      </c>
      <c r="G199" s="8">
        <v>153901</v>
      </c>
      <c r="H199" s="8">
        <v>154000</v>
      </c>
      <c r="I199" s="8">
        <v>158364</v>
      </c>
      <c r="J199" s="32">
        <v>158979</v>
      </c>
      <c r="L199" s="29">
        <v>16</v>
      </c>
      <c r="M199" s="8">
        <v>16</v>
      </c>
      <c r="N199" s="8">
        <v>14</v>
      </c>
      <c r="O199" s="8">
        <v>17</v>
      </c>
      <c r="P199" s="8">
        <v>16</v>
      </c>
      <c r="Q199" s="8">
        <v>16</v>
      </c>
      <c r="S199" s="8">
        <v>0</v>
      </c>
      <c r="T199" s="8">
        <v>0</v>
      </c>
      <c r="U199" s="8">
        <v>0</v>
      </c>
      <c r="V199" s="8">
        <v>1</v>
      </c>
      <c r="W199" s="8">
        <v>0</v>
      </c>
      <c r="X199" s="29" cm="1">
        <f t="array" aca="1" ref="X199" ca="1">INDIRECT("Sheet3!"&amp;"L"&amp;ROW())</f>
        <v>157693</v>
      </c>
      <c r="Y199" s="8">
        <v>181319</v>
      </c>
      <c r="Z199" s="8">
        <v>183754</v>
      </c>
      <c r="AA199" s="8">
        <v>190258</v>
      </c>
      <c r="AB199" s="8">
        <v>180212</v>
      </c>
      <c r="AC199" s="8">
        <v>175551</v>
      </c>
      <c r="AD199" s="30" cm="1">
        <f t="array" aca="1" ref="AD199" ca="1">INDIRECT("Sheet1!"&amp;"H"&amp;ROW())</f>
        <v>7</v>
      </c>
      <c r="AE199" s="8">
        <v>2</v>
      </c>
      <c r="AF199" s="8">
        <v>4</v>
      </c>
      <c r="AG199" s="8">
        <v>4</v>
      </c>
      <c r="AH199" s="8">
        <v>5</v>
      </c>
      <c r="AI199" s="8">
        <v>7</v>
      </c>
      <c r="AJ199" s="29" cm="1">
        <f t="array" aca="1" ref="AJ199" ca="1">INDIRECT("Sheet1!"&amp;"J"&amp;ROW())</f>
        <v>7</v>
      </c>
      <c r="AK199" s="8">
        <v>4</v>
      </c>
      <c r="AL199" s="8">
        <v>5</v>
      </c>
      <c r="AM199" s="8">
        <v>5</v>
      </c>
      <c r="AN199" s="8">
        <v>7</v>
      </c>
      <c r="AO199" s="8">
        <v>7</v>
      </c>
    </row>
    <row r="200" spans="1:41">
      <c r="A200">
        <v>900847911</v>
      </c>
      <c r="B200" t="s">
        <v>546</v>
      </c>
      <c r="D200" s="8" t="str">
        <f ca="1">IFERROR(IF(Sheet1!AC200&gt;0,SMALL(INDIRECT(Sheet2!$W$2&amp;"F"&amp;Sheet2!$B200&amp;":F"&amp;Sheet2!$D200),Sheet1!AC200),IF(G200="",MAX(MAX(Sheet1!U200,IFERROR(AVERAGE(F200:J200),0)),AVERAGE(INDIRECT(Sheet2!$W$2&amp;"F"&amp;Sheet2!B200&amp;":F"&amp;Sheet2!$D200))),IF(Sheet1!U200&lt;F200,AVERAGE(F200:J200),""))),"")</f>
        <v/>
      </c>
      <c r="E200" s="8">
        <v>154809</v>
      </c>
      <c r="F200" s="8">
        <v>154810</v>
      </c>
      <c r="G200" s="8">
        <v>154817</v>
      </c>
      <c r="H200" s="8">
        <v>155800</v>
      </c>
      <c r="L200" s="29">
        <v>16</v>
      </c>
      <c r="M200" s="8">
        <v>16</v>
      </c>
      <c r="N200" s="8">
        <v>14</v>
      </c>
      <c r="O200" s="8">
        <v>17</v>
      </c>
      <c r="P200" s="8">
        <v>16</v>
      </c>
      <c r="Q200" s="8">
        <v>16</v>
      </c>
      <c r="S200" s="8">
        <v>0</v>
      </c>
      <c r="T200" s="8">
        <v>0</v>
      </c>
      <c r="U200" s="8">
        <v>0</v>
      </c>
      <c r="V200" s="8">
        <v>0</v>
      </c>
      <c r="W200" s="8">
        <v>0</v>
      </c>
      <c r="X200" s="29" cm="1">
        <f t="array" aca="1" ref="X200" ca="1">INDIRECT("Sheet3!"&amp;"L"&amp;ROW())</f>
        <v>176988</v>
      </c>
      <c r="Y200" s="8">
        <v>169231</v>
      </c>
      <c r="Z200" s="8">
        <v>177802</v>
      </c>
      <c r="AA200" s="8">
        <v>184396</v>
      </c>
      <c r="AB200" s="8">
        <v>177802</v>
      </c>
      <c r="AC200" s="8">
        <v>176988</v>
      </c>
      <c r="AD200" s="30" cm="1">
        <f t="array" aca="1" ref="AD200" ca="1">INDIRECT("Sheet1!"&amp;"H"&amp;ROW())</f>
        <v>4</v>
      </c>
      <c r="AE200" s="8">
        <v>3</v>
      </c>
      <c r="AF200" s="8">
        <v>3</v>
      </c>
      <c r="AG200" s="8">
        <v>3</v>
      </c>
      <c r="AH200" s="8">
        <v>3</v>
      </c>
      <c r="AI200" s="8">
        <v>4</v>
      </c>
      <c r="AJ200" s="29" cm="1">
        <f t="array" aca="1" ref="AJ200" ca="1">INDIRECT("Sheet1!"&amp;"J"&amp;ROW())</f>
        <v>4</v>
      </c>
      <c r="AK200" s="8">
        <v>3</v>
      </c>
      <c r="AL200" s="8">
        <v>3</v>
      </c>
      <c r="AM200" s="8">
        <v>3</v>
      </c>
      <c r="AN200" s="8">
        <v>4</v>
      </c>
      <c r="AO200" s="8">
        <v>4</v>
      </c>
    </row>
    <row r="201" spans="1:41">
      <c r="A201">
        <v>900847912</v>
      </c>
      <c r="B201" t="s">
        <v>547</v>
      </c>
      <c r="D201" s="8" t="str">
        <f ca="1">IFERROR(IF(Sheet1!AC201&gt;0,SMALL(INDIRECT(Sheet2!$W$2&amp;"F"&amp;Sheet2!$B201&amp;":F"&amp;Sheet2!$D201),Sheet1!AC201),IF(G201="",MAX(MAX(Sheet1!U201,IFERROR(AVERAGE(F201:J201),0)),AVERAGE(INDIRECT(Sheet2!$W$2&amp;"F"&amp;Sheet2!B201&amp;":F"&amp;Sheet2!$D201))),IF(Sheet1!U201&lt;F201,AVERAGE(F201:J201),""))),"")</f>
        <v/>
      </c>
      <c r="L201" s="29" t="s">
        <v>2395</v>
      </c>
      <c r="M201" s="8" t="s">
        <v>2395</v>
      </c>
      <c r="N201" s="8" t="s">
        <v>2395</v>
      </c>
      <c r="O201" s="8" t="s">
        <v>2395</v>
      </c>
      <c r="P201" s="8" t="s">
        <v>2395</v>
      </c>
      <c r="Q201" s="8" t="s">
        <v>2395</v>
      </c>
      <c r="S201" s="8">
        <v>0</v>
      </c>
      <c r="T201" s="8">
        <v>0</v>
      </c>
      <c r="U201" s="8">
        <v>0</v>
      </c>
      <c r="V201" s="8">
        <v>0</v>
      </c>
      <c r="W201" s="8">
        <v>0</v>
      </c>
      <c r="X201" s="29" cm="1">
        <f t="array" aca="1" ref="X201" ca="1">INDIRECT("Sheet3!"&amp;"L"&amp;ROW())</f>
        <v>129088</v>
      </c>
      <c r="Y201" s="8">
        <v>129088</v>
      </c>
      <c r="Z201" s="8">
        <v>129088</v>
      </c>
      <c r="AA201" s="8">
        <v>129088</v>
      </c>
      <c r="AB201" s="8">
        <v>129088</v>
      </c>
      <c r="AC201" s="8">
        <v>129088</v>
      </c>
      <c r="AD201" s="30" cm="1">
        <f t="array" aca="1" ref="AD201" ca="1">INDIRECT("Sheet1!"&amp;"H"&amp;ROW())</f>
        <v>0</v>
      </c>
      <c r="AE201" s="8">
        <v>0</v>
      </c>
      <c r="AF201" s="8">
        <v>0</v>
      </c>
      <c r="AG201" s="8">
        <v>0</v>
      </c>
      <c r="AH201" s="8">
        <v>0</v>
      </c>
      <c r="AI201" s="8">
        <v>0</v>
      </c>
      <c r="AJ201" s="29" cm="1">
        <f t="array" aca="1" ref="AJ201" ca="1">INDIRECT("Sheet1!"&amp;"J"&amp;ROW())</f>
        <v>0</v>
      </c>
      <c r="AK201" s="8">
        <v>0</v>
      </c>
      <c r="AL201" s="8">
        <v>0</v>
      </c>
      <c r="AM201" s="8">
        <v>0</v>
      </c>
      <c r="AN201" s="8">
        <v>0</v>
      </c>
      <c r="AO201" s="8">
        <v>0</v>
      </c>
    </row>
    <row r="202" spans="1:41">
      <c r="A202">
        <v>900847913</v>
      </c>
      <c r="B202" t="s">
        <v>548</v>
      </c>
      <c r="D202" s="8" t="str">
        <f ca="1">IFERROR(IF(Sheet1!AC202&gt;0,SMALL(INDIRECT(Sheet2!$W$2&amp;"F"&amp;Sheet2!$B202&amp;":F"&amp;Sheet2!$D202),Sheet1!AC202),IF(G202="",MAX(MAX(Sheet1!U202,IFERROR(AVERAGE(F202:J202),0)),AVERAGE(INDIRECT(Sheet2!$W$2&amp;"F"&amp;Sheet2!B202&amp;":F"&amp;Sheet2!$D202))),IF(Sheet1!U202&lt;F202,AVERAGE(F202:J202),""))),"")</f>
        <v/>
      </c>
      <c r="L202" s="29" t="s">
        <v>2395</v>
      </c>
      <c r="M202" s="8" t="s">
        <v>2395</v>
      </c>
      <c r="N202" s="8" t="s">
        <v>2395</v>
      </c>
      <c r="O202" s="8" t="s">
        <v>2395</v>
      </c>
      <c r="P202" s="8" t="s">
        <v>2395</v>
      </c>
      <c r="Q202" s="8" t="s">
        <v>2395</v>
      </c>
      <c r="S202" s="8">
        <v>0</v>
      </c>
      <c r="T202" s="8">
        <v>0</v>
      </c>
      <c r="U202" s="8">
        <v>0</v>
      </c>
      <c r="V202" s="8">
        <v>0</v>
      </c>
      <c r="W202" s="8">
        <v>0</v>
      </c>
      <c r="X202" s="29" cm="1">
        <f t="array" aca="1" ref="X202" ca="1">INDIRECT("Sheet3!"&amp;"L"&amp;ROW())</f>
        <v>152444</v>
      </c>
      <c r="Y202" s="8">
        <v>152444</v>
      </c>
      <c r="Z202" s="8">
        <v>152444</v>
      </c>
      <c r="AA202" s="8">
        <v>152444</v>
      </c>
      <c r="AB202" s="8">
        <v>152444</v>
      </c>
      <c r="AC202" s="8">
        <v>152444</v>
      </c>
      <c r="AD202" s="30" cm="1">
        <f t="array" aca="1" ref="AD202" ca="1">INDIRECT("Sheet1!"&amp;"H"&amp;ROW())</f>
        <v>0</v>
      </c>
      <c r="AE202" s="8">
        <v>0</v>
      </c>
      <c r="AF202" s="8">
        <v>0</v>
      </c>
      <c r="AG202" s="8">
        <v>0</v>
      </c>
      <c r="AH202" s="8">
        <v>0</v>
      </c>
      <c r="AI202" s="8">
        <v>0</v>
      </c>
      <c r="AJ202" s="29" cm="1">
        <f t="array" aca="1" ref="AJ202" ca="1">INDIRECT("Sheet1!"&amp;"J"&amp;ROW())</f>
        <v>0</v>
      </c>
      <c r="AK202" s="8">
        <v>0</v>
      </c>
      <c r="AL202" s="8">
        <v>0</v>
      </c>
      <c r="AM202" s="8">
        <v>0</v>
      </c>
      <c r="AN202" s="8">
        <v>0</v>
      </c>
      <c r="AO202" s="8">
        <v>0</v>
      </c>
    </row>
    <row r="203" spans="1:41">
      <c r="A203">
        <v>900847914</v>
      </c>
      <c r="B203" t="s">
        <v>549</v>
      </c>
      <c r="D203" s="8">
        <f ca="1">IFERROR(IF(Sheet1!AC203&gt;0,SMALL(INDIRECT(Sheet2!$W$2&amp;"F"&amp;Sheet2!$B203&amp;":F"&amp;Sheet2!$D203),Sheet1!AC203),IF(G203="",MAX(MAX(Sheet1!U203,IFERROR(AVERAGE(F203:J203),0)),AVERAGE(INDIRECT(Sheet2!$W$2&amp;"F"&amp;Sheet2!B203&amp;":F"&amp;Sheet2!$D203))),IF(Sheet1!U203&lt;F203,AVERAGE(F203:J203),""))),"")</f>
        <v>309870</v>
      </c>
      <c r="E203" s="8">
        <v>299800</v>
      </c>
      <c r="F203" s="8">
        <v>309870</v>
      </c>
      <c r="G203" s="8">
        <v>309870</v>
      </c>
      <c r="H203" s="8">
        <v>309870</v>
      </c>
      <c r="I203" s="8">
        <v>309870</v>
      </c>
      <c r="J203" s="32">
        <v>309870</v>
      </c>
      <c r="L203" s="29">
        <v>102</v>
      </c>
      <c r="M203" s="8">
        <v>88</v>
      </c>
      <c r="N203" s="8">
        <v>88</v>
      </c>
      <c r="O203" s="8">
        <v>86</v>
      </c>
      <c r="P203" s="8">
        <v>102</v>
      </c>
      <c r="Q203" s="8">
        <v>102</v>
      </c>
      <c r="S203" s="8">
        <v>1</v>
      </c>
      <c r="T203" s="8">
        <v>1</v>
      </c>
      <c r="U203" s="8">
        <v>1</v>
      </c>
      <c r="V203" s="8">
        <v>1</v>
      </c>
      <c r="W203" s="8">
        <v>1</v>
      </c>
      <c r="X203" s="29" cm="1">
        <f t="array" aca="1" ref="X203" ca="1">INDIRECT("Sheet3!"&amp;"L"&amp;ROW())</f>
        <v>345511</v>
      </c>
      <c r="Y203" s="8">
        <v>345511</v>
      </c>
      <c r="Z203" s="8">
        <v>341862</v>
      </c>
      <c r="AA203" s="8">
        <v>350429</v>
      </c>
      <c r="AB203" s="8">
        <v>345356</v>
      </c>
      <c r="AC203" s="8">
        <v>345511</v>
      </c>
      <c r="AD203" s="30" cm="1">
        <f t="array" aca="1" ref="AD203" ca="1">INDIRECT("Sheet1!"&amp;"H"&amp;ROW())</f>
        <v>41</v>
      </c>
      <c r="AE203" s="8">
        <v>41</v>
      </c>
      <c r="AF203" s="8">
        <v>41</v>
      </c>
      <c r="AG203" s="8">
        <v>42</v>
      </c>
      <c r="AH203" s="8">
        <v>41</v>
      </c>
      <c r="AI203" s="8">
        <v>41</v>
      </c>
      <c r="AJ203" s="29" cm="1">
        <f t="array" aca="1" ref="AJ203" ca="1">INDIRECT("Sheet1!"&amp;"J"&amp;ROW())</f>
        <v>20</v>
      </c>
      <c r="AK203" s="8">
        <v>23</v>
      </c>
      <c r="AL203" s="8">
        <v>21</v>
      </c>
      <c r="AM203" s="8">
        <v>21</v>
      </c>
      <c r="AN203" s="8">
        <v>20</v>
      </c>
      <c r="AO203" s="8">
        <v>20</v>
      </c>
    </row>
    <row r="204" spans="1:41">
      <c r="A204">
        <v>900847915</v>
      </c>
      <c r="B204" t="s">
        <v>550</v>
      </c>
      <c r="D204" s="8" t="str">
        <f ca="1">IFERROR(IF(Sheet1!AC204&gt;0,SMALL(INDIRECT(Sheet2!$W$2&amp;"F"&amp;Sheet2!$B204&amp;":F"&amp;Sheet2!$D204),Sheet1!AC204),IF(G204="",MAX(MAX(Sheet1!U204,IFERROR(AVERAGE(F204:J204),0)),AVERAGE(INDIRECT(Sheet2!$W$2&amp;"F"&amp;Sheet2!B204&amp;":F"&amp;Sheet2!$D204))),IF(Sheet1!U204&lt;F204,AVERAGE(F204:J204),""))),"")</f>
        <v/>
      </c>
      <c r="L204" s="29" t="s">
        <v>2395</v>
      </c>
      <c r="M204" s="8" t="s">
        <v>2395</v>
      </c>
      <c r="N204" s="8" t="s">
        <v>2395</v>
      </c>
      <c r="O204" s="8" t="s">
        <v>2395</v>
      </c>
      <c r="P204" s="8" t="s">
        <v>2395</v>
      </c>
      <c r="Q204" s="8" t="s">
        <v>2395</v>
      </c>
      <c r="S204" s="8">
        <v>0</v>
      </c>
      <c r="T204" s="8">
        <v>0</v>
      </c>
      <c r="U204" s="8">
        <v>0</v>
      </c>
      <c r="V204" s="8">
        <v>0</v>
      </c>
      <c r="W204" s="8">
        <v>0</v>
      </c>
      <c r="X204" s="29" cm="1">
        <f t="array" aca="1" ref="X204" ca="1">INDIRECT("Sheet3!"&amp;"L"&amp;ROW())</f>
        <v>250330</v>
      </c>
      <c r="Y204" s="8">
        <v>250330</v>
      </c>
      <c r="Z204" s="8">
        <v>250330</v>
      </c>
      <c r="AA204" s="8">
        <v>250330</v>
      </c>
      <c r="AB204" s="8">
        <v>250330</v>
      </c>
      <c r="AC204" s="8">
        <v>250330</v>
      </c>
      <c r="AD204" s="30" cm="1">
        <f t="array" aca="1" ref="AD204" ca="1">INDIRECT("Sheet1!"&amp;"H"&amp;ROW())</f>
        <v>0</v>
      </c>
      <c r="AE204" s="8">
        <v>0</v>
      </c>
      <c r="AF204" s="8">
        <v>0</v>
      </c>
      <c r="AG204" s="8">
        <v>0</v>
      </c>
      <c r="AH204" s="8">
        <v>0</v>
      </c>
      <c r="AI204" s="8">
        <v>0</v>
      </c>
      <c r="AJ204" s="29" cm="1">
        <f t="array" aca="1" ref="AJ204" ca="1">INDIRECT("Sheet1!"&amp;"J"&amp;ROW())</f>
        <v>0</v>
      </c>
      <c r="AK204" s="8">
        <v>0</v>
      </c>
      <c r="AL204" s="8">
        <v>0</v>
      </c>
      <c r="AM204" s="8">
        <v>0</v>
      </c>
      <c r="AN204" s="8">
        <v>0</v>
      </c>
      <c r="AO204" s="8">
        <v>0</v>
      </c>
    </row>
    <row r="205" spans="1:41">
      <c r="A205">
        <v>900847916</v>
      </c>
      <c r="B205" t="s">
        <v>551</v>
      </c>
      <c r="D205" s="8" t="str">
        <f ca="1">IFERROR(IF(Sheet1!AC205&gt;0,SMALL(INDIRECT(Sheet2!$W$2&amp;"F"&amp;Sheet2!$B205&amp;":F"&amp;Sheet2!$D205),Sheet1!AC205),IF(G205="",MAX(MAX(Sheet1!U205,IFERROR(AVERAGE(F205:J205),0)),AVERAGE(INDIRECT(Sheet2!$W$2&amp;"F"&amp;Sheet2!B205&amp;":F"&amp;Sheet2!$D205))),IF(Sheet1!U205&lt;F205,AVERAGE(F205:J205),""))),"")</f>
        <v/>
      </c>
      <c r="E205" s="8">
        <v>335074</v>
      </c>
      <c r="F205" s="8">
        <v>335074</v>
      </c>
      <c r="G205" s="8">
        <v>335075</v>
      </c>
      <c r="H205" s="8">
        <v>335075</v>
      </c>
      <c r="I205" s="8">
        <v>335075</v>
      </c>
      <c r="J205" s="32">
        <v>339800</v>
      </c>
      <c r="L205" s="29">
        <v>60</v>
      </c>
      <c r="M205" s="8">
        <v>53</v>
      </c>
      <c r="N205" s="8">
        <v>54</v>
      </c>
      <c r="O205" s="8">
        <v>60</v>
      </c>
      <c r="P205" s="8">
        <v>58</v>
      </c>
      <c r="Q205" s="8">
        <v>60</v>
      </c>
      <c r="S205" s="8">
        <v>1</v>
      </c>
      <c r="T205" s="8">
        <v>1</v>
      </c>
      <c r="U205" s="8">
        <v>1</v>
      </c>
      <c r="V205" s="8">
        <v>1</v>
      </c>
      <c r="W205" s="8">
        <v>1</v>
      </c>
      <c r="X205" s="29" cm="1">
        <f t="array" aca="1" ref="X205" ca="1">INDIRECT("Sheet3!"&amp;"L"&amp;ROW())</f>
        <v>373763</v>
      </c>
      <c r="Y205" s="8">
        <v>388758</v>
      </c>
      <c r="Z205" s="8">
        <v>384466</v>
      </c>
      <c r="AA205" s="8">
        <v>393088</v>
      </c>
      <c r="AB205" s="8">
        <v>384251</v>
      </c>
      <c r="AC205" s="8">
        <v>373763</v>
      </c>
      <c r="AD205" s="30" cm="1">
        <f t="array" aca="1" ref="AD205" ca="1">INDIRECT("Sheet1!"&amp;"H"&amp;ROW())</f>
        <v>46</v>
      </c>
      <c r="AE205" s="8">
        <v>38</v>
      </c>
      <c r="AF205" s="8">
        <v>41</v>
      </c>
      <c r="AG205" s="8">
        <v>42</v>
      </c>
      <c r="AH205" s="8">
        <v>41</v>
      </c>
      <c r="AI205" s="8">
        <v>46</v>
      </c>
      <c r="AJ205" s="29" cm="1">
        <f t="array" aca="1" ref="AJ205" ca="1">INDIRECT("Sheet1!"&amp;"J"&amp;ROW())</f>
        <v>27</v>
      </c>
      <c r="AK205" s="8">
        <v>22</v>
      </c>
      <c r="AL205" s="8">
        <v>21</v>
      </c>
      <c r="AM205" s="8">
        <v>21</v>
      </c>
      <c r="AN205" s="8">
        <v>27</v>
      </c>
      <c r="AO205" s="8">
        <v>27</v>
      </c>
    </row>
    <row r="206" spans="1:41">
      <c r="A206">
        <v>900847917</v>
      </c>
      <c r="B206" t="s">
        <v>526</v>
      </c>
      <c r="D206" s="8" t="str">
        <f ca="1">IFERROR(IF(Sheet1!AC206&gt;0,SMALL(INDIRECT(Sheet2!$W$2&amp;"F"&amp;Sheet2!$B206&amp;":F"&amp;Sheet2!$D206),Sheet1!AC206),IF(G206="",MAX(MAX(Sheet1!U206,IFERROR(AVERAGE(F206:J206),0)),AVERAGE(INDIRECT(Sheet2!$W$2&amp;"F"&amp;Sheet2!B206&amp;":F"&amp;Sheet2!$D206))),IF(Sheet1!U206&lt;F206,AVERAGE(F206:J206),""))),"")</f>
        <v/>
      </c>
      <c r="E206" s="8">
        <v>247500</v>
      </c>
      <c r="F206" s="8">
        <v>247500</v>
      </c>
      <c r="G206" s="8">
        <v>247500</v>
      </c>
      <c r="H206" s="8">
        <v>247500</v>
      </c>
      <c r="I206" s="8">
        <v>256163</v>
      </c>
      <c r="J206" s="32">
        <v>275000</v>
      </c>
      <c r="L206" s="29">
        <v>120</v>
      </c>
      <c r="M206" s="8">
        <v>147</v>
      </c>
      <c r="N206" s="8">
        <v>135</v>
      </c>
      <c r="O206" s="8">
        <v>128</v>
      </c>
      <c r="P206" s="8">
        <v>115</v>
      </c>
      <c r="Q206" s="8">
        <v>120</v>
      </c>
      <c r="S206" s="8">
        <v>1</v>
      </c>
      <c r="T206" s="8">
        <v>1</v>
      </c>
      <c r="U206" s="8">
        <v>1</v>
      </c>
      <c r="V206" s="8">
        <v>1</v>
      </c>
      <c r="W206" s="8">
        <v>1</v>
      </c>
      <c r="X206" s="29" cm="1">
        <f t="array" aca="1" ref="X206" ca="1">INDIRECT("Sheet3!"&amp;"L"&amp;ROW())</f>
        <v>284269</v>
      </c>
      <c r="Y206" s="8">
        <v>279287</v>
      </c>
      <c r="Z206" s="8">
        <v>279287</v>
      </c>
      <c r="AA206" s="8">
        <v>287982</v>
      </c>
      <c r="AB206" s="8">
        <v>279287</v>
      </c>
      <c r="AC206" s="8">
        <v>284269</v>
      </c>
      <c r="AD206" s="30" cm="1">
        <f t="array" aca="1" ref="AD206" ca="1">INDIRECT("Sheet1!"&amp;"H"&amp;ROW())</f>
        <v>29</v>
      </c>
      <c r="AE206" s="8">
        <v>28</v>
      </c>
      <c r="AF206" s="8">
        <v>30</v>
      </c>
      <c r="AG206" s="8">
        <v>28</v>
      </c>
      <c r="AH206" s="8">
        <v>27</v>
      </c>
      <c r="AI206" s="8">
        <v>29</v>
      </c>
      <c r="AJ206" s="29" cm="1">
        <f t="array" aca="1" ref="AJ206" ca="1">INDIRECT("Sheet1!"&amp;"J"&amp;ROW())</f>
        <v>7</v>
      </c>
      <c r="AK206" s="8">
        <v>7</v>
      </c>
      <c r="AL206" s="8">
        <v>8</v>
      </c>
      <c r="AM206" s="8">
        <v>8</v>
      </c>
      <c r="AN206" s="8">
        <v>7</v>
      </c>
      <c r="AO206" s="8">
        <v>7</v>
      </c>
    </row>
    <row r="207" spans="1:41">
      <c r="A207">
        <v>900847918</v>
      </c>
      <c r="B207" t="s">
        <v>552</v>
      </c>
      <c r="D207" s="8" t="str">
        <f ca="1">IFERROR(IF(Sheet1!AC207&gt;0,SMALL(INDIRECT(Sheet2!$W$2&amp;"F"&amp;Sheet2!$B207&amp;":F"&amp;Sheet2!$D207),Sheet1!AC207),IF(G207="",MAX(MAX(Sheet1!U207,IFERROR(AVERAGE(F207:J207),0)),AVERAGE(INDIRECT(Sheet2!$W$2&amp;"F"&amp;Sheet2!B207&amp;":F"&amp;Sheet2!$D207))),IF(Sheet1!U207&lt;F207,AVERAGE(F207:J207),""))),"")</f>
        <v/>
      </c>
      <c r="E207" s="8">
        <v>297000</v>
      </c>
      <c r="F207" s="8">
        <v>297000</v>
      </c>
      <c r="G207" s="8">
        <v>297000</v>
      </c>
      <c r="H207" s="8">
        <v>297000</v>
      </c>
      <c r="I207" s="8">
        <v>297000</v>
      </c>
      <c r="J207" s="32">
        <v>297000</v>
      </c>
      <c r="L207" s="29">
        <v>198</v>
      </c>
      <c r="M207" s="8">
        <v>183</v>
      </c>
      <c r="N207" s="8">
        <v>194</v>
      </c>
      <c r="O207" s="8">
        <v>196</v>
      </c>
      <c r="P207" s="8">
        <v>209</v>
      </c>
      <c r="Q207" s="8">
        <v>198</v>
      </c>
      <c r="S207" s="8">
        <v>0</v>
      </c>
      <c r="T207" s="8">
        <v>1</v>
      </c>
      <c r="U207" s="8">
        <v>1</v>
      </c>
      <c r="V207" s="8">
        <v>1</v>
      </c>
      <c r="W207" s="8">
        <v>1</v>
      </c>
      <c r="X207" s="29" cm="1">
        <f t="array" aca="1" ref="X207" ca="1">INDIRECT("Sheet3!"&amp;"L"&amp;ROW())</f>
        <v>331522</v>
      </c>
      <c r="Y207" s="8">
        <v>331522</v>
      </c>
      <c r="Z207" s="8">
        <v>331522</v>
      </c>
      <c r="AA207" s="8">
        <v>340217</v>
      </c>
      <c r="AB207" s="8">
        <v>331522</v>
      </c>
      <c r="AC207" s="8">
        <v>331522</v>
      </c>
      <c r="AD207" s="30" cm="1">
        <f t="array" aca="1" ref="AD207" ca="1">INDIRECT("Sheet1!"&amp;"H"&amp;ROW())</f>
        <v>29</v>
      </c>
      <c r="AE207" s="8">
        <v>31</v>
      </c>
      <c r="AF207" s="8">
        <v>29</v>
      </c>
      <c r="AG207" s="8">
        <v>29</v>
      </c>
      <c r="AH207" s="8">
        <v>29</v>
      </c>
      <c r="AI207" s="8">
        <v>29</v>
      </c>
      <c r="AJ207" s="29" cm="1">
        <f t="array" aca="1" ref="AJ207" ca="1">INDIRECT("Sheet1!"&amp;"J"&amp;ROW())</f>
        <v>12</v>
      </c>
      <c r="AK207" s="8">
        <v>12</v>
      </c>
      <c r="AL207" s="8">
        <v>12</v>
      </c>
      <c r="AM207" s="8">
        <v>12</v>
      </c>
      <c r="AN207" s="8">
        <v>12</v>
      </c>
      <c r="AO207" s="8">
        <v>12</v>
      </c>
    </row>
    <row r="208" spans="1:41">
      <c r="A208">
        <v>900847919</v>
      </c>
      <c r="B208" t="s">
        <v>553</v>
      </c>
      <c r="D208" s="8">
        <f ca="1">IFERROR(IF(Sheet1!AC208&gt;0,SMALL(INDIRECT(Sheet2!$W$2&amp;"F"&amp;Sheet2!$B208&amp;":F"&amp;Sheet2!$D208),Sheet1!AC208),IF(G208="",MAX(MAX(Sheet1!U208,IFERROR(AVERAGE(F208:J208),0)),AVERAGE(INDIRECT(Sheet2!$W$2&amp;"F"&amp;Sheet2!B208&amp;":F"&amp;Sheet2!$D208))),IF(Sheet1!U208&lt;F208,AVERAGE(F208:J208),""))),"")</f>
        <v>76230</v>
      </c>
      <c r="L208" s="29">
        <v>115</v>
      </c>
      <c r="M208" s="8">
        <v>128</v>
      </c>
      <c r="N208" s="8">
        <v>127</v>
      </c>
      <c r="O208" s="8">
        <v>120</v>
      </c>
      <c r="P208" s="8">
        <v>115</v>
      </c>
      <c r="Q208" s="8">
        <v>115</v>
      </c>
      <c r="S208" s="8">
        <v>0</v>
      </c>
      <c r="T208" s="8">
        <v>0</v>
      </c>
      <c r="U208" s="8">
        <v>0</v>
      </c>
      <c r="V208" s="8">
        <v>0</v>
      </c>
      <c r="W208" s="8">
        <v>0</v>
      </c>
      <c r="X208" s="29" cm="1">
        <f t="array" aca="1" ref="X208" ca="1">INDIRECT("Sheet3!"&amp;"L"&amp;ROW())</f>
        <v>90363</v>
      </c>
      <c r="Y208" s="8">
        <v>90363</v>
      </c>
      <c r="Z208" s="8">
        <v>90363</v>
      </c>
      <c r="AA208" s="8">
        <v>96956</v>
      </c>
      <c r="AB208" s="8">
        <v>90363</v>
      </c>
      <c r="AC208" s="8">
        <v>90363</v>
      </c>
      <c r="AD208" s="30" cm="1">
        <f t="array" aca="1" ref="AD208" ca="1">INDIRECT("Sheet1!"&amp;"H"&amp;ROW())</f>
        <v>1</v>
      </c>
      <c r="AE208" s="8">
        <v>1</v>
      </c>
      <c r="AF208" s="8">
        <v>1</v>
      </c>
      <c r="AG208" s="8">
        <v>1</v>
      </c>
      <c r="AH208" s="8">
        <v>1</v>
      </c>
      <c r="AI208" s="8">
        <v>1</v>
      </c>
      <c r="AJ208" s="29" cm="1">
        <f t="array" aca="1" ref="AJ208" ca="1">INDIRECT("Sheet1!"&amp;"J"&amp;ROW())</f>
        <v>0</v>
      </c>
      <c r="AK208" s="8">
        <v>0</v>
      </c>
      <c r="AL208" s="8">
        <v>0</v>
      </c>
      <c r="AM208" s="8">
        <v>0</v>
      </c>
      <c r="AN208" s="8">
        <v>0</v>
      </c>
      <c r="AO208" s="8">
        <v>0</v>
      </c>
    </row>
    <row r="209" spans="1:42">
      <c r="A209">
        <v>900847920</v>
      </c>
      <c r="B209" t="s">
        <v>554</v>
      </c>
      <c r="D209" s="8">
        <f ca="1">IFERROR(IF(Sheet1!AC209&gt;0,SMALL(INDIRECT(Sheet2!$W$2&amp;"F"&amp;Sheet2!$B209&amp;":F"&amp;Sheet2!$D209),Sheet1!AC209),IF(G209="",MAX(MAX(Sheet1!U209,IFERROR(AVERAGE(F209:J209),0)),AVERAGE(INDIRECT(Sheet2!$W$2&amp;"F"&amp;Sheet2!B209&amp;":F"&amp;Sheet2!$D209))),IF(Sheet1!U209&lt;F209,AVERAGE(F209:J209),""))),"")</f>
        <v>95000</v>
      </c>
      <c r="L209" s="29">
        <v>115</v>
      </c>
      <c r="M209" s="8">
        <v>128</v>
      </c>
      <c r="N209" s="8">
        <v>127</v>
      </c>
      <c r="O209" s="8">
        <v>120</v>
      </c>
      <c r="P209" s="8">
        <v>115</v>
      </c>
      <c r="Q209" s="8">
        <v>115</v>
      </c>
      <c r="S209" s="8">
        <v>0</v>
      </c>
      <c r="T209" s="8">
        <v>0</v>
      </c>
      <c r="U209" s="8">
        <v>0</v>
      </c>
      <c r="V209" s="8">
        <v>0</v>
      </c>
      <c r="W209" s="8">
        <v>0</v>
      </c>
      <c r="X209" s="29" cm="1">
        <f t="array" aca="1" ref="X209" ca="1">INDIRECT("Sheet3!"&amp;"L"&amp;ROW())</f>
        <v>110989</v>
      </c>
      <c r="Y209" s="8">
        <v>110989</v>
      </c>
      <c r="Z209" s="8">
        <v>110989</v>
      </c>
      <c r="AA209" s="8">
        <v>117582</v>
      </c>
      <c r="AB209" s="8">
        <v>110989</v>
      </c>
      <c r="AC209" s="8">
        <v>110989</v>
      </c>
      <c r="AD209" s="30" cm="1">
        <f t="array" aca="1" ref="AD209" ca="1">INDIRECT("Sheet1!"&amp;"H"&amp;ROW())</f>
        <v>1</v>
      </c>
      <c r="AE209" s="8">
        <v>1</v>
      </c>
      <c r="AF209" s="8">
        <v>1</v>
      </c>
      <c r="AG209" s="8">
        <v>1</v>
      </c>
      <c r="AH209" s="8">
        <v>1</v>
      </c>
      <c r="AI209" s="8">
        <v>1</v>
      </c>
      <c r="AJ209" s="29" cm="1">
        <f t="array" aca="1" ref="AJ209" ca="1">INDIRECT("Sheet1!"&amp;"J"&amp;ROW())</f>
        <v>0</v>
      </c>
      <c r="AK209" s="8">
        <v>0</v>
      </c>
      <c r="AL209" s="8">
        <v>0</v>
      </c>
      <c r="AM209" s="8">
        <v>0</v>
      </c>
      <c r="AN209" s="8">
        <v>0</v>
      </c>
      <c r="AO209" s="8">
        <v>0</v>
      </c>
    </row>
    <row r="210" spans="1:42">
      <c r="A210">
        <v>900847921</v>
      </c>
      <c r="B210" t="s">
        <v>555</v>
      </c>
      <c r="D210" s="8" t="str">
        <f ca="1">IFERROR(IF(Sheet1!AC210&gt;0,SMALL(INDIRECT(Sheet2!$W$2&amp;"F"&amp;Sheet2!$B210&amp;":F"&amp;Sheet2!$D210),Sheet1!AC210),IF(G210="",MAX(MAX(Sheet1!U210,IFERROR(AVERAGE(F210:J210),0)),AVERAGE(INDIRECT(Sheet2!$W$2&amp;"F"&amp;Sheet2!B210&amp;":F"&amp;Sheet2!$D210))),IF(Sheet1!U210&lt;F210,AVERAGE(F210:J210),""))),"")</f>
        <v/>
      </c>
      <c r="E210" s="8">
        <v>99799</v>
      </c>
      <c r="F210" s="8">
        <v>99800</v>
      </c>
      <c r="G210" s="8">
        <v>103393</v>
      </c>
      <c r="H210" s="8">
        <v>108183</v>
      </c>
      <c r="I210" s="8">
        <v>110000</v>
      </c>
      <c r="J210" s="32">
        <v>112175</v>
      </c>
      <c r="L210" s="29">
        <v>131</v>
      </c>
      <c r="M210" s="8">
        <v>104</v>
      </c>
      <c r="N210" s="8">
        <v>103</v>
      </c>
      <c r="O210" s="8">
        <v>118</v>
      </c>
      <c r="P210" s="8">
        <v>130</v>
      </c>
      <c r="Q210" s="8">
        <v>131</v>
      </c>
      <c r="S210" s="8">
        <v>0</v>
      </c>
      <c r="T210" s="8">
        <v>0</v>
      </c>
      <c r="U210" s="8">
        <v>0</v>
      </c>
      <c r="V210" s="8">
        <v>1</v>
      </c>
      <c r="W210" s="8">
        <v>1</v>
      </c>
      <c r="X210" s="29" cm="1">
        <f t="array" aca="1" ref="X210" ca="1">INDIRECT("Sheet3!"&amp;"L"&amp;ROW())</f>
        <v>121259</v>
      </c>
      <c r="Y210" s="8">
        <v>121259</v>
      </c>
      <c r="Z210" s="8">
        <v>121259</v>
      </c>
      <c r="AA210" s="8">
        <v>127781</v>
      </c>
      <c r="AB210" s="8">
        <v>121259</v>
      </c>
      <c r="AC210" s="8">
        <v>121259</v>
      </c>
      <c r="AD210" s="30" cm="1">
        <f t="array" aca="1" ref="AD210" ca="1">INDIRECT("Sheet1!"&amp;"H"&amp;ROW())</f>
        <v>8</v>
      </c>
      <c r="AE210" s="8">
        <v>8</v>
      </c>
      <c r="AF210" s="8">
        <v>8</v>
      </c>
      <c r="AG210" s="8">
        <v>8</v>
      </c>
      <c r="AH210" s="8">
        <v>8</v>
      </c>
      <c r="AI210" s="8">
        <v>8</v>
      </c>
      <c r="AJ210" s="29" cm="1">
        <f t="array" aca="1" ref="AJ210" ca="1">INDIRECT("Sheet1!"&amp;"J"&amp;ROW())</f>
        <v>7</v>
      </c>
      <c r="AK210" s="8">
        <v>7</v>
      </c>
      <c r="AL210" s="8">
        <v>7</v>
      </c>
      <c r="AM210" s="8">
        <v>7</v>
      </c>
      <c r="AN210" s="8">
        <v>7</v>
      </c>
      <c r="AO210" s="8">
        <v>7</v>
      </c>
    </row>
    <row r="211" spans="1:42">
      <c r="A211">
        <v>900847922</v>
      </c>
      <c r="B211" t="s">
        <v>556</v>
      </c>
      <c r="D211" s="8" t="str">
        <f ca="1">IFERROR(IF(Sheet1!AC211&gt;0,SMALL(INDIRECT(Sheet2!$W$2&amp;"F"&amp;Sheet2!$B211&amp;":F"&amp;Sheet2!$D211),Sheet1!AC211),IF(G211="",MAX(MAX(Sheet1!U211,IFERROR(AVERAGE(F211:J211),0)),AVERAGE(INDIRECT(Sheet2!$W$2&amp;"F"&amp;Sheet2!B211&amp;":F"&amp;Sheet2!$D211))),IF(Sheet1!U211&lt;F211,AVERAGE(F211:J211),""))),"")</f>
        <v/>
      </c>
      <c r="E211" s="8">
        <v>99179</v>
      </c>
      <c r="F211" s="8">
        <v>101000</v>
      </c>
      <c r="G211" s="8">
        <v>101200</v>
      </c>
      <c r="H211" s="8">
        <v>104636</v>
      </c>
      <c r="I211" s="8">
        <v>109484</v>
      </c>
      <c r="J211" s="32">
        <v>110000</v>
      </c>
      <c r="L211" s="29">
        <v>131</v>
      </c>
      <c r="M211" s="8">
        <v>104</v>
      </c>
      <c r="N211" s="8">
        <v>103</v>
      </c>
      <c r="O211" s="8">
        <v>118</v>
      </c>
      <c r="P211" s="8">
        <v>130</v>
      </c>
      <c r="Q211" s="8">
        <v>131</v>
      </c>
      <c r="S211" s="8">
        <v>1</v>
      </c>
      <c r="T211" s="8">
        <v>1</v>
      </c>
      <c r="U211" s="8">
        <v>1</v>
      </c>
      <c r="V211" s="8">
        <v>1</v>
      </c>
      <c r="W211" s="8">
        <v>1</v>
      </c>
      <c r="X211" s="29" cm="1">
        <f t="array" aca="1" ref="X211" ca="1">INDIRECT("Sheet3!"&amp;"L"&amp;ROW())</f>
        <v>119837</v>
      </c>
      <c r="Y211" s="8">
        <v>115905</v>
      </c>
      <c r="Z211" s="8">
        <v>115896</v>
      </c>
      <c r="AA211" s="8">
        <v>122409</v>
      </c>
      <c r="AB211" s="8">
        <v>115887</v>
      </c>
      <c r="AC211" s="8">
        <v>119837</v>
      </c>
      <c r="AD211" s="30" cm="1">
        <f t="array" aca="1" ref="AD211" ca="1">INDIRECT("Sheet1!"&amp;"H"&amp;ROW())</f>
        <v>10</v>
      </c>
      <c r="AE211" s="8">
        <v>11</v>
      </c>
      <c r="AF211" s="8">
        <v>12</v>
      </c>
      <c r="AG211" s="8">
        <v>12</v>
      </c>
      <c r="AH211" s="8">
        <v>11</v>
      </c>
      <c r="AI211" s="8">
        <v>10</v>
      </c>
      <c r="AJ211" s="29" cm="1">
        <f t="array" aca="1" ref="AJ211" ca="1">INDIRECT("Sheet1!"&amp;"J"&amp;ROW())</f>
        <v>8</v>
      </c>
      <c r="AK211" s="8">
        <v>10</v>
      </c>
      <c r="AL211" s="8">
        <v>10</v>
      </c>
      <c r="AM211" s="8">
        <v>10</v>
      </c>
      <c r="AN211" s="8">
        <v>8</v>
      </c>
      <c r="AO211" s="8">
        <v>8</v>
      </c>
    </row>
    <row r="212" spans="1:42">
      <c r="A212" s="8">
        <v>1020959541</v>
      </c>
      <c r="B212" s="8" t="s">
        <v>1542</v>
      </c>
      <c r="D212" s="8" t="str">
        <f ca="1">IFERROR(IF(Sheet1!AC212&gt;0,SMALL(INDIRECT(Sheet2!$W$2&amp;"F"&amp;Sheet2!$B212&amp;":F"&amp;Sheet2!$D212),Sheet1!AC212),IF(G212="",MAX(MAX(Sheet1!U212,IFERROR(AVERAGE(F212:J212),0)),AVERAGE(INDIRECT(Sheet2!$W$2&amp;"F"&amp;Sheet2!B212&amp;":F"&amp;Sheet2!$D212))),IF(Sheet1!U212&lt;F212,AVERAGE(F212:J212),""))),"")</f>
        <v/>
      </c>
      <c r="E212" s="8">
        <v>137800</v>
      </c>
      <c r="F212" s="8">
        <v>141934</v>
      </c>
      <c r="G212" s="8">
        <v>145000</v>
      </c>
      <c r="H212" s="8">
        <v>146520</v>
      </c>
      <c r="I212" s="8">
        <v>146520</v>
      </c>
      <c r="J212" s="32">
        <v>146520</v>
      </c>
      <c r="L212" s="29">
        <v>56</v>
      </c>
      <c r="M212" s="8">
        <v>41</v>
      </c>
      <c r="N212" s="8">
        <v>41</v>
      </c>
      <c r="O212" s="8">
        <v>39</v>
      </c>
      <c r="P212" s="8">
        <v>48</v>
      </c>
      <c r="Q212" s="8">
        <v>56</v>
      </c>
      <c r="R212" s="8"/>
      <c r="X212" s="29" cm="1">
        <f t="array" aca="1" ref="X212" ca="1">INDIRECT("Sheet3!"&amp;"L"&amp;ROW())</f>
        <v>163097</v>
      </c>
      <c r="Y212" s="8">
        <v>159594</v>
      </c>
      <c r="Z212" s="8">
        <v>158226</v>
      </c>
      <c r="AA212" s="8">
        <v>169618</v>
      </c>
      <c r="AB212" s="8">
        <v>163097</v>
      </c>
      <c r="AC212" s="8">
        <v>163097</v>
      </c>
      <c r="AD212" s="30" cm="1">
        <f t="array" aca="1" ref="AD212" ca="1">INDIRECT("Sheet1!"&amp;"H"&amp;ROW())</f>
        <v>38</v>
      </c>
      <c r="AE212" s="8">
        <v>35</v>
      </c>
      <c r="AF212" s="8">
        <v>38</v>
      </c>
      <c r="AG212" s="8">
        <v>37</v>
      </c>
      <c r="AH212" s="8">
        <v>37</v>
      </c>
      <c r="AI212" s="8">
        <v>38</v>
      </c>
      <c r="AJ212" s="29" cm="1">
        <f t="array" aca="1" ref="AJ212" ca="1">INDIRECT("Sheet1!"&amp;"J"&amp;ROW())</f>
        <v>10</v>
      </c>
      <c r="AK212" s="8">
        <v>8</v>
      </c>
      <c r="AL212" s="8">
        <v>9</v>
      </c>
      <c r="AM212" s="8">
        <v>9</v>
      </c>
      <c r="AN212" s="8">
        <v>10</v>
      </c>
      <c r="AO212" s="8">
        <v>10</v>
      </c>
      <c r="AP212" s="8"/>
    </row>
    <row r="213" spans="1:42">
      <c r="A213" s="8">
        <v>1020959542</v>
      </c>
      <c r="B213" s="8" t="s">
        <v>1543</v>
      </c>
      <c r="D213" s="8" t="str">
        <f ca="1">IFERROR(IF(Sheet1!AC213&gt;0,SMALL(INDIRECT(Sheet2!$W$2&amp;"F"&amp;Sheet2!$B213&amp;":F"&amp;Sheet2!$D213),Sheet1!AC213),IF(G213="",MAX(MAX(Sheet1!U213,IFERROR(AVERAGE(F213:J213),0)),AVERAGE(INDIRECT(Sheet2!$W$2&amp;"F"&amp;Sheet2!B213&amp;":F"&amp;Sheet2!$D213))),IF(Sheet1!U213&lt;F213,AVERAGE(F213:J213),""))),"")</f>
        <v/>
      </c>
      <c r="E213" s="8">
        <v>146520</v>
      </c>
      <c r="F213" s="8">
        <v>146520</v>
      </c>
      <c r="G213" s="8">
        <v>146520</v>
      </c>
      <c r="H213" s="8">
        <v>146520</v>
      </c>
      <c r="I213" s="8">
        <v>146520</v>
      </c>
      <c r="J213" s="32">
        <v>148000</v>
      </c>
      <c r="L213" s="29">
        <v>56</v>
      </c>
      <c r="M213" s="8">
        <v>41</v>
      </c>
      <c r="N213" s="8">
        <v>41</v>
      </c>
      <c r="O213" s="8">
        <v>39</v>
      </c>
      <c r="P213" s="8">
        <v>48</v>
      </c>
      <c r="Q213" s="8">
        <v>56</v>
      </c>
      <c r="R213" s="8"/>
      <c r="X213" s="29" cm="1">
        <f t="array" aca="1" ref="X213" ca="1">INDIRECT("Sheet3!"&amp;"L"&amp;ROW())</f>
        <v>181000</v>
      </c>
      <c r="Y213" s="8">
        <v>171224</v>
      </c>
      <c r="Z213" s="8">
        <v>176187</v>
      </c>
      <c r="AA213" s="8">
        <v>178101</v>
      </c>
      <c r="AB213" s="8">
        <v>181000</v>
      </c>
      <c r="AC213" s="8">
        <v>181000</v>
      </c>
      <c r="AD213" s="30" cm="1">
        <f t="array" aca="1" ref="AD213" ca="1">INDIRECT("Sheet1!"&amp;"H"&amp;ROW())</f>
        <v>31</v>
      </c>
      <c r="AE213" s="8">
        <v>24</v>
      </c>
      <c r="AF213" s="8">
        <v>27</v>
      </c>
      <c r="AG213" s="8">
        <v>29</v>
      </c>
      <c r="AH213" s="8">
        <v>32</v>
      </c>
      <c r="AI213" s="8">
        <v>31</v>
      </c>
      <c r="AJ213" s="29" cm="1">
        <f t="array" aca="1" ref="AJ213" ca="1">INDIRECT("Sheet1!"&amp;"J"&amp;ROW())</f>
        <v>7</v>
      </c>
      <c r="AK213" s="8">
        <v>5</v>
      </c>
      <c r="AL213" s="8">
        <v>8</v>
      </c>
      <c r="AM213" s="8">
        <v>8</v>
      </c>
      <c r="AN213" s="8">
        <v>7</v>
      </c>
      <c r="AO213" s="8">
        <v>7</v>
      </c>
      <c r="AP213" s="8"/>
    </row>
    <row r="214" spans="1:42">
      <c r="A214" s="8">
        <v>1020959543</v>
      </c>
      <c r="B214" s="8" t="s">
        <v>1544</v>
      </c>
      <c r="D214" s="8" t="str">
        <f ca="1">IFERROR(IF(Sheet1!AC214&gt;0,SMALL(INDIRECT(Sheet2!$W$2&amp;"F"&amp;Sheet2!$B214&amp;":F"&amp;Sheet2!$D214),Sheet1!AC214),IF(G214="",MAX(MAX(Sheet1!U214,IFERROR(AVERAGE(F214:J214),0)),AVERAGE(INDIRECT(Sheet2!$W$2&amp;"F"&amp;Sheet2!B214&amp;":F"&amp;Sheet2!$D214))),IF(Sheet1!U214&lt;F214,AVERAGE(F214:J214),""))),"")</f>
        <v/>
      </c>
      <c r="E214" s="8">
        <v>166430</v>
      </c>
      <c r="F214" s="8">
        <v>166430</v>
      </c>
      <c r="G214" s="8">
        <v>166430</v>
      </c>
      <c r="H214" s="8">
        <v>171922</v>
      </c>
      <c r="I214" s="8">
        <v>176220</v>
      </c>
      <c r="J214" s="32">
        <v>176220</v>
      </c>
      <c r="L214" s="29">
        <v>93</v>
      </c>
      <c r="M214" s="8">
        <v>84</v>
      </c>
      <c r="N214" s="8">
        <v>86</v>
      </c>
      <c r="O214" s="8">
        <v>83</v>
      </c>
      <c r="P214" s="8">
        <v>86</v>
      </c>
      <c r="Q214" s="8">
        <v>93</v>
      </c>
      <c r="R214" s="8"/>
      <c r="X214" s="29" cm="1">
        <f t="array" aca="1" ref="X214" ca="1">INDIRECT("Sheet3!"&amp;"L"&amp;ROW())</f>
        <v>191966</v>
      </c>
      <c r="Y214" s="8">
        <v>187330</v>
      </c>
      <c r="Z214" s="8">
        <v>187397</v>
      </c>
      <c r="AA214" s="8">
        <v>198488</v>
      </c>
      <c r="AB214" s="8">
        <v>191966</v>
      </c>
      <c r="AC214" s="8">
        <v>191966</v>
      </c>
      <c r="AD214" s="30" cm="1">
        <f t="array" aca="1" ref="AD214" ca="1">INDIRECT("Sheet1!"&amp;"H"&amp;ROW())</f>
        <v>43</v>
      </c>
      <c r="AE214" s="8">
        <v>45</v>
      </c>
      <c r="AF214" s="8">
        <v>42</v>
      </c>
      <c r="AG214" s="8">
        <v>45</v>
      </c>
      <c r="AH214" s="8">
        <v>42</v>
      </c>
      <c r="AI214" s="8">
        <v>43</v>
      </c>
      <c r="AJ214" s="29" cm="1">
        <f t="array" aca="1" ref="AJ214" ca="1">INDIRECT("Sheet1!"&amp;"J"&amp;ROW())</f>
        <v>24</v>
      </c>
      <c r="AK214" s="8">
        <v>27</v>
      </c>
      <c r="AL214" s="8">
        <v>22</v>
      </c>
      <c r="AM214" s="8">
        <v>22</v>
      </c>
      <c r="AN214" s="8">
        <v>24</v>
      </c>
      <c r="AO214" s="8">
        <v>24</v>
      </c>
      <c r="AP214" s="8"/>
    </row>
    <row r="215" spans="1:42">
      <c r="A215" s="8">
        <v>1020959544</v>
      </c>
      <c r="B215" s="8" t="s">
        <v>1545</v>
      </c>
      <c r="D215" s="8" t="str">
        <f ca="1">IFERROR(IF(Sheet1!AC215&gt;0,SMALL(INDIRECT(Sheet2!$W$2&amp;"F"&amp;Sheet2!$B215&amp;":F"&amp;Sheet2!$D215),Sheet1!AC215),IF(G215="",MAX(MAX(Sheet1!U215,IFERROR(AVERAGE(F215:J215),0)),AVERAGE(INDIRECT(Sheet2!$W$2&amp;"F"&amp;Sheet2!B215&amp;":F"&amp;Sheet2!$D215))),IF(Sheet1!U215&lt;F215,AVERAGE(F215:J215),""))),"")</f>
        <v/>
      </c>
      <c r="E215" s="8">
        <v>168000</v>
      </c>
      <c r="F215" s="8">
        <v>169800</v>
      </c>
      <c r="G215" s="8">
        <v>172347</v>
      </c>
      <c r="H215" s="8">
        <v>176220</v>
      </c>
      <c r="I215" s="8">
        <v>176220</v>
      </c>
      <c r="J215" s="32">
        <v>176220</v>
      </c>
      <c r="L215" s="29">
        <v>93</v>
      </c>
      <c r="M215" s="8">
        <v>84</v>
      </c>
      <c r="N215" s="8">
        <v>86</v>
      </c>
      <c r="O215" s="8">
        <v>83</v>
      </c>
      <c r="P215" s="8">
        <v>86</v>
      </c>
      <c r="Q215" s="8">
        <v>93</v>
      </c>
      <c r="R215" s="8"/>
      <c r="X215" s="29" cm="1">
        <f t="array" aca="1" ref="X215" ca="1">INDIRECT("Sheet3!"&amp;"L"&amp;ROW())</f>
        <v>194711</v>
      </c>
      <c r="Y215" s="8">
        <v>188364</v>
      </c>
      <c r="Z215" s="8">
        <v>187979</v>
      </c>
      <c r="AA215" s="8">
        <v>204587</v>
      </c>
      <c r="AB215" s="8">
        <v>194711</v>
      </c>
      <c r="AC215" s="8">
        <v>194711</v>
      </c>
      <c r="AD215" s="30" cm="1">
        <f t="array" aca="1" ref="AD215" ca="1">INDIRECT("Sheet1!"&amp;"H"&amp;ROW())</f>
        <v>46</v>
      </c>
      <c r="AE215" s="8">
        <v>41</v>
      </c>
      <c r="AF215" s="8">
        <v>40</v>
      </c>
      <c r="AG215" s="8">
        <v>43</v>
      </c>
      <c r="AH215" s="8">
        <v>45</v>
      </c>
      <c r="AI215" s="8">
        <v>46</v>
      </c>
      <c r="AJ215" s="29" cm="1">
        <f t="array" aca="1" ref="AJ215" ca="1">INDIRECT("Sheet1!"&amp;"J"&amp;ROW())</f>
        <v>20</v>
      </c>
      <c r="AK215" s="8">
        <v>20</v>
      </c>
      <c r="AL215" s="8">
        <v>20</v>
      </c>
      <c r="AM215" s="8">
        <v>20</v>
      </c>
      <c r="AN215" s="8">
        <v>20</v>
      </c>
      <c r="AO215" s="8">
        <v>20</v>
      </c>
      <c r="AP215" s="8"/>
    </row>
    <row r="216" spans="1:42">
      <c r="A216" s="8">
        <v>1020959546</v>
      </c>
      <c r="B216" s="8" t="s">
        <v>1546</v>
      </c>
      <c r="D216" s="8" t="str">
        <f ca="1">IFERROR(IF(Sheet1!AC216&gt;0,SMALL(INDIRECT(Sheet2!$W$2&amp;"F"&amp;Sheet2!$B216&amp;":F"&amp;Sheet2!$D216),Sheet1!AC216),IF(G216="",MAX(MAX(Sheet1!U216,IFERROR(AVERAGE(F216:J216),0)),AVERAGE(INDIRECT(Sheet2!$W$2&amp;"F"&amp;Sheet2!B216&amp;":F"&amp;Sheet2!$D216))),IF(Sheet1!U216&lt;F216,AVERAGE(F216:J216),""))),"")</f>
        <v/>
      </c>
      <c r="E216" s="8">
        <v>176219</v>
      </c>
      <c r="F216" s="8">
        <v>176220</v>
      </c>
      <c r="G216" s="8">
        <v>176220</v>
      </c>
      <c r="L216" s="29">
        <v>64</v>
      </c>
      <c r="M216" s="8">
        <v>41</v>
      </c>
      <c r="N216" s="8">
        <v>43</v>
      </c>
      <c r="O216" s="8">
        <v>44</v>
      </c>
      <c r="P216" s="8">
        <v>60</v>
      </c>
      <c r="Q216" s="8">
        <v>64</v>
      </c>
      <c r="R216" s="8"/>
      <c r="X216" s="29" cm="1">
        <f t="array" aca="1" ref="X216" ca="1">INDIRECT("Sheet3!"&amp;"L"&amp;ROW())</f>
        <v>200242</v>
      </c>
      <c r="Y216" s="8">
        <v>190078</v>
      </c>
      <c r="Z216" s="8">
        <v>191875</v>
      </c>
      <c r="AA216" s="8">
        <v>206835</v>
      </c>
      <c r="AB216" s="8">
        <v>200242</v>
      </c>
      <c r="AC216" s="8">
        <v>200242</v>
      </c>
      <c r="AD216" s="30" cm="1">
        <f t="array" aca="1" ref="AD216" ca="1">INDIRECT("Sheet1!"&amp;"H"&amp;ROW())</f>
        <v>27</v>
      </c>
      <c r="AE216" s="8">
        <v>29</v>
      </c>
      <c r="AF216" s="8">
        <v>28</v>
      </c>
      <c r="AG216" s="8">
        <v>26</v>
      </c>
      <c r="AH216" s="8">
        <v>27</v>
      </c>
      <c r="AI216" s="8">
        <v>27</v>
      </c>
      <c r="AJ216" s="29" cm="1">
        <f t="array" aca="1" ref="AJ216" ca="1">INDIRECT("Sheet1!"&amp;"J"&amp;ROW())</f>
        <v>3</v>
      </c>
      <c r="AK216" s="8">
        <v>3</v>
      </c>
      <c r="AL216" s="8">
        <v>3</v>
      </c>
      <c r="AM216" s="8">
        <v>3</v>
      </c>
      <c r="AN216" s="8">
        <v>3</v>
      </c>
      <c r="AO216" s="8">
        <v>3</v>
      </c>
      <c r="AP216" s="8"/>
    </row>
    <row r="217" spans="1:42">
      <c r="A217" s="8">
        <v>1020959547</v>
      </c>
      <c r="B217" s="8" t="s">
        <v>1547</v>
      </c>
      <c r="D217" s="8" t="str">
        <f ca="1">IFERROR(IF(Sheet1!AC217&gt;0,SMALL(INDIRECT(Sheet2!$W$2&amp;"F"&amp;Sheet2!$B217&amp;":F"&amp;Sheet2!$D217),Sheet1!AC217),IF(G217="",MAX(MAX(Sheet1!U217,IFERROR(AVERAGE(F217:J217),0)),AVERAGE(INDIRECT(Sheet2!$W$2&amp;"F"&amp;Sheet2!B217&amp;":F"&amp;Sheet2!$D217))),IF(Sheet1!U217&lt;F217,AVERAGE(F217:J217),""))),"")</f>
        <v/>
      </c>
      <c r="E217" s="8">
        <v>173870</v>
      </c>
      <c r="F217" s="8">
        <v>173871</v>
      </c>
      <c r="G217" s="8">
        <v>176220</v>
      </c>
      <c r="H217" s="8">
        <v>176220</v>
      </c>
      <c r="I217" s="8">
        <v>176220</v>
      </c>
      <c r="J217" s="32">
        <v>179570</v>
      </c>
      <c r="L217" s="29">
        <v>64</v>
      </c>
      <c r="M217" s="8">
        <v>41</v>
      </c>
      <c r="N217" s="8">
        <v>43</v>
      </c>
      <c r="O217" s="8">
        <v>44</v>
      </c>
      <c r="P217" s="8">
        <v>60</v>
      </c>
      <c r="Q217" s="8">
        <v>64</v>
      </c>
      <c r="R217" s="8"/>
      <c r="X217" s="29" cm="1">
        <f t="array" aca="1" ref="X217" ca="1">INDIRECT("Sheet3!"&amp;"L"&amp;ROW())</f>
        <v>221758</v>
      </c>
      <c r="Y217" s="8">
        <v>203186</v>
      </c>
      <c r="Z217" s="8">
        <v>202980</v>
      </c>
      <c r="AA217" s="8">
        <v>210848</v>
      </c>
      <c r="AB217" s="8">
        <v>221758</v>
      </c>
      <c r="AC217" s="8">
        <v>221758</v>
      </c>
      <c r="AD217" s="30" cm="1">
        <f t="array" aca="1" ref="AD217" ca="1">INDIRECT("Sheet1!"&amp;"H"&amp;ROW())</f>
        <v>37</v>
      </c>
      <c r="AE217" s="8">
        <v>25</v>
      </c>
      <c r="AF217" s="8">
        <v>26</v>
      </c>
      <c r="AG217" s="8">
        <v>30</v>
      </c>
      <c r="AH217" s="8">
        <v>37</v>
      </c>
      <c r="AI217" s="8">
        <v>37</v>
      </c>
      <c r="AJ217" s="29" cm="1">
        <f t="array" aca="1" ref="AJ217" ca="1">INDIRECT("Sheet1!"&amp;"J"&amp;ROW())</f>
        <v>8</v>
      </c>
      <c r="AK217" s="8">
        <v>5</v>
      </c>
      <c r="AL217" s="8">
        <v>8</v>
      </c>
      <c r="AM217" s="8">
        <v>8</v>
      </c>
      <c r="AN217" s="8">
        <v>8</v>
      </c>
      <c r="AO217" s="8">
        <v>8</v>
      </c>
      <c r="AP217" s="8"/>
    </row>
    <row r="218" spans="1:42">
      <c r="A218" s="8">
        <v>1020959548</v>
      </c>
      <c r="B218" s="8" t="s">
        <v>1548</v>
      </c>
      <c r="D218" s="8">
        <f ca="1">IFERROR(IF(Sheet1!AC218&gt;0,SMALL(INDIRECT(Sheet2!$W$2&amp;"F"&amp;Sheet2!$B218&amp;":F"&amp;Sheet2!$D218),Sheet1!AC218),IF(G218="",MAX(MAX(Sheet1!U218,IFERROR(AVERAGE(F218:J218),0)),AVERAGE(INDIRECT(Sheet2!$W$2&amp;"F"&amp;Sheet2!B218&amp;":F"&amp;Sheet2!$D218))),IF(Sheet1!U218&lt;F218,AVERAGE(F218:J218),""))),"")</f>
        <v>241860.76</v>
      </c>
      <c r="L218" s="29">
        <v>2</v>
      </c>
      <c r="M218" s="8">
        <v>2</v>
      </c>
      <c r="N218" s="8">
        <v>2</v>
      </c>
      <c r="O218" s="8">
        <v>2</v>
      </c>
      <c r="P218" s="8">
        <v>2</v>
      </c>
      <c r="Q218" s="8">
        <v>2</v>
      </c>
      <c r="R218" s="8"/>
      <c r="X218" s="29" cm="1">
        <f t="array" aca="1" ref="X218" ca="1">INDIRECT("Sheet3!"&amp;"L"&amp;ROW())</f>
        <v>272374</v>
      </c>
      <c r="Y218" s="8">
        <v>272374</v>
      </c>
      <c r="Z218" s="8">
        <v>272374</v>
      </c>
      <c r="AA218" s="8">
        <v>279071</v>
      </c>
      <c r="AB218" s="8">
        <v>272374</v>
      </c>
      <c r="AC218" s="8">
        <v>272374</v>
      </c>
      <c r="AD218" s="30" cm="1">
        <f t="array" aca="1" ref="AD218" ca="1">INDIRECT("Sheet1!"&amp;"H"&amp;ROW())</f>
        <v>25</v>
      </c>
      <c r="AE218" s="8">
        <v>25</v>
      </c>
      <c r="AF218" s="8">
        <v>25</v>
      </c>
      <c r="AG218" s="8">
        <v>25</v>
      </c>
      <c r="AH218" s="8">
        <v>25</v>
      </c>
      <c r="AI218" s="8">
        <v>25</v>
      </c>
      <c r="AJ218" s="29" cm="1">
        <f t="array" aca="1" ref="AJ218" ca="1">INDIRECT("Sheet1!"&amp;"J"&amp;ROW())</f>
        <v>0</v>
      </c>
      <c r="AK218" s="8">
        <v>0</v>
      </c>
      <c r="AL218" s="8">
        <v>0</v>
      </c>
      <c r="AM218" s="8">
        <v>0</v>
      </c>
      <c r="AN218" s="8">
        <v>0</v>
      </c>
      <c r="AO218" s="8">
        <v>0</v>
      </c>
      <c r="AP218" s="8"/>
    </row>
    <row r="219" spans="1:42">
      <c r="A219" s="8">
        <v>1020959550</v>
      </c>
      <c r="B219" s="8" t="s">
        <v>1549</v>
      </c>
      <c r="D219" s="8" t="str">
        <f ca="1">IFERROR(IF(Sheet1!AC219&gt;0,SMALL(INDIRECT(Sheet2!$W$2&amp;"F"&amp;Sheet2!$B219&amp;":F"&amp;Sheet2!$D219),Sheet1!AC219),IF(G219="",MAX(MAX(Sheet1!U219,IFERROR(AVERAGE(F219:J219),0)),AVERAGE(INDIRECT(Sheet2!$W$2&amp;"F"&amp;Sheet2!B219&amp;":F"&amp;Sheet2!$D219))),IF(Sheet1!U219&lt;F219,AVERAGE(F219:J219),""))),"")</f>
        <v/>
      </c>
      <c r="E219" s="8">
        <v>239800</v>
      </c>
      <c r="F219" s="8">
        <v>250365</v>
      </c>
      <c r="G219" s="8">
        <v>257400</v>
      </c>
      <c r="L219" s="29">
        <v>2</v>
      </c>
      <c r="M219" s="8">
        <v>2</v>
      </c>
      <c r="N219" s="8">
        <v>2</v>
      </c>
      <c r="O219" s="8">
        <v>2</v>
      </c>
      <c r="P219" s="8">
        <v>2</v>
      </c>
      <c r="Q219" s="8">
        <v>2</v>
      </c>
      <c r="R219" s="8"/>
      <c r="X219" s="29" cm="1">
        <f t="array" aca="1" ref="X219" ca="1">INDIRECT("Sheet3!"&amp;"L"&amp;ROW())</f>
        <v>291648</v>
      </c>
      <c r="Y219" s="8">
        <v>289011</v>
      </c>
      <c r="Z219" s="8">
        <v>283297</v>
      </c>
      <c r="AA219" s="8">
        <v>296423</v>
      </c>
      <c r="AB219" s="8">
        <v>291648</v>
      </c>
      <c r="AC219" s="8">
        <v>291648</v>
      </c>
      <c r="AD219" s="30" cm="1">
        <f t="array" aca="1" ref="AD219" ca="1">INDIRECT("Sheet1!"&amp;"H"&amp;ROW())</f>
        <v>29</v>
      </c>
      <c r="AE219" s="8">
        <v>28</v>
      </c>
      <c r="AF219" s="8">
        <v>26</v>
      </c>
      <c r="AG219" s="8">
        <v>30</v>
      </c>
      <c r="AH219" s="8">
        <v>32</v>
      </c>
      <c r="AI219" s="8">
        <v>29</v>
      </c>
      <c r="AJ219" s="29" cm="1">
        <f t="array" aca="1" ref="AJ219" ca="1">INDIRECT("Sheet1!"&amp;"J"&amp;ROW())</f>
        <v>3</v>
      </c>
      <c r="AK219" s="8">
        <v>5</v>
      </c>
      <c r="AL219" s="8">
        <v>6</v>
      </c>
      <c r="AM219" s="8">
        <v>6</v>
      </c>
      <c r="AN219" s="8">
        <v>3</v>
      </c>
      <c r="AO219" s="8">
        <v>3</v>
      </c>
      <c r="AP219" s="8"/>
    </row>
    <row r="220" spans="1:42">
      <c r="A220" s="8">
        <v>1020959551</v>
      </c>
      <c r="B220" s="8" t="s">
        <v>1550</v>
      </c>
      <c r="D220" s="8">
        <f ca="1">IFERROR(IF(Sheet1!AC220&gt;0,SMALL(INDIRECT(Sheet2!$W$2&amp;"F"&amp;Sheet2!$B220&amp;":F"&amp;Sheet2!$D220),Sheet1!AC220),IF(G220="",MAX(MAX(Sheet1!U220,IFERROR(AVERAGE(F220:J220),0)),AVERAGE(INDIRECT(Sheet2!$W$2&amp;"F"&amp;Sheet2!B220&amp;":F"&amp;Sheet2!$D220))),IF(Sheet1!U220&lt;F220,AVERAGE(F220:J220),""))),"")</f>
        <v>298321.5</v>
      </c>
      <c r="L220" s="29">
        <v>21</v>
      </c>
      <c r="M220" s="8">
        <v>26</v>
      </c>
      <c r="N220" s="8">
        <v>32</v>
      </c>
      <c r="O220" s="8">
        <v>33</v>
      </c>
      <c r="P220" s="8">
        <v>25</v>
      </c>
      <c r="Q220" s="8">
        <v>21</v>
      </c>
      <c r="R220" s="8"/>
      <c r="X220" s="29" cm="1">
        <f t="array" aca="1" ref="X220" ca="1">INDIRECT("Sheet3!"&amp;"L"&amp;ROW())</f>
        <v>334419</v>
      </c>
      <c r="Y220" s="8">
        <v>323198</v>
      </c>
      <c r="Z220" s="8">
        <v>325803</v>
      </c>
      <c r="AA220" s="8">
        <v>341607</v>
      </c>
      <c r="AB220" s="8">
        <v>334419</v>
      </c>
      <c r="AC220" s="8">
        <v>334419</v>
      </c>
      <c r="AD220" s="30" cm="1">
        <f t="array" aca="1" ref="AD220" ca="1">INDIRECT("Sheet1!"&amp;"H"&amp;ROW())</f>
        <v>26</v>
      </c>
      <c r="AE220" s="8">
        <v>28</v>
      </c>
      <c r="AF220" s="8">
        <v>32</v>
      </c>
      <c r="AG220" s="8">
        <v>25</v>
      </c>
      <c r="AH220" s="8">
        <v>26</v>
      </c>
      <c r="AI220" s="8">
        <v>26</v>
      </c>
      <c r="AJ220" s="29" cm="1">
        <f t="array" aca="1" ref="AJ220" ca="1">INDIRECT("Sheet1!"&amp;"J"&amp;ROW())</f>
        <v>0</v>
      </c>
      <c r="AK220" s="8">
        <v>0</v>
      </c>
      <c r="AL220" s="8">
        <v>0</v>
      </c>
      <c r="AM220" s="8">
        <v>0</v>
      </c>
      <c r="AN220" s="8">
        <v>0</v>
      </c>
      <c r="AO220" s="8">
        <v>0</v>
      </c>
      <c r="AP220" s="8"/>
    </row>
    <row r="221" spans="1:42">
      <c r="A221" s="8">
        <v>1020959552</v>
      </c>
      <c r="B221" s="8" t="s">
        <v>1551</v>
      </c>
      <c r="D221" s="8" t="str">
        <f ca="1">IFERROR(IF(Sheet1!AC221&gt;0,SMALL(INDIRECT(Sheet2!$W$2&amp;"F"&amp;Sheet2!$B221&amp;":F"&amp;Sheet2!$D221),Sheet1!AC221),IF(G221="",MAX(MAX(Sheet1!U221,IFERROR(AVERAGE(F221:J221),0)),AVERAGE(INDIRECT(Sheet2!$W$2&amp;"F"&amp;Sheet2!B221&amp;":F"&amp;Sheet2!$D221))),IF(Sheet1!U221&lt;F221,AVERAGE(F221:J221),""))),"")</f>
        <v/>
      </c>
      <c r="E221" s="8">
        <v>285000</v>
      </c>
      <c r="F221" s="8">
        <v>285000</v>
      </c>
      <c r="G221" s="8">
        <v>290660</v>
      </c>
      <c r="H221" s="8">
        <v>295260</v>
      </c>
      <c r="I221" s="8">
        <v>298000</v>
      </c>
      <c r="J221" s="32">
        <v>308940</v>
      </c>
      <c r="L221" s="29">
        <v>21</v>
      </c>
      <c r="M221" s="8">
        <v>26</v>
      </c>
      <c r="N221" s="8">
        <v>32</v>
      </c>
      <c r="O221" s="8">
        <v>33</v>
      </c>
      <c r="P221" s="8">
        <v>25</v>
      </c>
      <c r="Q221" s="8">
        <v>21</v>
      </c>
      <c r="R221" s="8"/>
      <c r="X221" s="29" cm="1">
        <f t="array" aca="1" ref="X221" ca="1">INDIRECT("Sheet3!"&amp;"L"&amp;ROW())</f>
        <v>328054</v>
      </c>
      <c r="Y221" s="8">
        <v>336264</v>
      </c>
      <c r="Z221" s="8">
        <v>323800</v>
      </c>
      <c r="AA221" s="8">
        <v>337516</v>
      </c>
      <c r="AB221" s="8">
        <v>333596</v>
      </c>
      <c r="AC221" s="8">
        <v>328054</v>
      </c>
      <c r="AD221" s="30" cm="1">
        <f t="array" aca="1" ref="AD221" ca="1">INDIRECT("Sheet1!"&amp;"H"&amp;ROW())</f>
        <v>31</v>
      </c>
      <c r="AE221" s="8">
        <v>27</v>
      </c>
      <c r="AF221" s="8">
        <v>32</v>
      </c>
      <c r="AG221" s="8">
        <v>30</v>
      </c>
      <c r="AH221" s="8">
        <v>30</v>
      </c>
      <c r="AI221" s="8">
        <v>31</v>
      </c>
      <c r="AJ221" s="29" cm="1">
        <f t="array" aca="1" ref="AJ221" ca="1">INDIRECT("Sheet1!"&amp;"J"&amp;ROW())</f>
        <v>6</v>
      </c>
      <c r="AK221" s="8">
        <v>6</v>
      </c>
      <c r="AL221" s="8">
        <v>5</v>
      </c>
      <c r="AM221" s="8">
        <v>5</v>
      </c>
      <c r="AN221" s="8">
        <v>6</v>
      </c>
      <c r="AO221" s="8">
        <v>6</v>
      </c>
      <c r="AP221" s="8"/>
    </row>
    <row r="222" spans="1:42">
      <c r="A222" s="8">
        <v>1020959553</v>
      </c>
      <c r="B222" s="8" t="s">
        <v>1552</v>
      </c>
      <c r="D222" s="8">
        <f ca="1">IFERROR(IF(Sheet1!AC222&gt;0,SMALL(INDIRECT(Sheet2!$W$2&amp;"F"&amp;Sheet2!$B222&amp;":F"&amp;Sheet2!$D222),Sheet1!AC222),IF(G222="",MAX(MAX(Sheet1!U222,IFERROR(AVERAGE(F222:J222),0)),AVERAGE(INDIRECT(Sheet2!$W$2&amp;"F"&amp;Sheet2!B222&amp;":F"&amp;Sheet2!$D222))),IF(Sheet1!U222&lt;F222,AVERAGE(F222:J222),""))),"")</f>
        <v>290400</v>
      </c>
      <c r="E222" s="8">
        <v>269000</v>
      </c>
      <c r="F222" s="8">
        <v>290400</v>
      </c>
      <c r="L222" s="29">
        <v>10</v>
      </c>
      <c r="M222" s="8">
        <v>7</v>
      </c>
      <c r="N222" s="8">
        <v>7</v>
      </c>
      <c r="O222" s="8">
        <v>9</v>
      </c>
      <c r="P222" s="8">
        <v>8</v>
      </c>
      <c r="Q222" s="8">
        <v>10</v>
      </c>
      <c r="R222" s="8"/>
      <c r="X222" s="29" cm="1">
        <f t="array" aca="1" ref="X222" ca="1">INDIRECT("Sheet3!"&amp;"L"&amp;ROW())</f>
        <v>327912</v>
      </c>
      <c r="Y222" s="8">
        <v>327912</v>
      </c>
      <c r="Z222" s="8">
        <v>327912</v>
      </c>
      <c r="AA222" s="8">
        <v>327912</v>
      </c>
      <c r="AB222" s="8">
        <v>327912</v>
      </c>
      <c r="AC222" s="8">
        <v>327912</v>
      </c>
      <c r="AD222" s="30" cm="1">
        <f t="array" aca="1" ref="AD222" ca="1">INDIRECT("Sheet1!"&amp;"H"&amp;ROW())</f>
        <v>24</v>
      </c>
      <c r="AE222" s="8">
        <v>30</v>
      </c>
      <c r="AF222" s="8">
        <v>30</v>
      </c>
      <c r="AG222" s="8">
        <v>24</v>
      </c>
      <c r="AH222" s="8">
        <v>25</v>
      </c>
      <c r="AI222" s="8">
        <v>24</v>
      </c>
      <c r="AJ222" s="29" cm="1">
        <f t="array" aca="1" ref="AJ222" ca="1">INDIRECT("Sheet1!"&amp;"J"&amp;ROW())</f>
        <v>2</v>
      </c>
      <c r="AK222" s="8">
        <v>3</v>
      </c>
      <c r="AL222" s="8">
        <v>3</v>
      </c>
      <c r="AM222" s="8">
        <v>3</v>
      </c>
      <c r="AN222" s="8">
        <v>2</v>
      </c>
      <c r="AO222" s="8">
        <v>2</v>
      </c>
      <c r="AP222" s="8"/>
    </row>
    <row r="223" spans="1:42">
      <c r="A223" s="8">
        <v>1020959554</v>
      </c>
      <c r="B223" s="8" t="s">
        <v>1553</v>
      </c>
      <c r="D223" s="8" t="str">
        <f ca="1">IFERROR(IF(Sheet1!AC223&gt;0,SMALL(INDIRECT(Sheet2!$W$2&amp;"F"&amp;Sheet2!$B223&amp;":F"&amp;Sheet2!$D223),Sheet1!AC223),IF(G223="",MAX(MAX(Sheet1!U223,IFERROR(AVERAGE(F223:J223),0)),AVERAGE(INDIRECT(Sheet2!$W$2&amp;"F"&amp;Sheet2!B223&amp;":F"&amp;Sheet2!$D223))),IF(Sheet1!U223&lt;F223,AVERAGE(F223:J223),""))),"")</f>
        <v/>
      </c>
      <c r="E223" s="8">
        <v>309000</v>
      </c>
      <c r="F223" s="8">
        <v>309000</v>
      </c>
      <c r="G223" s="8">
        <v>309000</v>
      </c>
      <c r="H223" s="8">
        <v>309000</v>
      </c>
      <c r="I223" s="8">
        <v>313635</v>
      </c>
      <c r="J223" s="32">
        <v>326700</v>
      </c>
      <c r="L223" s="29">
        <v>50</v>
      </c>
      <c r="M223" s="8">
        <v>64</v>
      </c>
      <c r="N223" s="8">
        <v>62</v>
      </c>
      <c r="O223" s="8">
        <v>64</v>
      </c>
      <c r="P223" s="8">
        <v>55</v>
      </c>
      <c r="Q223" s="8">
        <v>50</v>
      </c>
      <c r="R223" s="8"/>
      <c r="X223" s="29" cm="1">
        <f t="array" aca="1" ref="X223" ca="1">INDIRECT("Sheet3!"&amp;"L"&amp;ROW())</f>
        <v>348611</v>
      </c>
      <c r="Y223" s="8">
        <v>350978</v>
      </c>
      <c r="Z223" s="8">
        <v>350978</v>
      </c>
      <c r="AA223" s="8">
        <v>357599</v>
      </c>
      <c r="AB223" s="8">
        <v>348611</v>
      </c>
      <c r="AC223" s="8">
        <v>348611</v>
      </c>
      <c r="AD223" s="30" cm="1">
        <f t="array" aca="1" ref="AD223" ca="1">INDIRECT("Sheet1!"&amp;"H"&amp;ROW())</f>
        <v>38</v>
      </c>
      <c r="AE223" s="8">
        <v>35</v>
      </c>
      <c r="AF223" s="8">
        <v>35</v>
      </c>
      <c r="AG223" s="8">
        <v>37</v>
      </c>
      <c r="AH223" s="8">
        <v>38</v>
      </c>
      <c r="AI223" s="8">
        <v>38</v>
      </c>
      <c r="AJ223" s="29" cm="1">
        <f t="array" aca="1" ref="AJ223" ca="1">INDIRECT("Sheet1!"&amp;"J"&amp;ROW())</f>
        <v>17</v>
      </c>
      <c r="AK223" s="8">
        <v>17</v>
      </c>
      <c r="AL223" s="8">
        <v>17</v>
      </c>
      <c r="AM223" s="8">
        <v>17</v>
      </c>
      <c r="AN223" s="8">
        <v>17</v>
      </c>
      <c r="AO223" s="8">
        <v>17</v>
      </c>
      <c r="AP223" s="8"/>
    </row>
    <row r="224" spans="1:42">
      <c r="A224" s="8">
        <v>1020959555</v>
      </c>
      <c r="B224" s="8" t="s">
        <v>1554</v>
      </c>
      <c r="D224" s="8" t="str">
        <f ca="1">IFERROR(IF(Sheet1!AC224&gt;0,SMALL(INDIRECT(Sheet2!$W$2&amp;"F"&amp;Sheet2!$B224&amp;":F"&amp;Sheet2!$D224),Sheet1!AC224),IF(G224="",MAX(MAX(Sheet1!U224,IFERROR(AVERAGE(F224:J224),0)),AVERAGE(INDIRECT(Sheet2!$W$2&amp;"F"&amp;Sheet2!B224&amp;":F"&amp;Sheet2!$D224))),IF(Sheet1!U224&lt;F224,AVERAGE(F224:J224),""))),"")</f>
        <v/>
      </c>
      <c r="E224" s="8">
        <v>457478</v>
      </c>
      <c r="F224" s="8">
        <v>457478</v>
      </c>
      <c r="G224" s="8">
        <v>457478</v>
      </c>
      <c r="H224" s="8">
        <v>457482</v>
      </c>
      <c r="I224" s="8">
        <v>457500</v>
      </c>
      <c r="J224" s="32">
        <v>457700</v>
      </c>
      <c r="L224" s="29">
        <v>15</v>
      </c>
      <c r="M224" s="8">
        <v>15</v>
      </c>
      <c r="N224" s="8">
        <v>16</v>
      </c>
      <c r="O224" s="8">
        <v>16</v>
      </c>
      <c r="P224" s="8">
        <v>15</v>
      </c>
      <c r="Q224" s="8">
        <v>15</v>
      </c>
      <c r="R224" s="8"/>
      <c r="X224" s="29" cm="1">
        <f t="array" aca="1" ref="X224" ca="1">INDIRECT("Sheet3!"&amp;"L"&amp;ROW())</f>
        <v>510347</v>
      </c>
      <c r="Y224" s="8">
        <v>515201</v>
      </c>
      <c r="Z224" s="8">
        <v>513227</v>
      </c>
      <c r="AA224" s="8">
        <v>524881</v>
      </c>
      <c r="AB224" s="8">
        <v>510943</v>
      </c>
      <c r="AC224" s="8">
        <v>510347</v>
      </c>
      <c r="AD224" s="30" cm="1">
        <f t="array" aca="1" ref="AD224" ca="1">INDIRECT("Sheet1!"&amp;"H"&amp;ROW())</f>
        <v>50</v>
      </c>
      <c r="AE224" s="8">
        <v>49</v>
      </c>
      <c r="AF224" s="8">
        <v>50</v>
      </c>
      <c r="AG224" s="8">
        <v>48</v>
      </c>
      <c r="AH224" s="8">
        <v>48</v>
      </c>
      <c r="AI224" s="8">
        <v>50</v>
      </c>
      <c r="AJ224" s="29" cm="1">
        <f t="array" aca="1" ref="AJ224" ca="1">INDIRECT("Sheet1!"&amp;"J"&amp;ROW())</f>
        <v>27</v>
      </c>
      <c r="AK224" s="8">
        <v>28</v>
      </c>
      <c r="AL224" s="8">
        <v>26</v>
      </c>
      <c r="AM224" s="8">
        <v>26</v>
      </c>
      <c r="AN224" s="8">
        <v>27</v>
      </c>
      <c r="AO224" s="8">
        <v>27</v>
      </c>
      <c r="AP224" s="8"/>
    </row>
    <row r="225" spans="1:41" s="8" customFormat="1">
      <c r="A225" s="8">
        <v>1020959556</v>
      </c>
      <c r="B225" s="8" t="s">
        <v>1555</v>
      </c>
      <c r="D225" s="8" t="str">
        <f ca="1">IFERROR(IF(Sheet1!AC225&gt;0,SMALL(INDIRECT(Sheet2!$W$2&amp;"F"&amp;Sheet2!$B225&amp;":F"&amp;Sheet2!$D225),Sheet1!AC225),IF(G225="",MAX(MAX(Sheet1!U225,IFERROR(AVERAGE(F225:J225),0)),AVERAGE(INDIRECT(Sheet2!$W$2&amp;"F"&amp;Sheet2!B225&amp;":F"&amp;Sheet2!$D225))),IF(Sheet1!U225&lt;F225,AVERAGE(F225:J225),""))),"")</f>
        <v/>
      </c>
      <c r="E225" s="8">
        <v>338499</v>
      </c>
      <c r="F225" s="8">
        <v>338500</v>
      </c>
      <c r="G225" s="8">
        <v>338500</v>
      </c>
      <c r="H225" s="8">
        <v>339800</v>
      </c>
      <c r="I225" s="8">
        <v>347020</v>
      </c>
      <c r="J225" s="32">
        <v>348000</v>
      </c>
      <c r="K225" s="28"/>
      <c r="L225" s="29">
        <v>1</v>
      </c>
      <c r="M225" s="8">
        <v>1</v>
      </c>
      <c r="N225" s="8">
        <v>1</v>
      </c>
      <c r="O225" s="8">
        <v>1</v>
      </c>
      <c r="P225" s="8">
        <v>1</v>
      </c>
      <c r="Q225" s="8">
        <v>1</v>
      </c>
      <c r="X225" s="29" cm="1">
        <f t="array" aca="1" ref="X225" ca="1">INDIRECT("Sheet3!"&amp;"L"&amp;ROW())</f>
        <v>380130</v>
      </c>
      <c r="Y225" s="8">
        <v>372670</v>
      </c>
      <c r="Z225" s="8">
        <v>376169</v>
      </c>
      <c r="AA225" s="8">
        <v>390646</v>
      </c>
      <c r="AB225" s="8">
        <v>378029</v>
      </c>
      <c r="AC225" s="8">
        <v>380130</v>
      </c>
      <c r="AD225" s="30" cm="1">
        <f t="array" aca="1" ref="AD225" ca="1">INDIRECT("Sheet1!"&amp;"H"&amp;ROW())</f>
        <v>44</v>
      </c>
      <c r="AE225" s="8">
        <v>50</v>
      </c>
      <c r="AF225" s="8">
        <v>45</v>
      </c>
      <c r="AG225" s="8">
        <v>42</v>
      </c>
      <c r="AH225" s="8">
        <v>45</v>
      </c>
      <c r="AI225" s="8">
        <v>44</v>
      </c>
      <c r="AJ225" s="29" cm="1">
        <f t="array" aca="1" ref="AJ225" ca="1">INDIRECT("Sheet1!"&amp;"J"&amp;ROW())</f>
        <v>32</v>
      </c>
      <c r="AK225" s="8">
        <v>27</v>
      </c>
      <c r="AL225" s="8">
        <v>29</v>
      </c>
      <c r="AM225" s="8">
        <v>29</v>
      </c>
      <c r="AN225" s="8">
        <v>32</v>
      </c>
      <c r="AO225" s="8">
        <v>32</v>
      </c>
    </row>
    <row r="226" spans="1:41" s="8" customFormat="1">
      <c r="A226" s="8">
        <v>1020959557</v>
      </c>
      <c r="B226" s="8" t="s">
        <v>1556</v>
      </c>
      <c r="D226" s="8" t="str">
        <f ca="1">IFERROR(IF(Sheet1!AC226&gt;0,SMALL(INDIRECT(Sheet2!$W$2&amp;"F"&amp;Sheet2!$B226&amp;":F"&amp;Sheet2!$D226),Sheet1!AC226),IF(G226="",MAX(MAX(Sheet1!U226,IFERROR(AVERAGE(F226:J226),0)),AVERAGE(INDIRECT(Sheet2!$W$2&amp;"F"&amp;Sheet2!B226&amp;":F"&amp;Sheet2!$D226))),IF(Sheet1!U226&lt;F226,AVERAGE(F226:J226),""))),"")</f>
        <v/>
      </c>
      <c r="E226" s="8">
        <v>382902</v>
      </c>
      <c r="F226" s="8">
        <v>382902</v>
      </c>
      <c r="G226" s="8">
        <v>382903</v>
      </c>
      <c r="H226" s="8">
        <v>382907</v>
      </c>
      <c r="I226" s="8">
        <v>383000</v>
      </c>
      <c r="J226" s="32">
        <v>384000</v>
      </c>
      <c r="K226" s="28"/>
      <c r="L226" s="29">
        <v>61</v>
      </c>
      <c r="M226" s="8">
        <v>76</v>
      </c>
      <c r="N226" s="8">
        <v>76</v>
      </c>
      <c r="O226" s="8">
        <v>71</v>
      </c>
      <c r="P226" s="8">
        <v>58</v>
      </c>
      <c r="Q226" s="8">
        <v>61</v>
      </c>
      <c r="X226" s="29" cm="1">
        <f t="array" aca="1" ref="X226" ca="1">INDIRECT("Sheet3!"&amp;"L"&amp;ROW())</f>
        <v>425111</v>
      </c>
      <c r="Y226" s="8">
        <v>431762</v>
      </c>
      <c r="Z226" s="8">
        <v>431762</v>
      </c>
      <c r="AA226" s="8">
        <v>438311</v>
      </c>
      <c r="AB226" s="8">
        <v>429931</v>
      </c>
      <c r="AC226" s="8">
        <v>425111</v>
      </c>
      <c r="AD226" s="30" cm="1">
        <f t="array" aca="1" ref="AD226" ca="1">INDIRECT("Sheet1!"&amp;"H"&amp;ROW())</f>
        <v>44</v>
      </c>
      <c r="AE226" s="8">
        <v>37</v>
      </c>
      <c r="AF226" s="8">
        <v>36</v>
      </c>
      <c r="AG226" s="8">
        <v>39</v>
      </c>
      <c r="AH226" s="8">
        <v>40</v>
      </c>
      <c r="AI226" s="8">
        <v>44</v>
      </c>
      <c r="AJ226" s="29" cm="1">
        <f t="array" aca="1" ref="AJ226" ca="1">INDIRECT("Sheet1!"&amp;"J"&amp;ROW())</f>
        <v>23</v>
      </c>
      <c r="AK226" s="8">
        <v>20</v>
      </c>
      <c r="AL226" s="8">
        <v>19</v>
      </c>
      <c r="AM226" s="8">
        <v>19</v>
      </c>
      <c r="AN226" s="8">
        <v>23</v>
      </c>
      <c r="AO226" s="8">
        <v>23</v>
      </c>
    </row>
    <row r="227" spans="1:41" s="8" customFormat="1">
      <c r="A227" s="8">
        <v>1020959558</v>
      </c>
      <c r="B227" s="8" t="s">
        <v>1557</v>
      </c>
      <c r="D227" s="8">
        <f ca="1">IFERROR(IF(Sheet1!AC227&gt;0,SMALL(INDIRECT(Sheet2!$W$2&amp;"F"&amp;Sheet2!$B227&amp;":F"&amp;Sheet2!$D227),Sheet1!AC227),IF(G227="",MAX(MAX(Sheet1!U227,IFERROR(AVERAGE(F227:J227),0)),AVERAGE(INDIRECT(Sheet2!$W$2&amp;"F"&amp;Sheet2!B227&amp;":F"&amp;Sheet2!$D227))),IF(Sheet1!U227&lt;F227,AVERAGE(F227:J227),""))),"")</f>
        <v>515549.65217391303</v>
      </c>
      <c r="J227" s="32"/>
      <c r="K227" s="28"/>
      <c r="L227" s="29">
        <v>20</v>
      </c>
      <c r="M227" s="8">
        <v>14</v>
      </c>
      <c r="N227" s="8">
        <v>18</v>
      </c>
      <c r="O227" s="8">
        <v>22</v>
      </c>
      <c r="P227" s="8">
        <v>18</v>
      </c>
      <c r="Q227" s="8">
        <v>20</v>
      </c>
      <c r="X227" s="29" cm="1">
        <f t="array" aca="1" ref="X227" ca="1">INDIRECT("Sheet3!"&amp;"L"&amp;ROW())</f>
        <v>573131</v>
      </c>
      <c r="Y227" s="8">
        <v>572494</v>
      </c>
      <c r="Z227" s="8">
        <v>563394</v>
      </c>
      <c r="AA227" s="8">
        <v>576247</v>
      </c>
      <c r="AB227" s="8">
        <v>573131</v>
      </c>
      <c r="AC227" s="8">
        <v>573131</v>
      </c>
      <c r="AD227" s="30" cm="1">
        <f t="array" aca="1" ref="AD227" ca="1">INDIRECT("Sheet1!"&amp;"H"&amp;ROW())</f>
        <v>23</v>
      </c>
      <c r="AE227" s="8">
        <v>26</v>
      </c>
      <c r="AF227" s="8">
        <v>26</v>
      </c>
      <c r="AG227" s="8">
        <v>27</v>
      </c>
      <c r="AH227" s="8">
        <v>23</v>
      </c>
      <c r="AI227" s="8">
        <v>23</v>
      </c>
      <c r="AJ227" s="29" cm="1">
        <f t="array" aca="1" ref="AJ227" ca="1">INDIRECT("Sheet1!"&amp;"J"&amp;ROW())</f>
        <v>0</v>
      </c>
      <c r="AK227" s="8">
        <v>4</v>
      </c>
      <c r="AL227" s="8">
        <v>0</v>
      </c>
      <c r="AM227" s="8">
        <v>0</v>
      </c>
      <c r="AN227" s="8">
        <v>0</v>
      </c>
      <c r="AO227" s="8">
        <v>0</v>
      </c>
    </row>
    <row r="228" spans="1:41" s="8" customFormat="1">
      <c r="A228" s="8">
        <v>1020959560</v>
      </c>
      <c r="B228" s="8" t="s">
        <v>1558</v>
      </c>
      <c r="D228" s="8" t="str">
        <f ca="1">IFERROR(IF(Sheet1!AC228&gt;0,SMALL(INDIRECT(Sheet2!$W$2&amp;"F"&amp;Sheet2!$B228&amp;":F"&amp;Sheet2!$D228),Sheet1!AC228),IF(G228="",MAX(MAX(Sheet1!U228,IFERROR(AVERAGE(F228:J228),0)),AVERAGE(INDIRECT(Sheet2!$W$2&amp;"F"&amp;Sheet2!B228&amp;":F"&amp;Sheet2!$D228))),IF(Sheet1!U228&lt;F228,AVERAGE(F228:J228),""))),"")</f>
        <v/>
      </c>
      <c r="E228" s="8">
        <v>227000</v>
      </c>
      <c r="F228" s="8">
        <v>227000</v>
      </c>
      <c r="G228" s="8">
        <v>227000</v>
      </c>
      <c r="H228" s="8">
        <v>227000</v>
      </c>
      <c r="I228" s="8">
        <v>227000</v>
      </c>
      <c r="J228" s="32">
        <v>227000</v>
      </c>
      <c r="K228" s="28"/>
      <c r="L228" s="29">
        <v>66</v>
      </c>
      <c r="M228" s="8">
        <v>48</v>
      </c>
      <c r="N228" s="8">
        <v>48</v>
      </c>
      <c r="O228" s="8">
        <v>51</v>
      </c>
      <c r="P228" s="8">
        <v>64</v>
      </c>
      <c r="Q228" s="8">
        <v>66</v>
      </c>
      <c r="X228" s="29" cm="1">
        <f t="array" aca="1" ref="X228" ca="1">INDIRECT("Sheet3!"&amp;"L"&amp;ROW())</f>
        <v>255435</v>
      </c>
      <c r="Y228" s="8">
        <v>256915</v>
      </c>
      <c r="Z228" s="8">
        <v>256915</v>
      </c>
      <c r="AA228" s="8">
        <v>267127</v>
      </c>
      <c r="AB228" s="8">
        <v>261428</v>
      </c>
      <c r="AC228" s="8">
        <v>255435</v>
      </c>
      <c r="AD228" s="30" cm="1">
        <f t="array" aca="1" ref="AD228" ca="1">INDIRECT("Sheet1!"&amp;"H"&amp;ROW())</f>
        <v>27</v>
      </c>
      <c r="AE228" s="8">
        <v>30</v>
      </c>
      <c r="AF228" s="8">
        <v>30</v>
      </c>
      <c r="AG228" s="8">
        <v>26</v>
      </c>
      <c r="AH228" s="8">
        <v>25</v>
      </c>
      <c r="AI228" s="8">
        <v>27</v>
      </c>
      <c r="AJ228" s="29" cm="1">
        <f t="array" aca="1" ref="AJ228" ca="1">INDIRECT("Sheet1!"&amp;"J"&amp;ROW())</f>
        <v>15</v>
      </c>
      <c r="AK228" s="8">
        <v>16</v>
      </c>
      <c r="AL228" s="8">
        <v>15</v>
      </c>
      <c r="AM228" s="8">
        <v>15</v>
      </c>
      <c r="AN228" s="8">
        <v>15</v>
      </c>
      <c r="AO228" s="8">
        <v>15</v>
      </c>
    </row>
    <row r="229" spans="1:41" s="8" customFormat="1">
      <c r="A229" s="8">
        <v>1020959561</v>
      </c>
      <c r="B229" s="8" t="s">
        <v>1559</v>
      </c>
      <c r="D229" s="8" t="str">
        <f ca="1">IFERROR(IF(Sheet1!AC229&gt;0,SMALL(INDIRECT(Sheet2!$W$2&amp;"F"&amp;Sheet2!$B229&amp;":F"&amp;Sheet2!$D229),Sheet1!AC229),IF(G229="",MAX(MAX(Sheet1!U229,IFERROR(AVERAGE(F229:J229),0)),AVERAGE(INDIRECT(Sheet2!$W$2&amp;"F"&amp;Sheet2!B229&amp;":F"&amp;Sheet2!$D229))),IF(Sheet1!U229&lt;F229,AVERAGE(F229:J229),""))),"")</f>
        <v/>
      </c>
      <c r="E229" s="8">
        <v>99800</v>
      </c>
      <c r="F229" s="8">
        <v>100000</v>
      </c>
      <c r="G229" s="8">
        <v>103065</v>
      </c>
      <c r="H229" s="8">
        <v>103093</v>
      </c>
      <c r="I229" s="8">
        <v>105830</v>
      </c>
      <c r="J229" s="32">
        <v>105830</v>
      </c>
      <c r="K229" s="28"/>
      <c r="L229" s="29">
        <v>105</v>
      </c>
      <c r="M229" s="8">
        <v>111</v>
      </c>
      <c r="N229" s="8">
        <v>109</v>
      </c>
      <c r="O229" s="8">
        <v>110</v>
      </c>
      <c r="P229" s="8">
        <v>106</v>
      </c>
      <c r="Q229" s="8">
        <v>105</v>
      </c>
      <c r="X229" s="29" cm="1">
        <f t="array" aca="1" ref="X229" ca="1">INDIRECT("Sheet3!"&amp;"L"&amp;ROW())</f>
        <v>118409</v>
      </c>
      <c r="Y229" s="8">
        <v>121555</v>
      </c>
      <c r="Z229" s="8">
        <v>121555</v>
      </c>
      <c r="AA229" s="8">
        <v>124931</v>
      </c>
      <c r="AB229" s="8">
        <v>118409</v>
      </c>
      <c r="AC229" s="8">
        <v>118409</v>
      </c>
      <c r="AD229" s="30" cm="1">
        <f t="array" aca="1" ref="AD229" ca="1">INDIRECT("Sheet1!"&amp;"H"&amp;ROW())</f>
        <v>38</v>
      </c>
      <c r="AE229" s="8">
        <v>32</v>
      </c>
      <c r="AF229" s="8">
        <v>33</v>
      </c>
      <c r="AG229" s="8">
        <v>35</v>
      </c>
      <c r="AH229" s="8">
        <v>36</v>
      </c>
      <c r="AI229" s="8">
        <v>38</v>
      </c>
      <c r="AJ229" s="29" cm="1">
        <f t="array" aca="1" ref="AJ229" ca="1">INDIRECT("Sheet1!"&amp;"J"&amp;ROW())</f>
        <v>19</v>
      </c>
      <c r="AK229" s="8">
        <v>17</v>
      </c>
      <c r="AL229" s="8">
        <v>16</v>
      </c>
      <c r="AM229" s="8">
        <v>16</v>
      </c>
      <c r="AN229" s="8">
        <v>19</v>
      </c>
      <c r="AO229" s="8">
        <v>19</v>
      </c>
    </row>
    <row r="230" spans="1:41" s="8" customFormat="1">
      <c r="A230" s="8">
        <v>1020959563</v>
      </c>
      <c r="B230" s="8" t="s">
        <v>1560</v>
      </c>
      <c r="D230" s="8" t="str">
        <f ca="1">IFERROR(IF(Sheet1!AC230&gt;0,SMALL(INDIRECT(Sheet2!$W$2&amp;"F"&amp;Sheet2!$B230&amp;":F"&amp;Sheet2!$D230),Sheet1!AC230),IF(G230="",MAX(MAX(Sheet1!U230,IFERROR(AVERAGE(F230:J230),0)),AVERAGE(INDIRECT(Sheet2!$W$2&amp;"F"&amp;Sheet2!B230&amp;":F"&amp;Sheet2!$D230))),IF(Sheet1!U230&lt;F230,AVERAGE(F230:J230),""))),"")</f>
        <v/>
      </c>
      <c r="E230" s="8">
        <v>121200</v>
      </c>
      <c r="F230" s="8">
        <v>121200</v>
      </c>
      <c r="G230" s="8">
        <v>121200</v>
      </c>
      <c r="H230" s="8">
        <v>121200</v>
      </c>
      <c r="I230" s="8">
        <v>121200</v>
      </c>
      <c r="J230" s="32">
        <v>121200</v>
      </c>
      <c r="K230" s="28"/>
      <c r="L230" s="29">
        <v>165</v>
      </c>
      <c r="M230" s="8">
        <v>151</v>
      </c>
      <c r="N230" s="8">
        <v>164</v>
      </c>
      <c r="O230" s="8">
        <v>174</v>
      </c>
      <c r="P230" s="8">
        <v>167</v>
      </c>
      <c r="Q230" s="8">
        <v>165</v>
      </c>
      <c r="X230" s="29" cm="1">
        <f t="array" aca="1" ref="X230" ca="1">INDIRECT("Sheet3!"&amp;"L"&amp;ROW())</f>
        <v>138261</v>
      </c>
      <c r="Y230" s="8">
        <v>138261</v>
      </c>
      <c r="Z230" s="8">
        <v>138261</v>
      </c>
      <c r="AA230" s="8">
        <v>144538</v>
      </c>
      <c r="AB230" s="8">
        <v>138261</v>
      </c>
      <c r="AC230" s="8">
        <v>138261</v>
      </c>
      <c r="AD230" s="30" cm="1">
        <f t="array" aca="1" ref="AD230" ca="1">INDIRECT("Sheet1!"&amp;"H"&amp;ROW())</f>
        <v>35</v>
      </c>
      <c r="AE230" s="8">
        <v>31</v>
      </c>
      <c r="AF230" s="8">
        <v>32</v>
      </c>
      <c r="AG230" s="8">
        <v>33</v>
      </c>
      <c r="AH230" s="8">
        <v>32</v>
      </c>
      <c r="AI230" s="8">
        <v>35</v>
      </c>
      <c r="AJ230" s="29" cm="1">
        <f t="array" aca="1" ref="AJ230" ca="1">INDIRECT("Sheet1!"&amp;"J"&amp;ROW())</f>
        <v>16</v>
      </c>
      <c r="AK230" s="8">
        <v>18</v>
      </c>
      <c r="AL230" s="8">
        <v>14</v>
      </c>
      <c r="AM230" s="8">
        <v>14</v>
      </c>
      <c r="AN230" s="8">
        <v>16</v>
      </c>
      <c r="AO230" s="8">
        <v>16</v>
      </c>
    </row>
    <row r="231" spans="1:41" s="8" customFormat="1">
      <c r="A231" s="8">
        <v>1020959564</v>
      </c>
      <c r="B231" s="8" t="s">
        <v>1561</v>
      </c>
      <c r="D231" s="8" t="str">
        <f ca="1">IFERROR(IF(Sheet1!AC231&gt;0,SMALL(INDIRECT(Sheet2!$W$2&amp;"F"&amp;Sheet2!$B231&amp;":F"&amp;Sheet2!$D231),Sheet1!AC231),IF(G231="",MAX(MAX(Sheet1!U231,IFERROR(AVERAGE(F231:J231),0)),AVERAGE(INDIRECT(Sheet2!$W$2&amp;"F"&amp;Sheet2!B231&amp;":F"&amp;Sheet2!$D231))),IF(Sheet1!U231&lt;F231,AVERAGE(F231:J231),""))),"")</f>
        <v/>
      </c>
      <c r="E231" s="8">
        <v>99481</v>
      </c>
      <c r="F231" s="8">
        <v>99482</v>
      </c>
      <c r="G231" s="8">
        <v>100980</v>
      </c>
      <c r="H231" s="8">
        <v>100980</v>
      </c>
      <c r="I231" s="8">
        <v>103063</v>
      </c>
      <c r="J231" s="32">
        <v>105601</v>
      </c>
      <c r="K231" s="28"/>
      <c r="L231" s="29">
        <v>96</v>
      </c>
      <c r="M231" s="8">
        <v>90</v>
      </c>
      <c r="N231" s="8">
        <v>92</v>
      </c>
      <c r="O231" s="8">
        <v>95</v>
      </c>
      <c r="P231" s="8">
        <v>95</v>
      </c>
      <c r="Q231" s="8">
        <v>96</v>
      </c>
      <c r="X231" s="29" cm="1">
        <f t="array" aca="1" ref="X231" ca="1">INDIRECT("Sheet3!"&amp;"L"&amp;ROW())</f>
        <v>116954</v>
      </c>
      <c r="Y231" s="8">
        <v>118510</v>
      </c>
      <c r="Z231" s="8">
        <v>118510</v>
      </c>
      <c r="AA231" s="8">
        <v>123777</v>
      </c>
      <c r="AB231" s="8">
        <v>120454</v>
      </c>
      <c r="AC231" s="8">
        <v>116954</v>
      </c>
      <c r="AD231" s="30" cm="1">
        <f t="array" aca="1" ref="AD231" ca="1">INDIRECT("Sheet1!"&amp;"H"&amp;ROW())</f>
        <v>32</v>
      </c>
      <c r="AE231" s="8">
        <v>34</v>
      </c>
      <c r="AF231" s="8">
        <v>33</v>
      </c>
      <c r="AG231" s="8">
        <v>34</v>
      </c>
      <c r="AH231" s="8">
        <v>32</v>
      </c>
      <c r="AI231" s="8">
        <v>32</v>
      </c>
      <c r="AJ231" s="29" cm="1">
        <f t="array" aca="1" ref="AJ231" ca="1">INDIRECT("Sheet1!"&amp;"J"&amp;ROW())</f>
        <v>18</v>
      </c>
      <c r="AK231" s="8">
        <v>20</v>
      </c>
      <c r="AL231" s="8">
        <v>16</v>
      </c>
      <c r="AM231" s="8">
        <v>16</v>
      </c>
      <c r="AN231" s="8">
        <v>18</v>
      </c>
      <c r="AO231" s="8">
        <v>18</v>
      </c>
    </row>
    <row r="232" spans="1:41" s="8" customFormat="1">
      <c r="A232" s="8">
        <v>1020959565</v>
      </c>
      <c r="B232" s="8" t="s">
        <v>1562</v>
      </c>
      <c r="D232" s="8" t="str">
        <f ca="1">IFERROR(IF(Sheet1!AC232&gt;0,SMALL(INDIRECT(Sheet2!$W$2&amp;"F"&amp;Sheet2!$B232&amp;":F"&amp;Sheet2!$D232),Sheet1!AC232),IF(G232="",MAX(MAX(Sheet1!U232,IFERROR(AVERAGE(F232:J232),0)),AVERAGE(INDIRECT(Sheet2!$W$2&amp;"F"&amp;Sheet2!B232&amp;":F"&amp;Sheet2!$D232))),IF(Sheet1!U232&lt;F232,AVERAGE(F232:J232),""))),"")</f>
        <v/>
      </c>
      <c r="E232" s="8">
        <v>100980</v>
      </c>
      <c r="F232" s="8">
        <v>100980</v>
      </c>
      <c r="G232" s="8">
        <v>105601</v>
      </c>
      <c r="H232" s="8">
        <v>106920</v>
      </c>
      <c r="I232" s="8">
        <v>106920</v>
      </c>
      <c r="J232" s="32">
        <v>106920</v>
      </c>
      <c r="K232" s="28"/>
      <c r="L232" s="29">
        <v>96</v>
      </c>
      <c r="M232" s="8">
        <v>90</v>
      </c>
      <c r="N232" s="8">
        <v>92</v>
      </c>
      <c r="O232" s="8">
        <v>95</v>
      </c>
      <c r="P232" s="8">
        <v>95</v>
      </c>
      <c r="Q232" s="8">
        <v>96</v>
      </c>
      <c r="X232" s="29" cm="1">
        <f t="array" aca="1" ref="X232" ca="1">INDIRECT("Sheet3!"&amp;"L"&amp;ROW())</f>
        <v>120348</v>
      </c>
      <c r="Y232" s="8">
        <v>122739</v>
      </c>
      <c r="Z232" s="8">
        <v>122739</v>
      </c>
      <c r="AA232" s="8">
        <v>129261</v>
      </c>
      <c r="AB232" s="8">
        <v>122739</v>
      </c>
      <c r="AC232" s="8">
        <v>120348</v>
      </c>
      <c r="AD232" s="30" cm="1">
        <f t="array" aca="1" ref="AD232" ca="1">INDIRECT("Sheet1!"&amp;"H"&amp;ROW())</f>
        <v>30</v>
      </c>
      <c r="AE232" s="8">
        <v>33</v>
      </c>
      <c r="AF232" s="8">
        <v>33</v>
      </c>
      <c r="AG232" s="8">
        <v>32</v>
      </c>
      <c r="AH232" s="8">
        <v>30</v>
      </c>
      <c r="AI232" s="8">
        <v>30</v>
      </c>
      <c r="AJ232" s="29" cm="1">
        <f t="array" aca="1" ref="AJ232" ca="1">INDIRECT("Sheet1!"&amp;"J"&amp;ROW())</f>
        <v>14</v>
      </c>
      <c r="AK232" s="8">
        <v>18</v>
      </c>
      <c r="AL232" s="8">
        <v>16</v>
      </c>
      <c r="AM232" s="8">
        <v>16</v>
      </c>
      <c r="AN232" s="8">
        <v>14</v>
      </c>
      <c r="AO232" s="8">
        <v>14</v>
      </c>
    </row>
    <row r="233" spans="1:41" s="8" customFormat="1">
      <c r="A233" s="8">
        <v>1020959566</v>
      </c>
      <c r="B233" s="8" t="s">
        <v>1563</v>
      </c>
      <c r="D233" s="8" t="str">
        <f ca="1">IFERROR(IF(Sheet1!AC233&gt;0,SMALL(INDIRECT(Sheet2!$W$2&amp;"F"&amp;Sheet2!$B233&amp;":F"&amp;Sheet2!$D233),Sheet1!AC233),IF(G233="",MAX(MAX(Sheet1!U233,IFERROR(AVERAGE(F233:J233),0)),AVERAGE(INDIRECT(Sheet2!$W$2&amp;"F"&amp;Sheet2!B233&amp;":F"&amp;Sheet2!$D233))),IF(Sheet1!U233&lt;F233,AVERAGE(F233:J233),""))),"")</f>
        <v/>
      </c>
      <c r="E233" s="8">
        <v>99000</v>
      </c>
      <c r="F233" s="8">
        <v>99000</v>
      </c>
      <c r="G233" s="8">
        <v>99000</v>
      </c>
      <c r="H233" s="8">
        <v>99000</v>
      </c>
      <c r="I233" s="8">
        <v>99000</v>
      </c>
      <c r="J233" s="32">
        <v>99000</v>
      </c>
      <c r="K233" s="28"/>
      <c r="L233" s="29">
        <v>108</v>
      </c>
      <c r="M233" s="8">
        <v>116</v>
      </c>
      <c r="N233" s="8">
        <v>127</v>
      </c>
      <c r="O233" s="8">
        <v>128</v>
      </c>
      <c r="P233" s="8">
        <v>113</v>
      </c>
      <c r="Q233" s="8">
        <v>108</v>
      </c>
      <c r="X233" s="29" cm="1">
        <f t="array" aca="1" ref="X233" ca="1">INDIRECT("Sheet3!"&amp;"L"&amp;ROW())</f>
        <v>111957</v>
      </c>
      <c r="Y233" s="8">
        <v>111957</v>
      </c>
      <c r="Z233" s="8">
        <v>111957</v>
      </c>
      <c r="AA233" s="8">
        <v>116304</v>
      </c>
      <c r="AB233" s="8">
        <v>111957</v>
      </c>
      <c r="AC233" s="8">
        <v>111957</v>
      </c>
      <c r="AD233" s="30" cm="1">
        <f t="array" aca="1" ref="AD233" ca="1">INDIRECT("Sheet1!"&amp;"H"&amp;ROW())</f>
        <v>31</v>
      </c>
      <c r="AE233" s="8">
        <v>30</v>
      </c>
      <c r="AF233" s="8">
        <v>28</v>
      </c>
      <c r="AG233" s="8">
        <v>30</v>
      </c>
      <c r="AH233" s="8">
        <v>31</v>
      </c>
      <c r="AI233" s="8">
        <v>31</v>
      </c>
      <c r="AJ233" s="29" cm="1">
        <f t="array" aca="1" ref="AJ233" ca="1">INDIRECT("Sheet1!"&amp;"J"&amp;ROW())</f>
        <v>10</v>
      </c>
      <c r="AK233" s="8">
        <v>9</v>
      </c>
      <c r="AL233" s="8">
        <v>10</v>
      </c>
      <c r="AM233" s="8">
        <v>10</v>
      </c>
      <c r="AN233" s="8">
        <v>10</v>
      </c>
      <c r="AO233" s="8">
        <v>10</v>
      </c>
    </row>
    <row r="234" spans="1:41" s="8" customFormat="1">
      <c r="A234" s="8">
        <v>1020959567</v>
      </c>
      <c r="B234" s="8" t="s">
        <v>1564</v>
      </c>
      <c r="D234" s="8" t="str">
        <f ca="1">IFERROR(IF(Sheet1!AC234&gt;0,SMALL(INDIRECT(Sheet2!$W$2&amp;"F"&amp;Sheet2!$B234&amp;":F"&amp;Sheet2!$D234),Sheet1!AC234),IF(G234="",MAX(MAX(Sheet1!U234,IFERROR(AVERAGE(F234:J234),0)),AVERAGE(INDIRECT(Sheet2!$W$2&amp;"F"&amp;Sheet2!B234&amp;":F"&amp;Sheet2!$D234))),IF(Sheet1!U234&lt;F234,AVERAGE(F234:J234),""))),"")</f>
        <v/>
      </c>
      <c r="E234" s="8">
        <v>132150</v>
      </c>
      <c r="F234" s="8">
        <v>132260</v>
      </c>
      <c r="G234" s="8">
        <v>132280</v>
      </c>
      <c r="H234" s="8">
        <v>136614</v>
      </c>
      <c r="I234" s="8">
        <v>136742</v>
      </c>
      <c r="J234" s="32">
        <v>138600</v>
      </c>
      <c r="K234" s="28"/>
      <c r="L234" s="29">
        <v>104</v>
      </c>
      <c r="M234" s="8">
        <v>124</v>
      </c>
      <c r="N234" s="8">
        <v>118</v>
      </c>
      <c r="O234" s="8">
        <v>111</v>
      </c>
      <c r="P234" s="8">
        <v>104</v>
      </c>
      <c r="Q234" s="8">
        <v>104</v>
      </c>
      <c r="X234" s="29" cm="1">
        <f t="array" aca="1" ref="X234" ca="1">INDIRECT("Sheet3!"&amp;"L"&amp;ROW())</f>
        <v>153016</v>
      </c>
      <c r="Y234" s="8">
        <v>153907</v>
      </c>
      <c r="Z234" s="8">
        <v>153949</v>
      </c>
      <c r="AA234" s="8">
        <v>159585</v>
      </c>
      <c r="AB234" s="8">
        <v>152975</v>
      </c>
      <c r="AC234" s="8">
        <v>153016</v>
      </c>
      <c r="AD234" s="30" cm="1">
        <f t="array" aca="1" ref="AD234" ca="1">INDIRECT("Sheet1!"&amp;"H"&amp;ROW())</f>
        <v>36</v>
      </c>
      <c r="AE234" s="8">
        <v>35</v>
      </c>
      <c r="AF234" s="8">
        <v>35</v>
      </c>
      <c r="AG234" s="8">
        <v>36</v>
      </c>
      <c r="AH234" s="8">
        <v>36</v>
      </c>
      <c r="AI234" s="8">
        <v>36</v>
      </c>
      <c r="AJ234" s="29" cm="1">
        <f t="array" aca="1" ref="AJ234" ca="1">INDIRECT("Sheet1!"&amp;"J"&amp;ROW())</f>
        <v>19</v>
      </c>
      <c r="AK234" s="8">
        <v>19</v>
      </c>
      <c r="AL234" s="8">
        <v>19</v>
      </c>
      <c r="AM234" s="8">
        <v>19</v>
      </c>
      <c r="AN234" s="8">
        <v>19</v>
      </c>
      <c r="AO234" s="8">
        <v>19</v>
      </c>
    </row>
    <row r="235" spans="1:41" s="8" customFormat="1">
      <c r="A235" s="8">
        <v>1020959568</v>
      </c>
      <c r="B235" s="8" t="s">
        <v>1565</v>
      </c>
      <c r="D235" s="8" t="str">
        <f ca="1">IFERROR(IF(Sheet1!AC235&gt;0,SMALL(INDIRECT(Sheet2!$W$2&amp;"F"&amp;Sheet2!$B235&amp;":F"&amp;Sheet2!$D235),Sheet1!AC235),IF(G235="",MAX(MAX(Sheet1!U235,IFERROR(AVERAGE(F235:J235),0)),AVERAGE(INDIRECT(Sheet2!$W$2&amp;"F"&amp;Sheet2!B235&amp;":F"&amp;Sheet2!$D235))),IF(Sheet1!U235&lt;F235,AVERAGE(F235:J235),""))),"")</f>
        <v/>
      </c>
      <c r="E235" s="8">
        <v>84800</v>
      </c>
      <c r="F235" s="8">
        <v>85800</v>
      </c>
      <c r="G235" s="8">
        <v>87459</v>
      </c>
      <c r="H235" s="8">
        <v>88110</v>
      </c>
      <c r="I235" s="8">
        <v>88110</v>
      </c>
      <c r="J235" s="32">
        <v>88110</v>
      </c>
      <c r="K235" s="28"/>
      <c r="L235" s="29">
        <v>105</v>
      </c>
      <c r="M235" s="8">
        <v>103</v>
      </c>
      <c r="N235" s="8">
        <v>112</v>
      </c>
      <c r="O235" s="8">
        <v>116</v>
      </c>
      <c r="P235" s="8">
        <v>110</v>
      </c>
      <c r="Q235" s="8">
        <v>105</v>
      </c>
      <c r="X235" s="29" cm="1">
        <f t="array" aca="1" ref="X235" ca="1">INDIRECT("Sheet3!"&amp;"L"&amp;ROW())</f>
        <v>98984</v>
      </c>
      <c r="Y235" s="8">
        <v>99165</v>
      </c>
      <c r="Z235" s="8">
        <v>99165</v>
      </c>
      <c r="AA235" s="8">
        <v>103513</v>
      </c>
      <c r="AB235" s="8">
        <v>99165</v>
      </c>
      <c r="AC235" s="8">
        <v>98984</v>
      </c>
      <c r="AD235" s="30" cm="1">
        <f t="array" aca="1" ref="AD235" ca="1">INDIRECT("Sheet1!"&amp;"H"&amp;ROW())</f>
        <v>47</v>
      </c>
      <c r="AE235" s="8">
        <v>47</v>
      </c>
      <c r="AF235" s="8">
        <v>47</v>
      </c>
      <c r="AG235" s="8">
        <v>48</v>
      </c>
      <c r="AH235" s="8">
        <v>49</v>
      </c>
      <c r="AI235" s="8">
        <v>47</v>
      </c>
      <c r="AJ235" s="29" cm="1">
        <f t="array" aca="1" ref="AJ235" ca="1">INDIRECT("Sheet1!"&amp;"J"&amp;ROW())</f>
        <v>22</v>
      </c>
      <c r="AK235" s="8">
        <v>25</v>
      </c>
      <c r="AL235" s="8">
        <v>26</v>
      </c>
      <c r="AM235" s="8">
        <v>26</v>
      </c>
      <c r="AN235" s="8">
        <v>22</v>
      </c>
      <c r="AO235" s="8">
        <v>22</v>
      </c>
    </row>
    <row r="236" spans="1:41" s="8" customFormat="1">
      <c r="A236" s="8">
        <v>1020959569</v>
      </c>
      <c r="B236" s="8" t="s">
        <v>1566</v>
      </c>
      <c r="D236" s="8" t="str">
        <f ca="1">IFERROR(IF(Sheet1!AC236&gt;0,SMALL(INDIRECT(Sheet2!$W$2&amp;"F"&amp;Sheet2!$B236&amp;":F"&amp;Sheet2!$D236),Sheet1!AC236),IF(G236="",MAX(MAX(Sheet1!U236,IFERROR(AVERAGE(F236:J236),0)),AVERAGE(INDIRECT(Sheet2!$W$2&amp;"F"&amp;Sheet2!B236&amp;":F"&amp;Sheet2!$D236))),IF(Sheet1!U236&lt;F236,AVERAGE(F236:J236),""))),"")</f>
        <v/>
      </c>
      <c r="E236" s="8">
        <v>129380</v>
      </c>
      <c r="F236" s="8">
        <v>129380</v>
      </c>
      <c r="G236" s="8">
        <v>129380</v>
      </c>
      <c r="H236" s="8">
        <v>129380</v>
      </c>
      <c r="I236" s="8">
        <v>133262</v>
      </c>
      <c r="J236" s="32">
        <v>133612</v>
      </c>
      <c r="K236" s="28"/>
      <c r="L236" s="29">
        <v>78</v>
      </c>
      <c r="M236" s="8">
        <v>78</v>
      </c>
      <c r="N236" s="8">
        <v>93</v>
      </c>
      <c r="O236" s="8">
        <v>89</v>
      </c>
      <c r="P236" s="8">
        <v>88</v>
      </c>
      <c r="Q236" s="8">
        <v>78</v>
      </c>
      <c r="X236" s="29" cm="1">
        <f t="array" aca="1" ref="X236" ca="1">INDIRECT("Sheet3!"&amp;"L"&amp;ROW())</f>
        <v>148622</v>
      </c>
      <c r="Y236" s="8">
        <v>149071</v>
      </c>
      <c r="Z236" s="8">
        <v>149071</v>
      </c>
      <c r="AA236" s="8">
        <v>155592</v>
      </c>
      <c r="AB236" s="8">
        <v>148622</v>
      </c>
      <c r="AC236" s="8">
        <v>148622</v>
      </c>
      <c r="AD236" s="30" cm="1">
        <f t="array" aca="1" ref="AD236" ca="1">INDIRECT("Sheet1!"&amp;"H"&amp;ROW())</f>
        <v>50</v>
      </c>
      <c r="AE236" s="8">
        <v>50</v>
      </c>
      <c r="AF236" s="8">
        <v>50</v>
      </c>
      <c r="AG236" s="8">
        <v>50</v>
      </c>
      <c r="AH236" s="8">
        <v>50</v>
      </c>
      <c r="AI236" s="8">
        <v>50</v>
      </c>
      <c r="AJ236" s="29" cm="1">
        <f t="array" aca="1" ref="AJ236" ca="1">INDIRECT("Sheet1!"&amp;"J"&amp;ROW())</f>
        <v>35</v>
      </c>
      <c r="AK236" s="8">
        <v>34</v>
      </c>
      <c r="AL236" s="8">
        <v>35</v>
      </c>
      <c r="AM236" s="8">
        <v>35</v>
      </c>
      <c r="AN236" s="8">
        <v>35</v>
      </c>
      <c r="AO236" s="8">
        <v>35</v>
      </c>
    </row>
    <row r="237" spans="1:41" s="8" customFormat="1">
      <c r="A237" s="8">
        <v>1020959570</v>
      </c>
      <c r="B237" s="8" t="s">
        <v>1567</v>
      </c>
      <c r="D237" s="8" t="str">
        <f ca="1">IFERROR(IF(Sheet1!AC237&gt;0,SMALL(INDIRECT(Sheet2!$W$2&amp;"F"&amp;Sheet2!$B237&amp;":F"&amp;Sheet2!$D237),Sheet1!AC237),IF(G237="",MAX(MAX(Sheet1!U237,IFERROR(AVERAGE(F237:J237),0)),AVERAGE(INDIRECT(Sheet2!$W$2&amp;"F"&amp;Sheet2!B237&amp;":F"&amp;Sheet2!$D237))),IF(Sheet1!U237&lt;F237,AVERAGE(F237:J237),""))),"")</f>
        <v/>
      </c>
      <c r="E237" s="8">
        <v>107800</v>
      </c>
      <c r="F237" s="8">
        <v>107800</v>
      </c>
      <c r="G237" s="8">
        <v>107801</v>
      </c>
      <c r="H237" s="8">
        <v>107910</v>
      </c>
      <c r="I237" s="8">
        <v>107910</v>
      </c>
      <c r="J237" s="32">
        <v>107910</v>
      </c>
      <c r="K237" s="28"/>
      <c r="L237" s="29">
        <v>75</v>
      </c>
      <c r="M237" s="8">
        <v>72</v>
      </c>
      <c r="N237" s="8">
        <v>68</v>
      </c>
      <c r="O237" s="8">
        <v>75</v>
      </c>
      <c r="P237" s="8">
        <v>68</v>
      </c>
      <c r="Q237" s="8">
        <v>75</v>
      </c>
      <c r="X237" s="29" cm="1">
        <f t="array" aca="1" ref="X237" ca="1">INDIRECT("Sheet3!"&amp;"L"&amp;ROW())</f>
        <v>123756</v>
      </c>
      <c r="Y237" s="8">
        <v>123066</v>
      </c>
      <c r="Z237" s="8">
        <v>123201</v>
      </c>
      <c r="AA237" s="8">
        <v>130297</v>
      </c>
      <c r="AB237" s="8">
        <v>123756</v>
      </c>
      <c r="AC237" s="8">
        <v>123756</v>
      </c>
      <c r="AD237" s="30" cm="1">
        <f t="array" aca="1" ref="AD237" ca="1">INDIRECT("Sheet1!"&amp;"H"&amp;ROW())</f>
        <v>46</v>
      </c>
      <c r="AE237" s="8">
        <v>46</v>
      </c>
      <c r="AF237" s="8">
        <v>48</v>
      </c>
      <c r="AG237" s="8">
        <v>48</v>
      </c>
      <c r="AH237" s="8">
        <v>49</v>
      </c>
      <c r="AI237" s="8">
        <v>46</v>
      </c>
      <c r="AJ237" s="29" cm="1">
        <f t="array" aca="1" ref="AJ237" ca="1">INDIRECT("Sheet1!"&amp;"J"&amp;ROW())</f>
        <v>27</v>
      </c>
      <c r="AK237" s="8">
        <v>29</v>
      </c>
      <c r="AL237" s="8">
        <v>30</v>
      </c>
      <c r="AM237" s="8">
        <v>30</v>
      </c>
      <c r="AN237" s="8">
        <v>27</v>
      </c>
      <c r="AO237" s="8">
        <v>27</v>
      </c>
    </row>
    <row r="238" spans="1:41" s="8" customFormat="1">
      <c r="A238">
        <v>820590214</v>
      </c>
      <c r="B238" t="s">
        <v>2475</v>
      </c>
      <c r="D238" s="8" t="str">
        <f ca="1">IFERROR(IF(Sheet1!AC238&gt;0,SMALL(INDIRECT(Sheet2!$W$2&amp;"F"&amp;Sheet2!$B238&amp;":F"&amp;Sheet2!$D238),Sheet1!AC238),IF(G238="",MAX(MAX(Sheet1!U238,IFERROR(AVERAGE(F238:J238),0)),AVERAGE(INDIRECT(Sheet2!$W$2&amp;"F"&amp;Sheet2!B238&amp;":F"&amp;Sheet2!$D238))),IF(Sheet1!U238&lt;F238,AVERAGE(F238:J238),""))),"")</f>
        <v/>
      </c>
      <c r="E238" s="8">
        <v>197000</v>
      </c>
      <c r="F238" s="8">
        <v>202000</v>
      </c>
      <c r="G238" s="8">
        <v>202000</v>
      </c>
      <c r="H238" s="8">
        <v>203500</v>
      </c>
      <c r="I238" s="8">
        <v>206800</v>
      </c>
      <c r="J238" s="8">
        <v>208414</v>
      </c>
      <c r="L238" s="29">
        <v>23</v>
      </c>
      <c r="M238" s="8">
        <v>12</v>
      </c>
      <c r="N238" s="8">
        <v>15</v>
      </c>
      <c r="O238" s="8">
        <v>21</v>
      </c>
      <c r="P238" s="8">
        <v>23</v>
      </c>
      <c r="Q238" s="8">
        <v>23</v>
      </c>
      <c r="X238" s="29" cm="1">
        <f t="array" aca="1" ref="X238" ca="1">INDIRECT("Sheet3!"&amp;"L"&amp;ROW())</f>
        <v>229658</v>
      </c>
      <c r="Y238" s="8">
        <v>223008</v>
      </c>
      <c r="Z238" s="8">
        <v>230865</v>
      </c>
      <c r="AA238" s="8">
        <v>239561</v>
      </c>
      <c r="AB238" s="8">
        <v>229658</v>
      </c>
      <c r="AC238" s="8">
        <v>229658</v>
      </c>
      <c r="AD238" s="30" cm="1">
        <f t="array" aca="1" ref="AD238" ca="1">INDIRECT("Sheet1!"&amp;"H"&amp;ROW())</f>
        <v>40</v>
      </c>
      <c r="AE238" s="8">
        <v>40</v>
      </c>
      <c r="AF238" s="8">
        <v>39</v>
      </c>
      <c r="AG238" s="8">
        <v>39</v>
      </c>
      <c r="AH238" s="8">
        <v>40</v>
      </c>
      <c r="AI238" s="8">
        <v>40</v>
      </c>
      <c r="AJ238" s="29" cm="1">
        <f t="array" aca="1" ref="AJ238" ca="1">INDIRECT("Sheet1!"&amp;"J"&amp;ROW())</f>
        <v>25</v>
      </c>
      <c r="AK238" s="8">
        <v>25</v>
      </c>
      <c r="AL238" s="8">
        <v>25</v>
      </c>
      <c r="AM238" s="8">
        <v>25</v>
      </c>
      <c r="AN238" s="8">
        <v>25</v>
      </c>
      <c r="AO238" s="8">
        <v>25</v>
      </c>
    </row>
    <row r="239" spans="1:41" s="8" customFormat="1">
      <c r="A239">
        <v>820590215</v>
      </c>
      <c r="B239" t="s">
        <v>2476</v>
      </c>
      <c r="D239" s="8" t="str">
        <f ca="1">IFERROR(IF(Sheet1!AC239&gt;0,SMALL(INDIRECT(Sheet2!$W$2&amp;"F"&amp;Sheet2!$B239&amp;":F"&amp;Sheet2!$D239),Sheet1!AC239),IF(G239="",MAX(MAX(Sheet1!U239,IFERROR(AVERAGE(F239:J239),0)),AVERAGE(INDIRECT(Sheet2!$W$2&amp;"F"&amp;Sheet2!B239&amp;":F"&amp;Sheet2!$D239))),IF(Sheet1!U239&lt;F239,AVERAGE(F239:J239),""))),"")</f>
        <v/>
      </c>
      <c r="E239" s="8">
        <v>191000</v>
      </c>
      <c r="F239" s="8">
        <v>191000</v>
      </c>
      <c r="G239" s="8">
        <v>200000</v>
      </c>
      <c r="H239" s="8">
        <v>206351</v>
      </c>
      <c r="I239" s="8">
        <v>206351</v>
      </c>
      <c r="J239" s="8">
        <v>215900</v>
      </c>
      <c r="L239" s="29">
        <v>23</v>
      </c>
      <c r="M239" s="8">
        <v>12</v>
      </c>
      <c r="N239" s="8">
        <v>15</v>
      </c>
      <c r="O239" s="8">
        <v>21</v>
      </c>
      <c r="P239" s="8">
        <v>23</v>
      </c>
      <c r="Q239" s="8">
        <v>23</v>
      </c>
      <c r="X239" s="29" cm="1">
        <f t="array" aca="1" ref="X239" ca="1">INDIRECT("Sheet3!"&amp;"L"&amp;ROW())</f>
        <v>228008</v>
      </c>
      <c r="Y239" s="8">
        <v>222814</v>
      </c>
      <c r="Z239" s="8">
        <v>222390</v>
      </c>
      <c r="AA239" s="8">
        <v>229336</v>
      </c>
      <c r="AB239" s="8">
        <v>228008</v>
      </c>
      <c r="AC239" s="8">
        <v>228008</v>
      </c>
      <c r="AD239" s="30" cm="1">
        <f t="array" aca="1" ref="AD239" ca="1">INDIRECT("Sheet1!"&amp;"H"&amp;ROW())</f>
        <v>41</v>
      </c>
      <c r="AE239" s="8">
        <v>40</v>
      </c>
      <c r="AF239" s="8">
        <v>40</v>
      </c>
      <c r="AG239" s="8">
        <v>40</v>
      </c>
      <c r="AH239" s="8">
        <v>41</v>
      </c>
      <c r="AI239" s="8">
        <v>41</v>
      </c>
      <c r="AJ239" s="29" cm="1">
        <f t="array" aca="1" ref="AJ239" ca="1">INDIRECT("Sheet1!"&amp;"J"&amp;ROW())</f>
        <v>23</v>
      </c>
      <c r="AK239" s="8">
        <v>23</v>
      </c>
      <c r="AL239" s="8">
        <v>23</v>
      </c>
      <c r="AM239" s="8">
        <v>23</v>
      </c>
      <c r="AN239" s="8">
        <v>23</v>
      </c>
      <c r="AO239" s="8">
        <v>23</v>
      </c>
    </row>
    <row r="240" spans="1:41" s="8" customFormat="1">
      <c r="A240">
        <v>820590216</v>
      </c>
      <c r="B240" t="s">
        <v>2477</v>
      </c>
      <c r="D240" s="8" t="str">
        <f ca="1">IFERROR(IF(Sheet1!AC240&gt;0,SMALL(INDIRECT(Sheet2!$W$2&amp;"F"&amp;Sheet2!$B240&amp;":F"&amp;Sheet2!$D240),Sheet1!AC240),IF(G240="",MAX(MAX(Sheet1!U240,IFERROR(AVERAGE(F240:J240),0)),AVERAGE(INDIRECT(Sheet2!$W$2&amp;"F"&amp;Sheet2!B240&amp;":F"&amp;Sheet2!$D240))),IF(Sheet1!U240&lt;F240,AVERAGE(F240:J240),""))),"")</f>
        <v/>
      </c>
      <c r="E240" s="8">
        <v>232000</v>
      </c>
      <c r="F240" s="8">
        <v>232000</v>
      </c>
      <c r="G240" s="8">
        <v>232000</v>
      </c>
      <c r="H240" s="8">
        <v>232000</v>
      </c>
      <c r="I240" s="8">
        <v>238728</v>
      </c>
      <c r="J240" s="8">
        <v>239366</v>
      </c>
      <c r="L240" s="29">
        <v>37</v>
      </c>
      <c r="M240" s="8">
        <v>28</v>
      </c>
      <c r="N240" s="8">
        <v>27</v>
      </c>
      <c r="O240" s="8">
        <v>31</v>
      </c>
      <c r="P240" s="8">
        <v>37</v>
      </c>
      <c r="Q240" s="8">
        <v>37</v>
      </c>
      <c r="X240" s="29" cm="1">
        <f t="array" aca="1" ref="X240" ca="1">INDIRECT("Sheet3!"&amp;"L"&amp;ROW())</f>
        <v>263423</v>
      </c>
      <c r="Y240" s="8">
        <v>252662</v>
      </c>
      <c r="Z240" s="8">
        <v>255711</v>
      </c>
      <c r="AA240" s="8">
        <v>276932</v>
      </c>
      <c r="AB240" s="8">
        <v>264977</v>
      </c>
      <c r="AC240" s="8">
        <v>263423</v>
      </c>
      <c r="AD240" s="30" cm="1">
        <f t="array" aca="1" ref="AD240" ca="1">INDIRECT("Sheet1!"&amp;"H"&amp;ROW())</f>
        <v>39</v>
      </c>
      <c r="AE240" s="8">
        <v>42</v>
      </c>
      <c r="AF240" s="8">
        <v>39</v>
      </c>
      <c r="AG240" s="8">
        <v>38</v>
      </c>
      <c r="AH240" s="8">
        <v>38</v>
      </c>
      <c r="AI240" s="8">
        <v>39</v>
      </c>
      <c r="AJ240" s="29" cm="1">
        <f t="array" aca="1" ref="AJ240" ca="1">INDIRECT("Sheet1!"&amp;"J"&amp;ROW())</f>
        <v>29</v>
      </c>
      <c r="AK240" s="8">
        <v>26</v>
      </c>
      <c r="AL240" s="8">
        <v>27</v>
      </c>
      <c r="AM240" s="8">
        <v>27</v>
      </c>
      <c r="AN240" s="8">
        <v>29</v>
      </c>
      <c r="AO240" s="8">
        <v>29</v>
      </c>
    </row>
    <row r="241" spans="1:41" s="8" customFormat="1">
      <c r="A241">
        <v>820590217</v>
      </c>
      <c r="B241" t="s">
        <v>2478</v>
      </c>
      <c r="D241" s="8" t="str">
        <f ca="1">IFERROR(IF(Sheet1!AC241&gt;0,SMALL(INDIRECT(Sheet2!$W$2&amp;"F"&amp;Sheet2!$B241&amp;":F"&amp;Sheet2!$D241),Sheet1!AC241),IF(G241="",MAX(MAX(Sheet1!U241,IFERROR(AVERAGE(F241:J241),0)),AVERAGE(INDIRECT(Sheet2!$W$2&amp;"F"&amp;Sheet2!B241&amp;":F"&amp;Sheet2!$D241))),IF(Sheet1!U241&lt;F241,AVERAGE(F241:J241),""))),"")</f>
        <v/>
      </c>
      <c r="E241" s="8">
        <v>229200</v>
      </c>
      <c r="F241" s="8">
        <v>229300</v>
      </c>
      <c r="G241" s="8">
        <v>232000</v>
      </c>
      <c r="H241" s="8">
        <v>232000</v>
      </c>
      <c r="I241" s="8">
        <v>236867</v>
      </c>
      <c r="J241" s="8">
        <v>238680</v>
      </c>
      <c r="L241" s="29">
        <v>37</v>
      </c>
      <c r="M241" s="8">
        <v>28</v>
      </c>
      <c r="N241" s="8">
        <v>27</v>
      </c>
      <c r="O241" s="8">
        <v>31</v>
      </c>
      <c r="P241" s="8">
        <v>37</v>
      </c>
      <c r="Q241" s="8">
        <v>37</v>
      </c>
      <c r="X241" s="29" cm="1">
        <f t="array" aca="1" ref="X241" ca="1">INDIRECT("Sheet3!"&amp;"L"&amp;ROW())</f>
        <v>261965</v>
      </c>
      <c r="Y241" s="8">
        <v>261916</v>
      </c>
      <c r="Z241" s="8">
        <v>273679</v>
      </c>
      <c r="AA241" s="8">
        <v>282374</v>
      </c>
      <c r="AB241" s="8">
        <v>273248</v>
      </c>
      <c r="AC241" s="8">
        <v>261965</v>
      </c>
      <c r="AD241" s="30" cm="1">
        <f t="array" aca="1" ref="AD241" ca="1">INDIRECT("Sheet1!"&amp;"H"&amp;ROW())</f>
        <v>41</v>
      </c>
      <c r="AE241" s="8">
        <v>37</v>
      </c>
      <c r="AF241" s="8">
        <v>36</v>
      </c>
      <c r="AG241" s="8">
        <v>36</v>
      </c>
      <c r="AH241" s="8">
        <v>37</v>
      </c>
      <c r="AI241" s="8">
        <v>41</v>
      </c>
      <c r="AJ241" s="29" cm="1">
        <f t="array" aca="1" ref="AJ241" ca="1">INDIRECT("Sheet1!"&amp;"J"&amp;ROW())</f>
        <v>28</v>
      </c>
      <c r="AK241" s="8">
        <v>22</v>
      </c>
      <c r="AL241" s="8">
        <v>21</v>
      </c>
      <c r="AM241" s="8">
        <v>21</v>
      </c>
      <c r="AN241" s="8">
        <v>28</v>
      </c>
      <c r="AO241" s="8">
        <v>28</v>
      </c>
    </row>
    <row r="242" spans="1:41" s="8" customFormat="1">
      <c r="A242">
        <v>856828817</v>
      </c>
      <c r="B242" t="s">
        <v>2479</v>
      </c>
      <c r="D242" s="8" t="str">
        <f ca="1">IFERROR(IF(Sheet1!AC242&gt;0,SMALL(INDIRECT(Sheet2!$W$2&amp;"F"&amp;Sheet2!$B242&amp;":F"&amp;Sheet2!$D242),Sheet1!AC242),IF(G242="",MAX(MAX(Sheet1!U242,IFERROR(AVERAGE(F242:J242),0)),AVERAGE(INDIRECT(Sheet2!$W$2&amp;"F"&amp;Sheet2!B242&amp;":F"&amp;Sheet2!$D242))),IF(Sheet1!U242&lt;F242,AVERAGE(F242:J242),""))),"")</f>
        <v/>
      </c>
      <c r="E242" s="8">
        <v>113584</v>
      </c>
      <c r="F242" s="8">
        <v>114727</v>
      </c>
      <c r="G242" s="8">
        <v>117191</v>
      </c>
      <c r="H242" s="8">
        <v>117810</v>
      </c>
      <c r="I242" s="8">
        <v>127360</v>
      </c>
      <c r="J242" s="8">
        <v>129580</v>
      </c>
      <c r="L242" s="29">
        <v>90</v>
      </c>
      <c r="M242" s="8">
        <v>72</v>
      </c>
      <c r="N242" s="8">
        <v>77</v>
      </c>
      <c r="O242" s="8">
        <v>80</v>
      </c>
      <c r="P242" s="8">
        <v>88</v>
      </c>
      <c r="Q242" s="8">
        <v>90</v>
      </c>
      <c r="X242" s="29" cm="1">
        <f t="array" aca="1" ref="X242" ca="1">INDIRECT("Sheet3!"&amp;"L"&amp;ROW())</f>
        <v>137002</v>
      </c>
      <c r="Y242" s="8">
        <v>137626</v>
      </c>
      <c r="Z242" s="8">
        <v>137387</v>
      </c>
      <c r="AA242" s="8">
        <v>143909</v>
      </c>
      <c r="AB242" s="8">
        <v>137990</v>
      </c>
      <c r="AC242" s="8">
        <v>137002</v>
      </c>
      <c r="AD242" s="30" cm="1">
        <f t="array" aca="1" ref="AD242" ca="1">INDIRECT("Sheet1!"&amp;"H"&amp;ROW())</f>
        <v>29</v>
      </c>
      <c r="AE242" s="8">
        <v>29</v>
      </c>
      <c r="AF242" s="8">
        <v>29</v>
      </c>
      <c r="AG242" s="8">
        <v>29</v>
      </c>
      <c r="AH242" s="8">
        <v>27</v>
      </c>
      <c r="AI242" s="8">
        <v>29</v>
      </c>
      <c r="AJ242" s="29" cm="1">
        <f t="array" aca="1" ref="AJ242" ca="1">INDIRECT("Sheet1!"&amp;"J"&amp;ROW())</f>
        <v>6</v>
      </c>
      <c r="AK242" s="8">
        <v>9</v>
      </c>
      <c r="AL242" s="8">
        <v>5</v>
      </c>
      <c r="AM242" s="8">
        <v>5</v>
      </c>
      <c r="AN242" s="8">
        <v>6</v>
      </c>
      <c r="AO242" s="8">
        <v>6</v>
      </c>
    </row>
    <row r="243" spans="1:41" s="8" customFormat="1">
      <c r="A243">
        <v>856828818</v>
      </c>
      <c r="B243" t="s">
        <v>2480</v>
      </c>
      <c r="D243" s="8" t="str">
        <f ca="1">IFERROR(IF(Sheet1!AC243&gt;0,SMALL(INDIRECT(Sheet2!$W$2&amp;"F"&amp;Sheet2!$B243&amp;":F"&amp;Sheet2!$D243),Sheet1!AC243),IF(G243="",MAX(MAX(Sheet1!U243,IFERROR(AVERAGE(F243:J243),0)),AVERAGE(INDIRECT(Sheet2!$W$2&amp;"F"&amp;Sheet2!B243&amp;":F"&amp;Sheet2!$D243))),IF(Sheet1!U243&lt;F243,AVERAGE(F243:J243),""))),"")</f>
        <v/>
      </c>
      <c r="E243" s="8">
        <v>104000</v>
      </c>
      <c r="F243" s="8">
        <v>104000</v>
      </c>
      <c r="G243" s="8">
        <v>107402</v>
      </c>
      <c r="H243" s="8">
        <v>107432</v>
      </c>
      <c r="I243" s="8">
        <v>108000</v>
      </c>
      <c r="J243" s="8">
        <v>108000</v>
      </c>
      <c r="L243" s="29">
        <v>90</v>
      </c>
      <c r="M243" s="8">
        <v>72</v>
      </c>
      <c r="N243" s="8">
        <v>77</v>
      </c>
      <c r="O243" s="8">
        <v>80</v>
      </c>
      <c r="P243" s="8">
        <v>88</v>
      </c>
      <c r="Q243" s="8">
        <v>90</v>
      </c>
      <c r="X243" s="29" cm="1">
        <f t="array" aca="1" ref="X243" ca="1">INDIRECT("Sheet3!"&amp;"L"&amp;ROW())</f>
        <v>122253</v>
      </c>
      <c r="Y243" s="8">
        <v>122253</v>
      </c>
      <c r="Z243" s="8">
        <v>122253</v>
      </c>
      <c r="AA243" s="8">
        <v>128774</v>
      </c>
      <c r="AB243" s="8">
        <v>122253</v>
      </c>
      <c r="AC243" s="8">
        <v>122253</v>
      </c>
      <c r="AD243" s="30" cm="1">
        <f t="array" aca="1" ref="AD243" ca="1">INDIRECT("Sheet1!"&amp;"H"&amp;ROW())</f>
        <v>38</v>
      </c>
      <c r="AE243" s="8">
        <v>37</v>
      </c>
      <c r="AF243" s="8">
        <v>37</v>
      </c>
      <c r="AG243" s="8">
        <v>37</v>
      </c>
      <c r="AH243" s="8">
        <v>38</v>
      </c>
      <c r="AI243" s="8">
        <v>38</v>
      </c>
      <c r="AJ243" s="29" cm="1">
        <f t="array" aca="1" ref="AJ243" ca="1">INDIRECT("Sheet1!"&amp;"J"&amp;ROW())</f>
        <v>18</v>
      </c>
      <c r="AK243" s="8">
        <v>19</v>
      </c>
      <c r="AL243" s="8">
        <v>18</v>
      </c>
      <c r="AM243" s="8">
        <v>18</v>
      </c>
      <c r="AN243" s="8">
        <v>18</v>
      </c>
      <c r="AO243" s="8">
        <v>18</v>
      </c>
    </row>
    <row r="244" spans="1:41" s="8" customFormat="1"/>
    <row r="245" spans="1:41" s="8" customFormat="1"/>
    <row r="246" spans="1:41" s="8" customFormat="1"/>
    <row r="247" spans="1:41" s="8" customFormat="1"/>
    <row r="248" spans="1:41" s="8" customFormat="1"/>
    <row r="249" spans="1:41" s="8" customFormat="1"/>
    <row r="250" spans="1:41" s="8" customFormat="1"/>
    <row r="251" spans="1:41" s="8" customFormat="1"/>
    <row r="252" spans="1:41" s="8" customFormat="1"/>
    <row r="253" spans="1:41" s="8" customFormat="1"/>
    <row r="254" spans="1:41" s="8" customFormat="1"/>
    <row r="255" spans="1:41" s="8" customFormat="1"/>
    <row r="256" spans="1:41" s="8" customFormat="1"/>
    <row r="257" s="8" customFormat="1"/>
    <row r="258" s="8" customFormat="1"/>
    <row r="259" s="8" customFormat="1"/>
    <row r="260" s="8" customFormat="1"/>
    <row r="261" s="8" customFormat="1"/>
    <row r="262" s="8" customFormat="1"/>
    <row r="263" s="8" customFormat="1"/>
    <row r="264" s="8" customFormat="1"/>
    <row r="265" s="8" customFormat="1"/>
    <row r="266" s="8" customFormat="1"/>
    <row r="267" s="8" customFormat="1"/>
    <row r="268" s="8" customFormat="1"/>
    <row r="269" s="8" customFormat="1"/>
    <row r="270" s="8" customFormat="1"/>
    <row r="271" s="8" customFormat="1"/>
    <row r="272" s="8" customFormat="1"/>
    <row r="273" s="8" customFormat="1"/>
    <row r="274" s="8" customFormat="1"/>
    <row r="275" s="8" customFormat="1"/>
    <row r="276" s="8" customFormat="1"/>
    <row r="277" s="8" customFormat="1"/>
    <row r="278" s="8" customFormat="1"/>
    <row r="279" s="8" customFormat="1"/>
    <row r="280" s="8" customFormat="1"/>
    <row r="281" s="8" customFormat="1"/>
    <row r="282" s="8" customFormat="1"/>
    <row r="283" s="8" customFormat="1"/>
    <row r="284" s="8" customFormat="1"/>
    <row r="285" s="8" customFormat="1"/>
    <row r="286" s="8" customFormat="1"/>
    <row r="287" s="8" customFormat="1"/>
    <row r="288" s="8" customFormat="1"/>
    <row r="289" s="8" customFormat="1"/>
    <row r="290" s="8" customFormat="1"/>
    <row r="291" s="8" customFormat="1"/>
    <row r="292" s="8" customFormat="1"/>
    <row r="293" s="8" customFormat="1"/>
    <row r="294" s="8" customFormat="1"/>
    <row r="295" s="8" customFormat="1"/>
    <row r="296" s="8" customFormat="1"/>
    <row r="297" s="8" customFormat="1"/>
    <row r="298" s="8" customFormat="1"/>
    <row r="299" s="8" customFormat="1"/>
    <row r="300" s="8" customFormat="1"/>
    <row r="301" s="8" customFormat="1"/>
    <row r="302" s="8" customFormat="1"/>
    <row r="303" s="8" customFormat="1"/>
    <row r="304" s="8" customFormat="1"/>
    <row r="305" s="8" customFormat="1"/>
    <row r="306" s="8" customFormat="1"/>
    <row r="307" s="8" customFormat="1"/>
    <row r="308" s="8" customFormat="1"/>
    <row r="309" s="8" customFormat="1"/>
    <row r="310" s="8" customFormat="1"/>
    <row r="311" s="8" customFormat="1"/>
    <row r="312" s="8" customFormat="1"/>
    <row r="313" s="8" customFormat="1"/>
    <row r="314" s="8" customFormat="1"/>
    <row r="315" s="8" customFormat="1"/>
    <row r="316" s="8" customFormat="1"/>
    <row r="317" s="8" customFormat="1"/>
    <row r="318" s="8" customFormat="1"/>
    <row r="319" s="8" customFormat="1"/>
    <row r="320" s="8" customFormat="1"/>
    <row r="321" s="8" customFormat="1"/>
    <row r="322" s="8" customFormat="1"/>
    <row r="323" s="8" customFormat="1"/>
    <row r="324" s="8" customFormat="1"/>
    <row r="325" s="8" customFormat="1"/>
    <row r="326" s="8" customFormat="1"/>
    <row r="327" s="8" customFormat="1"/>
    <row r="328" s="8" customFormat="1"/>
    <row r="329" s="8" customFormat="1"/>
    <row r="330" s="8" customFormat="1"/>
    <row r="331" s="8" customFormat="1"/>
    <row r="332" s="8" customFormat="1"/>
    <row r="333" s="8" customFormat="1"/>
    <row r="334" s="8" customFormat="1"/>
    <row r="335" s="8" customFormat="1"/>
    <row r="336" s="8" customFormat="1"/>
    <row r="337" s="8" customFormat="1"/>
    <row r="338" s="8" customFormat="1"/>
    <row r="339" s="8" customFormat="1"/>
    <row r="340" s="8" customFormat="1"/>
    <row r="341" s="8" customFormat="1"/>
    <row r="342" s="8" customFormat="1"/>
    <row r="343" s="8" customFormat="1"/>
    <row r="344" s="8" customFormat="1"/>
    <row r="345" s="8" customFormat="1"/>
    <row r="346" s="8" customFormat="1"/>
    <row r="347" s="8" customFormat="1"/>
    <row r="348" s="8" customFormat="1"/>
    <row r="349" s="8" customFormat="1"/>
    <row r="350" s="8" customFormat="1"/>
    <row r="351" s="8" customFormat="1"/>
    <row r="352" s="8" customFormat="1"/>
    <row r="353" s="8" customFormat="1"/>
    <row r="354" s="8" customFormat="1"/>
    <row r="355" s="8" customFormat="1"/>
    <row r="356" s="8" customFormat="1"/>
    <row r="357" s="8" customFormat="1"/>
    <row r="358" s="8" customFormat="1"/>
    <row r="359" s="8" customFormat="1"/>
    <row r="360" s="8" customFormat="1"/>
    <row r="361" s="8" customFormat="1"/>
    <row r="362" s="8" customFormat="1"/>
    <row r="363" s="8" customFormat="1"/>
    <row r="364" s="8" customFormat="1"/>
    <row r="365" s="8" customFormat="1"/>
    <row r="366" s="8" customFormat="1"/>
    <row r="367" s="8" customFormat="1"/>
    <row r="368" s="8" customFormat="1"/>
    <row r="369" s="8" customFormat="1"/>
    <row r="370" s="8" customFormat="1"/>
    <row r="371" s="8" customFormat="1"/>
    <row r="372" s="8" customFormat="1"/>
    <row r="373" s="8" customFormat="1"/>
    <row r="374" s="8" customFormat="1"/>
    <row r="375" s="8" customFormat="1"/>
    <row r="376" s="8" customFormat="1"/>
    <row r="377" s="8" customFormat="1"/>
    <row r="378" s="8" customFormat="1"/>
    <row r="379" s="8" customFormat="1"/>
    <row r="380" s="8" customFormat="1"/>
    <row r="381" s="8" customFormat="1"/>
    <row r="382" s="8" customFormat="1"/>
    <row r="383" s="8" customFormat="1"/>
    <row r="384" s="8" customFormat="1"/>
    <row r="385" s="8" customFormat="1"/>
    <row r="386" s="8" customFormat="1"/>
    <row r="387" s="8" customFormat="1"/>
    <row r="388" s="8" customFormat="1"/>
    <row r="389" s="8" customFormat="1"/>
    <row r="390" s="8" customFormat="1"/>
    <row r="391" s="8" customFormat="1"/>
    <row r="392" s="8" customFormat="1"/>
    <row r="393" s="8" customFormat="1"/>
    <row r="394" s="8" customFormat="1"/>
    <row r="395" s="8" customFormat="1"/>
    <row r="396" s="8" customFormat="1"/>
    <row r="397" s="8" customFormat="1"/>
    <row r="398" s="8" customFormat="1"/>
    <row r="399" s="8" customFormat="1"/>
    <row r="400" s="8" customFormat="1"/>
    <row r="401" s="8" customFormat="1"/>
    <row r="402" s="8" customFormat="1"/>
    <row r="403" s="8" customFormat="1"/>
    <row r="404" s="8" customFormat="1"/>
    <row r="405" s="8" customFormat="1"/>
    <row r="406" s="8" customFormat="1"/>
    <row r="407" s="8" customFormat="1"/>
    <row r="408" s="8" customFormat="1"/>
    <row r="409" s="8" customFormat="1"/>
    <row r="410" s="8" customFormat="1"/>
    <row r="411" s="8" customFormat="1"/>
    <row r="412" s="8" customFormat="1"/>
    <row r="413" s="8" customFormat="1"/>
    <row r="414" s="8" customFormat="1"/>
    <row r="415" s="8" customFormat="1"/>
    <row r="416" s="8" customFormat="1"/>
    <row r="417" s="8" customFormat="1"/>
    <row r="418" s="8" customFormat="1"/>
    <row r="419" s="8" customFormat="1"/>
    <row r="420" s="8" customFormat="1"/>
    <row r="421" s="8" customFormat="1"/>
    <row r="422" s="8" customFormat="1"/>
    <row r="423" s="8" customFormat="1"/>
    <row r="424" s="8" customFormat="1"/>
    <row r="425" s="8" customFormat="1"/>
    <row r="426" s="8" customFormat="1"/>
    <row r="427" s="8" customFormat="1"/>
    <row r="428" s="8" customFormat="1"/>
    <row r="429" s="8" customFormat="1"/>
    <row r="430" s="8" customFormat="1"/>
    <row r="431" s="8" customFormat="1"/>
    <row r="432" s="8" customFormat="1"/>
    <row r="433" s="8" customFormat="1"/>
    <row r="434" s="8" customFormat="1"/>
    <row r="435" s="8" customFormat="1"/>
    <row r="436" s="8" customFormat="1"/>
    <row r="437" s="8" customFormat="1"/>
    <row r="438" s="8" customFormat="1"/>
    <row r="439" s="8" customFormat="1"/>
    <row r="440" s="8" customFormat="1"/>
    <row r="441" s="8" customFormat="1"/>
    <row r="442" s="8" customFormat="1"/>
    <row r="443" s="8" customFormat="1"/>
    <row r="444" s="8" customFormat="1"/>
    <row r="445" s="8" customFormat="1"/>
    <row r="446" s="8" customFormat="1"/>
    <row r="447" s="8" customFormat="1"/>
    <row r="448" s="8" customFormat="1"/>
    <row r="449" s="8" customFormat="1"/>
    <row r="450" s="8" customFormat="1"/>
    <row r="451" s="8" customFormat="1"/>
    <row r="452" s="8" customFormat="1"/>
    <row r="453" s="8" customFormat="1"/>
    <row r="454" s="8" customFormat="1"/>
    <row r="455" s="8" customFormat="1"/>
    <row r="456" s="8" customFormat="1"/>
    <row r="457" s="8" customFormat="1"/>
    <row r="458" s="8" customFormat="1"/>
    <row r="459" s="8" customFormat="1"/>
    <row r="460" s="8" customFormat="1"/>
    <row r="461" s="8" customFormat="1"/>
    <row r="462" s="8" customFormat="1"/>
    <row r="463" s="8" customFormat="1"/>
    <row r="464" s="8" customFormat="1"/>
    <row r="465" s="8" customFormat="1"/>
    <row r="466" s="8" customFormat="1"/>
    <row r="467" s="8" customFormat="1"/>
    <row r="468" s="8" customFormat="1"/>
    <row r="469" s="8" customFormat="1"/>
    <row r="470" s="8" customFormat="1"/>
    <row r="471" s="8" customFormat="1"/>
    <row r="472" s="8" customFormat="1"/>
    <row r="473" s="8" customFormat="1"/>
    <row r="474" s="8" customFormat="1"/>
    <row r="475" s="8" customFormat="1"/>
    <row r="476" s="8" customFormat="1"/>
    <row r="477" s="8" customFormat="1"/>
    <row r="478" s="8" customFormat="1"/>
    <row r="479" s="8" customFormat="1"/>
    <row r="480" s="8" customFormat="1"/>
    <row r="481" s="8" customFormat="1"/>
    <row r="482" s="8" customFormat="1"/>
    <row r="483" s="8" customFormat="1"/>
    <row r="484" s="8" customFormat="1"/>
    <row r="485" s="8" customFormat="1"/>
    <row r="486" s="8" customFormat="1"/>
    <row r="487" s="8" customFormat="1"/>
    <row r="488" s="8" customFormat="1"/>
    <row r="489" s="8" customFormat="1"/>
    <row r="490" s="8" customFormat="1"/>
    <row r="491" s="8" customFormat="1"/>
    <row r="492" s="8" customFormat="1"/>
    <row r="493" s="8" customFormat="1"/>
    <row r="494" s="8" customFormat="1"/>
    <row r="495" s="8" customFormat="1"/>
    <row r="496" s="8" customFormat="1"/>
    <row r="497" s="8" customFormat="1"/>
    <row r="498" s="8" customFormat="1"/>
    <row r="499" s="8" customFormat="1"/>
    <row r="500" s="8" customFormat="1"/>
    <row r="501" s="8" customFormat="1"/>
    <row r="502" s="8" customFormat="1"/>
    <row r="503" s="8" customFormat="1"/>
    <row r="504" s="8" customFormat="1"/>
    <row r="505" s="8" customFormat="1"/>
    <row r="506" s="8" customFormat="1"/>
    <row r="507" s="8" customFormat="1"/>
    <row r="508" s="8" customFormat="1"/>
    <row r="509" s="8" customFormat="1"/>
    <row r="510" s="8" customFormat="1"/>
    <row r="511" s="8" customFormat="1"/>
    <row r="512" s="8" customFormat="1"/>
    <row r="513" s="8" customFormat="1"/>
    <row r="514" s="8" customFormat="1"/>
    <row r="515" s="8" customFormat="1"/>
    <row r="516" s="8" customFormat="1"/>
    <row r="517" s="8" customFormat="1"/>
    <row r="518" s="8" customFormat="1"/>
    <row r="519" s="8" customFormat="1"/>
    <row r="520" s="8" customFormat="1"/>
    <row r="521" s="8" customFormat="1"/>
    <row r="522" s="8" customFormat="1"/>
    <row r="523" s="8" customFormat="1"/>
    <row r="524" s="8" customFormat="1"/>
    <row r="525" s="8" customFormat="1"/>
    <row r="526" s="8" customFormat="1"/>
    <row r="527" s="8" customFormat="1"/>
    <row r="528" s="8" customFormat="1"/>
    <row r="529" s="8" customFormat="1"/>
    <row r="530" s="8" customFormat="1"/>
    <row r="531" s="8" customFormat="1"/>
    <row r="532" s="8" customFormat="1"/>
    <row r="533" s="8" customFormat="1"/>
    <row r="534" s="8" customFormat="1"/>
    <row r="535" s="8" customFormat="1"/>
    <row r="536" s="8" customFormat="1"/>
    <row r="537" s="8" customFormat="1"/>
    <row r="538" s="8" customFormat="1"/>
    <row r="539" s="8" customFormat="1"/>
    <row r="540" s="8" customFormat="1"/>
    <row r="541" s="8" customFormat="1"/>
    <row r="542" s="8" customFormat="1"/>
    <row r="543" s="8" customFormat="1"/>
    <row r="544" s="8" customFormat="1"/>
    <row r="545" s="8" customFormat="1"/>
    <row r="546" s="8" customFormat="1"/>
    <row r="547" s="8" customFormat="1"/>
    <row r="548" s="8" customFormat="1"/>
    <row r="549" s="8" customFormat="1"/>
    <row r="550" s="8" customFormat="1"/>
    <row r="551" s="8" customFormat="1"/>
    <row r="552" s="8" customFormat="1"/>
    <row r="553" s="8" customFormat="1"/>
    <row r="554" s="8" customFormat="1"/>
    <row r="555" s="8" customFormat="1"/>
    <row r="556" s="8" customFormat="1"/>
    <row r="557" s="8" customFormat="1"/>
    <row r="558" s="8" customFormat="1"/>
    <row r="559" s="8" customFormat="1"/>
    <row r="560" s="8" customFormat="1"/>
    <row r="561" s="8" customFormat="1"/>
    <row r="562" s="8" customFormat="1"/>
    <row r="563" s="8" customFormat="1"/>
    <row r="564" s="8" customFormat="1"/>
    <row r="565" s="8" customFormat="1"/>
    <row r="566" s="8" customFormat="1"/>
    <row r="567" s="8" customFormat="1"/>
    <row r="568" s="8" customFormat="1"/>
    <row r="569" s="8" customFormat="1"/>
    <row r="570" s="8" customFormat="1"/>
    <row r="571" s="8" customFormat="1"/>
    <row r="572" s="8" customFormat="1"/>
    <row r="573" s="8" customFormat="1"/>
    <row r="574" s="8" customFormat="1"/>
    <row r="575" s="8" customFormat="1"/>
    <row r="576" s="8" customFormat="1"/>
    <row r="577" s="8" customFormat="1"/>
    <row r="578" s="8" customFormat="1"/>
    <row r="579" s="8" customFormat="1"/>
    <row r="580" s="8" customFormat="1"/>
    <row r="581" s="8" customFormat="1"/>
    <row r="582" s="8" customFormat="1"/>
    <row r="583" s="8" customFormat="1"/>
    <row r="584" s="8" customFormat="1"/>
    <row r="585" s="8" customFormat="1"/>
    <row r="586" s="8" customFormat="1"/>
    <row r="587" s="8" customFormat="1"/>
    <row r="588" s="8" customFormat="1"/>
    <row r="589" s="8" customFormat="1"/>
    <row r="590" s="8" customFormat="1"/>
    <row r="591" s="8" customFormat="1"/>
    <row r="592" s="8" customFormat="1"/>
    <row r="593" s="8" customFormat="1"/>
    <row r="594" s="8" customFormat="1"/>
    <row r="595" s="8" customFormat="1"/>
    <row r="596" s="8" customFormat="1"/>
    <row r="597" s="8" customFormat="1"/>
    <row r="598" s="8" customFormat="1"/>
    <row r="599" s="8" customFormat="1"/>
    <row r="600" s="8" customFormat="1"/>
    <row r="601" s="8" customFormat="1"/>
    <row r="602" s="8" customFormat="1"/>
    <row r="603" s="8" customFormat="1"/>
    <row r="604" s="8" customFormat="1"/>
    <row r="605" s="8" customFormat="1"/>
    <row r="606" s="8" customFormat="1"/>
    <row r="607" s="8" customFormat="1"/>
    <row r="608" s="8" customFormat="1"/>
    <row r="609" s="8" customFormat="1"/>
    <row r="610" s="8" customFormat="1"/>
    <row r="611" s="8" customFormat="1"/>
    <row r="612" s="8" customFormat="1"/>
    <row r="613" s="8" customFormat="1"/>
    <row r="614" s="8" customFormat="1"/>
    <row r="615" s="8" customFormat="1"/>
    <row r="616" s="8" customFormat="1"/>
    <row r="617" s="8" customFormat="1"/>
    <row r="618" s="8" customFormat="1"/>
    <row r="619" s="8" customFormat="1"/>
    <row r="620" s="8" customFormat="1"/>
    <row r="621" s="8" customFormat="1"/>
    <row r="622" s="8" customFormat="1"/>
    <row r="623" s="8" customFormat="1"/>
    <row r="624" s="8" customFormat="1"/>
    <row r="625" s="8" customFormat="1"/>
    <row r="626" s="8" customFormat="1"/>
    <row r="627" s="8" customFormat="1"/>
    <row r="628" s="8" customFormat="1"/>
    <row r="629" s="8" customFormat="1"/>
    <row r="630" s="8" customFormat="1"/>
    <row r="631" s="8" customFormat="1"/>
    <row r="632" s="8" customFormat="1"/>
    <row r="633" s="8" customFormat="1"/>
    <row r="634" s="8" customFormat="1"/>
    <row r="635" s="8" customFormat="1"/>
    <row r="636" s="8" customFormat="1"/>
    <row r="637" s="8" customFormat="1"/>
    <row r="638" s="8" customFormat="1"/>
    <row r="639" s="8" customFormat="1"/>
    <row r="640" s="8" customFormat="1"/>
    <row r="641" s="8" customFormat="1"/>
    <row r="642" s="8" customFormat="1"/>
    <row r="643" s="8" customFormat="1"/>
    <row r="644" s="8" customFormat="1"/>
    <row r="645" s="8" customFormat="1"/>
    <row r="646" s="8" customFormat="1"/>
    <row r="647" s="8" customFormat="1"/>
    <row r="648" s="8" customFormat="1"/>
    <row r="649" s="8" customFormat="1"/>
    <row r="650" s="8" customFormat="1"/>
    <row r="651" s="8" customFormat="1"/>
    <row r="652" s="8" customFormat="1"/>
    <row r="653" s="8" customFormat="1"/>
    <row r="654" s="8" customFormat="1"/>
    <row r="655" s="8" customFormat="1"/>
    <row r="656" s="8" customFormat="1"/>
    <row r="657" s="8" customFormat="1"/>
    <row r="658" s="8" customFormat="1"/>
    <row r="659" s="8" customFormat="1"/>
    <row r="660" s="8" customFormat="1"/>
    <row r="661" s="8" customFormat="1"/>
    <row r="662" s="8" customFormat="1"/>
    <row r="663" s="8" customFormat="1"/>
    <row r="664" s="8" customFormat="1"/>
    <row r="665" s="8" customFormat="1"/>
    <row r="666" s="8" customFormat="1"/>
    <row r="667" s="8" customFormat="1"/>
    <row r="668" s="8" customFormat="1"/>
    <row r="669" s="8" customFormat="1"/>
    <row r="670" s="8" customFormat="1"/>
    <row r="671" s="8" customFormat="1"/>
    <row r="672" s="8" customFormat="1"/>
    <row r="673" s="8" customFormat="1"/>
    <row r="674" s="8" customFormat="1"/>
    <row r="675" s="8" customFormat="1"/>
    <row r="676" s="8" customFormat="1"/>
    <row r="677" s="8" customFormat="1"/>
    <row r="678" s="8" customFormat="1"/>
    <row r="679" s="8" customFormat="1"/>
    <row r="680" s="8" customFormat="1"/>
    <row r="681" s="8" customFormat="1"/>
    <row r="682" s="8" customFormat="1"/>
    <row r="683" s="8" customFormat="1"/>
    <row r="684" s="8" customFormat="1"/>
    <row r="685" s="8" customFormat="1"/>
    <row r="686" s="8" customFormat="1"/>
    <row r="687" s="8" customFormat="1"/>
    <row r="688" s="8" customFormat="1"/>
    <row r="689" s="8" customFormat="1"/>
    <row r="690" s="8" customFormat="1"/>
    <row r="691" s="8" customFormat="1"/>
    <row r="692" s="8" customFormat="1"/>
    <row r="693" s="8" customFormat="1"/>
    <row r="694" s="8" customFormat="1"/>
    <row r="695" s="8" customFormat="1"/>
    <row r="696" s="8" customFormat="1"/>
    <row r="697" s="8" customFormat="1"/>
    <row r="698" s="8" customFormat="1"/>
    <row r="699" s="8" customFormat="1"/>
    <row r="700" s="8" customFormat="1"/>
    <row r="701" s="8" customFormat="1"/>
    <row r="702" s="8" customFormat="1"/>
    <row r="703" s="8" customFormat="1"/>
    <row r="704" s="8" customFormat="1"/>
    <row r="705" s="8" customFormat="1"/>
    <row r="706" s="8" customFormat="1"/>
    <row r="707" s="8" customFormat="1"/>
    <row r="708" s="8" customFormat="1"/>
    <row r="709" s="8" customFormat="1"/>
    <row r="710" s="8" customFormat="1"/>
    <row r="711" s="8" customFormat="1"/>
    <row r="712" s="8" customFormat="1"/>
    <row r="713" s="8" customFormat="1"/>
    <row r="714" s="8" customFormat="1"/>
    <row r="715" s="8" customFormat="1"/>
    <row r="716" s="8" customFormat="1"/>
    <row r="717" s="8" customFormat="1"/>
    <row r="718" s="8" customFormat="1"/>
    <row r="719" s="8" customFormat="1"/>
    <row r="720" s="8" customFormat="1"/>
    <row r="721" s="8" customFormat="1"/>
    <row r="722" s="8" customFormat="1"/>
    <row r="723" s="8" customFormat="1"/>
    <row r="724" s="8" customFormat="1"/>
    <row r="725" s="8" customFormat="1"/>
    <row r="726" s="8" customFormat="1"/>
    <row r="727" s="8" customFormat="1"/>
    <row r="728" s="8" customFormat="1"/>
    <row r="729" s="8" customFormat="1"/>
    <row r="730" s="8" customFormat="1"/>
    <row r="731" s="8" customFormat="1"/>
    <row r="732" s="8" customFormat="1"/>
    <row r="733" s="8" customFormat="1"/>
    <row r="734" s="8" customFormat="1"/>
    <row r="735" s="8" customFormat="1"/>
    <row r="736" s="8" customFormat="1"/>
    <row r="737" s="8" customFormat="1"/>
    <row r="738" s="8" customFormat="1"/>
    <row r="739" s="8" customFormat="1"/>
    <row r="740" s="8" customFormat="1"/>
    <row r="741" s="8" customFormat="1"/>
    <row r="742" s="8" customFormat="1"/>
    <row r="743" s="8" customFormat="1"/>
    <row r="744" s="8" customFormat="1"/>
    <row r="745" s="8" customFormat="1"/>
    <row r="746" s="8" customFormat="1"/>
    <row r="747" s="8" customFormat="1"/>
    <row r="748" s="8" customFormat="1"/>
    <row r="749" s="8" customFormat="1"/>
    <row r="750" s="8" customFormat="1"/>
    <row r="751" s="8" customFormat="1"/>
    <row r="752" s="8" customFormat="1"/>
    <row r="753" s="8" customFormat="1"/>
    <row r="754" s="8" customFormat="1"/>
    <row r="755" s="8" customFormat="1"/>
    <row r="756" s="8" customFormat="1"/>
    <row r="757" s="8" customFormat="1"/>
    <row r="758" s="8" customFormat="1"/>
    <row r="759" s="8" customFormat="1"/>
    <row r="760" s="8" customFormat="1"/>
    <row r="761" s="8" customFormat="1"/>
    <row r="762" s="8" customFormat="1"/>
    <row r="763" s="8" customFormat="1"/>
    <row r="764" s="8" customFormat="1"/>
    <row r="765" s="8" customFormat="1"/>
    <row r="766" s="8" customFormat="1"/>
    <row r="767" s="8" customFormat="1"/>
    <row r="768" s="8" customFormat="1"/>
    <row r="769" s="8" customFormat="1"/>
    <row r="770" s="8" customFormat="1"/>
    <row r="771" s="8" customFormat="1"/>
    <row r="772" s="8" customFormat="1"/>
    <row r="773" s="8" customFormat="1"/>
    <row r="774" s="8" customFormat="1"/>
    <row r="775" s="8" customFormat="1"/>
    <row r="776" s="8" customFormat="1"/>
    <row r="777" s="8" customFormat="1"/>
    <row r="778" s="8" customFormat="1"/>
    <row r="779" s="8" customFormat="1"/>
    <row r="780" s="8" customFormat="1"/>
    <row r="781" s="8" customFormat="1"/>
    <row r="782" s="8" customFormat="1"/>
    <row r="783" s="8" customFormat="1"/>
    <row r="784" s="8" customFormat="1"/>
    <row r="785" s="8" customFormat="1"/>
    <row r="786" s="8" customFormat="1"/>
    <row r="787" s="8" customFormat="1"/>
    <row r="788" s="8" customFormat="1"/>
    <row r="789" s="8" customFormat="1"/>
    <row r="790" s="8" customFormat="1"/>
    <row r="791" s="8" customFormat="1"/>
    <row r="792" s="8" customFormat="1"/>
    <row r="793" s="8" customFormat="1"/>
    <row r="794" s="8" customFormat="1"/>
    <row r="795" s="8" customFormat="1"/>
    <row r="796" s="8" customFormat="1"/>
    <row r="797" s="8" customFormat="1"/>
    <row r="798" s="8" customFormat="1"/>
    <row r="799" s="8" customFormat="1"/>
    <row r="800" s="8" customFormat="1"/>
  </sheetData>
  <phoneticPr fontId="4"/>
  <conditionalFormatting sqref="D801:D1048576 D1:D243">
    <cfRule type="expression" dxfId="2" priority="5">
      <formula>$D1&lt;&gt;""</formula>
    </cfRule>
  </conditionalFormatting>
  <conditionalFormatting sqref="B1">
    <cfRule type="duplicateValues" dxfId="1" priority="2"/>
  </conditionalFormatting>
  <conditionalFormatting sqref="A114">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F6C67A-F1A4-403B-A649-875640221B37}">
  <sheetPr codeName="Sheet6"/>
  <dimension ref="A1:AV243"/>
  <sheetViews>
    <sheetView topLeftCell="L202" workbookViewId="0">
      <selection activeCell="U2" sqref="U2:U237"/>
    </sheetView>
  </sheetViews>
  <sheetFormatPr defaultRowHeight="15" customHeight="1"/>
  <cols>
    <col min="1" max="20" width="15.625" customWidth="1"/>
    <col min="21" max="21" width="15.625" style="60" customWidth="1"/>
    <col min="22" max="48" width="15.625" customWidth="1"/>
  </cols>
  <sheetData>
    <row r="1" spans="1:48" ht="15" customHeight="1">
      <c r="A1" s="39" t="s">
        <v>557</v>
      </c>
      <c r="B1" s="39" t="s">
        <v>558</v>
      </c>
      <c r="C1" s="39" t="s">
        <v>559</v>
      </c>
      <c r="D1" s="39" t="s">
        <v>560</v>
      </c>
      <c r="E1" s="39" t="s">
        <v>561</v>
      </c>
      <c r="F1" s="39" t="s">
        <v>562</v>
      </c>
      <c r="G1" s="39" t="s">
        <v>563</v>
      </c>
      <c r="H1" s="40" t="s">
        <v>564</v>
      </c>
      <c r="I1" s="41" t="s">
        <v>565</v>
      </c>
      <c r="J1" s="41" t="s">
        <v>566</v>
      </c>
      <c r="K1" s="41" t="s">
        <v>567</v>
      </c>
      <c r="L1" s="39" t="s">
        <v>568</v>
      </c>
      <c r="M1" s="39" t="s">
        <v>569</v>
      </c>
      <c r="N1" s="39" t="s">
        <v>570</v>
      </c>
      <c r="O1" s="39" t="s">
        <v>571</v>
      </c>
      <c r="P1" s="39" t="s">
        <v>572</v>
      </c>
      <c r="Q1" s="39" t="s">
        <v>573</v>
      </c>
      <c r="R1" s="39" t="s">
        <v>574</v>
      </c>
      <c r="S1" s="39" t="s">
        <v>575</v>
      </c>
      <c r="T1" s="39" t="s">
        <v>576</v>
      </c>
      <c r="U1" s="39" t="s">
        <v>577</v>
      </c>
      <c r="V1" s="39" t="s">
        <v>578</v>
      </c>
      <c r="W1" s="39" t="s">
        <v>579</v>
      </c>
      <c r="X1" s="39" t="s">
        <v>580</v>
      </c>
      <c r="Y1" s="39" t="s">
        <v>581</v>
      </c>
      <c r="Z1" s="39" t="s">
        <v>582</v>
      </c>
      <c r="AA1" s="39" t="s">
        <v>583</v>
      </c>
      <c r="AB1" s="39" t="s">
        <v>584</v>
      </c>
      <c r="AC1" s="39" t="s">
        <v>585</v>
      </c>
      <c r="AD1" s="39" t="s">
        <v>586</v>
      </c>
      <c r="AE1" s="39" t="s">
        <v>587</v>
      </c>
      <c r="AF1" s="39" t="s">
        <v>588</v>
      </c>
      <c r="AG1" s="39" t="s">
        <v>589</v>
      </c>
      <c r="AH1" s="41" t="s">
        <v>590</v>
      </c>
      <c r="AI1" s="39" t="s">
        <v>591</v>
      </c>
      <c r="AJ1" s="39" t="s">
        <v>592</v>
      </c>
      <c r="AK1" s="39" t="s">
        <v>593</v>
      </c>
      <c r="AL1" s="39" t="s">
        <v>594</v>
      </c>
      <c r="AM1" s="40" t="s">
        <v>595</v>
      </c>
      <c r="AN1" s="39" t="s">
        <v>596</v>
      </c>
      <c r="AO1" s="39" t="s">
        <v>597</v>
      </c>
      <c r="AP1" s="39" t="s">
        <v>598</v>
      </c>
      <c r="AQ1" s="40" t="s">
        <v>599</v>
      </c>
      <c r="AR1" s="39" t="s">
        <v>600</v>
      </c>
      <c r="AS1" s="39" t="s">
        <v>601</v>
      </c>
      <c r="AT1" s="39" t="s">
        <v>602</v>
      </c>
      <c r="AU1" s="40" t="s">
        <v>603</v>
      </c>
      <c r="AV1" s="41" t="s">
        <v>604</v>
      </c>
    </row>
    <row r="2" spans="1:48" ht="15" customHeight="1">
      <c r="A2">
        <v>820590178</v>
      </c>
      <c r="B2" t="s">
        <v>92</v>
      </c>
      <c r="C2" t="s">
        <v>605</v>
      </c>
      <c r="D2" t="s">
        <v>606</v>
      </c>
      <c r="E2" t="s">
        <v>1440</v>
      </c>
      <c r="G2" t="s">
        <v>607</v>
      </c>
      <c r="H2" s="15" t="s">
        <v>2579</v>
      </c>
      <c r="I2">
        <v>101932</v>
      </c>
      <c r="J2">
        <v>0</v>
      </c>
      <c r="K2" t="s">
        <v>608</v>
      </c>
      <c r="O2" t="s">
        <v>2538</v>
      </c>
      <c r="T2" s="3"/>
      <c r="U2" s="61" t="s">
        <v>2459</v>
      </c>
      <c r="V2" t="s">
        <v>609</v>
      </c>
      <c r="W2" t="s">
        <v>610</v>
      </c>
      <c r="Y2" t="s">
        <v>1184</v>
      </c>
      <c r="AA2" t="s">
        <v>1174</v>
      </c>
      <c r="AB2" t="s">
        <v>98</v>
      </c>
      <c r="AC2" t="s">
        <v>611</v>
      </c>
      <c r="AF2" t="s">
        <v>496</v>
      </c>
      <c r="AH2" t="s">
        <v>608</v>
      </c>
      <c r="AJ2" t="s">
        <v>92</v>
      </c>
      <c r="AK2" t="s">
        <v>612</v>
      </c>
      <c r="AL2" t="s">
        <v>613</v>
      </c>
      <c r="AN2" t="s">
        <v>614</v>
      </c>
      <c r="AR2" t="s">
        <v>93</v>
      </c>
    </row>
    <row r="3" spans="1:48" ht="15" customHeight="1">
      <c r="A3">
        <v>820590179</v>
      </c>
      <c r="B3" t="s">
        <v>100</v>
      </c>
      <c r="C3" t="s">
        <v>605</v>
      </c>
      <c r="D3" t="s">
        <v>615</v>
      </c>
      <c r="E3" t="s">
        <v>1441</v>
      </c>
      <c r="G3" t="s">
        <v>607</v>
      </c>
      <c r="H3" s="15" t="s">
        <v>2579</v>
      </c>
      <c r="I3">
        <v>57311</v>
      </c>
      <c r="J3">
        <v>0</v>
      </c>
      <c r="K3" t="s">
        <v>98</v>
      </c>
      <c r="O3" t="s">
        <v>2637</v>
      </c>
      <c r="T3" s="3"/>
      <c r="U3" s="61" t="s">
        <v>2459</v>
      </c>
      <c r="V3" t="s">
        <v>616</v>
      </c>
      <c r="W3" t="s">
        <v>610</v>
      </c>
      <c r="Y3" t="s">
        <v>611</v>
      </c>
      <c r="AA3" t="s">
        <v>617</v>
      </c>
      <c r="AB3" t="s">
        <v>98</v>
      </c>
      <c r="AC3" t="s">
        <v>611</v>
      </c>
      <c r="AF3" t="s">
        <v>496</v>
      </c>
      <c r="AH3" t="s">
        <v>98</v>
      </c>
      <c r="AJ3" t="s">
        <v>100</v>
      </c>
      <c r="AK3" t="s">
        <v>612</v>
      </c>
      <c r="AL3" t="s">
        <v>618</v>
      </c>
      <c r="AN3" t="s">
        <v>614</v>
      </c>
      <c r="AR3" t="s">
        <v>93</v>
      </c>
    </row>
    <row r="4" spans="1:48" ht="15" customHeight="1">
      <c r="A4">
        <v>820590183</v>
      </c>
      <c r="B4" t="s">
        <v>101</v>
      </c>
      <c r="C4" t="s">
        <v>605</v>
      </c>
      <c r="D4" t="s">
        <v>619</v>
      </c>
      <c r="E4" t="s">
        <v>2458</v>
      </c>
      <c r="G4" t="s">
        <v>607</v>
      </c>
      <c r="H4" s="15" t="s">
        <v>2579</v>
      </c>
      <c r="I4">
        <v>88912</v>
      </c>
      <c r="J4">
        <v>0</v>
      </c>
      <c r="K4" t="s">
        <v>608</v>
      </c>
      <c r="O4" t="s">
        <v>1452</v>
      </c>
      <c r="T4" s="3"/>
      <c r="U4" s="61" t="s">
        <v>2459</v>
      </c>
      <c r="V4" t="s">
        <v>620</v>
      </c>
      <c r="W4" t="s">
        <v>610</v>
      </c>
      <c r="Y4" t="s">
        <v>1185</v>
      </c>
      <c r="AA4" t="s">
        <v>1175</v>
      </c>
      <c r="AB4" t="s">
        <v>98</v>
      </c>
      <c r="AC4" t="s">
        <v>611</v>
      </c>
      <c r="AF4" t="s">
        <v>496</v>
      </c>
      <c r="AH4" t="s">
        <v>608</v>
      </c>
      <c r="AJ4" t="s">
        <v>101</v>
      </c>
      <c r="AK4" t="s">
        <v>612</v>
      </c>
      <c r="AL4" t="s">
        <v>621</v>
      </c>
      <c r="AN4" t="s">
        <v>614</v>
      </c>
      <c r="AR4" t="s">
        <v>93</v>
      </c>
    </row>
    <row r="5" spans="1:48" ht="15" customHeight="1">
      <c r="A5">
        <v>820590184</v>
      </c>
      <c r="B5" t="s">
        <v>102</v>
      </c>
      <c r="C5" t="s">
        <v>605</v>
      </c>
      <c r="D5" t="s">
        <v>606</v>
      </c>
      <c r="E5" t="s">
        <v>1442</v>
      </c>
      <c r="G5" t="s">
        <v>607</v>
      </c>
      <c r="H5" s="15" t="s">
        <v>2579</v>
      </c>
      <c r="I5">
        <v>46816</v>
      </c>
      <c r="J5">
        <v>0</v>
      </c>
      <c r="K5" t="s">
        <v>98</v>
      </c>
      <c r="O5" t="s">
        <v>2638</v>
      </c>
      <c r="T5" s="3"/>
      <c r="U5" s="61" t="s">
        <v>2459</v>
      </c>
      <c r="V5" t="s">
        <v>1176</v>
      </c>
      <c r="W5" t="s">
        <v>610</v>
      </c>
      <c r="Y5" t="s">
        <v>611</v>
      </c>
      <c r="AA5" t="s">
        <v>1175</v>
      </c>
      <c r="AB5" t="s">
        <v>98</v>
      </c>
      <c r="AC5" t="s">
        <v>611</v>
      </c>
      <c r="AF5" t="s">
        <v>496</v>
      </c>
      <c r="AH5" t="s">
        <v>608</v>
      </c>
      <c r="AJ5" t="s">
        <v>102</v>
      </c>
      <c r="AK5" t="s">
        <v>612</v>
      </c>
      <c r="AL5" t="s">
        <v>622</v>
      </c>
      <c r="AN5" t="s">
        <v>614</v>
      </c>
      <c r="AR5" t="s">
        <v>93</v>
      </c>
    </row>
    <row r="6" spans="1:48" ht="15" customHeight="1">
      <c r="A6">
        <v>820590185</v>
      </c>
      <c r="B6" t="s">
        <v>103</v>
      </c>
      <c r="C6" t="s">
        <v>605</v>
      </c>
      <c r="D6" t="s">
        <v>606</v>
      </c>
      <c r="E6" t="s">
        <v>1177</v>
      </c>
      <c r="G6" t="s">
        <v>607</v>
      </c>
      <c r="H6" s="15" t="s">
        <v>2579</v>
      </c>
      <c r="I6">
        <v>45897</v>
      </c>
      <c r="J6">
        <v>0</v>
      </c>
      <c r="K6" t="s">
        <v>98</v>
      </c>
      <c r="O6" t="s">
        <v>2639</v>
      </c>
      <c r="T6" s="3"/>
      <c r="U6" s="61" t="s">
        <v>2459</v>
      </c>
      <c r="V6" t="s">
        <v>1178</v>
      </c>
      <c r="W6" t="s">
        <v>610</v>
      </c>
      <c r="Y6" t="s">
        <v>1184</v>
      </c>
      <c r="AA6" t="s">
        <v>1175</v>
      </c>
      <c r="AB6" t="s">
        <v>98</v>
      </c>
      <c r="AC6" t="s">
        <v>611</v>
      </c>
      <c r="AF6" t="s">
        <v>496</v>
      </c>
      <c r="AH6" t="s">
        <v>608</v>
      </c>
      <c r="AJ6" t="s">
        <v>103</v>
      </c>
      <c r="AK6" t="s">
        <v>612</v>
      </c>
      <c r="AL6" t="s">
        <v>623</v>
      </c>
      <c r="AN6" t="s">
        <v>614</v>
      </c>
      <c r="AR6" t="s">
        <v>93</v>
      </c>
    </row>
    <row r="7" spans="1:48" ht="15" customHeight="1">
      <c r="A7">
        <v>820590186</v>
      </c>
      <c r="B7" t="s">
        <v>104</v>
      </c>
      <c r="C7" t="s">
        <v>605</v>
      </c>
      <c r="D7" t="s">
        <v>619</v>
      </c>
      <c r="E7" t="s">
        <v>1179</v>
      </c>
      <c r="G7" t="s">
        <v>607</v>
      </c>
      <c r="H7" s="15" t="s">
        <v>2579</v>
      </c>
      <c r="I7">
        <v>48659</v>
      </c>
      <c r="J7">
        <v>0</v>
      </c>
      <c r="K7" t="s">
        <v>608</v>
      </c>
      <c r="O7" t="s">
        <v>1512</v>
      </c>
      <c r="T7" s="3"/>
      <c r="U7" s="61" t="s">
        <v>2459</v>
      </c>
      <c r="V7" t="s">
        <v>624</v>
      </c>
      <c r="W7" t="s">
        <v>610</v>
      </c>
      <c r="Y7" t="s">
        <v>1185</v>
      </c>
      <c r="AA7" t="s">
        <v>1175</v>
      </c>
      <c r="AB7" t="s">
        <v>98</v>
      </c>
      <c r="AC7" t="s">
        <v>611</v>
      </c>
      <c r="AF7" t="s">
        <v>496</v>
      </c>
      <c r="AH7" t="s">
        <v>608</v>
      </c>
      <c r="AJ7" t="s">
        <v>104</v>
      </c>
      <c r="AK7" t="s">
        <v>612</v>
      </c>
      <c r="AL7" t="s">
        <v>625</v>
      </c>
      <c r="AN7" t="s">
        <v>614</v>
      </c>
      <c r="AR7" t="s">
        <v>93</v>
      </c>
    </row>
    <row r="8" spans="1:48" ht="15" customHeight="1">
      <c r="A8">
        <v>820590187</v>
      </c>
      <c r="B8" t="s">
        <v>105</v>
      </c>
      <c r="C8" t="s">
        <v>605</v>
      </c>
      <c r="D8" t="s">
        <v>619</v>
      </c>
      <c r="E8" t="s">
        <v>1180</v>
      </c>
      <c r="G8" t="s">
        <v>607</v>
      </c>
      <c r="H8" s="15" t="s">
        <v>2579</v>
      </c>
      <c r="I8">
        <v>47758</v>
      </c>
      <c r="J8">
        <v>0</v>
      </c>
      <c r="K8" t="s">
        <v>608</v>
      </c>
      <c r="O8" t="s">
        <v>1500</v>
      </c>
      <c r="T8" s="3"/>
      <c r="U8" s="61" t="s">
        <v>2459</v>
      </c>
      <c r="V8" t="s">
        <v>1181</v>
      </c>
      <c r="W8" t="s">
        <v>610</v>
      </c>
      <c r="Y8" t="s">
        <v>1185</v>
      </c>
      <c r="AA8" t="s">
        <v>1175</v>
      </c>
      <c r="AB8" t="s">
        <v>98</v>
      </c>
      <c r="AC8" t="s">
        <v>611</v>
      </c>
      <c r="AF8" t="s">
        <v>496</v>
      </c>
      <c r="AH8" t="s">
        <v>608</v>
      </c>
      <c r="AJ8" t="s">
        <v>105</v>
      </c>
      <c r="AK8" t="s">
        <v>612</v>
      </c>
      <c r="AL8" t="s">
        <v>626</v>
      </c>
      <c r="AN8" t="s">
        <v>614</v>
      </c>
      <c r="AR8" t="s">
        <v>93</v>
      </c>
    </row>
    <row r="9" spans="1:48" ht="15" customHeight="1">
      <c r="A9">
        <v>820590191</v>
      </c>
      <c r="B9" t="s">
        <v>21</v>
      </c>
      <c r="C9" t="s">
        <v>605</v>
      </c>
      <c r="D9" t="s">
        <v>606</v>
      </c>
      <c r="E9" t="s">
        <v>1182</v>
      </c>
      <c r="G9" t="s">
        <v>607</v>
      </c>
      <c r="H9" s="15" t="s">
        <v>2579</v>
      </c>
      <c r="I9">
        <v>148920</v>
      </c>
      <c r="J9">
        <v>0</v>
      </c>
      <c r="K9" t="s">
        <v>98</v>
      </c>
      <c r="O9" t="s">
        <v>2640</v>
      </c>
      <c r="T9" s="3"/>
      <c r="U9" s="61" t="s">
        <v>2459</v>
      </c>
      <c r="V9" t="s">
        <v>627</v>
      </c>
      <c r="W9" t="s">
        <v>610</v>
      </c>
      <c r="Y9" t="s">
        <v>611</v>
      </c>
      <c r="AA9" t="s">
        <v>1175</v>
      </c>
      <c r="AB9" t="s">
        <v>98</v>
      </c>
      <c r="AC9" t="s">
        <v>611</v>
      </c>
      <c r="AF9" t="s">
        <v>496</v>
      </c>
      <c r="AH9" t="s">
        <v>608</v>
      </c>
      <c r="AJ9" t="s">
        <v>21</v>
      </c>
      <c r="AK9" t="s">
        <v>612</v>
      </c>
      <c r="AL9" t="s">
        <v>628</v>
      </c>
      <c r="AN9" t="s">
        <v>614</v>
      </c>
      <c r="AR9" t="s">
        <v>93</v>
      </c>
    </row>
    <row r="10" spans="1:48" ht="15" customHeight="1">
      <c r="A10">
        <v>820590192</v>
      </c>
      <c r="B10" t="s">
        <v>22</v>
      </c>
      <c r="C10" t="s">
        <v>605</v>
      </c>
      <c r="D10" t="s">
        <v>606</v>
      </c>
      <c r="E10" t="s">
        <v>1183</v>
      </c>
      <c r="G10" t="s">
        <v>607</v>
      </c>
      <c r="H10" s="15" t="s">
        <v>2579</v>
      </c>
      <c r="I10">
        <v>257562</v>
      </c>
      <c r="J10">
        <v>0</v>
      </c>
      <c r="K10" t="s">
        <v>98</v>
      </c>
      <c r="O10" t="s">
        <v>2641</v>
      </c>
      <c r="T10" s="3"/>
      <c r="U10" s="61" t="s">
        <v>2459</v>
      </c>
      <c r="V10" t="s">
        <v>629</v>
      </c>
      <c r="W10" t="s">
        <v>610</v>
      </c>
      <c r="Y10" t="s">
        <v>1184</v>
      </c>
      <c r="AA10" t="s">
        <v>1175</v>
      </c>
      <c r="AB10" t="s">
        <v>98</v>
      </c>
      <c r="AC10" t="s">
        <v>611</v>
      </c>
      <c r="AF10" t="s">
        <v>496</v>
      </c>
      <c r="AH10" t="s">
        <v>608</v>
      </c>
      <c r="AJ10" t="s">
        <v>22</v>
      </c>
      <c r="AK10" t="s">
        <v>612</v>
      </c>
      <c r="AL10" t="s">
        <v>630</v>
      </c>
      <c r="AN10" t="s">
        <v>614</v>
      </c>
      <c r="AR10" t="s">
        <v>93</v>
      </c>
    </row>
    <row r="11" spans="1:48" ht="15" customHeight="1">
      <c r="A11">
        <v>820590196</v>
      </c>
      <c r="B11" t="s">
        <v>106</v>
      </c>
      <c r="C11" t="s">
        <v>605</v>
      </c>
      <c r="E11" t="s">
        <v>1186</v>
      </c>
      <c r="G11" t="s">
        <v>607</v>
      </c>
      <c r="H11" s="15" t="s">
        <v>2579</v>
      </c>
      <c r="I11">
        <v>202388</v>
      </c>
      <c r="J11">
        <v>0</v>
      </c>
      <c r="K11" t="s">
        <v>98</v>
      </c>
      <c r="O11" t="s">
        <v>2642</v>
      </c>
      <c r="T11" s="3"/>
      <c r="U11" s="61" t="s">
        <v>2459</v>
      </c>
      <c r="V11" t="s">
        <v>631</v>
      </c>
      <c r="W11" t="s">
        <v>610</v>
      </c>
      <c r="Y11" t="s">
        <v>611</v>
      </c>
      <c r="AA11" t="s">
        <v>1175</v>
      </c>
      <c r="AB11" t="s">
        <v>98</v>
      </c>
      <c r="AC11" t="s">
        <v>611</v>
      </c>
      <c r="AF11" t="s">
        <v>496</v>
      </c>
      <c r="AH11" t="s">
        <v>608</v>
      </c>
      <c r="AJ11" t="s">
        <v>106</v>
      </c>
      <c r="AK11" t="s">
        <v>612</v>
      </c>
      <c r="AL11" t="s">
        <v>632</v>
      </c>
      <c r="AN11" t="s">
        <v>614</v>
      </c>
      <c r="AR11" t="s">
        <v>93</v>
      </c>
    </row>
    <row r="12" spans="1:48" ht="15" customHeight="1">
      <c r="A12">
        <v>820590197</v>
      </c>
      <c r="B12" t="s">
        <v>24</v>
      </c>
      <c r="C12" t="s">
        <v>605</v>
      </c>
      <c r="D12" t="s">
        <v>619</v>
      </c>
      <c r="E12" t="s">
        <v>633</v>
      </c>
      <c r="G12" t="s">
        <v>607</v>
      </c>
      <c r="H12" s="15" t="s">
        <v>2579</v>
      </c>
      <c r="I12">
        <v>232522</v>
      </c>
      <c r="J12">
        <v>0</v>
      </c>
      <c r="K12" t="s">
        <v>98</v>
      </c>
      <c r="O12" t="s">
        <v>2643</v>
      </c>
      <c r="T12" s="3"/>
      <c r="U12" s="61" t="s">
        <v>2459</v>
      </c>
      <c r="V12" t="s">
        <v>634</v>
      </c>
      <c r="W12" t="s">
        <v>610</v>
      </c>
      <c r="Y12" t="s">
        <v>611</v>
      </c>
      <c r="AA12" t="s">
        <v>1175</v>
      </c>
      <c r="AB12" t="s">
        <v>98</v>
      </c>
      <c r="AC12" t="s">
        <v>611</v>
      </c>
      <c r="AF12" t="s">
        <v>496</v>
      </c>
      <c r="AH12" t="s">
        <v>608</v>
      </c>
      <c r="AJ12" t="s">
        <v>24</v>
      </c>
      <c r="AK12" t="s">
        <v>612</v>
      </c>
      <c r="AL12" t="s">
        <v>635</v>
      </c>
      <c r="AN12" t="s">
        <v>614</v>
      </c>
      <c r="AR12" t="s">
        <v>93</v>
      </c>
    </row>
    <row r="13" spans="1:48" ht="15" customHeight="1">
      <c r="A13">
        <v>820590201</v>
      </c>
      <c r="B13" t="s">
        <v>107</v>
      </c>
      <c r="C13" t="s">
        <v>605</v>
      </c>
      <c r="D13" t="s">
        <v>636</v>
      </c>
      <c r="E13" t="s">
        <v>637</v>
      </c>
      <c r="G13" t="s">
        <v>607</v>
      </c>
      <c r="H13" s="15" t="s">
        <v>2579</v>
      </c>
      <c r="I13">
        <v>54374</v>
      </c>
      <c r="J13">
        <v>0</v>
      </c>
      <c r="K13" t="s">
        <v>608</v>
      </c>
      <c r="O13" t="s">
        <v>1513</v>
      </c>
      <c r="T13" s="3"/>
      <c r="U13" s="61" t="s">
        <v>2459</v>
      </c>
      <c r="V13" t="s">
        <v>638</v>
      </c>
      <c r="W13" t="s">
        <v>610</v>
      </c>
      <c r="Y13" t="s">
        <v>1185</v>
      </c>
      <c r="AA13" t="s">
        <v>1175</v>
      </c>
      <c r="AB13" t="s">
        <v>98</v>
      </c>
      <c r="AC13" t="s">
        <v>611</v>
      </c>
      <c r="AF13" t="s">
        <v>496</v>
      </c>
      <c r="AH13" t="s">
        <v>608</v>
      </c>
      <c r="AJ13" t="s">
        <v>107</v>
      </c>
      <c r="AK13" t="s">
        <v>612</v>
      </c>
      <c r="AL13" t="s">
        <v>639</v>
      </c>
      <c r="AN13" t="s">
        <v>614</v>
      </c>
      <c r="AR13" t="s">
        <v>93</v>
      </c>
    </row>
    <row r="14" spans="1:48" ht="15" customHeight="1">
      <c r="A14">
        <v>820590202</v>
      </c>
      <c r="B14" t="s">
        <v>108</v>
      </c>
      <c r="C14" t="s">
        <v>605</v>
      </c>
      <c r="D14" t="s">
        <v>636</v>
      </c>
      <c r="E14" t="s">
        <v>1160</v>
      </c>
      <c r="G14" t="s">
        <v>607</v>
      </c>
      <c r="H14" s="15" t="s">
        <v>2579</v>
      </c>
      <c r="I14">
        <v>61953</v>
      </c>
      <c r="J14">
        <v>0</v>
      </c>
      <c r="K14" t="s">
        <v>608</v>
      </c>
      <c r="O14" t="s">
        <v>1453</v>
      </c>
      <c r="T14" s="3"/>
      <c r="U14" s="61" t="s">
        <v>2459</v>
      </c>
      <c r="V14" t="s">
        <v>640</v>
      </c>
      <c r="W14" t="s">
        <v>610</v>
      </c>
      <c r="Y14" t="s">
        <v>1184</v>
      </c>
      <c r="AA14" t="s">
        <v>1175</v>
      </c>
      <c r="AB14" t="s">
        <v>98</v>
      </c>
      <c r="AC14" t="s">
        <v>611</v>
      </c>
      <c r="AF14" t="s">
        <v>496</v>
      </c>
      <c r="AH14" t="s">
        <v>98</v>
      </c>
      <c r="AJ14" t="s">
        <v>108</v>
      </c>
      <c r="AK14" t="s">
        <v>612</v>
      </c>
      <c r="AL14" t="s">
        <v>641</v>
      </c>
      <c r="AN14" t="s">
        <v>614</v>
      </c>
      <c r="AR14" t="s">
        <v>93</v>
      </c>
    </row>
    <row r="15" spans="1:48" ht="15" customHeight="1">
      <c r="A15">
        <v>820590203</v>
      </c>
      <c r="B15" t="s">
        <v>109</v>
      </c>
      <c r="C15" t="s">
        <v>605</v>
      </c>
      <c r="E15" t="s">
        <v>1187</v>
      </c>
      <c r="G15" t="s">
        <v>607</v>
      </c>
      <c r="H15" s="15" t="s">
        <v>2579</v>
      </c>
      <c r="I15">
        <v>299794</v>
      </c>
      <c r="J15">
        <v>0</v>
      </c>
      <c r="K15" t="s">
        <v>608</v>
      </c>
      <c r="O15" t="s">
        <v>1499</v>
      </c>
      <c r="T15" s="3"/>
      <c r="U15" s="61" t="s">
        <v>2459</v>
      </c>
      <c r="V15" t="s">
        <v>642</v>
      </c>
      <c r="W15" t="s">
        <v>610</v>
      </c>
      <c r="Y15" t="s">
        <v>611</v>
      </c>
      <c r="AA15" t="s">
        <v>1175</v>
      </c>
      <c r="AB15" t="s">
        <v>98</v>
      </c>
      <c r="AC15" t="s">
        <v>611</v>
      </c>
      <c r="AF15" t="s">
        <v>496</v>
      </c>
      <c r="AH15" t="s">
        <v>608</v>
      </c>
      <c r="AJ15" t="s">
        <v>109</v>
      </c>
      <c r="AK15" t="s">
        <v>612</v>
      </c>
      <c r="AL15" t="s">
        <v>643</v>
      </c>
      <c r="AN15" t="s">
        <v>614</v>
      </c>
      <c r="AR15" t="s">
        <v>93</v>
      </c>
    </row>
    <row r="16" spans="1:48" ht="15" customHeight="1">
      <c r="A16">
        <v>820590209</v>
      </c>
      <c r="B16" t="s">
        <v>110</v>
      </c>
      <c r="C16" t="s">
        <v>644</v>
      </c>
      <c r="D16" t="s">
        <v>645</v>
      </c>
      <c r="E16" t="s">
        <v>646</v>
      </c>
      <c r="G16" t="s">
        <v>607</v>
      </c>
      <c r="H16" s="15" t="s">
        <v>2579</v>
      </c>
      <c r="I16">
        <v>292108</v>
      </c>
      <c r="J16">
        <v>0</v>
      </c>
      <c r="K16" t="s">
        <v>98</v>
      </c>
      <c r="O16" t="s">
        <v>2644</v>
      </c>
      <c r="T16" s="3"/>
      <c r="U16" s="61" t="s">
        <v>2459</v>
      </c>
      <c r="V16" t="s">
        <v>647</v>
      </c>
      <c r="W16" t="s">
        <v>610</v>
      </c>
      <c r="Y16" t="s">
        <v>611</v>
      </c>
      <c r="AA16" t="s">
        <v>1175</v>
      </c>
      <c r="AB16" t="s">
        <v>98</v>
      </c>
      <c r="AC16" t="s">
        <v>611</v>
      </c>
      <c r="AF16" t="s">
        <v>496</v>
      </c>
      <c r="AH16" t="s">
        <v>608</v>
      </c>
      <c r="AJ16" t="s">
        <v>110</v>
      </c>
      <c r="AK16" t="s">
        <v>612</v>
      </c>
      <c r="AL16" t="s">
        <v>648</v>
      </c>
      <c r="AN16" t="s">
        <v>614</v>
      </c>
      <c r="AR16" t="s">
        <v>93</v>
      </c>
    </row>
    <row r="17" spans="1:44" ht="15" customHeight="1">
      <c r="A17">
        <v>820590210</v>
      </c>
      <c r="B17" t="s">
        <v>112</v>
      </c>
      <c r="C17" t="s">
        <v>644</v>
      </c>
      <c r="D17" t="s">
        <v>645</v>
      </c>
      <c r="E17" t="s">
        <v>649</v>
      </c>
      <c r="G17" t="s">
        <v>607</v>
      </c>
      <c r="H17" s="15" t="s">
        <v>2579</v>
      </c>
      <c r="I17">
        <v>486990</v>
      </c>
      <c r="J17">
        <v>0</v>
      </c>
      <c r="K17" t="s">
        <v>98</v>
      </c>
      <c r="O17" t="s">
        <v>2645</v>
      </c>
      <c r="T17" s="3"/>
      <c r="U17" s="61" t="s">
        <v>2459</v>
      </c>
      <c r="V17" t="s">
        <v>650</v>
      </c>
      <c r="W17" t="s">
        <v>610</v>
      </c>
      <c r="Y17" t="s">
        <v>611</v>
      </c>
      <c r="AA17" t="s">
        <v>1175</v>
      </c>
      <c r="AB17" t="s">
        <v>98</v>
      </c>
      <c r="AC17" t="s">
        <v>611</v>
      </c>
      <c r="AF17" t="s">
        <v>496</v>
      </c>
      <c r="AH17" t="s">
        <v>608</v>
      </c>
      <c r="AJ17" t="s">
        <v>112</v>
      </c>
      <c r="AK17" t="s">
        <v>612</v>
      </c>
      <c r="AL17" t="s">
        <v>651</v>
      </c>
      <c r="AN17" t="s">
        <v>614</v>
      </c>
      <c r="AR17" t="s">
        <v>93</v>
      </c>
    </row>
    <row r="18" spans="1:44" ht="15" customHeight="1">
      <c r="A18">
        <v>820590211</v>
      </c>
      <c r="B18" t="s">
        <v>113</v>
      </c>
      <c r="C18" t="s">
        <v>652</v>
      </c>
      <c r="D18" t="s">
        <v>606</v>
      </c>
      <c r="E18" t="s">
        <v>30</v>
      </c>
      <c r="G18" t="s">
        <v>607</v>
      </c>
      <c r="H18" s="15" t="s">
        <v>2579</v>
      </c>
      <c r="I18">
        <v>436536</v>
      </c>
      <c r="J18">
        <v>0</v>
      </c>
      <c r="K18" t="s">
        <v>98</v>
      </c>
      <c r="O18" t="s">
        <v>2646</v>
      </c>
      <c r="T18" s="3"/>
      <c r="U18" s="61" t="s">
        <v>2459</v>
      </c>
      <c r="V18" t="s">
        <v>653</v>
      </c>
      <c r="W18" t="s">
        <v>610</v>
      </c>
      <c r="Y18" t="s">
        <v>611</v>
      </c>
      <c r="AA18" t="s">
        <v>1175</v>
      </c>
      <c r="AB18" t="s">
        <v>98</v>
      </c>
      <c r="AC18" t="s">
        <v>611</v>
      </c>
      <c r="AF18" t="s">
        <v>496</v>
      </c>
      <c r="AH18" t="s">
        <v>608</v>
      </c>
      <c r="AJ18" t="s">
        <v>113</v>
      </c>
      <c r="AK18" t="s">
        <v>612</v>
      </c>
      <c r="AL18" t="s">
        <v>654</v>
      </c>
      <c r="AN18" t="s">
        <v>614</v>
      </c>
      <c r="AR18" t="s">
        <v>93</v>
      </c>
    </row>
    <row r="19" spans="1:44" ht="15" customHeight="1">
      <c r="A19">
        <v>820590212</v>
      </c>
      <c r="B19" t="s">
        <v>115</v>
      </c>
      <c r="C19" t="s">
        <v>644</v>
      </c>
      <c r="D19" t="s">
        <v>645</v>
      </c>
      <c r="E19" t="s">
        <v>655</v>
      </c>
      <c r="G19" t="s">
        <v>607</v>
      </c>
      <c r="H19" s="15" t="s">
        <v>2579</v>
      </c>
      <c r="I19">
        <v>386920</v>
      </c>
      <c r="J19">
        <v>0</v>
      </c>
      <c r="K19" t="s">
        <v>98</v>
      </c>
      <c r="O19" t="s">
        <v>1502</v>
      </c>
      <c r="T19" s="3"/>
      <c r="U19" s="61" t="s">
        <v>2459</v>
      </c>
      <c r="V19" t="s">
        <v>656</v>
      </c>
      <c r="W19" t="s">
        <v>610</v>
      </c>
      <c r="Y19" t="s">
        <v>1503</v>
      </c>
      <c r="AA19" t="s">
        <v>1175</v>
      </c>
      <c r="AB19" t="s">
        <v>98</v>
      </c>
      <c r="AC19" t="s">
        <v>611</v>
      </c>
      <c r="AF19" t="s">
        <v>496</v>
      </c>
      <c r="AH19" t="s">
        <v>608</v>
      </c>
      <c r="AJ19" t="s">
        <v>115</v>
      </c>
      <c r="AK19" t="s">
        <v>612</v>
      </c>
      <c r="AL19" t="s">
        <v>657</v>
      </c>
      <c r="AN19" t="s">
        <v>614</v>
      </c>
      <c r="AR19" t="s">
        <v>93</v>
      </c>
    </row>
    <row r="20" spans="1:44" ht="15" customHeight="1">
      <c r="A20">
        <v>820590213</v>
      </c>
      <c r="B20" t="s">
        <v>116</v>
      </c>
      <c r="C20" t="s">
        <v>644</v>
      </c>
      <c r="D20" t="s">
        <v>619</v>
      </c>
      <c r="E20" t="s">
        <v>658</v>
      </c>
      <c r="G20" t="s">
        <v>607</v>
      </c>
      <c r="H20" s="15" t="s">
        <v>2579</v>
      </c>
      <c r="I20">
        <v>220021</v>
      </c>
      <c r="J20">
        <v>0</v>
      </c>
      <c r="K20" t="s">
        <v>98</v>
      </c>
      <c r="O20" t="s">
        <v>2647</v>
      </c>
      <c r="T20" s="3"/>
      <c r="U20" s="61" t="s">
        <v>2459</v>
      </c>
      <c r="V20" t="s">
        <v>659</v>
      </c>
      <c r="W20" t="s">
        <v>610</v>
      </c>
      <c r="Y20" t="s">
        <v>611</v>
      </c>
      <c r="AA20" t="s">
        <v>1175</v>
      </c>
      <c r="AB20" t="s">
        <v>98</v>
      </c>
      <c r="AC20" t="s">
        <v>611</v>
      </c>
      <c r="AF20" t="s">
        <v>496</v>
      </c>
      <c r="AH20" t="s">
        <v>608</v>
      </c>
      <c r="AJ20" t="s">
        <v>116</v>
      </c>
      <c r="AK20" t="s">
        <v>612</v>
      </c>
      <c r="AL20" t="s">
        <v>660</v>
      </c>
      <c r="AN20" t="s">
        <v>614</v>
      </c>
      <c r="AR20" t="s">
        <v>93</v>
      </c>
    </row>
    <row r="21" spans="1:44" ht="15" customHeight="1">
      <c r="A21">
        <v>820590219</v>
      </c>
      <c r="B21" t="s">
        <v>117</v>
      </c>
      <c r="C21" t="s">
        <v>644</v>
      </c>
      <c r="D21" t="s">
        <v>619</v>
      </c>
      <c r="E21" t="s">
        <v>662</v>
      </c>
      <c r="G21" t="s">
        <v>607</v>
      </c>
      <c r="H21" s="15" t="s">
        <v>2579</v>
      </c>
      <c r="I21">
        <v>214418</v>
      </c>
      <c r="J21">
        <v>0</v>
      </c>
      <c r="K21" t="s">
        <v>98</v>
      </c>
      <c r="O21" t="s">
        <v>2648</v>
      </c>
      <c r="T21" s="3"/>
      <c r="U21" s="61" t="s">
        <v>2459</v>
      </c>
      <c r="V21" t="s">
        <v>663</v>
      </c>
      <c r="W21" t="s">
        <v>610</v>
      </c>
      <c r="Y21" t="s">
        <v>611</v>
      </c>
      <c r="AA21" t="s">
        <v>1175</v>
      </c>
      <c r="AB21" t="s">
        <v>98</v>
      </c>
      <c r="AC21" t="s">
        <v>611</v>
      </c>
      <c r="AF21" t="s">
        <v>496</v>
      </c>
      <c r="AH21" t="s">
        <v>98</v>
      </c>
      <c r="AJ21" t="s">
        <v>117</v>
      </c>
      <c r="AK21" t="s">
        <v>612</v>
      </c>
      <c r="AL21" t="s">
        <v>664</v>
      </c>
      <c r="AN21" t="s">
        <v>614</v>
      </c>
      <c r="AR21" t="s">
        <v>93</v>
      </c>
    </row>
    <row r="22" spans="1:44" ht="15" customHeight="1">
      <c r="A22">
        <v>820590220</v>
      </c>
      <c r="B22" t="s">
        <v>118</v>
      </c>
      <c r="C22" t="s">
        <v>644</v>
      </c>
      <c r="D22" t="s">
        <v>665</v>
      </c>
      <c r="E22" t="s">
        <v>1189</v>
      </c>
      <c r="G22" t="s">
        <v>607</v>
      </c>
      <c r="H22" s="15" t="s">
        <v>2579</v>
      </c>
      <c r="I22">
        <v>96355</v>
      </c>
      <c r="J22">
        <v>0</v>
      </c>
      <c r="K22" t="s">
        <v>98</v>
      </c>
      <c r="O22" t="s">
        <v>2649</v>
      </c>
      <c r="T22" s="3"/>
      <c r="U22" s="61" t="s">
        <v>2459</v>
      </c>
      <c r="V22" t="s">
        <v>666</v>
      </c>
      <c r="W22" t="s">
        <v>610</v>
      </c>
      <c r="Y22" t="s">
        <v>611</v>
      </c>
      <c r="AA22" t="s">
        <v>1175</v>
      </c>
      <c r="AB22" t="s">
        <v>98</v>
      </c>
      <c r="AC22" t="s">
        <v>611</v>
      </c>
      <c r="AF22" t="s">
        <v>496</v>
      </c>
      <c r="AH22" t="s">
        <v>608</v>
      </c>
      <c r="AJ22" t="s">
        <v>118</v>
      </c>
      <c r="AK22" t="s">
        <v>612</v>
      </c>
      <c r="AL22" t="s">
        <v>667</v>
      </c>
      <c r="AN22" t="s">
        <v>614</v>
      </c>
      <c r="AR22" t="s">
        <v>93</v>
      </c>
    </row>
    <row r="23" spans="1:44" ht="15" customHeight="1">
      <c r="A23">
        <v>820590221</v>
      </c>
      <c r="B23" t="s">
        <v>119</v>
      </c>
      <c r="C23" t="s">
        <v>644</v>
      </c>
      <c r="D23" t="s">
        <v>665</v>
      </c>
      <c r="E23" t="s">
        <v>1162</v>
      </c>
      <c r="G23" t="s">
        <v>607</v>
      </c>
      <c r="H23" s="15" t="s">
        <v>2579</v>
      </c>
      <c r="I23">
        <v>95895</v>
      </c>
      <c r="J23">
        <v>0</v>
      </c>
      <c r="K23" t="s">
        <v>98</v>
      </c>
      <c r="O23" t="s">
        <v>2650</v>
      </c>
      <c r="T23" s="3"/>
      <c r="U23" s="61" t="s">
        <v>2459</v>
      </c>
      <c r="V23" t="s">
        <v>668</v>
      </c>
      <c r="W23" t="s">
        <v>610</v>
      </c>
      <c r="Y23" t="s">
        <v>611</v>
      </c>
      <c r="AA23" t="s">
        <v>1175</v>
      </c>
      <c r="AB23" t="s">
        <v>98</v>
      </c>
      <c r="AC23" t="s">
        <v>611</v>
      </c>
      <c r="AF23" t="s">
        <v>496</v>
      </c>
      <c r="AH23" t="s">
        <v>608</v>
      </c>
      <c r="AJ23" t="s">
        <v>119</v>
      </c>
      <c r="AK23" t="s">
        <v>612</v>
      </c>
      <c r="AL23" t="s">
        <v>669</v>
      </c>
      <c r="AN23" t="s">
        <v>614</v>
      </c>
      <c r="AR23" t="s">
        <v>93</v>
      </c>
    </row>
    <row r="24" spans="1:44" ht="15" customHeight="1">
      <c r="A24">
        <v>820590222</v>
      </c>
      <c r="B24" t="s">
        <v>120</v>
      </c>
      <c r="C24" t="s">
        <v>644</v>
      </c>
      <c r="D24" t="s">
        <v>665</v>
      </c>
      <c r="E24" t="s">
        <v>1190</v>
      </c>
      <c r="G24" t="s">
        <v>607</v>
      </c>
      <c r="H24" s="15" t="s">
        <v>2579</v>
      </c>
      <c r="I24">
        <v>116324</v>
      </c>
      <c r="J24">
        <v>0</v>
      </c>
      <c r="K24" t="s">
        <v>98</v>
      </c>
      <c r="O24" t="s">
        <v>2651</v>
      </c>
      <c r="T24" s="3"/>
      <c r="U24" s="61" t="s">
        <v>2459</v>
      </c>
      <c r="V24" t="s">
        <v>670</v>
      </c>
      <c r="W24" t="s">
        <v>610</v>
      </c>
      <c r="Y24" t="s">
        <v>611</v>
      </c>
      <c r="AA24" t="s">
        <v>1175</v>
      </c>
      <c r="AB24" t="s">
        <v>98</v>
      </c>
      <c r="AC24" t="s">
        <v>611</v>
      </c>
      <c r="AF24" t="s">
        <v>496</v>
      </c>
      <c r="AH24" t="s">
        <v>608</v>
      </c>
      <c r="AJ24" t="s">
        <v>120</v>
      </c>
      <c r="AK24" t="s">
        <v>612</v>
      </c>
      <c r="AL24" t="s">
        <v>671</v>
      </c>
      <c r="AN24" t="s">
        <v>614</v>
      </c>
      <c r="AR24" t="s">
        <v>93</v>
      </c>
    </row>
    <row r="25" spans="1:44" ht="15" customHeight="1">
      <c r="A25">
        <v>820590223</v>
      </c>
      <c r="B25" t="s">
        <v>121</v>
      </c>
      <c r="C25" t="s">
        <v>644</v>
      </c>
      <c r="D25" t="s">
        <v>665</v>
      </c>
      <c r="E25" t="s">
        <v>1191</v>
      </c>
      <c r="G25" t="s">
        <v>607</v>
      </c>
      <c r="H25" s="15" t="s">
        <v>2579</v>
      </c>
      <c r="I25">
        <v>109325</v>
      </c>
      <c r="J25">
        <v>0</v>
      </c>
      <c r="K25" t="s">
        <v>98</v>
      </c>
      <c r="O25" t="s">
        <v>2652</v>
      </c>
      <c r="T25" s="3"/>
      <c r="U25" s="61" t="s">
        <v>2459</v>
      </c>
      <c r="V25" t="s">
        <v>672</v>
      </c>
      <c r="W25" t="s">
        <v>610</v>
      </c>
      <c r="Y25" t="s">
        <v>611</v>
      </c>
      <c r="AA25" t="s">
        <v>1175</v>
      </c>
      <c r="AB25" t="s">
        <v>98</v>
      </c>
      <c r="AC25" t="s">
        <v>611</v>
      </c>
      <c r="AF25" t="s">
        <v>496</v>
      </c>
      <c r="AH25" t="s">
        <v>608</v>
      </c>
      <c r="AJ25" t="s">
        <v>121</v>
      </c>
      <c r="AK25" t="s">
        <v>612</v>
      </c>
      <c r="AL25" t="s">
        <v>673</v>
      </c>
      <c r="AN25" t="s">
        <v>614</v>
      </c>
      <c r="AR25" t="s">
        <v>93</v>
      </c>
    </row>
    <row r="26" spans="1:44" ht="15" customHeight="1">
      <c r="A26">
        <v>820590224</v>
      </c>
      <c r="B26" t="s">
        <v>122</v>
      </c>
      <c r="C26" t="s">
        <v>644</v>
      </c>
      <c r="D26" t="s">
        <v>674</v>
      </c>
      <c r="E26" t="s">
        <v>675</v>
      </c>
      <c r="G26" t="s">
        <v>607</v>
      </c>
      <c r="H26" s="15" t="s">
        <v>2579</v>
      </c>
      <c r="I26">
        <v>172908</v>
      </c>
      <c r="J26">
        <v>0</v>
      </c>
      <c r="K26" t="s">
        <v>98</v>
      </c>
      <c r="O26" t="s">
        <v>2653</v>
      </c>
      <c r="T26" s="3"/>
      <c r="U26" s="61" t="s">
        <v>2459</v>
      </c>
      <c r="V26" t="s">
        <v>676</v>
      </c>
      <c r="W26" t="s">
        <v>610</v>
      </c>
      <c r="Y26" t="s">
        <v>611</v>
      </c>
      <c r="AA26" t="s">
        <v>1175</v>
      </c>
      <c r="AB26" t="s">
        <v>98</v>
      </c>
      <c r="AC26" t="s">
        <v>611</v>
      </c>
      <c r="AF26" t="s">
        <v>496</v>
      </c>
      <c r="AH26" t="s">
        <v>608</v>
      </c>
      <c r="AJ26" t="s">
        <v>122</v>
      </c>
      <c r="AK26" t="s">
        <v>612</v>
      </c>
      <c r="AL26" t="s">
        <v>677</v>
      </c>
      <c r="AN26" t="s">
        <v>614</v>
      </c>
      <c r="AR26" t="s">
        <v>93</v>
      </c>
    </row>
    <row r="27" spans="1:44" ht="15" customHeight="1">
      <c r="A27">
        <v>820590225</v>
      </c>
      <c r="B27" t="s">
        <v>123</v>
      </c>
      <c r="C27" t="s">
        <v>644</v>
      </c>
      <c r="D27" t="s">
        <v>674</v>
      </c>
      <c r="E27" t="s">
        <v>678</v>
      </c>
      <c r="G27" t="s">
        <v>607</v>
      </c>
      <c r="H27" s="15" t="s">
        <v>2579</v>
      </c>
      <c r="I27">
        <v>195571</v>
      </c>
      <c r="J27">
        <v>0</v>
      </c>
      <c r="K27" t="s">
        <v>98</v>
      </c>
      <c r="O27" t="s">
        <v>2654</v>
      </c>
      <c r="T27" s="3"/>
      <c r="U27" s="61" t="s">
        <v>2459</v>
      </c>
      <c r="V27" t="s">
        <v>679</v>
      </c>
      <c r="W27" t="s">
        <v>610</v>
      </c>
      <c r="Y27" t="s">
        <v>611</v>
      </c>
      <c r="AA27" t="s">
        <v>1175</v>
      </c>
      <c r="AB27" t="s">
        <v>98</v>
      </c>
      <c r="AC27" t="s">
        <v>611</v>
      </c>
      <c r="AF27" t="s">
        <v>496</v>
      </c>
      <c r="AH27" t="s">
        <v>608</v>
      </c>
      <c r="AJ27" t="s">
        <v>123</v>
      </c>
      <c r="AK27" t="s">
        <v>612</v>
      </c>
      <c r="AL27" t="s">
        <v>680</v>
      </c>
      <c r="AN27" t="s">
        <v>614</v>
      </c>
      <c r="AR27" t="s">
        <v>93</v>
      </c>
    </row>
    <row r="28" spans="1:44" ht="15" customHeight="1">
      <c r="A28">
        <v>820590226</v>
      </c>
      <c r="B28" t="s">
        <v>124</v>
      </c>
      <c r="C28" t="s">
        <v>652</v>
      </c>
      <c r="D28" t="s">
        <v>681</v>
      </c>
      <c r="E28" t="s">
        <v>1192</v>
      </c>
      <c r="G28" t="s">
        <v>607</v>
      </c>
      <c r="H28" s="15" t="s">
        <v>2579</v>
      </c>
      <c r="I28">
        <v>1234918</v>
      </c>
      <c r="J28">
        <v>0</v>
      </c>
      <c r="K28" t="s">
        <v>608</v>
      </c>
      <c r="O28" t="s">
        <v>1454</v>
      </c>
      <c r="T28" s="3"/>
      <c r="U28" s="61" t="s">
        <v>2459</v>
      </c>
      <c r="V28" t="s">
        <v>682</v>
      </c>
      <c r="W28" t="s">
        <v>610</v>
      </c>
      <c r="Y28" t="s">
        <v>1184</v>
      </c>
      <c r="AA28" t="s">
        <v>1175</v>
      </c>
      <c r="AB28" t="s">
        <v>98</v>
      </c>
      <c r="AC28" t="s">
        <v>611</v>
      </c>
      <c r="AF28" t="s">
        <v>496</v>
      </c>
      <c r="AH28" t="s">
        <v>98</v>
      </c>
      <c r="AJ28" t="s">
        <v>124</v>
      </c>
      <c r="AK28" t="s">
        <v>612</v>
      </c>
      <c r="AL28" t="s">
        <v>683</v>
      </c>
      <c r="AN28" t="s">
        <v>614</v>
      </c>
      <c r="AR28" t="s">
        <v>93</v>
      </c>
    </row>
    <row r="29" spans="1:44" ht="15" customHeight="1">
      <c r="A29">
        <v>820590227</v>
      </c>
      <c r="B29" t="s">
        <v>125</v>
      </c>
      <c r="C29" t="s">
        <v>652</v>
      </c>
      <c r="D29" t="s">
        <v>681</v>
      </c>
      <c r="E29" t="s">
        <v>1193</v>
      </c>
      <c r="G29" t="s">
        <v>607</v>
      </c>
      <c r="H29" s="15" t="s">
        <v>2579</v>
      </c>
      <c r="I29">
        <v>1277175</v>
      </c>
      <c r="J29">
        <v>0</v>
      </c>
      <c r="K29" t="s">
        <v>608</v>
      </c>
      <c r="O29" t="s">
        <v>1455</v>
      </c>
      <c r="T29" s="3"/>
      <c r="U29" s="61" t="s">
        <v>2459</v>
      </c>
      <c r="V29" t="s">
        <v>684</v>
      </c>
      <c r="W29" t="s">
        <v>610</v>
      </c>
      <c r="Y29" t="s">
        <v>1188</v>
      </c>
      <c r="AA29" t="s">
        <v>1175</v>
      </c>
      <c r="AB29" t="s">
        <v>98</v>
      </c>
      <c r="AC29" t="s">
        <v>611</v>
      </c>
      <c r="AF29" t="s">
        <v>496</v>
      </c>
      <c r="AH29" t="s">
        <v>98</v>
      </c>
      <c r="AJ29" t="s">
        <v>125</v>
      </c>
      <c r="AK29" t="s">
        <v>612</v>
      </c>
      <c r="AL29" t="s">
        <v>685</v>
      </c>
      <c r="AN29" t="s">
        <v>614</v>
      </c>
      <c r="AR29" t="s">
        <v>93</v>
      </c>
    </row>
    <row r="30" spans="1:44" ht="15" customHeight="1">
      <c r="A30">
        <v>820590228</v>
      </c>
      <c r="B30" t="s">
        <v>126</v>
      </c>
      <c r="C30" t="s">
        <v>644</v>
      </c>
      <c r="D30" t="s">
        <v>619</v>
      </c>
      <c r="E30" t="s">
        <v>686</v>
      </c>
      <c r="G30" t="s">
        <v>607</v>
      </c>
      <c r="H30" s="15" t="s">
        <v>2579</v>
      </c>
      <c r="I30">
        <v>90435</v>
      </c>
      <c r="J30">
        <v>0</v>
      </c>
      <c r="K30" t="s">
        <v>98</v>
      </c>
      <c r="O30" t="s">
        <v>2655</v>
      </c>
      <c r="T30" s="3"/>
      <c r="U30" s="61" t="s">
        <v>2459</v>
      </c>
      <c r="V30" t="s">
        <v>687</v>
      </c>
      <c r="W30" t="s">
        <v>610</v>
      </c>
      <c r="Y30" t="s">
        <v>611</v>
      </c>
      <c r="AA30" t="s">
        <v>1175</v>
      </c>
      <c r="AB30" t="s">
        <v>98</v>
      </c>
      <c r="AC30" t="s">
        <v>611</v>
      </c>
      <c r="AF30" t="s">
        <v>496</v>
      </c>
      <c r="AH30" t="s">
        <v>608</v>
      </c>
      <c r="AJ30" t="s">
        <v>126</v>
      </c>
      <c r="AK30" t="s">
        <v>612</v>
      </c>
      <c r="AL30" t="s">
        <v>688</v>
      </c>
      <c r="AN30" t="s">
        <v>614</v>
      </c>
      <c r="AR30" t="s">
        <v>93</v>
      </c>
    </row>
    <row r="31" spans="1:44" ht="15" customHeight="1">
      <c r="A31">
        <v>820590229</v>
      </c>
      <c r="B31" t="s">
        <v>127</v>
      </c>
      <c r="C31" t="s">
        <v>644</v>
      </c>
      <c r="D31" t="s">
        <v>619</v>
      </c>
      <c r="E31" t="s">
        <v>689</v>
      </c>
      <c r="G31" t="s">
        <v>607</v>
      </c>
      <c r="H31" s="15" t="s">
        <v>2579</v>
      </c>
      <c r="I31">
        <v>90878</v>
      </c>
      <c r="J31">
        <v>0</v>
      </c>
      <c r="K31" t="s">
        <v>98</v>
      </c>
      <c r="O31" t="s">
        <v>2656</v>
      </c>
      <c r="T31" s="3"/>
      <c r="U31" s="61" t="s">
        <v>2459</v>
      </c>
      <c r="V31" t="s">
        <v>690</v>
      </c>
      <c r="W31" t="s">
        <v>610</v>
      </c>
      <c r="Y31" t="s">
        <v>611</v>
      </c>
      <c r="AA31" t="s">
        <v>1175</v>
      </c>
      <c r="AB31" t="s">
        <v>98</v>
      </c>
      <c r="AC31" t="s">
        <v>611</v>
      </c>
      <c r="AF31" t="s">
        <v>496</v>
      </c>
      <c r="AH31" t="s">
        <v>608</v>
      </c>
      <c r="AJ31" t="s">
        <v>127</v>
      </c>
      <c r="AK31" t="s">
        <v>612</v>
      </c>
      <c r="AL31" t="s">
        <v>691</v>
      </c>
      <c r="AN31" t="s">
        <v>614</v>
      </c>
      <c r="AR31" t="s">
        <v>93</v>
      </c>
    </row>
    <row r="32" spans="1:44" ht="15" customHeight="1">
      <c r="A32">
        <v>820590230</v>
      </c>
      <c r="B32" t="s">
        <v>128</v>
      </c>
      <c r="C32" t="s">
        <v>652</v>
      </c>
      <c r="D32" t="s">
        <v>665</v>
      </c>
      <c r="E32" t="s">
        <v>44</v>
      </c>
      <c r="G32" t="s">
        <v>607</v>
      </c>
      <c r="H32" s="15" t="s">
        <v>2579</v>
      </c>
      <c r="I32">
        <v>174615</v>
      </c>
      <c r="J32">
        <v>0</v>
      </c>
      <c r="K32" t="s">
        <v>608</v>
      </c>
      <c r="O32" t="s">
        <v>2580</v>
      </c>
      <c r="T32" s="3"/>
      <c r="U32" s="61" t="s">
        <v>2459</v>
      </c>
      <c r="V32" t="s">
        <v>692</v>
      </c>
      <c r="W32" t="s">
        <v>610</v>
      </c>
      <c r="Y32" t="s">
        <v>1185</v>
      </c>
      <c r="AA32" t="s">
        <v>1175</v>
      </c>
      <c r="AB32" t="s">
        <v>98</v>
      </c>
      <c r="AC32" t="s">
        <v>611</v>
      </c>
      <c r="AF32" t="s">
        <v>496</v>
      </c>
      <c r="AH32" t="s">
        <v>608</v>
      </c>
      <c r="AJ32" t="s">
        <v>128</v>
      </c>
      <c r="AK32" t="s">
        <v>612</v>
      </c>
      <c r="AL32" t="s">
        <v>693</v>
      </c>
      <c r="AN32" t="s">
        <v>614</v>
      </c>
      <c r="AR32" t="s">
        <v>93</v>
      </c>
    </row>
    <row r="33" spans="1:44" ht="15" customHeight="1">
      <c r="A33">
        <v>820590231</v>
      </c>
      <c r="B33" t="s">
        <v>129</v>
      </c>
      <c r="C33" t="s">
        <v>652</v>
      </c>
      <c r="D33" t="s">
        <v>665</v>
      </c>
      <c r="E33" t="s">
        <v>45</v>
      </c>
      <c r="G33" t="s">
        <v>607</v>
      </c>
      <c r="H33" s="15" t="s">
        <v>2579</v>
      </c>
      <c r="I33">
        <v>174615</v>
      </c>
      <c r="J33">
        <v>0</v>
      </c>
      <c r="K33" t="s">
        <v>608</v>
      </c>
      <c r="O33" t="s">
        <v>2581</v>
      </c>
      <c r="T33" s="3"/>
      <c r="U33" s="61" t="s">
        <v>2459</v>
      </c>
      <c r="V33" t="s">
        <v>694</v>
      </c>
      <c r="W33" t="s">
        <v>610</v>
      </c>
      <c r="Y33" t="s">
        <v>1184</v>
      </c>
      <c r="AA33" t="s">
        <v>1175</v>
      </c>
      <c r="AB33" t="s">
        <v>98</v>
      </c>
      <c r="AC33" t="s">
        <v>611</v>
      </c>
      <c r="AF33" t="s">
        <v>496</v>
      </c>
      <c r="AH33" t="s">
        <v>608</v>
      </c>
      <c r="AJ33" t="s">
        <v>129</v>
      </c>
      <c r="AK33" t="s">
        <v>612</v>
      </c>
      <c r="AL33" t="s">
        <v>695</v>
      </c>
      <c r="AN33" t="s">
        <v>614</v>
      </c>
      <c r="AR33" t="s">
        <v>93</v>
      </c>
    </row>
    <row r="34" spans="1:44" ht="15" customHeight="1">
      <c r="A34">
        <v>820590232</v>
      </c>
      <c r="B34" t="s">
        <v>46</v>
      </c>
      <c r="C34" t="s">
        <v>652</v>
      </c>
      <c r="D34" t="s">
        <v>681</v>
      </c>
      <c r="E34" t="s">
        <v>1194</v>
      </c>
      <c r="G34" t="s">
        <v>607</v>
      </c>
      <c r="H34" s="15" t="s">
        <v>2579</v>
      </c>
      <c r="I34">
        <v>2771739</v>
      </c>
      <c r="J34">
        <v>0</v>
      </c>
      <c r="K34" t="s">
        <v>608</v>
      </c>
      <c r="O34" t="s">
        <v>1456</v>
      </c>
      <c r="T34" s="3"/>
      <c r="U34" s="61" t="s">
        <v>2459</v>
      </c>
      <c r="V34" t="s">
        <v>696</v>
      </c>
      <c r="W34" t="s">
        <v>610</v>
      </c>
      <c r="Y34" t="s">
        <v>1188</v>
      </c>
      <c r="AA34" t="s">
        <v>1175</v>
      </c>
      <c r="AB34" t="s">
        <v>98</v>
      </c>
      <c r="AC34" t="s">
        <v>611</v>
      </c>
      <c r="AF34" t="s">
        <v>496</v>
      </c>
      <c r="AH34" t="s">
        <v>98</v>
      </c>
      <c r="AJ34" t="s">
        <v>46</v>
      </c>
      <c r="AK34" t="s">
        <v>612</v>
      </c>
      <c r="AL34" t="s">
        <v>697</v>
      </c>
      <c r="AN34" t="s">
        <v>614</v>
      </c>
      <c r="AR34" t="s">
        <v>93</v>
      </c>
    </row>
    <row r="35" spans="1:44" ht="15" customHeight="1">
      <c r="A35">
        <v>820590234</v>
      </c>
      <c r="B35" t="s">
        <v>130</v>
      </c>
      <c r="C35" t="s">
        <v>644</v>
      </c>
      <c r="D35" t="s">
        <v>698</v>
      </c>
      <c r="E35" t="s">
        <v>1195</v>
      </c>
      <c r="G35" t="s">
        <v>607</v>
      </c>
      <c r="H35" s="15" t="s">
        <v>2579</v>
      </c>
      <c r="I35">
        <v>250385</v>
      </c>
      <c r="J35">
        <v>0</v>
      </c>
      <c r="K35" t="s">
        <v>608</v>
      </c>
      <c r="O35" t="s">
        <v>1516</v>
      </c>
      <c r="T35" s="3"/>
      <c r="U35" s="61" t="s">
        <v>2459</v>
      </c>
      <c r="V35" t="s">
        <v>699</v>
      </c>
      <c r="W35" t="s">
        <v>610</v>
      </c>
      <c r="Y35" t="s">
        <v>1184</v>
      </c>
      <c r="AA35" t="s">
        <v>1175</v>
      </c>
      <c r="AB35" t="s">
        <v>98</v>
      </c>
      <c r="AC35" t="s">
        <v>611</v>
      </c>
      <c r="AF35" t="s">
        <v>496</v>
      </c>
      <c r="AH35" t="s">
        <v>608</v>
      </c>
      <c r="AJ35" t="s">
        <v>130</v>
      </c>
      <c r="AK35" t="s">
        <v>612</v>
      </c>
      <c r="AL35" t="s">
        <v>700</v>
      </c>
      <c r="AN35" t="s">
        <v>614</v>
      </c>
      <c r="AR35" t="s">
        <v>93</v>
      </c>
    </row>
    <row r="36" spans="1:44" ht="15" customHeight="1">
      <c r="A36">
        <v>820590233</v>
      </c>
      <c r="B36" t="s">
        <v>131</v>
      </c>
      <c r="C36" t="s">
        <v>644</v>
      </c>
      <c r="D36" t="s">
        <v>698</v>
      </c>
      <c r="E36" t="s">
        <v>1196</v>
      </c>
      <c r="G36" t="s">
        <v>607</v>
      </c>
      <c r="H36" s="15" t="s">
        <v>2579</v>
      </c>
      <c r="I36">
        <v>255580</v>
      </c>
      <c r="J36">
        <v>0</v>
      </c>
      <c r="K36" t="s">
        <v>608</v>
      </c>
      <c r="O36" t="s">
        <v>1518</v>
      </c>
      <c r="T36" s="3"/>
      <c r="U36" s="61" t="s">
        <v>2459</v>
      </c>
      <c r="V36" t="s">
        <v>701</v>
      </c>
      <c r="W36" t="s">
        <v>610</v>
      </c>
      <c r="Y36" t="s">
        <v>1184</v>
      </c>
      <c r="AA36" t="s">
        <v>1175</v>
      </c>
      <c r="AB36" t="s">
        <v>98</v>
      </c>
      <c r="AC36" t="s">
        <v>611</v>
      </c>
      <c r="AF36" t="s">
        <v>496</v>
      </c>
      <c r="AH36" t="s">
        <v>608</v>
      </c>
      <c r="AJ36" t="s">
        <v>131</v>
      </c>
      <c r="AK36" t="s">
        <v>612</v>
      </c>
      <c r="AL36" t="s">
        <v>702</v>
      </c>
      <c r="AN36" t="s">
        <v>614</v>
      </c>
      <c r="AR36" t="s">
        <v>93</v>
      </c>
    </row>
    <row r="37" spans="1:44" ht="15" customHeight="1">
      <c r="A37">
        <v>820590235</v>
      </c>
      <c r="B37" t="s">
        <v>132</v>
      </c>
      <c r="C37" t="s">
        <v>644</v>
      </c>
      <c r="D37" t="s">
        <v>698</v>
      </c>
      <c r="E37" t="s">
        <v>703</v>
      </c>
      <c r="G37" t="s">
        <v>607</v>
      </c>
      <c r="H37" s="15" t="s">
        <v>2579</v>
      </c>
      <c r="I37">
        <v>323913</v>
      </c>
      <c r="J37">
        <v>0</v>
      </c>
      <c r="K37" t="s">
        <v>608</v>
      </c>
      <c r="O37" t="s">
        <v>1517</v>
      </c>
      <c r="T37" s="3"/>
      <c r="U37" s="61" t="s">
        <v>2459</v>
      </c>
      <c r="V37" t="s">
        <v>704</v>
      </c>
      <c r="W37" t="s">
        <v>610</v>
      </c>
      <c r="Y37" t="s">
        <v>611</v>
      </c>
      <c r="AA37" t="s">
        <v>1175</v>
      </c>
      <c r="AB37" t="s">
        <v>98</v>
      </c>
      <c r="AC37" t="s">
        <v>611</v>
      </c>
      <c r="AF37" t="s">
        <v>496</v>
      </c>
      <c r="AH37" t="s">
        <v>608</v>
      </c>
      <c r="AJ37" t="s">
        <v>132</v>
      </c>
      <c r="AK37" t="s">
        <v>612</v>
      </c>
      <c r="AL37" t="s">
        <v>705</v>
      </c>
      <c r="AN37" t="s">
        <v>614</v>
      </c>
      <c r="AR37" t="s">
        <v>93</v>
      </c>
    </row>
    <row r="38" spans="1:44" ht="15" customHeight="1">
      <c r="A38">
        <v>820590236</v>
      </c>
      <c r="B38" t="s">
        <v>133</v>
      </c>
      <c r="C38" t="s">
        <v>644</v>
      </c>
      <c r="D38" t="s">
        <v>698</v>
      </c>
      <c r="E38" t="s">
        <v>706</v>
      </c>
      <c r="G38" t="s">
        <v>607</v>
      </c>
      <c r="H38" s="15" t="s">
        <v>2579</v>
      </c>
      <c r="I38">
        <v>291360</v>
      </c>
      <c r="J38">
        <v>0</v>
      </c>
      <c r="K38" t="s">
        <v>608</v>
      </c>
      <c r="O38" t="s">
        <v>2605</v>
      </c>
      <c r="T38" s="3"/>
      <c r="U38" s="61" t="s">
        <v>2459</v>
      </c>
      <c r="V38" t="s">
        <v>707</v>
      </c>
      <c r="W38" t="s">
        <v>610</v>
      </c>
      <c r="Y38" t="s">
        <v>1184</v>
      </c>
      <c r="AA38" t="s">
        <v>1175</v>
      </c>
      <c r="AB38" t="s">
        <v>98</v>
      </c>
      <c r="AC38" t="s">
        <v>611</v>
      </c>
      <c r="AF38" t="s">
        <v>496</v>
      </c>
      <c r="AH38" t="s">
        <v>608</v>
      </c>
      <c r="AJ38" t="s">
        <v>133</v>
      </c>
      <c r="AK38" t="s">
        <v>612</v>
      </c>
      <c r="AL38" t="s">
        <v>708</v>
      </c>
      <c r="AN38" t="s">
        <v>614</v>
      </c>
      <c r="AR38" t="s">
        <v>93</v>
      </c>
    </row>
    <row r="39" spans="1:44" ht="15" customHeight="1">
      <c r="A39">
        <v>820590237</v>
      </c>
      <c r="B39" t="s">
        <v>134</v>
      </c>
      <c r="C39" t="s">
        <v>652</v>
      </c>
      <c r="D39" t="s">
        <v>645</v>
      </c>
      <c r="E39" t="s">
        <v>1166</v>
      </c>
      <c r="G39" t="s">
        <v>607</v>
      </c>
      <c r="H39" s="15" t="s">
        <v>2579</v>
      </c>
      <c r="I39">
        <v>127473</v>
      </c>
      <c r="J39">
        <v>0</v>
      </c>
      <c r="K39" t="s">
        <v>608</v>
      </c>
      <c r="O39" t="s">
        <v>2530</v>
      </c>
      <c r="T39" s="3"/>
      <c r="U39" s="61" t="s">
        <v>2459</v>
      </c>
      <c r="V39" s="44" t="s">
        <v>709</v>
      </c>
      <c r="W39" t="s">
        <v>610</v>
      </c>
      <c r="Y39" t="s">
        <v>1185</v>
      </c>
      <c r="AA39" t="s">
        <v>1175</v>
      </c>
      <c r="AB39" t="s">
        <v>98</v>
      </c>
      <c r="AC39" t="s">
        <v>611</v>
      </c>
      <c r="AF39" t="s">
        <v>496</v>
      </c>
      <c r="AH39" t="s">
        <v>608</v>
      </c>
      <c r="AJ39" t="s">
        <v>134</v>
      </c>
      <c r="AK39" t="s">
        <v>612</v>
      </c>
      <c r="AL39" t="s">
        <v>710</v>
      </c>
      <c r="AN39" t="s">
        <v>614</v>
      </c>
      <c r="AR39" t="s">
        <v>93</v>
      </c>
    </row>
    <row r="40" spans="1:44" ht="15" customHeight="1">
      <c r="A40">
        <v>820590238</v>
      </c>
      <c r="B40" t="s">
        <v>135</v>
      </c>
      <c r="C40" t="s">
        <v>652</v>
      </c>
      <c r="D40" t="s">
        <v>645</v>
      </c>
      <c r="E40" t="s">
        <v>711</v>
      </c>
      <c r="G40" t="s">
        <v>607</v>
      </c>
      <c r="H40" s="15" t="s">
        <v>2579</v>
      </c>
      <c r="I40">
        <v>161418</v>
      </c>
      <c r="J40">
        <v>0</v>
      </c>
      <c r="K40" t="s">
        <v>98</v>
      </c>
      <c r="O40" t="s">
        <v>2657</v>
      </c>
      <c r="T40" s="3"/>
      <c r="U40" s="61" t="s">
        <v>2459</v>
      </c>
      <c r="V40" t="s">
        <v>712</v>
      </c>
      <c r="W40" t="s">
        <v>610</v>
      </c>
      <c r="Y40" t="s">
        <v>611</v>
      </c>
      <c r="AA40" t="s">
        <v>1175</v>
      </c>
      <c r="AB40" t="s">
        <v>98</v>
      </c>
      <c r="AC40" t="s">
        <v>611</v>
      </c>
      <c r="AF40" t="s">
        <v>496</v>
      </c>
      <c r="AH40" t="s">
        <v>608</v>
      </c>
      <c r="AJ40" t="s">
        <v>135</v>
      </c>
      <c r="AK40" t="s">
        <v>612</v>
      </c>
      <c r="AL40" t="s">
        <v>713</v>
      </c>
      <c r="AN40" t="s">
        <v>614</v>
      </c>
      <c r="AR40" t="s">
        <v>93</v>
      </c>
    </row>
    <row r="41" spans="1:44" ht="15" customHeight="1">
      <c r="A41">
        <v>820590239</v>
      </c>
      <c r="B41" t="s">
        <v>136</v>
      </c>
      <c r="C41" t="s">
        <v>652</v>
      </c>
      <c r="D41" t="s">
        <v>645</v>
      </c>
      <c r="E41" t="s">
        <v>53</v>
      </c>
      <c r="G41" t="s">
        <v>607</v>
      </c>
      <c r="H41" s="15" t="s">
        <v>2579</v>
      </c>
      <c r="I41">
        <v>177754</v>
      </c>
      <c r="J41">
        <v>0</v>
      </c>
      <c r="K41" t="s">
        <v>98</v>
      </c>
      <c r="O41" t="s">
        <v>2658</v>
      </c>
      <c r="T41" s="3"/>
      <c r="U41" s="61" t="s">
        <v>2459</v>
      </c>
      <c r="V41" t="s">
        <v>714</v>
      </c>
      <c r="W41" t="s">
        <v>610</v>
      </c>
      <c r="Y41" t="s">
        <v>611</v>
      </c>
      <c r="AA41" t="s">
        <v>1175</v>
      </c>
      <c r="AB41" t="s">
        <v>98</v>
      </c>
      <c r="AC41" t="s">
        <v>611</v>
      </c>
      <c r="AF41" t="s">
        <v>496</v>
      </c>
      <c r="AH41" t="s">
        <v>608</v>
      </c>
      <c r="AJ41" t="s">
        <v>136</v>
      </c>
      <c r="AK41" t="s">
        <v>612</v>
      </c>
      <c r="AL41" t="s">
        <v>715</v>
      </c>
      <c r="AN41" t="s">
        <v>614</v>
      </c>
      <c r="AR41" t="s">
        <v>93</v>
      </c>
    </row>
    <row r="42" spans="1:44" ht="15" customHeight="1">
      <c r="A42">
        <v>820590240</v>
      </c>
      <c r="B42" t="s">
        <v>137</v>
      </c>
      <c r="C42" t="s">
        <v>644</v>
      </c>
      <c r="D42" t="s">
        <v>665</v>
      </c>
      <c r="E42" t="s">
        <v>1163</v>
      </c>
      <c r="G42" t="s">
        <v>607</v>
      </c>
      <c r="H42" s="15" t="s">
        <v>2579</v>
      </c>
      <c r="I42">
        <v>156902</v>
      </c>
      <c r="J42">
        <v>0</v>
      </c>
      <c r="K42" t="s">
        <v>98</v>
      </c>
      <c r="O42" t="s">
        <v>2659</v>
      </c>
      <c r="T42" s="3"/>
      <c r="U42" s="61" t="s">
        <v>2459</v>
      </c>
      <c r="V42" t="s">
        <v>716</v>
      </c>
      <c r="W42" t="s">
        <v>610</v>
      </c>
      <c r="Y42" t="s">
        <v>611</v>
      </c>
      <c r="AA42" t="s">
        <v>1175</v>
      </c>
      <c r="AB42" t="s">
        <v>98</v>
      </c>
      <c r="AC42" t="s">
        <v>611</v>
      </c>
      <c r="AF42" t="s">
        <v>496</v>
      </c>
      <c r="AH42" t="s">
        <v>608</v>
      </c>
      <c r="AJ42" t="s">
        <v>137</v>
      </c>
      <c r="AK42" t="s">
        <v>612</v>
      </c>
      <c r="AL42" t="s">
        <v>717</v>
      </c>
      <c r="AN42" t="s">
        <v>614</v>
      </c>
      <c r="AR42" t="s">
        <v>93</v>
      </c>
    </row>
    <row r="43" spans="1:44" ht="15" customHeight="1">
      <c r="A43">
        <v>820590241</v>
      </c>
      <c r="B43" t="s">
        <v>138</v>
      </c>
      <c r="C43" t="s">
        <v>644</v>
      </c>
      <c r="D43" t="s">
        <v>665</v>
      </c>
      <c r="E43" t="s">
        <v>1164</v>
      </c>
      <c r="G43" t="s">
        <v>607</v>
      </c>
      <c r="H43" s="15" t="s">
        <v>2579</v>
      </c>
      <c r="I43">
        <v>206093</v>
      </c>
      <c r="J43">
        <v>0</v>
      </c>
      <c r="K43" t="s">
        <v>98</v>
      </c>
      <c r="O43" t="s">
        <v>2660</v>
      </c>
      <c r="T43" s="3"/>
      <c r="U43" s="61" t="s">
        <v>2459</v>
      </c>
      <c r="V43" t="s">
        <v>718</v>
      </c>
      <c r="W43" t="s">
        <v>610</v>
      </c>
      <c r="Y43" t="s">
        <v>611</v>
      </c>
      <c r="AA43" t="s">
        <v>1175</v>
      </c>
      <c r="AB43" t="s">
        <v>98</v>
      </c>
      <c r="AC43" t="s">
        <v>611</v>
      </c>
      <c r="AF43" t="s">
        <v>496</v>
      </c>
      <c r="AH43" t="s">
        <v>608</v>
      </c>
      <c r="AJ43" t="s">
        <v>138</v>
      </c>
      <c r="AK43" t="s">
        <v>612</v>
      </c>
      <c r="AL43" t="s">
        <v>719</v>
      </c>
      <c r="AN43" t="s">
        <v>614</v>
      </c>
      <c r="AR43" t="s">
        <v>93</v>
      </c>
    </row>
    <row r="44" spans="1:44" ht="15" customHeight="1">
      <c r="A44">
        <v>820590242</v>
      </c>
      <c r="B44" t="s">
        <v>139</v>
      </c>
      <c r="C44" t="s">
        <v>652</v>
      </c>
      <c r="D44" t="s">
        <v>674</v>
      </c>
      <c r="E44" t="s">
        <v>1169</v>
      </c>
      <c r="G44" t="s">
        <v>607</v>
      </c>
      <c r="H44" s="15" t="s">
        <v>2579</v>
      </c>
      <c r="I44">
        <v>754444</v>
      </c>
      <c r="J44">
        <v>0</v>
      </c>
      <c r="K44" t="s">
        <v>98</v>
      </c>
      <c r="O44" t="s">
        <v>2661</v>
      </c>
      <c r="T44" s="3"/>
      <c r="U44" s="61" t="s">
        <v>2459</v>
      </c>
      <c r="V44" t="s">
        <v>720</v>
      </c>
      <c r="W44" t="s">
        <v>610</v>
      </c>
      <c r="Y44" t="s">
        <v>611</v>
      </c>
      <c r="AA44" t="s">
        <v>1175</v>
      </c>
      <c r="AB44" t="s">
        <v>98</v>
      </c>
      <c r="AC44" t="s">
        <v>611</v>
      </c>
      <c r="AF44" t="s">
        <v>496</v>
      </c>
      <c r="AH44" t="s">
        <v>98</v>
      </c>
      <c r="AJ44" t="s">
        <v>139</v>
      </c>
      <c r="AK44" t="s">
        <v>612</v>
      </c>
      <c r="AL44" t="s">
        <v>721</v>
      </c>
      <c r="AN44" t="s">
        <v>614</v>
      </c>
      <c r="AR44" t="s">
        <v>93</v>
      </c>
    </row>
    <row r="45" spans="1:44" ht="15" customHeight="1">
      <c r="A45">
        <v>820590250</v>
      </c>
      <c r="B45" t="s">
        <v>140</v>
      </c>
      <c r="C45" t="s">
        <v>652</v>
      </c>
      <c r="D45" t="s">
        <v>674</v>
      </c>
      <c r="E45" t="s">
        <v>722</v>
      </c>
      <c r="G45" t="s">
        <v>607</v>
      </c>
      <c r="H45" s="15" t="s">
        <v>2579</v>
      </c>
      <c r="I45">
        <v>236497</v>
      </c>
      <c r="J45">
        <v>0</v>
      </c>
      <c r="K45" t="s">
        <v>98</v>
      </c>
      <c r="O45" t="s">
        <v>2662</v>
      </c>
      <c r="T45" s="3"/>
      <c r="U45" s="61" t="s">
        <v>2459</v>
      </c>
      <c r="V45" t="s">
        <v>723</v>
      </c>
      <c r="W45" t="s">
        <v>610</v>
      </c>
      <c r="Y45" t="s">
        <v>611</v>
      </c>
      <c r="AA45" t="s">
        <v>1175</v>
      </c>
      <c r="AB45" t="s">
        <v>98</v>
      </c>
      <c r="AC45" t="s">
        <v>611</v>
      </c>
      <c r="AF45" t="s">
        <v>496</v>
      </c>
      <c r="AH45" t="s">
        <v>608</v>
      </c>
      <c r="AJ45" t="s">
        <v>140</v>
      </c>
      <c r="AK45" t="s">
        <v>612</v>
      </c>
      <c r="AL45" t="s">
        <v>724</v>
      </c>
      <c r="AN45" t="s">
        <v>614</v>
      </c>
      <c r="AR45" t="s">
        <v>93</v>
      </c>
    </row>
    <row r="46" spans="1:44" ht="15" customHeight="1">
      <c r="A46">
        <v>820590251</v>
      </c>
      <c r="B46" t="s">
        <v>141</v>
      </c>
      <c r="C46" t="s">
        <v>652</v>
      </c>
      <c r="D46" t="s">
        <v>645</v>
      </c>
      <c r="E46" t="s">
        <v>725</v>
      </c>
      <c r="G46" t="s">
        <v>607</v>
      </c>
      <c r="H46" s="15" t="s">
        <v>2579</v>
      </c>
      <c r="I46">
        <v>971145</v>
      </c>
      <c r="J46">
        <v>0</v>
      </c>
      <c r="K46" t="s">
        <v>98</v>
      </c>
      <c r="O46" t="s">
        <v>2663</v>
      </c>
      <c r="T46" s="3"/>
      <c r="U46" s="61" t="s">
        <v>2459</v>
      </c>
      <c r="V46" t="s">
        <v>726</v>
      </c>
      <c r="W46" t="s">
        <v>610</v>
      </c>
      <c r="Y46" t="s">
        <v>611</v>
      </c>
      <c r="AA46" t="s">
        <v>1175</v>
      </c>
      <c r="AB46" t="s">
        <v>98</v>
      </c>
      <c r="AC46" t="s">
        <v>611</v>
      </c>
      <c r="AF46" t="s">
        <v>496</v>
      </c>
      <c r="AH46" t="s">
        <v>608</v>
      </c>
      <c r="AJ46" t="s">
        <v>141</v>
      </c>
      <c r="AK46" t="s">
        <v>612</v>
      </c>
      <c r="AL46" t="s">
        <v>727</v>
      </c>
      <c r="AN46" t="s">
        <v>614</v>
      </c>
      <c r="AR46" t="s">
        <v>93</v>
      </c>
    </row>
    <row r="47" spans="1:44" ht="15" customHeight="1">
      <c r="A47">
        <v>820590252</v>
      </c>
      <c r="B47" t="s">
        <v>142</v>
      </c>
      <c r="C47" t="s">
        <v>652</v>
      </c>
      <c r="D47" t="s">
        <v>665</v>
      </c>
      <c r="E47" t="s">
        <v>59</v>
      </c>
      <c r="G47" t="s">
        <v>607</v>
      </c>
      <c r="H47" s="15" t="s">
        <v>2579</v>
      </c>
      <c r="I47">
        <v>159976</v>
      </c>
      <c r="J47">
        <v>0</v>
      </c>
      <c r="K47" t="s">
        <v>608</v>
      </c>
      <c r="O47" t="s">
        <v>2582</v>
      </c>
      <c r="T47" s="3"/>
      <c r="U47" s="61" t="s">
        <v>2459</v>
      </c>
      <c r="V47" t="s">
        <v>728</v>
      </c>
      <c r="W47" t="s">
        <v>610</v>
      </c>
      <c r="Y47" t="s">
        <v>1185</v>
      </c>
      <c r="AA47" t="s">
        <v>1175</v>
      </c>
      <c r="AB47" t="s">
        <v>98</v>
      </c>
      <c r="AC47" t="s">
        <v>611</v>
      </c>
      <c r="AF47" t="s">
        <v>496</v>
      </c>
      <c r="AH47" t="s">
        <v>608</v>
      </c>
      <c r="AJ47" t="s">
        <v>142</v>
      </c>
      <c r="AK47" t="s">
        <v>612</v>
      </c>
      <c r="AL47" t="s">
        <v>729</v>
      </c>
      <c r="AN47" t="s">
        <v>614</v>
      </c>
      <c r="AR47" t="s">
        <v>93</v>
      </c>
    </row>
    <row r="48" spans="1:44" ht="15" customHeight="1">
      <c r="A48">
        <v>820590253</v>
      </c>
      <c r="B48" t="s">
        <v>143</v>
      </c>
      <c r="C48" t="s">
        <v>734</v>
      </c>
      <c r="D48" t="s">
        <v>645</v>
      </c>
      <c r="E48" t="s">
        <v>730</v>
      </c>
      <c r="G48" t="s">
        <v>607</v>
      </c>
      <c r="H48" s="15" t="s">
        <v>2579</v>
      </c>
      <c r="I48">
        <v>396929</v>
      </c>
      <c r="J48">
        <v>0</v>
      </c>
      <c r="K48" t="s">
        <v>98</v>
      </c>
      <c r="O48" t="s">
        <v>2664</v>
      </c>
      <c r="T48" s="3"/>
      <c r="U48" s="61" t="s">
        <v>2459</v>
      </c>
      <c r="V48" t="s">
        <v>1522</v>
      </c>
      <c r="W48" t="s">
        <v>610</v>
      </c>
      <c r="Y48" t="s">
        <v>611</v>
      </c>
      <c r="AA48" t="s">
        <v>1175</v>
      </c>
      <c r="AB48" t="s">
        <v>98</v>
      </c>
      <c r="AC48" t="s">
        <v>611</v>
      </c>
      <c r="AF48" t="s">
        <v>496</v>
      </c>
      <c r="AH48" t="s">
        <v>608</v>
      </c>
      <c r="AJ48" t="s">
        <v>143</v>
      </c>
      <c r="AK48" t="s">
        <v>612</v>
      </c>
      <c r="AL48" t="s">
        <v>731</v>
      </c>
      <c r="AN48" t="s">
        <v>614</v>
      </c>
      <c r="AR48" t="s">
        <v>93</v>
      </c>
    </row>
    <row r="49" spans="1:44" ht="15" customHeight="1">
      <c r="A49">
        <v>820590254</v>
      </c>
      <c r="B49" t="s">
        <v>146</v>
      </c>
      <c r="C49" t="s">
        <v>734</v>
      </c>
      <c r="D49" t="s">
        <v>645</v>
      </c>
      <c r="E49" t="s">
        <v>732</v>
      </c>
      <c r="G49" t="s">
        <v>607</v>
      </c>
      <c r="H49" s="15" t="s">
        <v>2579</v>
      </c>
      <c r="I49">
        <v>185391</v>
      </c>
      <c r="J49">
        <v>0</v>
      </c>
      <c r="K49" t="s">
        <v>98</v>
      </c>
      <c r="O49" t="s">
        <v>2665</v>
      </c>
      <c r="T49" s="3"/>
      <c r="U49" s="61" t="s">
        <v>2459</v>
      </c>
      <c r="V49" t="s">
        <v>1523</v>
      </c>
      <c r="W49" t="s">
        <v>610</v>
      </c>
      <c r="Y49" t="s">
        <v>611</v>
      </c>
      <c r="AA49" t="s">
        <v>1175</v>
      </c>
      <c r="AB49" t="s">
        <v>98</v>
      </c>
      <c r="AC49" t="s">
        <v>611</v>
      </c>
      <c r="AF49" t="s">
        <v>496</v>
      </c>
      <c r="AH49" t="s">
        <v>608</v>
      </c>
      <c r="AJ49" t="s">
        <v>146</v>
      </c>
      <c r="AK49" t="s">
        <v>612</v>
      </c>
      <c r="AL49" t="s">
        <v>733</v>
      </c>
      <c r="AN49" t="s">
        <v>614</v>
      </c>
      <c r="AR49" t="s">
        <v>93</v>
      </c>
    </row>
    <row r="50" spans="1:44" ht="15" customHeight="1">
      <c r="A50">
        <v>820590255</v>
      </c>
      <c r="B50" t="s">
        <v>147</v>
      </c>
      <c r="C50" t="s">
        <v>734</v>
      </c>
      <c r="E50" t="s">
        <v>1197</v>
      </c>
      <c r="G50" t="s">
        <v>607</v>
      </c>
      <c r="H50" s="15" t="s">
        <v>2579</v>
      </c>
      <c r="I50">
        <v>97758</v>
      </c>
      <c r="J50">
        <v>0</v>
      </c>
      <c r="K50" t="s">
        <v>608</v>
      </c>
      <c r="O50" t="s">
        <v>1497</v>
      </c>
      <c r="T50" s="3"/>
      <c r="U50" s="61" t="s">
        <v>2459</v>
      </c>
      <c r="V50" t="s">
        <v>1217</v>
      </c>
      <c r="W50" t="s">
        <v>610</v>
      </c>
      <c r="Y50" t="s">
        <v>1185</v>
      </c>
      <c r="AA50" t="s">
        <v>1175</v>
      </c>
      <c r="AB50" t="s">
        <v>98</v>
      </c>
      <c r="AC50" t="s">
        <v>611</v>
      </c>
      <c r="AF50" t="s">
        <v>496</v>
      </c>
      <c r="AH50" t="s">
        <v>98</v>
      </c>
      <c r="AJ50" t="s">
        <v>147</v>
      </c>
      <c r="AK50" t="s">
        <v>612</v>
      </c>
      <c r="AL50" t="s">
        <v>735</v>
      </c>
      <c r="AN50" t="s">
        <v>614</v>
      </c>
      <c r="AR50" t="s">
        <v>93</v>
      </c>
    </row>
    <row r="51" spans="1:44" ht="15" customHeight="1">
      <c r="A51">
        <v>820590256</v>
      </c>
      <c r="B51" t="s">
        <v>149</v>
      </c>
      <c r="C51" t="s">
        <v>734</v>
      </c>
      <c r="E51" t="s">
        <v>1198</v>
      </c>
      <c r="G51" t="s">
        <v>607</v>
      </c>
      <c r="H51" s="15" t="s">
        <v>2579</v>
      </c>
      <c r="I51">
        <v>95168</v>
      </c>
      <c r="J51">
        <v>0</v>
      </c>
      <c r="K51" t="s">
        <v>608</v>
      </c>
      <c r="O51" t="s">
        <v>1492</v>
      </c>
      <c r="T51" s="3"/>
      <c r="U51" s="61" t="s">
        <v>2459</v>
      </c>
      <c r="V51" t="s">
        <v>1218</v>
      </c>
      <c r="W51" t="s">
        <v>610</v>
      </c>
      <c r="Y51" t="s">
        <v>1185</v>
      </c>
      <c r="AA51" t="s">
        <v>1175</v>
      </c>
      <c r="AB51" t="s">
        <v>98</v>
      </c>
      <c r="AC51" t="s">
        <v>611</v>
      </c>
      <c r="AF51" t="s">
        <v>496</v>
      </c>
      <c r="AH51" t="s">
        <v>98</v>
      </c>
      <c r="AJ51" t="s">
        <v>149</v>
      </c>
      <c r="AK51" t="s">
        <v>612</v>
      </c>
      <c r="AL51" t="s">
        <v>736</v>
      </c>
      <c r="AN51" t="s">
        <v>614</v>
      </c>
      <c r="AR51" t="s">
        <v>93</v>
      </c>
    </row>
    <row r="52" spans="1:44" ht="15" customHeight="1">
      <c r="A52">
        <v>820590257</v>
      </c>
      <c r="B52" t="s">
        <v>150</v>
      </c>
      <c r="C52" t="s">
        <v>734</v>
      </c>
      <c r="E52" t="s">
        <v>1199</v>
      </c>
      <c r="G52" t="s">
        <v>607</v>
      </c>
      <c r="H52" s="15" t="s">
        <v>2579</v>
      </c>
      <c r="I52">
        <v>88429</v>
      </c>
      <c r="J52">
        <v>0</v>
      </c>
      <c r="K52" t="s">
        <v>608</v>
      </c>
      <c r="O52" t="s">
        <v>1496</v>
      </c>
      <c r="T52" s="3"/>
      <c r="U52" s="61" t="s">
        <v>2459</v>
      </c>
      <c r="V52" t="s">
        <v>1219</v>
      </c>
      <c r="W52" t="s">
        <v>610</v>
      </c>
      <c r="Y52" t="s">
        <v>1185</v>
      </c>
      <c r="AA52" t="s">
        <v>1175</v>
      </c>
      <c r="AB52" t="s">
        <v>98</v>
      </c>
      <c r="AC52" t="s">
        <v>611</v>
      </c>
      <c r="AF52" t="s">
        <v>496</v>
      </c>
      <c r="AH52" t="s">
        <v>98</v>
      </c>
      <c r="AJ52" t="s">
        <v>150</v>
      </c>
      <c r="AK52" t="s">
        <v>612</v>
      </c>
      <c r="AL52" t="s">
        <v>737</v>
      </c>
      <c r="AN52" t="s">
        <v>614</v>
      </c>
      <c r="AR52" t="s">
        <v>93</v>
      </c>
    </row>
    <row r="53" spans="1:44" ht="15" customHeight="1">
      <c r="A53">
        <v>820590258</v>
      </c>
      <c r="B53" t="s">
        <v>151</v>
      </c>
      <c r="C53" t="s">
        <v>734</v>
      </c>
      <c r="E53" t="s">
        <v>1200</v>
      </c>
      <c r="G53" t="s">
        <v>607</v>
      </c>
      <c r="H53" s="15" t="s">
        <v>2579</v>
      </c>
      <c r="I53">
        <v>92824</v>
      </c>
      <c r="J53">
        <v>0</v>
      </c>
      <c r="K53" t="s">
        <v>608</v>
      </c>
      <c r="O53" t="s">
        <v>1498</v>
      </c>
      <c r="T53" s="3"/>
      <c r="U53" s="61" t="s">
        <v>2459</v>
      </c>
      <c r="V53" t="s">
        <v>1220</v>
      </c>
      <c r="W53" t="s">
        <v>610</v>
      </c>
      <c r="Y53" t="s">
        <v>1185</v>
      </c>
      <c r="AA53" t="s">
        <v>1175</v>
      </c>
      <c r="AB53" t="s">
        <v>98</v>
      </c>
      <c r="AC53" t="s">
        <v>611</v>
      </c>
      <c r="AF53" t="s">
        <v>496</v>
      </c>
      <c r="AH53" t="s">
        <v>98</v>
      </c>
      <c r="AJ53" t="s">
        <v>151</v>
      </c>
      <c r="AK53" t="s">
        <v>612</v>
      </c>
      <c r="AL53" t="s">
        <v>738</v>
      </c>
      <c r="AN53" t="s">
        <v>614</v>
      </c>
      <c r="AR53" t="s">
        <v>93</v>
      </c>
    </row>
    <row r="54" spans="1:44" ht="15" customHeight="1">
      <c r="A54">
        <v>820590259</v>
      </c>
      <c r="B54" t="s">
        <v>152</v>
      </c>
      <c r="C54" t="s">
        <v>734</v>
      </c>
      <c r="E54" t="s">
        <v>1201</v>
      </c>
      <c r="G54" t="s">
        <v>607</v>
      </c>
      <c r="H54" s="15" t="s">
        <v>2579</v>
      </c>
      <c r="I54">
        <v>107728</v>
      </c>
      <c r="J54">
        <v>0</v>
      </c>
      <c r="K54" t="s">
        <v>608</v>
      </c>
      <c r="O54" t="s">
        <v>1530</v>
      </c>
      <c r="T54" s="3"/>
      <c r="U54" s="61" t="s">
        <v>2459</v>
      </c>
      <c r="V54" t="s">
        <v>1221</v>
      </c>
      <c r="W54" t="s">
        <v>610</v>
      </c>
      <c r="Y54" t="s">
        <v>1184</v>
      </c>
      <c r="AA54" t="s">
        <v>1175</v>
      </c>
      <c r="AB54" t="s">
        <v>98</v>
      </c>
      <c r="AC54" t="s">
        <v>611</v>
      </c>
      <c r="AF54" t="s">
        <v>496</v>
      </c>
      <c r="AH54" t="s">
        <v>98</v>
      </c>
      <c r="AJ54" t="s">
        <v>152</v>
      </c>
      <c r="AK54" t="s">
        <v>612</v>
      </c>
      <c r="AL54" t="s">
        <v>739</v>
      </c>
      <c r="AN54" t="s">
        <v>614</v>
      </c>
      <c r="AR54" t="s">
        <v>93</v>
      </c>
    </row>
    <row r="55" spans="1:44" ht="15" customHeight="1">
      <c r="A55">
        <v>820590260</v>
      </c>
      <c r="B55" t="s">
        <v>153</v>
      </c>
      <c r="C55" t="s">
        <v>734</v>
      </c>
      <c r="E55" t="s">
        <v>1202</v>
      </c>
      <c r="G55" t="s">
        <v>607</v>
      </c>
      <c r="H55" s="15" t="s">
        <v>2579</v>
      </c>
      <c r="I55">
        <v>104885</v>
      </c>
      <c r="J55">
        <v>0</v>
      </c>
      <c r="K55" t="s">
        <v>608</v>
      </c>
      <c r="O55" t="s">
        <v>1493</v>
      </c>
      <c r="T55" s="3"/>
      <c r="U55" s="61" t="s">
        <v>2459</v>
      </c>
      <c r="V55" t="s">
        <v>1222</v>
      </c>
      <c r="W55" t="s">
        <v>610</v>
      </c>
      <c r="Y55" t="s">
        <v>1185</v>
      </c>
      <c r="AB55" t="s">
        <v>98</v>
      </c>
      <c r="AC55" t="s">
        <v>611</v>
      </c>
      <c r="AF55" t="s">
        <v>496</v>
      </c>
      <c r="AH55" t="s">
        <v>98</v>
      </c>
      <c r="AJ55" t="s">
        <v>153</v>
      </c>
      <c r="AK55" t="s">
        <v>612</v>
      </c>
      <c r="AL55" t="s">
        <v>740</v>
      </c>
      <c r="AN55" t="s">
        <v>614</v>
      </c>
      <c r="AR55" t="s">
        <v>93</v>
      </c>
    </row>
    <row r="56" spans="1:44" ht="15" customHeight="1">
      <c r="A56">
        <v>820590261</v>
      </c>
      <c r="B56" t="s">
        <v>154</v>
      </c>
      <c r="C56" t="s">
        <v>741</v>
      </c>
      <c r="D56" t="s">
        <v>674</v>
      </c>
      <c r="E56" t="s">
        <v>742</v>
      </c>
      <c r="G56" t="s">
        <v>607</v>
      </c>
      <c r="H56" s="15" t="s">
        <v>2579</v>
      </c>
      <c r="I56">
        <v>273608</v>
      </c>
      <c r="J56">
        <v>0</v>
      </c>
      <c r="K56" t="s">
        <v>98</v>
      </c>
      <c r="O56" t="s">
        <v>2666</v>
      </c>
      <c r="T56" s="3"/>
      <c r="U56" s="61" t="s">
        <v>2459</v>
      </c>
      <c r="V56" t="s">
        <v>743</v>
      </c>
      <c r="W56" t="s">
        <v>610</v>
      </c>
      <c r="Y56" t="s">
        <v>611</v>
      </c>
      <c r="AA56" t="s">
        <v>1175</v>
      </c>
      <c r="AB56" t="s">
        <v>98</v>
      </c>
      <c r="AC56" t="s">
        <v>611</v>
      </c>
      <c r="AF56" t="s">
        <v>496</v>
      </c>
      <c r="AH56" t="s">
        <v>608</v>
      </c>
      <c r="AJ56" t="s">
        <v>154</v>
      </c>
      <c r="AK56" t="s">
        <v>612</v>
      </c>
      <c r="AL56" t="s">
        <v>744</v>
      </c>
      <c r="AN56" t="s">
        <v>614</v>
      </c>
      <c r="AR56" t="s">
        <v>93</v>
      </c>
    </row>
    <row r="57" spans="1:44" ht="15" customHeight="1">
      <c r="A57">
        <v>820590262</v>
      </c>
      <c r="B57" t="s">
        <v>156</v>
      </c>
      <c r="C57" t="s">
        <v>741</v>
      </c>
      <c r="D57" t="s">
        <v>674</v>
      </c>
      <c r="E57" t="s">
        <v>745</v>
      </c>
      <c r="G57" t="s">
        <v>607</v>
      </c>
      <c r="H57" s="15" t="s">
        <v>2579</v>
      </c>
      <c r="I57">
        <v>321545</v>
      </c>
      <c r="J57">
        <v>0</v>
      </c>
      <c r="K57" t="s">
        <v>98</v>
      </c>
      <c r="O57" t="s">
        <v>2667</v>
      </c>
      <c r="T57" s="3"/>
      <c r="U57" s="61" t="s">
        <v>2459</v>
      </c>
      <c r="V57" t="s">
        <v>746</v>
      </c>
      <c r="W57" t="s">
        <v>610</v>
      </c>
      <c r="Y57" t="s">
        <v>611</v>
      </c>
      <c r="AA57" t="s">
        <v>1175</v>
      </c>
      <c r="AB57" t="s">
        <v>98</v>
      </c>
      <c r="AC57" t="s">
        <v>611</v>
      </c>
      <c r="AF57" t="s">
        <v>496</v>
      </c>
      <c r="AH57" t="s">
        <v>608</v>
      </c>
      <c r="AJ57" t="s">
        <v>156</v>
      </c>
      <c r="AK57" t="s">
        <v>612</v>
      </c>
      <c r="AL57" t="s">
        <v>747</v>
      </c>
      <c r="AN57" t="s">
        <v>614</v>
      </c>
      <c r="AR57" t="s">
        <v>93</v>
      </c>
    </row>
    <row r="58" spans="1:44" ht="15" customHeight="1">
      <c r="A58">
        <v>820590263</v>
      </c>
      <c r="B58" t="s">
        <v>157</v>
      </c>
      <c r="C58" t="s">
        <v>734</v>
      </c>
      <c r="E58" t="s">
        <v>158</v>
      </c>
      <c r="G58" t="s">
        <v>607</v>
      </c>
      <c r="H58" s="15" t="s">
        <v>2579</v>
      </c>
      <c r="I58">
        <v>100100</v>
      </c>
      <c r="J58">
        <v>0</v>
      </c>
      <c r="K58" t="s">
        <v>608</v>
      </c>
      <c r="O58" t="s">
        <v>1457</v>
      </c>
      <c r="T58" s="3"/>
      <c r="U58" s="61" t="s">
        <v>2459</v>
      </c>
      <c r="V58" t="s">
        <v>748</v>
      </c>
      <c r="W58" t="s">
        <v>610</v>
      </c>
      <c r="Y58" t="s">
        <v>1188</v>
      </c>
      <c r="AA58" t="s">
        <v>1175</v>
      </c>
      <c r="AB58" t="s">
        <v>98</v>
      </c>
      <c r="AC58" t="s">
        <v>611</v>
      </c>
      <c r="AF58" t="s">
        <v>496</v>
      </c>
      <c r="AH58" t="s">
        <v>98</v>
      </c>
      <c r="AJ58" t="s">
        <v>157</v>
      </c>
      <c r="AK58" t="s">
        <v>612</v>
      </c>
      <c r="AL58" t="s">
        <v>749</v>
      </c>
      <c r="AN58" t="s">
        <v>614</v>
      </c>
      <c r="AR58" t="s">
        <v>93</v>
      </c>
    </row>
    <row r="59" spans="1:44" ht="15" customHeight="1">
      <c r="A59">
        <v>820590265</v>
      </c>
      <c r="B59" t="s">
        <v>159</v>
      </c>
      <c r="C59" t="s">
        <v>734</v>
      </c>
      <c r="E59" t="s">
        <v>160</v>
      </c>
      <c r="G59" t="s">
        <v>607</v>
      </c>
      <c r="H59" s="15" t="s">
        <v>2579</v>
      </c>
      <c r="I59">
        <v>100100</v>
      </c>
      <c r="J59">
        <v>0</v>
      </c>
      <c r="K59" t="s">
        <v>608</v>
      </c>
      <c r="O59" t="s">
        <v>1458</v>
      </c>
      <c r="T59" s="3"/>
      <c r="U59" s="61" t="s">
        <v>2459</v>
      </c>
      <c r="V59" t="s">
        <v>750</v>
      </c>
      <c r="W59" t="s">
        <v>610</v>
      </c>
      <c r="Y59" t="s">
        <v>1188</v>
      </c>
      <c r="AA59" t="s">
        <v>1175</v>
      </c>
      <c r="AB59" t="s">
        <v>98</v>
      </c>
      <c r="AC59" t="s">
        <v>611</v>
      </c>
      <c r="AF59" t="s">
        <v>496</v>
      </c>
      <c r="AH59" t="s">
        <v>98</v>
      </c>
      <c r="AJ59" t="s">
        <v>159</v>
      </c>
      <c r="AK59" t="s">
        <v>612</v>
      </c>
      <c r="AL59" t="s">
        <v>751</v>
      </c>
      <c r="AN59" t="s">
        <v>614</v>
      </c>
      <c r="AR59" t="s">
        <v>93</v>
      </c>
    </row>
    <row r="60" spans="1:44" ht="15" customHeight="1">
      <c r="A60">
        <v>820590266</v>
      </c>
      <c r="B60" t="s">
        <v>161</v>
      </c>
      <c r="C60" t="s">
        <v>741</v>
      </c>
      <c r="D60" t="s">
        <v>752</v>
      </c>
      <c r="E60" t="s">
        <v>1172</v>
      </c>
      <c r="G60" t="s">
        <v>607</v>
      </c>
      <c r="H60" s="15" t="s">
        <v>2579</v>
      </c>
      <c r="I60">
        <v>133908</v>
      </c>
      <c r="J60">
        <v>0</v>
      </c>
      <c r="K60" t="s">
        <v>608</v>
      </c>
      <c r="O60" t="s">
        <v>2533</v>
      </c>
      <c r="T60" s="3"/>
      <c r="U60" s="61" t="s">
        <v>2459</v>
      </c>
      <c r="V60" t="s">
        <v>753</v>
      </c>
      <c r="W60" t="s">
        <v>610</v>
      </c>
      <c r="Y60" t="s">
        <v>1185</v>
      </c>
      <c r="AA60" t="s">
        <v>1175</v>
      </c>
      <c r="AB60" t="s">
        <v>98</v>
      </c>
      <c r="AC60" t="s">
        <v>611</v>
      </c>
      <c r="AF60" t="s">
        <v>496</v>
      </c>
      <c r="AH60" t="s">
        <v>608</v>
      </c>
      <c r="AJ60" t="s">
        <v>161</v>
      </c>
      <c r="AK60" t="s">
        <v>612</v>
      </c>
      <c r="AL60" t="s">
        <v>754</v>
      </c>
      <c r="AN60" t="s">
        <v>614</v>
      </c>
      <c r="AR60" t="s">
        <v>93</v>
      </c>
    </row>
    <row r="61" spans="1:44" ht="15" customHeight="1">
      <c r="A61">
        <v>820590267</v>
      </c>
      <c r="B61" t="s">
        <v>162</v>
      </c>
      <c r="C61" t="s">
        <v>741</v>
      </c>
      <c r="D61" t="s">
        <v>665</v>
      </c>
      <c r="E61" t="s">
        <v>1165</v>
      </c>
      <c r="G61" t="s">
        <v>607</v>
      </c>
      <c r="H61" s="15" t="s">
        <v>2579</v>
      </c>
      <c r="I61">
        <v>174391</v>
      </c>
      <c r="J61">
        <v>0</v>
      </c>
      <c r="K61" t="s">
        <v>98</v>
      </c>
      <c r="O61" t="s">
        <v>2668</v>
      </c>
      <c r="T61" s="3"/>
      <c r="U61" s="61" t="s">
        <v>2459</v>
      </c>
      <c r="V61" t="s">
        <v>755</v>
      </c>
      <c r="W61" t="s">
        <v>610</v>
      </c>
      <c r="Y61" t="s">
        <v>611</v>
      </c>
      <c r="AA61" t="s">
        <v>1175</v>
      </c>
      <c r="AB61" t="s">
        <v>98</v>
      </c>
      <c r="AC61" t="s">
        <v>611</v>
      </c>
      <c r="AF61" t="s">
        <v>496</v>
      </c>
      <c r="AH61" t="s">
        <v>608</v>
      </c>
      <c r="AJ61" t="s">
        <v>162</v>
      </c>
      <c r="AK61" t="s">
        <v>612</v>
      </c>
      <c r="AL61" t="s">
        <v>756</v>
      </c>
      <c r="AN61" t="s">
        <v>614</v>
      </c>
      <c r="AR61" t="s">
        <v>93</v>
      </c>
    </row>
    <row r="62" spans="1:44" ht="15" customHeight="1">
      <c r="A62">
        <v>820590268</v>
      </c>
      <c r="B62" t="s">
        <v>164</v>
      </c>
      <c r="C62" t="s">
        <v>741</v>
      </c>
      <c r="D62" t="s">
        <v>674</v>
      </c>
      <c r="E62" t="s">
        <v>757</v>
      </c>
      <c r="G62" t="s">
        <v>607</v>
      </c>
      <c r="H62" s="15" t="s">
        <v>2579</v>
      </c>
      <c r="I62">
        <v>128884</v>
      </c>
      <c r="J62">
        <v>0</v>
      </c>
      <c r="K62" t="s">
        <v>98</v>
      </c>
      <c r="O62" t="s">
        <v>2669</v>
      </c>
      <c r="T62" s="3"/>
      <c r="U62" s="61" t="s">
        <v>2459</v>
      </c>
      <c r="V62" t="s">
        <v>758</v>
      </c>
      <c r="W62" t="s">
        <v>610</v>
      </c>
      <c r="Y62" t="s">
        <v>611</v>
      </c>
      <c r="AA62" t="s">
        <v>1175</v>
      </c>
      <c r="AB62" t="s">
        <v>98</v>
      </c>
      <c r="AC62" t="s">
        <v>611</v>
      </c>
      <c r="AF62" t="s">
        <v>496</v>
      </c>
      <c r="AH62" t="s">
        <v>608</v>
      </c>
      <c r="AJ62" t="s">
        <v>164</v>
      </c>
      <c r="AK62" t="s">
        <v>612</v>
      </c>
      <c r="AL62" t="s">
        <v>759</v>
      </c>
      <c r="AN62" t="s">
        <v>614</v>
      </c>
      <c r="AR62" t="s">
        <v>93</v>
      </c>
    </row>
    <row r="63" spans="1:44" ht="15" customHeight="1">
      <c r="A63">
        <v>820590269</v>
      </c>
      <c r="B63" t="s">
        <v>165</v>
      </c>
      <c r="C63" t="s">
        <v>741</v>
      </c>
      <c r="D63" t="s">
        <v>619</v>
      </c>
      <c r="E63" t="s">
        <v>1203</v>
      </c>
      <c r="G63" t="s">
        <v>607</v>
      </c>
      <c r="H63" s="15" t="s">
        <v>2579</v>
      </c>
      <c r="I63">
        <v>97175</v>
      </c>
      <c r="J63">
        <v>0</v>
      </c>
      <c r="K63" t="s">
        <v>98</v>
      </c>
      <c r="O63" t="s">
        <v>2670</v>
      </c>
      <c r="T63" s="3"/>
      <c r="U63" s="61" t="s">
        <v>2459</v>
      </c>
      <c r="V63" t="s">
        <v>1204</v>
      </c>
      <c r="W63" t="s">
        <v>610</v>
      </c>
      <c r="Y63" t="s">
        <v>611</v>
      </c>
      <c r="AA63" t="s">
        <v>1175</v>
      </c>
      <c r="AB63" t="s">
        <v>98</v>
      </c>
      <c r="AC63" t="s">
        <v>611</v>
      </c>
      <c r="AF63" t="s">
        <v>496</v>
      </c>
      <c r="AH63" t="s">
        <v>608</v>
      </c>
      <c r="AJ63" t="s">
        <v>165</v>
      </c>
      <c r="AK63" t="s">
        <v>612</v>
      </c>
      <c r="AL63" t="s">
        <v>760</v>
      </c>
      <c r="AN63" t="s">
        <v>614</v>
      </c>
      <c r="AR63" t="s">
        <v>93</v>
      </c>
    </row>
    <row r="64" spans="1:44" ht="15" customHeight="1">
      <c r="A64">
        <v>820590270</v>
      </c>
      <c r="B64" t="s">
        <v>166</v>
      </c>
      <c r="C64" t="s">
        <v>741</v>
      </c>
      <c r="D64" t="s">
        <v>674</v>
      </c>
      <c r="E64" t="s">
        <v>761</v>
      </c>
      <c r="G64" t="s">
        <v>607</v>
      </c>
      <c r="H64" s="15" t="s">
        <v>2579</v>
      </c>
      <c r="I64">
        <v>319397</v>
      </c>
      <c r="J64">
        <v>0</v>
      </c>
      <c r="K64" t="s">
        <v>98</v>
      </c>
      <c r="O64" t="s">
        <v>2671</v>
      </c>
      <c r="T64" s="3"/>
      <c r="U64" s="61" t="s">
        <v>2459</v>
      </c>
      <c r="V64" t="s">
        <v>762</v>
      </c>
      <c r="W64" t="s">
        <v>610</v>
      </c>
      <c r="Y64" t="s">
        <v>611</v>
      </c>
      <c r="AA64" t="s">
        <v>1175</v>
      </c>
      <c r="AB64" t="s">
        <v>98</v>
      </c>
      <c r="AC64" t="s">
        <v>611</v>
      </c>
      <c r="AF64" t="s">
        <v>496</v>
      </c>
      <c r="AH64" t="s">
        <v>608</v>
      </c>
      <c r="AJ64" t="s">
        <v>166</v>
      </c>
      <c r="AK64" t="s">
        <v>612</v>
      </c>
      <c r="AL64" t="s">
        <v>763</v>
      </c>
      <c r="AN64" t="s">
        <v>614</v>
      </c>
      <c r="AR64" t="s">
        <v>93</v>
      </c>
    </row>
    <row r="65" spans="1:44" ht="15" customHeight="1">
      <c r="A65">
        <v>820590271</v>
      </c>
      <c r="B65" t="s">
        <v>167</v>
      </c>
      <c r="C65" t="s">
        <v>734</v>
      </c>
      <c r="D65" t="s">
        <v>645</v>
      </c>
      <c r="E65" t="s">
        <v>764</v>
      </c>
      <c r="G65" t="s">
        <v>607</v>
      </c>
      <c r="H65" s="15" t="s">
        <v>2579</v>
      </c>
      <c r="I65">
        <v>95815</v>
      </c>
      <c r="J65">
        <v>0</v>
      </c>
      <c r="K65" t="s">
        <v>98</v>
      </c>
      <c r="O65" t="s">
        <v>2672</v>
      </c>
      <c r="T65" s="3"/>
      <c r="U65" s="61" t="s">
        <v>2459</v>
      </c>
      <c r="V65" t="s">
        <v>1524</v>
      </c>
      <c r="W65" t="s">
        <v>610</v>
      </c>
      <c r="Y65" t="s">
        <v>611</v>
      </c>
      <c r="AA65" t="s">
        <v>1175</v>
      </c>
      <c r="AB65" t="s">
        <v>98</v>
      </c>
      <c r="AC65" t="s">
        <v>611</v>
      </c>
      <c r="AF65" t="s">
        <v>496</v>
      </c>
      <c r="AH65" t="s">
        <v>608</v>
      </c>
      <c r="AJ65" t="s">
        <v>167</v>
      </c>
      <c r="AK65" t="s">
        <v>612</v>
      </c>
      <c r="AL65" t="s">
        <v>765</v>
      </c>
      <c r="AN65" t="s">
        <v>614</v>
      </c>
      <c r="AR65" t="s">
        <v>93</v>
      </c>
    </row>
    <row r="66" spans="1:44" ht="15" customHeight="1">
      <c r="A66">
        <v>820590272</v>
      </c>
      <c r="B66" t="s">
        <v>168</v>
      </c>
      <c r="C66" t="s">
        <v>734</v>
      </c>
      <c r="D66" t="s">
        <v>645</v>
      </c>
      <c r="E66" t="s">
        <v>1167</v>
      </c>
      <c r="G66" t="s">
        <v>607</v>
      </c>
      <c r="H66" s="15" t="s">
        <v>2579</v>
      </c>
      <c r="I66">
        <v>146413</v>
      </c>
      <c r="J66">
        <v>0</v>
      </c>
      <c r="K66" t="s">
        <v>98</v>
      </c>
      <c r="O66" t="s">
        <v>2673</v>
      </c>
      <c r="T66" s="3"/>
      <c r="U66" s="61" t="s">
        <v>2459</v>
      </c>
      <c r="V66" t="s">
        <v>1525</v>
      </c>
      <c r="W66" t="s">
        <v>610</v>
      </c>
      <c r="Y66" t="s">
        <v>611</v>
      </c>
      <c r="AA66" t="s">
        <v>1175</v>
      </c>
      <c r="AB66" t="s">
        <v>98</v>
      </c>
      <c r="AC66" t="s">
        <v>611</v>
      </c>
      <c r="AF66" t="s">
        <v>496</v>
      </c>
      <c r="AH66" t="s">
        <v>98</v>
      </c>
      <c r="AJ66" t="s">
        <v>168</v>
      </c>
      <c r="AK66" t="s">
        <v>612</v>
      </c>
      <c r="AL66" t="s">
        <v>766</v>
      </c>
      <c r="AN66" t="s">
        <v>614</v>
      </c>
      <c r="AR66" t="s">
        <v>93</v>
      </c>
    </row>
    <row r="67" spans="1:44" ht="15" customHeight="1">
      <c r="A67">
        <v>820590273</v>
      </c>
      <c r="B67" t="s">
        <v>169</v>
      </c>
      <c r="C67" t="s">
        <v>741</v>
      </c>
      <c r="D67" t="s">
        <v>752</v>
      </c>
      <c r="E67" t="s">
        <v>1173</v>
      </c>
      <c r="G67" t="s">
        <v>607</v>
      </c>
      <c r="H67" s="15" t="s">
        <v>2579</v>
      </c>
      <c r="I67">
        <v>101429</v>
      </c>
      <c r="J67">
        <v>0</v>
      </c>
      <c r="K67" t="s">
        <v>608</v>
      </c>
      <c r="O67" t="s">
        <v>2539</v>
      </c>
      <c r="T67" s="3"/>
      <c r="U67" s="61" t="s">
        <v>2459</v>
      </c>
      <c r="V67" t="s">
        <v>767</v>
      </c>
      <c r="W67" t="s">
        <v>610</v>
      </c>
      <c r="Y67" t="s">
        <v>1185</v>
      </c>
      <c r="AA67" t="s">
        <v>1175</v>
      </c>
      <c r="AB67" t="s">
        <v>98</v>
      </c>
      <c r="AC67" t="s">
        <v>611</v>
      </c>
      <c r="AF67" t="s">
        <v>496</v>
      </c>
      <c r="AH67" t="s">
        <v>608</v>
      </c>
      <c r="AJ67" t="s">
        <v>169</v>
      </c>
      <c r="AK67" t="s">
        <v>612</v>
      </c>
      <c r="AL67" t="s">
        <v>768</v>
      </c>
      <c r="AN67" t="s">
        <v>614</v>
      </c>
      <c r="AR67" t="s">
        <v>93</v>
      </c>
    </row>
    <row r="68" spans="1:44" ht="15" customHeight="1">
      <c r="A68">
        <v>820590274</v>
      </c>
      <c r="B68" t="s">
        <v>170</v>
      </c>
      <c r="C68" t="s">
        <v>741</v>
      </c>
      <c r="D68" t="s">
        <v>769</v>
      </c>
      <c r="E68" t="s">
        <v>73</v>
      </c>
      <c r="G68" t="s">
        <v>607</v>
      </c>
      <c r="H68" s="15" t="s">
        <v>2579</v>
      </c>
      <c r="I68">
        <v>64764</v>
      </c>
      <c r="J68">
        <v>0</v>
      </c>
      <c r="K68" t="s">
        <v>98</v>
      </c>
      <c r="O68" t="s">
        <v>2674</v>
      </c>
      <c r="T68" s="3"/>
      <c r="U68" s="61" t="s">
        <v>2459</v>
      </c>
      <c r="V68" t="s">
        <v>770</v>
      </c>
      <c r="W68" t="s">
        <v>610</v>
      </c>
      <c r="Y68" t="s">
        <v>611</v>
      </c>
      <c r="AA68" t="s">
        <v>1175</v>
      </c>
      <c r="AB68" t="s">
        <v>98</v>
      </c>
      <c r="AC68" t="s">
        <v>611</v>
      </c>
      <c r="AF68" t="s">
        <v>496</v>
      </c>
      <c r="AH68" t="s">
        <v>608</v>
      </c>
      <c r="AJ68" t="s">
        <v>170</v>
      </c>
      <c r="AK68" t="s">
        <v>612</v>
      </c>
      <c r="AL68" t="s">
        <v>771</v>
      </c>
      <c r="AN68" t="s">
        <v>614</v>
      </c>
      <c r="AR68" t="s">
        <v>93</v>
      </c>
    </row>
    <row r="69" spans="1:44" ht="15" customHeight="1">
      <c r="A69">
        <v>820590275</v>
      </c>
      <c r="B69" t="s">
        <v>171</v>
      </c>
      <c r="C69" t="s">
        <v>734</v>
      </c>
      <c r="E69" t="s">
        <v>172</v>
      </c>
      <c r="G69" t="s">
        <v>607</v>
      </c>
      <c r="H69" s="15" t="s">
        <v>2579</v>
      </c>
      <c r="I69">
        <v>96739</v>
      </c>
      <c r="J69">
        <v>0</v>
      </c>
      <c r="K69" t="s">
        <v>608</v>
      </c>
      <c r="O69" t="s">
        <v>1459</v>
      </c>
      <c r="T69" s="3"/>
      <c r="U69" s="61" t="s">
        <v>2459</v>
      </c>
      <c r="V69" t="s">
        <v>1223</v>
      </c>
      <c r="W69" t="s">
        <v>610</v>
      </c>
      <c r="Y69" t="s">
        <v>1188</v>
      </c>
      <c r="AA69" t="s">
        <v>1175</v>
      </c>
      <c r="AB69" t="s">
        <v>98</v>
      </c>
      <c r="AC69" t="s">
        <v>611</v>
      </c>
      <c r="AF69" t="s">
        <v>496</v>
      </c>
      <c r="AH69" t="s">
        <v>98</v>
      </c>
      <c r="AJ69" t="s">
        <v>171</v>
      </c>
      <c r="AK69" t="s">
        <v>612</v>
      </c>
      <c r="AL69" t="s">
        <v>772</v>
      </c>
      <c r="AN69" t="s">
        <v>614</v>
      </c>
      <c r="AR69" t="s">
        <v>93</v>
      </c>
    </row>
    <row r="70" spans="1:44" ht="15" customHeight="1">
      <c r="A70">
        <v>820590276</v>
      </c>
      <c r="B70" t="s">
        <v>173</v>
      </c>
      <c r="C70" t="s">
        <v>734</v>
      </c>
      <c r="E70" t="s">
        <v>174</v>
      </c>
      <c r="G70" t="s">
        <v>607</v>
      </c>
      <c r="H70" s="15" t="s">
        <v>2579</v>
      </c>
      <c r="I70">
        <v>96739</v>
      </c>
      <c r="J70">
        <v>0</v>
      </c>
      <c r="K70" t="s">
        <v>608</v>
      </c>
      <c r="O70" t="s">
        <v>1460</v>
      </c>
      <c r="T70" s="3"/>
      <c r="U70" s="61" t="s">
        <v>2459</v>
      </c>
      <c r="V70" t="s">
        <v>1224</v>
      </c>
      <c r="W70" t="s">
        <v>610</v>
      </c>
      <c r="Y70" t="s">
        <v>1188</v>
      </c>
      <c r="AA70" t="s">
        <v>1175</v>
      </c>
      <c r="AB70" t="s">
        <v>98</v>
      </c>
      <c r="AC70" t="s">
        <v>611</v>
      </c>
      <c r="AF70" t="s">
        <v>496</v>
      </c>
      <c r="AH70" t="s">
        <v>98</v>
      </c>
      <c r="AJ70" t="s">
        <v>173</v>
      </c>
      <c r="AK70" t="s">
        <v>612</v>
      </c>
      <c r="AL70" t="s">
        <v>773</v>
      </c>
      <c r="AN70" t="s">
        <v>614</v>
      </c>
      <c r="AR70" t="s">
        <v>93</v>
      </c>
    </row>
    <row r="71" spans="1:44" ht="15" customHeight="1">
      <c r="A71">
        <v>820590277</v>
      </c>
      <c r="B71" t="s">
        <v>175</v>
      </c>
      <c r="C71" t="s">
        <v>734</v>
      </c>
      <c r="E71" t="s">
        <v>176</v>
      </c>
      <c r="G71" t="s">
        <v>607</v>
      </c>
      <c r="H71" s="15" t="s">
        <v>2579</v>
      </c>
      <c r="I71">
        <v>100100</v>
      </c>
      <c r="J71">
        <v>0</v>
      </c>
      <c r="K71" t="s">
        <v>608</v>
      </c>
      <c r="O71" t="s">
        <v>1461</v>
      </c>
      <c r="T71" s="3"/>
      <c r="U71" s="61" t="s">
        <v>2459</v>
      </c>
      <c r="V71" t="s">
        <v>774</v>
      </c>
      <c r="W71" t="s">
        <v>610</v>
      </c>
      <c r="Y71" t="s">
        <v>1188</v>
      </c>
      <c r="AA71" t="s">
        <v>1175</v>
      </c>
      <c r="AB71" t="s">
        <v>98</v>
      </c>
      <c r="AC71" t="s">
        <v>611</v>
      </c>
      <c r="AF71" t="s">
        <v>496</v>
      </c>
      <c r="AH71" t="s">
        <v>98</v>
      </c>
      <c r="AJ71" t="s">
        <v>175</v>
      </c>
      <c r="AK71" t="s">
        <v>612</v>
      </c>
      <c r="AL71" t="s">
        <v>775</v>
      </c>
      <c r="AN71" t="s">
        <v>614</v>
      </c>
      <c r="AR71" t="s">
        <v>93</v>
      </c>
    </row>
    <row r="72" spans="1:44" ht="15" customHeight="1">
      <c r="A72">
        <v>820590278</v>
      </c>
      <c r="B72" t="s">
        <v>177</v>
      </c>
      <c r="C72" t="s">
        <v>734</v>
      </c>
      <c r="E72" t="s">
        <v>178</v>
      </c>
      <c r="G72" t="s">
        <v>607</v>
      </c>
      <c r="H72" s="15" t="s">
        <v>2579</v>
      </c>
      <c r="I72">
        <v>100100</v>
      </c>
      <c r="J72">
        <v>0</v>
      </c>
      <c r="K72" t="s">
        <v>608</v>
      </c>
      <c r="O72" t="s">
        <v>1462</v>
      </c>
      <c r="T72" s="3"/>
      <c r="U72" s="61" t="s">
        <v>2459</v>
      </c>
      <c r="V72" t="s">
        <v>776</v>
      </c>
      <c r="W72" t="s">
        <v>610</v>
      </c>
      <c r="Y72" t="s">
        <v>1188</v>
      </c>
      <c r="AA72" t="s">
        <v>1175</v>
      </c>
      <c r="AB72" t="s">
        <v>98</v>
      </c>
      <c r="AC72" t="s">
        <v>611</v>
      </c>
      <c r="AF72" t="s">
        <v>496</v>
      </c>
      <c r="AH72" t="s">
        <v>98</v>
      </c>
      <c r="AJ72" t="s">
        <v>177</v>
      </c>
      <c r="AK72" t="s">
        <v>612</v>
      </c>
      <c r="AL72" t="s">
        <v>777</v>
      </c>
      <c r="AN72" t="s">
        <v>614</v>
      </c>
      <c r="AR72" t="s">
        <v>93</v>
      </c>
    </row>
    <row r="73" spans="1:44" ht="15" customHeight="1">
      <c r="A73">
        <v>820590279</v>
      </c>
      <c r="B73" t="s">
        <v>179</v>
      </c>
      <c r="C73" t="s">
        <v>734</v>
      </c>
      <c r="E73" t="s">
        <v>180</v>
      </c>
      <c r="G73" t="s">
        <v>607</v>
      </c>
      <c r="H73" s="15" t="s">
        <v>2579</v>
      </c>
      <c r="I73">
        <v>100100</v>
      </c>
      <c r="J73">
        <v>0</v>
      </c>
      <c r="K73" t="s">
        <v>608</v>
      </c>
      <c r="O73" t="s">
        <v>1463</v>
      </c>
      <c r="T73" s="3"/>
      <c r="U73" s="61" t="s">
        <v>2459</v>
      </c>
      <c r="V73" t="s">
        <v>778</v>
      </c>
      <c r="W73" t="s">
        <v>610</v>
      </c>
      <c r="Y73" t="s">
        <v>1188</v>
      </c>
      <c r="AA73" t="s">
        <v>1175</v>
      </c>
      <c r="AB73" t="s">
        <v>98</v>
      </c>
      <c r="AC73" t="s">
        <v>611</v>
      </c>
      <c r="AF73" t="s">
        <v>496</v>
      </c>
      <c r="AH73" t="s">
        <v>98</v>
      </c>
      <c r="AJ73" t="s">
        <v>179</v>
      </c>
      <c r="AK73" t="s">
        <v>612</v>
      </c>
      <c r="AL73" t="s">
        <v>779</v>
      </c>
      <c r="AN73" t="s">
        <v>614</v>
      </c>
      <c r="AR73" t="s">
        <v>93</v>
      </c>
    </row>
    <row r="74" spans="1:44" ht="15" customHeight="1">
      <c r="A74">
        <v>820590280</v>
      </c>
      <c r="B74" t="s">
        <v>181</v>
      </c>
      <c r="C74" t="s">
        <v>734</v>
      </c>
      <c r="E74" t="s">
        <v>182</v>
      </c>
      <c r="G74" t="s">
        <v>607</v>
      </c>
      <c r="H74" s="15" t="s">
        <v>2579</v>
      </c>
      <c r="I74">
        <v>100100</v>
      </c>
      <c r="J74">
        <v>0</v>
      </c>
      <c r="K74" t="s">
        <v>608</v>
      </c>
      <c r="O74" t="s">
        <v>1464</v>
      </c>
      <c r="T74" s="3"/>
      <c r="U74" s="61" t="s">
        <v>2459</v>
      </c>
      <c r="V74" t="s">
        <v>780</v>
      </c>
      <c r="W74" t="s">
        <v>610</v>
      </c>
      <c r="Y74" t="s">
        <v>1188</v>
      </c>
      <c r="AA74" t="s">
        <v>1175</v>
      </c>
      <c r="AB74" t="s">
        <v>98</v>
      </c>
      <c r="AC74" t="s">
        <v>611</v>
      </c>
      <c r="AF74" t="s">
        <v>496</v>
      </c>
      <c r="AH74" t="s">
        <v>98</v>
      </c>
      <c r="AJ74" t="s">
        <v>181</v>
      </c>
      <c r="AK74" t="s">
        <v>612</v>
      </c>
      <c r="AL74" t="s">
        <v>781</v>
      </c>
      <c r="AN74" t="s">
        <v>614</v>
      </c>
      <c r="AR74" t="s">
        <v>93</v>
      </c>
    </row>
    <row r="75" spans="1:44" ht="15" customHeight="1">
      <c r="A75">
        <v>820590281</v>
      </c>
      <c r="B75" t="s">
        <v>183</v>
      </c>
      <c r="C75" t="s">
        <v>741</v>
      </c>
      <c r="E75" t="s">
        <v>184</v>
      </c>
      <c r="G75" t="s">
        <v>607</v>
      </c>
      <c r="H75" s="15" t="s">
        <v>2579</v>
      </c>
      <c r="I75">
        <v>46231</v>
      </c>
      <c r="J75">
        <v>0</v>
      </c>
      <c r="K75" t="s">
        <v>608</v>
      </c>
      <c r="O75" t="s">
        <v>1541</v>
      </c>
      <c r="T75" s="3"/>
      <c r="U75" s="61" t="s">
        <v>2459</v>
      </c>
      <c r="V75" t="s">
        <v>782</v>
      </c>
      <c r="W75" t="s">
        <v>610</v>
      </c>
      <c r="Y75" t="s">
        <v>1184</v>
      </c>
      <c r="AA75" t="s">
        <v>1175</v>
      </c>
      <c r="AB75" t="s">
        <v>98</v>
      </c>
      <c r="AC75" t="s">
        <v>611</v>
      </c>
      <c r="AF75" t="s">
        <v>496</v>
      </c>
      <c r="AH75" t="s">
        <v>98</v>
      </c>
      <c r="AJ75" t="s">
        <v>183</v>
      </c>
      <c r="AK75" t="s">
        <v>612</v>
      </c>
      <c r="AL75" t="s">
        <v>783</v>
      </c>
      <c r="AN75" t="s">
        <v>614</v>
      </c>
      <c r="AR75" t="s">
        <v>93</v>
      </c>
    </row>
    <row r="76" spans="1:44" ht="15" customHeight="1">
      <c r="A76">
        <v>820590282</v>
      </c>
      <c r="B76" t="s">
        <v>185</v>
      </c>
      <c r="C76" t="s">
        <v>741</v>
      </c>
      <c r="E76" t="s">
        <v>186</v>
      </c>
      <c r="G76" t="s">
        <v>607</v>
      </c>
      <c r="H76" s="15" t="s">
        <v>2579</v>
      </c>
      <c r="I76">
        <v>45367</v>
      </c>
      <c r="J76">
        <v>0</v>
      </c>
      <c r="K76" t="s">
        <v>98</v>
      </c>
      <c r="O76" t="s">
        <v>2675</v>
      </c>
      <c r="T76" s="3"/>
      <c r="U76" s="61" t="s">
        <v>2459</v>
      </c>
      <c r="V76" s="44" t="s">
        <v>784</v>
      </c>
      <c r="W76" t="s">
        <v>610</v>
      </c>
      <c r="Y76" t="s">
        <v>611</v>
      </c>
      <c r="AA76" t="s">
        <v>1175</v>
      </c>
      <c r="AB76" t="s">
        <v>98</v>
      </c>
      <c r="AC76" t="s">
        <v>611</v>
      </c>
      <c r="AF76" t="s">
        <v>496</v>
      </c>
      <c r="AH76" t="s">
        <v>98</v>
      </c>
      <c r="AJ76" t="s">
        <v>185</v>
      </c>
      <c r="AK76" t="s">
        <v>612</v>
      </c>
      <c r="AL76" t="s">
        <v>785</v>
      </c>
      <c r="AN76" t="s">
        <v>614</v>
      </c>
      <c r="AR76" t="s">
        <v>93</v>
      </c>
    </row>
    <row r="77" spans="1:44" ht="15" customHeight="1">
      <c r="A77">
        <v>820590283</v>
      </c>
      <c r="B77" t="s">
        <v>187</v>
      </c>
      <c r="C77" t="s">
        <v>741</v>
      </c>
      <c r="E77" t="s">
        <v>188</v>
      </c>
      <c r="G77" t="s">
        <v>607</v>
      </c>
      <c r="H77" s="15" t="s">
        <v>2579</v>
      </c>
      <c r="I77">
        <v>45420</v>
      </c>
      <c r="J77">
        <v>0</v>
      </c>
      <c r="K77" t="s">
        <v>98</v>
      </c>
      <c r="O77" t="s">
        <v>2676</v>
      </c>
      <c r="T77" s="3"/>
      <c r="U77" s="61" t="s">
        <v>2459</v>
      </c>
      <c r="V77" s="44" t="s">
        <v>786</v>
      </c>
      <c r="W77" t="s">
        <v>610</v>
      </c>
      <c r="Y77" t="s">
        <v>611</v>
      </c>
      <c r="AA77" t="s">
        <v>1175</v>
      </c>
      <c r="AB77" t="s">
        <v>98</v>
      </c>
      <c r="AC77" t="s">
        <v>611</v>
      </c>
      <c r="AF77" t="s">
        <v>496</v>
      </c>
      <c r="AH77" t="s">
        <v>98</v>
      </c>
      <c r="AJ77" t="s">
        <v>187</v>
      </c>
      <c r="AK77" t="s">
        <v>612</v>
      </c>
      <c r="AL77" t="s">
        <v>787</v>
      </c>
      <c r="AN77" t="s">
        <v>614</v>
      </c>
      <c r="AR77" t="s">
        <v>93</v>
      </c>
    </row>
    <row r="78" spans="1:44" ht="15" customHeight="1">
      <c r="A78">
        <v>820590284</v>
      </c>
      <c r="B78" t="s">
        <v>189</v>
      </c>
      <c r="C78" t="s">
        <v>741</v>
      </c>
      <c r="E78" t="s">
        <v>190</v>
      </c>
      <c r="G78" t="s">
        <v>607</v>
      </c>
      <c r="H78" s="15" t="s">
        <v>2579</v>
      </c>
      <c r="I78">
        <v>52825</v>
      </c>
      <c r="J78">
        <v>0</v>
      </c>
      <c r="K78" t="s">
        <v>608</v>
      </c>
      <c r="O78" t="s">
        <v>1465</v>
      </c>
      <c r="T78" s="3"/>
      <c r="U78" s="61" t="s">
        <v>2459</v>
      </c>
      <c r="V78" s="44" t="s">
        <v>788</v>
      </c>
      <c r="W78" t="s">
        <v>610</v>
      </c>
      <c r="Y78" t="s">
        <v>1185</v>
      </c>
      <c r="AA78" t="s">
        <v>1175</v>
      </c>
      <c r="AB78" t="s">
        <v>98</v>
      </c>
      <c r="AC78" t="s">
        <v>611</v>
      </c>
      <c r="AF78" t="s">
        <v>496</v>
      </c>
      <c r="AH78" t="s">
        <v>98</v>
      </c>
      <c r="AJ78" t="s">
        <v>189</v>
      </c>
      <c r="AK78" t="s">
        <v>612</v>
      </c>
      <c r="AL78" t="s">
        <v>789</v>
      </c>
      <c r="AN78" t="s">
        <v>614</v>
      </c>
      <c r="AR78" t="s">
        <v>93</v>
      </c>
    </row>
    <row r="79" spans="1:44" ht="15" customHeight="1">
      <c r="A79">
        <v>820590285</v>
      </c>
      <c r="B79" t="s">
        <v>191</v>
      </c>
      <c r="C79" t="s">
        <v>741</v>
      </c>
      <c r="E79" t="s">
        <v>192</v>
      </c>
      <c r="G79" t="s">
        <v>607</v>
      </c>
      <c r="H79" s="15" t="s">
        <v>2579</v>
      </c>
      <c r="I79">
        <v>52825</v>
      </c>
      <c r="J79">
        <v>0</v>
      </c>
      <c r="K79" t="s">
        <v>608</v>
      </c>
      <c r="O79" t="s">
        <v>1466</v>
      </c>
      <c r="T79" s="3"/>
      <c r="U79" s="61" t="s">
        <v>2459</v>
      </c>
      <c r="V79" s="44" t="s">
        <v>790</v>
      </c>
      <c r="W79" t="s">
        <v>610</v>
      </c>
      <c r="Y79" t="s">
        <v>1185</v>
      </c>
      <c r="AA79" t="s">
        <v>1175</v>
      </c>
      <c r="AB79" t="s">
        <v>98</v>
      </c>
      <c r="AC79" t="s">
        <v>611</v>
      </c>
      <c r="AF79" t="s">
        <v>496</v>
      </c>
      <c r="AH79" t="s">
        <v>98</v>
      </c>
      <c r="AJ79" t="s">
        <v>191</v>
      </c>
      <c r="AK79" t="s">
        <v>612</v>
      </c>
      <c r="AL79" t="s">
        <v>791</v>
      </c>
      <c r="AN79" t="s">
        <v>614</v>
      </c>
      <c r="AR79" t="s">
        <v>93</v>
      </c>
    </row>
    <row r="80" spans="1:44" ht="15" customHeight="1">
      <c r="A80">
        <v>820590286</v>
      </c>
      <c r="B80" t="s">
        <v>193</v>
      </c>
      <c r="C80" t="s">
        <v>741</v>
      </c>
      <c r="E80" t="s">
        <v>194</v>
      </c>
      <c r="G80" t="s">
        <v>607</v>
      </c>
      <c r="H80" s="15" t="s">
        <v>2579</v>
      </c>
      <c r="I80">
        <v>55809</v>
      </c>
      <c r="J80">
        <v>0</v>
      </c>
      <c r="K80" t="s">
        <v>608</v>
      </c>
      <c r="O80" t="s">
        <v>1467</v>
      </c>
      <c r="T80" s="3"/>
      <c r="U80" s="61" t="s">
        <v>2459</v>
      </c>
      <c r="V80" s="44" t="s">
        <v>792</v>
      </c>
      <c r="W80" t="s">
        <v>610</v>
      </c>
      <c r="Y80" t="s">
        <v>1185</v>
      </c>
      <c r="AA80" t="s">
        <v>1175</v>
      </c>
      <c r="AB80" t="s">
        <v>98</v>
      </c>
      <c r="AC80" t="s">
        <v>611</v>
      </c>
      <c r="AF80" t="s">
        <v>496</v>
      </c>
      <c r="AH80" t="s">
        <v>98</v>
      </c>
      <c r="AJ80" t="s">
        <v>193</v>
      </c>
      <c r="AK80" t="s">
        <v>612</v>
      </c>
      <c r="AL80" t="s">
        <v>793</v>
      </c>
      <c r="AN80" t="s">
        <v>614</v>
      </c>
      <c r="AR80" t="s">
        <v>93</v>
      </c>
    </row>
    <row r="81" spans="1:44" ht="15" customHeight="1">
      <c r="A81">
        <v>820590287</v>
      </c>
      <c r="B81" t="s">
        <v>195</v>
      </c>
      <c r="C81" t="s">
        <v>741</v>
      </c>
      <c r="E81" t="s">
        <v>196</v>
      </c>
      <c r="G81" t="s">
        <v>607</v>
      </c>
      <c r="H81" s="15" t="s">
        <v>2579</v>
      </c>
      <c r="I81">
        <v>56035</v>
      </c>
      <c r="J81">
        <v>0</v>
      </c>
      <c r="K81" t="s">
        <v>608</v>
      </c>
      <c r="O81" t="s">
        <v>1468</v>
      </c>
      <c r="T81" s="3"/>
      <c r="U81" s="61" t="s">
        <v>2459</v>
      </c>
      <c r="V81" s="44" t="s">
        <v>794</v>
      </c>
      <c r="W81" t="s">
        <v>610</v>
      </c>
      <c r="Y81" t="s">
        <v>1184</v>
      </c>
      <c r="AA81" t="s">
        <v>1175</v>
      </c>
      <c r="AB81" t="s">
        <v>98</v>
      </c>
      <c r="AC81" t="s">
        <v>611</v>
      </c>
      <c r="AF81" t="s">
        <v>496</v>
      </c>
      <c r="AH81" t="s">
        <v>98</v>
      </c>
      <c r="AJ81" t="s">
        <v>195</v>
      </c>
      <c r="AK81" t="s">
        <v>612</v>
      </c>
      <c r="AL81" t="s">
        <v>795</v>
      </c>
      <c r="AN81" t="s">
        <v>614</v>
      </c>
      <c r="AR81" t="s">
        <v>93</v>
      </c>
    </row>
    <row r="82" spans="1:44" ht="15" customHeight="1">
      <c r="A82">
        <v>820590288</v>
      </c>
      <c r="B82" t="s">
        <v>197</v>
      </c>
      <c r="C82" t="s">
        <v>741</v>
      </c>
      <c r="E82" t="s">
        <v>198</v>
      </c>
      <c r="G82" t="s">
        <v>607</v>
      </c>
      <c r="H82" s="15" t="s">
        <v>2579</v>
      </c>
      <c r="I82">
        <v>57451</v>
      </c>
      <c r="J82">
        <v>0</v>
      </c>
      <c r="K82" t="s">
        <v>98</v>
      </c>
      <c r="O82" t="s">
        <v>2606</v>
      </c>
      <c r="T82" s="3"/>
      <c r="U82" s="61" t="s">
        <v>2459</v>
      </c>
      <c r="V82" t="s">
        <v>796</v>
      </c>
      <c r="W82" t="s">
        <v>610</v>
      </c>
      <c r="Y82" t="s">
        <v>1184</v>
      </c>
      <c r="AA82" t="s">
        <v>1175</v>
      </c>
      <c r="AB82" t="s">
        <v>98</v>
      </c>
      <c r="AC82" t="s">
        <v>611</v>
      </c>
      <c r="AF82" t="s">
        <v>496</v>
      </c>
      <c r="AH82" t="s">
        <v>608</v>
      </c>
      <c r="AJ82" t="s">
        <v>197</v>
      </c>
      <c r="AK82" t="s">
        <v>612</v>
      </c>
      <c r="AL82" t="s">
        <v>797</v>
      </c>
      <c r="AN82" t="s">
        <v>614</v>
      </c>
      <c r="AR82" t="s">
        <v>93</v>
      </c>
    </row>
    <row r="83" spans="1:44" ht="15" customHeight="1">
      <c r="A83">
        <v>820590289</v>
      </c>
      <c r="B83" t="s">
        <v>199</v>
      </c>
      <c r="C83" t="s">
        <v>741</v>
      </c>
      <c r="E83" t="s">
        <v>200</v>
      </c>
      <c r="G83" t="s">
        <v>607</v>
      </c>
      <c r="H83" s="15" t="s">
        <v>2579</v>
      </c>
      <c r="I83">
        <v>51359</v>
      </c>
      <c r="J83">
        <v>0</v>
      </c>
      <c r="K83" t="s">
        <v>98</v>
      </c>
      <c r="O83" t="s">
        <v>2677</v>
      </c>
      <c r="T83" s="3"/>
      <c r="U83" s="61" t="s">
        <v>2459</v>
      </c>
      <c r="V83" t="s">
        <v>798</v>
      </c>
      <c r="W83" t="s">
        <v>610</v>
      </c>
      <c r="Y83" t="s">
        <v>611</v>
      </c>
      <c r="AA83" t="s">
        <v>1175</v>
      </c>
      <c r="AB83" t="s">
        <v>98</v>
      </c>
      <c r="AC83" t="s">
        <v>611</v>
      </c>
      <c r="AF83" t="s">
        <v>496</v>
      </c>
      <c r="AH83" t="s">
        <v>608</v>
      </c>
      <c r="AJ83" t="s">
        <v>199</v>
      </c>
      <c r="AK83" t="s">
        <v>612</v>
      </c>
      <c r="AL83" t="s">
        <v>799</v>
      </c>
      <c r="AN83" t="s">
        <v>614</v>
      </c>
      <c r="AR83" t="s">
        <v>93</v>
      </c>
    </row>
    <row r="84" spans="1:44" ht="15" customHeight="1">
      <c r="A84">
        <v>820590290</v>
      </c>
      <c r="B84" t="s">
        <v>201</v>
      </c>
      <c r="C84" t="s">
        <v>741</v>
      </c>
      <c r="E84" t="s">
        <v>202</v>
      </c>
      <c r="G84" t="s">
        <v>607</v>
      </c>
      <c r="H84" s="15" t="s">
        <v>2579</v>
      </c>
      <c r="I84">
        <v>50185</v>
      </c>
      <c r="J84">
        <v>0</v>
      </c>
      <c r="K84" t="s">
        <v>98</v>
      </c>
      <c r="O84" t="s">
        <v>2678</v>
      </c>
      <c r="T84" s="3"/>
      <c r="U84" s="61" t="s">
        <v>2459</v>
      </c>
      <c r="V84" t="s">
        <v>800</v>
      </c>
      <c r="W84" t="s">
        <v>610</v>
      </c>
      <c r="Y84" t="s">
        <v>1184</v>
      </c>
      <c r="AA84" t="s">
        <v>1175</v>
      </c>
      <c r="AB84" t="s">
        <v>98</v>
      </c>
      <c r="AC84" t="s">
        <v>611</v>
      </c>
      <c r="AF84" t="s">
        <v>496</v>
      </c>
      <c r="AH84" t="s">
        <v>98</v>
      </c>
      <c r="AJ84" t="s">
        <v>201</v>
      </c>
      <c r="AK84" t="s">
        <v>612</v>
      </c>
      <c r="AL84" t="s">
        <v>801</v>
      </c>
      <c r="AN84" t="s">
        <v>614</v>
      </c>
      <c r="AR84" t="s">
        <v>93</v>
      </c>
    </row>
    <row r="85" spans="1:44" ht="15" customHeight="1">
      <c r="A85">
        <v>820590291</v>
      </c>
      <c r="B85" t="s">
        <v>203</v>
      </c>
      <c r="C85" t="s">
        <v>741</v>
      </c>
      <c r="E85" t="s">
        <v>204</v>
      </c>
      <c r="G85" t="s">
        <v>607</v>
      </c>
      <c r="H85" s="15" t="s">
        <v>2579</v>
      </c>
      <c r="I85">
        <v>50185</v>
      </c>
      <c r="J85">
        <v>0</v>
      </c>
      <c r="K85" t="s">
        <v>98</v>
      </c>
      <c r="O85" t="s">
        <v>2679</v>
      </c>
      <c r="T85" s="3"/>
      <c r="U85" s="61" t="s">
        <v>2459</v>
      </c>
      <c r="V85" t="s">
        <v>802</v>
      </c>
      <c r="W85" t="s">
        <v>610</v>
      </c>
      <c r="Y85" t="s">
        <v>1184</v>
      </c>
      <c r="AA85" t="s">
        <v>1175</v>
      </c>
      <c r="AB85" t="s">
        <v>98</v>
      </c>
      <c r="AC85" t="s">
        <v>611</v>
      </c>
      <c r="AF85" t="s">
        <v>496</v>
      </c>
      <c r="AH85" t="s">
        <v>98</v>
      </c>
      <c r="AJ85" t="s">
        <v>203</v>
      </c>
      <c r="AK85" t="s">
        <v>612</v>
      </c>
      <c r="AL85" t="s">
        <v>803</v>
      </c>
      <c r="AN85" t="s">
        <v>614</v>
      </c>
      <c r="AR85" t="s">
        <v>93</v>
      </c>
    </row>
    <row r="86" spans="1:44" ht="15" customHeight="1">
      <c r="A86">
        <v>820590292</v>
      </c>
      <c r="B86" t="s">
        <v>205</v>
      </c>
      <c r="C86" t="s">
        <v>741</v>
      </c>
      <c r="E86" t="s">
        <v>206</v>
      </c>
      <c r="G86" t="s">
        <v>607</v>
      </c>
      <c r="H86" s="15" t="s">
        <v>2579</v>
      </c>
      <c r="I86">
        <v>56226</v>
      </c>
      <c r="J86">
        <v>0</v>
      </c>
      <c r="K86" t="s">
        <v>98</v>
      </c>
      <c r="O86" t="s">
        <v>2680</v>
      </c>
      <c r="T86" s="3"/>
      <c r="U86" s="61" t="s">
        <v>2459</v>
      </c>
      <c r="V86" t="s">
        <v>804</v>
      </c>
      <c r="W86" t="s">
        <v>610</v>
      </c>
      <c r="Y86" t="s">
        <v>611</v>
      </c>
      <c r="AA86" t="s">
        <v>1175</v>
      </c>
      <c r="AB86" t="s">
        <v>98</v>
      </c>
      <c r="AC86" t="s">
        <v>611</v>
      </c>
      <c r="AF86" t="s">
        <v>496</v>
      </c>
      <c r="AH86" t="s">
        <v>608</v>
      </c>
      <c r="AJ86" t="s">
        <v>205</v>
      </c>
      <c r="AK86" t="s">
        <v>612</v>
      </c>
      <c r="AL86" t="s">
        <v>805</v>
      </c>
      <c r="AN86" t="s">
        <v>614</v>
      </c>
      <c r="AR86" t="s">
        <v>93</v>
      </c>
    </row>
    <row r="87" spans="1:44" ht="15" customHeight="1">
      <c r="A87">
        <v>856092377</v>
      </c>
      <c r="B87" t="s">
        <v>304</v>
      </c>
      <c r="C87" t="s">
        <v>741</v>
      </c>
      <c r="D87" t="s">
        <v>606</v>
      </c>
      <c r="E87" t="s">
        <v>806</v>
      </c>
      <c r="G87" t="s">
        <v>607</v>
      </c>
      <c r="H87" s="15" t="s">
        <v>2579</v>
      </c>
      <c r="I87">
        <v>263000</v>
      </c>
      <c r="J87">
        <v>0</v>
      </c>
      <c r="K87" t="s">
        <v>98</v>
      </c>
      <c r="O87" t="s">
        <v>1504</v>
      </c>
      <c r="T87" s="3"/>
      <c r="U87" s="61" t="s">
        <v>2459</v>
      </c>
      <c r="V87" t="s">
        <v>807</v>
      </c>
      <c r="W87" t="s">
        <v>610</v>
      </c>
      <c r="Y87" t="s">
        <v>1503</v>
      </c>
      <c r="AA87" t="s">
        <v>1175</v>
      </c>
      <c r="AB87" t="s">
        <v>98</v>
      </c>
      <c r="AC87" t="s">
        <v>611</v>
      </c>
      <c r="AF87" t="s">
        <v>496</v>
      </c>
      <c r="AH87" t="s">
        <v>608</v>
      </c>
      <c r="AJ87" t="s">
        <v>304</v>
      </c>
      <c r="AK87" t="s">
        <v>612</v>
      </c>
      <c r="AL87" t="s">
        <v>808</v>
      </c>
      <c r="AN87" t="s">
        <v>614</v>
      </c>
      <c r="AR87" t="s">
        <v>93</v>
      </c>
    </row>
    <row r="88" spans="1:44" ht="15" customHeight="1">
      <c r="A88">
        <v>856092379</v>
      </c>
      <c r="B88" t="s">
        <v>306</v>
      </c>
      <c r="C88" t="s">
        <v>741</v>
      </c>
      <c r="D88" t="s">
        <v>606</v>
      </c>
      <c r="E88" t="s">
        <v>297</v>
      </c>
      <c r="G88" t="s">
        <v>607</v>
      </c>
      <c r="H88" s="15" t="s">
        <v>2579</v>
      </c>
      <c r="I88">
        <v>90779</v>
      </c>
      <c r="J88">
        <v>0</v>
      </c>
      <c r="K88" t="s">
        <v>98</v>
      </c>
      <c r="O88" t="s">
        <v>2681</v>
      </c>
      <c r="T88" s="3"/>
      <c r="U88" s="61" t="s">
        <v>2459</v>
      </c>
      <c r="V88" t="s">
        <v>809</v>
      </c>
      <c r="W88" t="s">
        <v>610</v>
      </c>
      <c r="Y88" t="s">
        <v>611</v>
      </c>
      <c r="AA88" t="s">
        <v>1175</v>
      </c>
      <c r="AB88" t="s">
        <v>98</v>
      </c>
      <c r="AC88" t="s">
        <v>611</v>
      </c>
      <c r="AF88" t="s">
        <v>496</v>
      </c>
      <c r="AH88" t="s">
        <v>608</v>
      </c>
      <c r="AJ88" t="s">
        <v>306</v>
      </c>
      <c r="AK88" t="s">
        <v>612</v>
      </c>
      <c r="AL88" t="s">
        <v>810</v>
      </c>
      <c r="AN88" t="s">
        <v>614</v>
      </c>
      <c r="AR88" t="s">
        <v>93</v>
      </c>
    </row>
    <row r="89" spans="1:44" ht="15" customHeight="1">
      <c r="A89">
        <v>856092383</v>
      </c>
      <c r="B89" t="s">
        <v>307</v>
      </c>
      <c r="C89" t="s">
        <v>741</v>
      </c>
      <c r="D89" t="s">
        <v>665</v>
      </c>
      <c r="E89" t="s">
        <v>811</v>
      </c>
      <c r="G89" t="s">
        <v>607</v>
      </c>
      <c r="H89" s="15" t="s">
        <v>2579</v>
      </c>
      <c r="I89">
        <v>42543</v>
      </c>
      <c r="J89">
        <v>0</v>
      </c>
      <c r="K89" t="s">
        <v>98</v>
      </c>
      <c r="O89" t="s">
        <v>2682</v>
      </c>
      <c r="T89" s="3"/>
      <c r="U89" s="61" t="s">
        <v>2459</v>
      </c>
      <c r="V89" t="s">
        <v>812</v>
      </c>
      <c r="W89" t="s">
        <v>610</v>
      </c>
      <c r="Y89" t="s">
        <v>611</v>
      </c>
      <c r="AA89" t="s">
        <v>1175</v>
      </c>
      <c r="AB89" t="s">
        <v>98</v>
      </c>
      <c r="AC89" t="s">
        <v>611</v>
      </c>
      <c r="AF89" t="s">
        <v>496</v>
      </c>
      <c r="AH89" t="s">
        <v>608</v>
      </c>
      <c r="AJ89" t="s">
        <v>307</v>
      </c>
      <c r="AK89" t="s">
        <v>612</v>
      </c>
      <c r="AL89" t="s">
        <v>813</v>
      </c>
      <c r="AN89" t="s">
        <v>614</v>
      </c>
      <c r="AR89" t="s">
        <v>93</v>
      </c>
    </row>
    <row r="90" spans="1:44" ht="15" customHeight="1">
      <c r="A90">
        <v>856092378</v>
      </c>
      <c r="B90" t="s">
        <v>308</v>
      </c>
      <c r="C90" t="s">
        <v>741</v>
      </c>
      <c r="D90" t="s">
        <v>752</v>
      </c>
      <c r="E90" t="s">
        <v>1205</v>
      </c>
      <c r="G90" t="s">
        <v>607</v>
      </c>
      <c r="H90" s="15" t="s">
        <v>2579</v>
      </c>
      <c r="I90">
        <v>90731</v>
      </c>
      <c r="J90">
        <v>0</v>
      </c>
      <c r="K90" t="s">
        <v>98</v>
      </c>
      <c r="O90" t="s">
        <v>2683</v>
      </c>
      <c r="T90" s="3"/>
      <c r="U90" s="61" t="s">
        <v>2459</v>
      </c>
      <c r="V90" t="s">
        <v>814</v>
      </c>
      <c r="W90" t="s">
        <v>610</v>
      </c>
      <c r="Y90" t="s">
        <v>611</v>
      </c>
      <c r="AA90" t="s">
        <v>1175</v>
      </c>
      <c r="AB90" t="s">
        <v>98</v>
      </c>
      <c r="AC90" t="s">
        <v>611</v>
      </c>
      <c r="AF90" t="s">
        <v>496</v>
      </c>
      <c r="AH90" t="s">
        <v>608</v>
      </c>
      <c r="AJ90" t="s">
        <v>308</v>
      </c>
      <c r="AK90" t="s">
        <v>612</v>
      </c>
      <c r="AL90" t="s">
        <v>815</v>
      </c>
      <c r="AN90" t="s">
        <v>614</v>
      </c>
      <c r="AR90" t="s">
        <v>93</v>
      </c>
    </row>
    <row r="91" spans="1:44" ht="15" customHeight="1">
      <c r="A91">
        <v>856092380</v>
      </c>
      <c r="B91" t="s">
        <v>309</v>
      </c>
      <c r="C91" t="s">
        <v>741</v>
      </c>
      <c r="D91" t="s">
        <v>674</v>
      </c>
      <c r="E91" t="s">
        <v>816</v>
      </c>
      <c r="G91" t="s">
        <v>607</v>
      </c>
      <c r="H91" s="15" t="s">
        <v>2579</v>
      </c>
      <c r="I91">
        <v>86957</v>
      </c>
      <c r="J91">
        <v>0</v>
      </c>
      <c r="K91" t="s">
        <v>608</v>
      </c>
      <c r="O91" t="s">
        <v>1469</v>
      </c>
      <c r="T91" s="3"/>
      <c r="U91" s="61" t="s">
        <v>2459</v>
      </c>
      <c r="V91" t="s">
        <v>817</v>
      </c>
      <c r="W91" t="s">
        <v>610</v>
      </c>
      <c r="Y91" t="s">
        <v>1184</v>
      </c>
      <c r="AA91" t="s">
        <v>1175</v>
      </c>
      <c r="AB91" t="s">
        <v>98</v>
      </c>
      <c r="AC91" t="s">
        <v>611</v>
      </c>
      <c r="AF91" t="s">
        <v>496</v>
      </c>
      <c r="AH91" t="s">
        <v>608</v>
      </c>
      <c r="AJ91" t="s">
        <v>309</v>
      </c>
      <c r="AK91" t="s">
        <v>612</v>
      </c>
      <c r="AL91" t="s">
        <v>818</v>
      </c>
      <c r="AN91" t="s">
        <v>614</v>
      </c>
      <c r="AR91" t="s">
        <v>93</v>
      </c>
    </row>
    <row r="92" spans="1:44" ht="15" customHeight="1">
      <c r="A92">
        <v>856092382</v>
      </c>
      <c r="B92" t="s">
        <v>310</v>
      </c>
      <c r="C92" t="s">
        <v>741</v>
      </c>
      <c r="D92" t="s">
        <v>769</v>
      </c>
      <c r="E92" t="s">
        <v>301</v>
      </c>
      <c r="G92" t="s">
        <v>607</v>
      </c>
      <c r="H92" s="15" t="s">
        <v>2579</v>
      </c>
      <c r="I92">
        <v>81069</v>
      </c>
      <c r="J92">
        <v>0</v>
      </c>
      <c r="K92" t="s">
        <v>98</v>
      </c>
      <c r="O92" t="s">
        <v>2684</v>
      </c>
      <c r="T92" s="3"/>
      <c r="U92" s="61" t="s">
        <v>2459</v>
      </c>
      <c r="V92" t="s">
        <v>819</v>
      </c>
      <c r="W92" t="s">
        <v>610</v>
      </c>
      <c r="Y92" t="s">
        <v>611</v>
      </c>
      <c r="AA92" t="s">
        <v>1175</v>
      </c>
      <c r="AB92" t="s">
        <v>98</v>
      </c>
      <c r="AC92" t="s">
        <v>611</v>
      </c>
      <c r="AF92" t="s">
        <v>496</v>
      </c>
      <c r="AH92" t="s">
        <v>608</v>
      </c>
      <c r="AJ92" t="s">
        <v>310</v>
      </c>
      <c r="AK92" t="s">
        <v>612</v>
      </c>
      <c r="AL92" t="s">
        <v>820</v>
      </c>
      <c r="AN92" t="s">
        <v>614</v>
      </c>
      <c r="AR92" t="s">
        <v>93</v>
      </c>
    </row>
    <row r="93" spans="1:44" ht="15" customHeight="1">
      <c r="A93">
        <v>856092384</v>
      </c>
      <c r="B93" t="s">
        <v>311</v>
      </c>
      <c r="C93" t="s">
        <v>741</v>
      </c>
      <c r="D93" t="s">
        <v>752</v>
      </c>
      <c r="E93" t="s">
        <v>821</v>
      </c>
      <c r="G93" t="s">
        <v>607</v>
      </c>
      <c r="H93" s="15" t="s">
        <v>2579</v>
      </c>
      <c r="I93">
        <v>43082</v>
      </c>
      <c r="J93">
        <v>0</v>
      </c>
      <c r="K93" t="s">
        <v>98</v>
      </c>
      <c r="O93" t="s">
        <v>2685</v>
      </c>
      <c r="T93" s="3"/>
      <c r="U93" s="61" t="s">
        <v>2459</v>
      </c>
      <c r="V93" t="s">
        <v>822</v>
      </c>
      <c r="W93" t="s">
        <v>610</v>
      </c>
      <c r="Y93" t="s">
        <v>611</v>
      </c>
      <c r="AA93" t="s">
        <v>1175</v>
      </c>
      <c r="AB93" t="s">
        <v>98</v>
      </c>
      <c r="AC93" t="s">
        <v>611</v>
      </c>
      <c r="AF93" t="s">
        <v>496</v>
      </c>
      <c r="AH93" t="s">
        <v>608</v>
      </c>
      <c r="AJ93" t="s">
        <v>311</v>
      </c>
      <c r="AK93" t="s">
        <v>612</v>
      </c>
      <c r="AL93" t="s">
        <v>823</v>
      </c>
      <c r="AN93" t="s">
        <v>614</v>
      </c>
      <c r="AR93" t="s">
        <v>93</v>
      </c>
    </row>
    <row r="94" spans="1:44" ht="15" customHeight="1">
      <c r="A94">
        <v>856092381</v>
      </c>
      <c r="B94" t="s">
        <v>312</v>
      </c>
      <c r="C94" t="s">
        <v>741</v>
      </c>
      <c r="D94" t="s">
        <v>661</v>
      </c>
      <c r="E94" t="s">
        <v>303</v>
      </c>
      <c r="G94" t="s">
        <v>607</v>
      </c>
      <c r="H94" s="15" t="s">
        <v>2579</v>
      </c>
      <c r="I94">
        <v>71554</v>
      </c>
      <c r="J94">
        <v>0</v>
      </c>
      <c r="K94" t="s">
        <v>98</v>
      </c>
      <c r="O94" t="s">
        <v>2686</v>
      </c>
      <c r="T94" s="3"/>
      <c r="U94" s="61" t="s">
        <v>2459</v>
      </c>
      <c r="V94" t="s">
        <v>1505</v>
      </c>
      <c r="W94" t="s">
        <v>610</v>
      </c>
      <c r="Y94" t="s">
        <v>611</v>
      </c>
      <c r="AA94" t="s">
        <v>1175</v>
      </c>
      <c r="AB94" t="s">
        <v>98</v>
      </c>
      <c r="AC94" t="s">
        <v>611</v>
      </c>
      <c r="AF94" t="s">
        <v>496</v>
      </c>
      <c r="AH94" t="s">
        <v>608</v>
      </c>
      <c r="AJ94" t="s">
        <v>312</v>
      </c>
      <c r="AK94" t="s">
        <v>612</v>
      </c>
      <c r="AL94" t="s">
        <v>824</v>
      </c>
      <c r="AN94" t="s">
        <v>614</v>
      </c>
      <c r="AR94" t="s">
        <v>93</v>
      </c>
    </row>
    <row r="95" spans="1:44" ht="15" customHeight="1">
      <c r="A95">
        <v>856092387</v>
      </c>
      <c r="B95" t="s">
        <v>315</v>
      </c>
      <c r="C95" t="s">
        <v>825</v>
      </c>
      <c r="D95" t="s">
        <v>826</v>
      </c>
      <c r="E95" t="s">
        <v>827</v>
      </c>
      <c r="G95" t="s">
        <v>607</v>
      </c>
      <c r="H95" s="15" t="s">
        <v>2579</v>
      </c>
      <c r="I95">
        <v>18325</v>
      </c>
      <c r="J95">
        <v>0</v>
      </c>
      <c r="K95" t="s">
        <v>608</v>
      </c>
      <c r="O95" t="s">
        <v>1538</v>
      </c>
      <c r="T95" s="3"/>
      <c r="U95" s="61" t="s">
        <v>2459</v>
      </c>
      <c r="V95" s="44" t="s">
        <v>828</v>
      </c>
      <c r="W95" t="s">
        <v>610</v>
      </c>
      <c r="Y95" t="s">
        <v>1185</v>
      </c>
      <c r="AA95" t="s">
        <v>1175</v>
      </c>
      <c r="AB95" t="s">
        <v>98</v>
      </c>
      <c r="AC95" t="s">
        <v>611</v>
      </c>
      <c r="AF95" t="s">
        <v>496</v>
      </c>
      <c r="AH95" t="s">
        <v>608</v>
      </c>
      <c r="AJ95" t="s">
        <v>315</v>
      </c>
      <c r="AK95" t="s">
        <v>612</v>
      </c>
      <c r="AL95" t="s">
        <v>829</v>
      </c>
      <c r="AN95" t="s">
        <v>614</v>
      </c>
      <c r="AR95" t="s">
        <v>93</v>
      </c>
    </row>
    <row r="96" spans="1:44" ht="15" customHeight="1">
      <c r="A96">
        <v>856828762</v>
      </c>
      <c r="B96" t="s">
        <v>338</v>
      </c>
      <c r="C96" t="s">
        <v>605</v>
      </c>
      <c r="D96" t="s">
        <v>830</v>
      </c>
      <c r="E96" t="s">
        <v>831</v>
      </c>
      <c r="G96" t="s">
        <v>607</v>
      </c>
      <c r="H96" s="15" t="s">
        <v>2579</v>
      </c>
      <c r="I96">
        <v>56645</v>
      </c>
      <c r="J96">
        <v>0</v>
      </c>
      <c r="K96" t="s">
        <v>98</v>
      </c>
      <c r="O96" t="s">
        <v>2687</v>
      </c>
      <c r="T96" s="3"/>
      <c r="U96" s="61" t="s">
        <v>2459</v>
      </c>
      <c r="V96" s="44" t="s">
        <v>832</v>
      </c>
      <c r="W96" t="s">
        <v>610</v>
      </c>
      <c r="Y96" t="s">
        <v>611</v>
      </c>
      <c r="AA96" t="s">
        <v>1175</v>
      </c>
      <c r="AB96" t="s">
        <v>98</v>
      </c>
      <c r="AC96" t="s">
        <v>611</v>
      </c>
      <c r="AF96" t="s">
        <v>496</v>
      </c>
      <c r="AH96" t="s">
        <v>608</v>
      </c>
      <c r="AJ96" t="s">
        <v>338</v>
      </c>
      <c r="AK96" t="s">
        <v>612</v>
      </c>
      <c r="AL96" t="s">
        <v>833</v>
      </c>
      <c r="AN96" t="s">
        <v>614</v>
      </c>
      <c r="AR96" t="s">
        <v>93</v>
      </c>
    </row>
    <row r="97" spans="1:44" ht="15" customHeight="1">
      <c r="A97">
        <v>856828773</v>
      </c>
      <c r="B97" t="s">
        <v>339</v>
      </c>
      <c r="C97" t="s">
        <v>834</v>
      </c>
      <c r="D97" t="s">
        <v>645</v>
      </c>
      <c r="E97" t="s">
        <v>1443</v>
      </c>
      <c r="G97" t="s">
        <v>607</v>
      </c>
      <c r="H97" s="15" t="s">
        <v>2579</v>
      </c>
      <c r="I97">
        <v>20384</v>
      </c>
      <c r="J97">
        <v>0</v>
      </c>
      <c r="K97" t="s">
        <v>98</v>
      </c>
      <c r="O97" t="s">
        <v>2688</v>
      </c>
      <c r="T97" s="3"/>
      <c r="U97" s="61" t="s">
        <v>2459</v>
      </c>
      <c r="V97" t="s">
        <v>835</v>
      </c>
      <c r="W97" t="s">
        <v>610</v>
      </c>
      <c r="Y97" t="s">
        <v>611</v>
      </c>
      <c r="AA97" t="s">
        <v>1175</v>
      </c>
      <c r="AB97" t="s">
        <v>98</v>
      </c>
      <c r="AC97" t="s">
        <v>611</v>
      </c>
      <c r="AF97" t="s">
        <v>496</v>
      </c>
      <c r="AH97" t="s">
        <v>608</v>
      </c>
      <c r="AJ97" t="s">
        <v>339</v>
      </c>
      <c r="AK97" t="s">
        <v>612</v>
      </c>
      <c r="AL97" t="s">
        <v>836</v>
      </c>
      <c r="AN97" t="s">
        <v>614</v>
      </c>
      <c r="AR97" t="s">
        <v>93</v>
      </c>
    </row>
    <row r="98" spans="1:44" ht="15" customHeight="1">
      <c r="A98">
        <v>856828813</v>
      </c>
      <c r="B98" t="s">
        <v>341</v>
      </c>
      <c r="C98" t="s">
        <v>652</v>
      </c>
      <c r="D98" t="s">
        <v>645</v>
      </c>
      <c r="E98" t="s">
        <v>837</v>
      </c>
      <c r="G98" t="s">
        <v>607</v>
      </c>
      <c r="H98" s="15" t="s">
        <v>2579</v>
      </c>
      <c r="I98">
        <v>127326</v>
      </c>
      <c r="J98">
        <v>0</v>
      </c>
      <c r="K98" t="s">
        <v>98</v>
      </c>
      <c r="O98" t="s">
        <v>2689</v>
      </c>
      <c r="T98" s="3"/>
      <c r="U98" s="61" t="s">
        <v>2459</v>
      </c>
      <c r="V98" t="s">
        <v>838</v>
      </c>
      <c r="W98" t="s">
        <v>610</v>
      </c>
      <c r="Y98" t="s">
        <v>611</v>
      </c>
      <c r="AA98" t="s">
        <v>1175</v>
      </c>
      <c r="AB98" t="s">
        <v>98</v>
      </c>
      <c r="AC98" t="s">
        <v>611</v>
      </c>
      <c r="AF98" t="s">
        <v>496</v>
      </c>
      <c r="AH98" t="s">
        <v>608</v>
      </c>
      <c r="AJ98" t="s">
        <v>341</v>
      </c>
      <c r="AK98" t="s">
        <v>612</v>
      </c>
      <c r="AL98" t="s">
        <v>839</v>
      </c>
      <c r="AN98" t="s">
        <v>614</v>
      </c>
      <c r="AR98" t="s">
        <v>93</v>
      </c>
    </row>
    <row r="99" spans="1:44" ht="15" customHeight="1">
      <c r="A99">
        <v>856828816</v>
      </c>
      <c r="B99" t="s">
        <v>342</v>
      </c>
      <c r="C99" t="s">
        <v>652</v>
      </c>
      <c r="D99" t="s">
        <v>645</v>
      </c>
      <c r="E99" t="s">
        <v>322</v>
      </c>
      <c r="G99" t="s">
        <v>607</v>
      </c>
      <c r="H99" s="15" t="s">
        <v>2579</v>
      </c>
      <c r="I99">
        <v>106498</v>
      </c>
      <c r="J99">
        <v>0</v>
      </c>
      <c r="K99" t="s">
        <v>98</v>
      </c>
      <c r="O99" t="s">
        <v>2690</v>
      </c>
      <c r="T99" s="3"/>
      <c r="U99" s="61" t="s">
        <v>2459</v>
      </c>
      <c r="V99" t="s">
        <v>840</v>
      </c>
      <c r="W99" t="s">
        <v>610</v>
      </c>
      <c r="Y99" t="s">
        <v>611</v>
      </c>
      <c r="AA99" t="s">
        <v>1175</v>
      </c>
      <c r="AB99" t="s">
        <v>98</v>
      </c>
      <c r="AC99" t="s">
        <v>611</v>
      </c>
      <c r="AF99" t="s">
        <v>496</v>
      </c>
      <c r="AH99" t="s">
        <v>608</v>
      </c>
      <c r="AJ99" t="s">
        <v>342</v>
      </c>
      <c r="AK99" t="s">
        <v>612</v>
      </c>
      <c r="AL99" t="s">
        <v>841</v>
      </c>
      <c r="AN99" t="s">
        <v>614</v>
      </c>
      <c r="AR99" t="s">
        <v>93</v>
      </c>
    </row>
    <row r="100" spans="1:44" ht="15" customHeight="1">
      <c r="A100">
        <v>856828821</v>
      </c>
      <c r="B100" t="s">
        <v>343</v>
      </c>
      <c r="C100" t="s">
        <v>652</v>
      </c>
      <c r="D100" t="s">
        <v>645</v>
      </c>
      <c r="E100" t="s">
        <v>1168</v>
      </c>
      <c r="G100" t="s">
        <v>607</v>
      </c>
      <c r="H100" s="15" t="s">
        <v>2579</v>
      </c>
      <c r="I100">
        <v>100512</v>
      </c>
      <c r="J100">
        <v>0</v>
      </c>
      <c r="K100" t="s">
        <v>608</v>
      </c>
      <c r="O100" t="s">
        <v>2451</v>
      </c>
      <c r="T100" s="3"/>
      <c r="U100" s="61" t="s">
        <v>2459</v>
      </c>
      <c r="V100" t="s">
        <v>842</v>
      </c>
      <c r="W100" t="s">
        <v>610</v>
      </c>
      <c r="Y100" t="s">
        <v>1185</v>
      </c>
      <c r="AA100" t="s">
        <v>1175</v>
      </c>
      <c r="AB100" t="s">
        <v>98</v>
      </c>
      <c r="AC100" t="s">
        <v>611</v>
      </c>
      <c r="AF100" t="s">
        <v>496</v>
      </c>
      <c r="AH100" t="s">
        <v>608</v>
      </c>
      <c r="AJ100" t="s">
        <v>343</v>
      </c>
      <c r="AK100" t="s">
        <v>612</v>
      </c>
      <c r="AL100" t="s">
        <v>843</v>
      </c>
      <c r="AN100" t="s">
        <v>614</v>
      </c>
      <c r="AR100" t="s">
        <v>93</v>
      </c>
    </row>
    <row r="101" spans="1:44" ht="15" customHeight="1">
      <c r="A101">
        <v>856828822</v>
      </c>
      <c r="B101" t="s">
        <v>344</v>
      </c>
      <c r="C101" t="s">
        <v>652</v>
      </c>
      <c r="D101" t="s">
        <v>645</v>
      </c>
      <c r="E101" t="s">
        <v>844</v>
      </c>
      <c r="G101" t="s">
        <v>607</v>
      </c>
      <c r="H101" s="15" t="s">
        <v>2579</v>
      </c>
      <c r="I101">
        <v>94443</v>
      </c>
      <c r="J101">
        <v>0</v>
      </c>
      <c r="K101" t="s">
        <v>608</v>
      </c>
      <c r="O101" t="s">
        <v>2452</v>
      </c>
      <c r="T101" s="3"/>
      <c r="U101" s="61" t="s">
        <v>2459</v>
      </c>
      <c r="V101" t="s">
        <v>845</v>
      </c>
      <c r="W101" t="s">
        <v>610</v>
      </c>
      <c r="Y101" t="s">
        <v>1184</v>
      </c>
      <c r="AA101" t="s">
        <v>1175</v>
      </c>
      <c r="AB101" t="s">
        <v>98</v>
      </c>
      <c r="AC101" t="s">
        <v>611</v>
      </c>
      <c r="AF101" t="s">
        <v>496</v>
      </c>
      <c r="AH101" t="s">
        <v>608</v>
      </c>
      <c r="AJ101" t="s">
        <v>344</v>
      </c>
      <c r="AK101" t="s">
        <v>612</v>
      </c>
      <c r="AL101" t="s">
        <v>846</v>
      </c>
      <c r="AN101" t="s">
        <v>614</v>
      </c>
      <c r="AR101" t="s">
        <v>93</v>
      </c>
    </row>
    <row r="102" spans="1:44" ht="15" customHeight="1">
      <c r="A102">
        <v>856828828</v>
      </c>
      <c r="B102" t="s">
        <v>345</v>
      </c>
      <c r="C102" t="s">
        <v>652</v>
      </c>
      <c r="D102" t="s">
        <v>645</v>
      </c>
      <c r="E102" t="s">
        <v>1206</v>
      </c>
      <c r="G102" t="s">
        <v>607</v>
      </c>
      <c r="H102" s="15" t="s">
        <v>2579</v>
      </c>
      <c r="I102">
        <v>81967</v>
      </c>
      <c r="J102">
        <v>0</v>
      </c>
      <c r="K102" t="s">
        <v>608</v>
      </c>
      <c r="O102" t="s">
        <v>2468</v>
      </c>
      <c r="T102" s="3"/>
      <c r="U102" s="61" t="s">
        <v>2459</v>
      </c>
      <c r="V102" t="s">
        <v>847</v>
      </c>
      <c r="W102" t="s">
        <v>610</v>
      </c>
      <c r="Y102" t="s">
        <v>1184</v>
      </c>
      <c r="AA102" t="s">
        <v>1175</v>
      </c>
      <c r="AB102" t="s">
        <v>98</v>
      </c>
      <c r="AC102" t="s">
        <v>611</v>
      </c>
      <c r="AF102" t="s">
        <v>496</v>
      </c>
      <c r="AH102" t="s">
        <v>608</v>
      </c>
      <c r="AJ102" t="s">
        <v>345</v>
      </c>
      <c r="AK102" t="s">
        <v>612</v>
      </c>
      <c r="AL102" t="s">
        <v>848</v>
      </c>
      <c r="AN102" t="s">
        <v>614</v>
      </c>
      <c r="AR102" t="s">
        <v>93</v>
      </c>
    </row>
    <row r="103" spans="1:44" ht="15" customHeight="1">
      <c r="A103">
        <v>856828829</v>
      </c>
      <c r="B103" t="s">
        <v>346</v>
      </c>
      <c r="C103" t="s">
        <v>652</v>
      </c>
      <c r="D103" t="s">
        <v>645</v>
      </c>
      <c r="E103" t="s">
        <v>1207</v>
      </c>
      <c r="G103" t="s">
        <v>607</v>
      </c>
      <c r="H103" s="15" t="s">
        <v>2579</v>
      </c>
      <c r="I103">
        <v>84403</v>
      </c>
      <c r="J103">
        <v>0</v>
      </c>
      <c r="K103" t="s">
        <v>98</v>
      </c>
      <c r="O103" t="s">
        <v>2691</v>
      </c>
      <c r="T103" s="3"/>
      <c r="U103" s="61" t="s">
        <v>2459</v>
      </c>
      <c r="V103" t="s">
        <v>849</v>
      </c>
      <c r="W103" t="s">
        <v>610</v>
      </c>
      <c r="Y103" t="s">
        <v>611</v>
      </c>
      <c r="AA103" t="s">
        <v>1175</v>
      </c>
      <c r="AB103" t="s">
        <v>98</v>
      </c>
      <c r="AC103" t="s">
        <v>611</v>
      </c>
      <c r="AF103" t="s">
        <v>496</v>
      </c>
      <c r="AH103" t="s">
        <v>608</v>
      </c>
      <c r="AJ103" t="s">
        <v>346</v>
      </c>
      <c r="AK103" t="s">
        <v>612</v>
      </c>
      <c r="AL103" t="s">
        <v>850</v>
      </c>
      <c r="AN103" t="s">
        <v>614</v>
      </c>
      <c r="AR103" t="s">
        <v>93</v>
      </c>
    </row>
    <row r="104" spans="1:44" ht="15" customHeight="1">
      <c r="A104">
        <v>856828830</v>
      </c>
      <c r="B104" t="s">
        <v>347</v>
      </c>
      <c r="C104" t="s">
        <v>652</v>
      </c>
      <c r="D104" t="s">
        <v>674</v>
      </c>
      <c r="E104" t="s">
        <v>1170</v>
      </c>
      <c r="G104" t="s">
        <v>607</v>
      </c>
      <c r="H104" s="15" t="s">
        <v>2579</v>
      </c>
      <c r="I104">
        <v>87790</v>
      </c>
      <c r="J104">
        <v>0</v>
      </c>
      <c r="K104" t="s">
        <v>608</v>
      </c>
      <c r="O104" t="s">
        <v>1470</v>
      </c>
      <c r="T104" s="3"/>
      <c r="U104" s="61" t="s">
        <v>2459</v>
      </c>
      <c r="V104" t="s">
        <v>851</v>
      </c>
      <c r="W104" t="s">
        <v>610</v>
      </c>
      <c r="Y104" t="s">
        <v>1185</v>
      </c>
      <c r="AA104" t="s">
        <v>1175</v>
      </c>
      <c r="AB104" t="s">
        <v>98</v>
      </c>
      <c r="AC104" t="s">
        <v>611</v>
      </c>
      <c r="AF104" t="s">
        <v>496</v>
      </c>
      <c r="AH104" t="s">
        <v>98</v>
      </c>
      <c r="AJ104" t="s">
        <v>347</v>
      </c>
      <c r="AK104" t="s">
        <v>612</v>
      </c>
      <c r="AL104" t="s">
        <v>852</v>
      </c>
      <c r="AN104" t="s">
        <v>614</v>
      </c>
      <c r="AR104" t="s">
        <v>93</v>
      </c>
    </row>
    <row r="105" spans="1:44" ht="15" customHeight="1">
      <c r="A105">
        <v>856828831</v>
      </c>
      <c r="B105" t="s">
        <v>348</v>
      </c>
      <c r="C105" t="s">
        <v>853</v>
      </c>
      <c r="D105" t="s">
        <v>645</v>
      </c>
      <c r="E105" t="s">
        <v>854</v>
      </c>
      <c r="G105" t="s">
        <v>607</v>
      </c>
      <c r="H105" s="15" t="s">
        <v>2579</v>
      </c>
      <c r="I105">
        <v>98338</v>
      </c>
      <c r="J105">
        <v>0</v>
      </c>
      <c r="K105" t="s">
        <v>98</v>
      </c>
      <c r="O105" t="s">
        <v>2692</v>
      </c>
      <c r="T105" s="3"/>
      <c r="U105" s="61" t="s">
        <v>2459</v>
      </c>
      <c r="V105" t="s">
        <v>855</v>
      </c>
      <c r="W105" t="s">
        <v>610</v>
      </c>
      <c r="Y105" t="s">
        <v>611</v>
      </c>
      <c r="AA105" t="s">
        <v>1175</v>
      </c>
      <c r="AB105" t="s">
        <v>98</v>
      </c>
      <c r="AC105" t="s">
        <v>611</v>
      </c>
      <c r="AF105" t="s">
        <v>496</v>
      </c>
      <c r="AH105" t="s">
        <v>608</v>
      </c>
      <c r="AJ105" t="s">
        <v>348</v>
      </c>
      <c r="AK105" t="s">
        <v>612</v>
      </c>
      <c r="AL105" t="s">
        <v>856</v>
      </c>
      <c r="AN105" t="s">
        <v>614</v>
      </c>
      <c r="AR105" t="s">
        <v>93</v>
      </c>
    </row>
    <row r="106" spans="1:44" ht="15" customHeight="1">
      <c r="A106">
        <v>856828832</v>
      </c>
      <c r="B106" t="s">
        <v>350</v>
      </c>
      <c r="C106" t="s">
        <v>853</v>
      </c>
      <c r="D106" t="s">
        <v>645</v>
      </c>
      <c r="E106" t="s">
        <v>857</v>
      </c>
      <c r="G106" t="s">
        <v>607</v>
      </c>
      <c r="H106" s="15" t="s">
        <v>2579</v>
      </c>
      <c r="I106">
        <v>98049</v>
      </c>
      <c r="J106">
        <v>0</v>
      </c>
      <c r="K106" t="s">
        <v>98</v>
      </c>
      <c r="O106" t="s">
        <v>2693</v>
      </c>
      <c r="T106" s="3"/>
      <c r="U106" s="61" t="s">
        <v>2459</v>
      </c>
      <c r="V106" t="s">
        <v>858</v>
      </c>
      <c r="W106" t="s">
        <v>610</v>
      </c>
      <c r="Y106" t="s">
        <v>611</v>
      </c>
      <c r="AA106" t="s">
        <v>1175</v>
      </c>
      <c r="AB106" t="s">
        <v>98</v>
      </c>
      <c r="AC106" t="s">
        <v>611</v>
      </c>
      <c r="AF106" t="s">
        <v>496</v>
      </c>
      <c r="AH106" t="s">
        <v>608</v>
      </c>
      <c r="AJ106" t="s">
        <v>350</v>
      </c>
      <c r="AK106" t="s">
        <v>612</v>
      </c>
      <c r="AL106" t="s">
        <v>859</v>
      </c>
      <c r="AN106" t="s">
        <v>614</v>
      </c>
      <c r="AR106" t="s">
        <v>93</v>
      </c>
    </row>
    <row r="107" spans="1:44" ht="15" customHeight="1">
      <c r="A107">
        <v>856828833</v>
      </c>
      <c r="B107" t="s">
        <v>351</v>
      </c>
      <c r="C107" t="s">
        <v>853</v>
      </c>
      <c r="D107" t="s">
        <v>619</v>
      </c>
      <c r="E107" t="s">
        <v>860</v>
      </c>
      <c r="G107" t="s">
        <v>607</v>
      </c>
      <c r="H107" s="15" t="s">
        <v>2579</v>
      </c>
      <c r="I107">
        <v>90434</v>
      </c>
      <c r="J107">
        <v>0</v>
      </c>
      <c r="K107" t="s">
        <v>98</v>
      </c>
      <c r="O107" t="s">
        <v>2694</v>
      </c>
      <c r="T107" s="3"/>
      <c r="U107" s="61" t="s">
        <v>2459</v>
      </c>
      <c r="V107" t="s">
        <v>861</v>
      </c>
      <c r="W107" t="s">
        <v>610</v>
      </c>
      <c r="Y107" t="s">
        <v>611</v>
      </c>
      <c r="AA107" t="s">
        <v>1175</v>
      </c>
      <c r="AB107" t="s">
        <v>98</v>
      </c>
      <c r="AC107" t="s">
        <v>611</v>
      </c>
      <c r="AF107" t="s">
        <v>496</v>
      </c>
      <c r="AH107" t="s">
        <v>608</v>
      </c>
      <c r="AJ107" t="s">
        <v>351</v>
      </c>
      <c r="AK107" t="s">
        <v>612</v>
      </c>
      <c r="AL107" t="s">
        <v>862</v>
      </c>
      <c r="AN107" t="s">
        <v>614</v>
      </c>
      <c r="AR107" t="s">
        <v>93</v>
      </c>
    </row>
    <row r="108" spans="1:44" ht="15" customHeight="1">
      <c r="A108">
        <v>856828834</v>
      </c>
      <c r="B108" t="s">
        <v>352</v>
      </c>
      <c r="C108" t="s">
        <v>853</v>
      </c>
      <c r="D108" t="s">
        <v>645</v>
      </c>
      <c r="E108" t="s">
        <v>863</v>
      </c>
      <c r="G108" t="s">
        <v>607</v>
      </c>
      <c r="H108" s="15" t="s">
        <v>2579</v>
      </c>
      <c r="I108">
        <v>28333</v>
      </c>
      <c r="J108">
        <v>0</v>
      </c>
      <c r="K108" t="s">
        <v>608</v>
      </c>
      <c r="O108" t="s">
        <v>1471</v>
      </c>
      <c r="T108" s="3"/>
      <c r="U108" s="61" t="s">
        <v>2459</v>
      </c>
      <c r="V108" t="s">
        <v>864</v>
      </c>
      <c r="W108" t="s">
        <v>610</v>
      </c>
      <c r="Y108" t="s">
        <v>1185</v>
      </c>
      <c r="AA108" t="s">
        <v>1175</v>
      </c>
      <c r="AB108" t="s">
        <v>98</v>
      </c>
      <c r="AC108" t="s">
        <v>611</v>
      </c>
      <c r="AF108" t="s">
        <v>496</v>
      </c>
      <c r="AH108" t="s">
        <v>608</v>
      </c>
      <c r="AJ108" t="s">
        <v>352</v>
      </c>
      <c r="AK108" t="s">
        <v>612</v>
      </c>
      <c r="AL108" t="s">
        <v>865</v>
      </c>
      <c r="AN108" t="s">
        <v>614</v>
      </c>
      <c r="AR108" t="s">
        <v>93</v>
      </c>
    </row>
    <row r="109" spans="1:44" ht="15" customHeight="1">
      <c r="A109">
        <v>856828835</v>
      </c>
      <c r="B109" t="s">
        <v>353</v>
      </c>
      <c r="C109" t="s">
        <v>853</v>
      </c>
      <c r="D109" t="s">
        <v>645</v>
      </c>
      <c r="E109" t="s">
        <v>866</v>
      </c>
      <c r="G109" t="s">
        <v>607</v>
      </c>
      <c r="H109" s="15" t="s">
        <v>2579</v>
      </c>
      <c r="I109">
        <v>27321</v>
      </c>
      <c r="J109">
        <v>0</v>
      </c>
      <c r="K109" t="s">
        <v>608</v>
      </c>
      <c r="O109" t="s">
        <v>1472</v>
      </c>
      <c r="T109" s="3"/>
      <c r="U109" s="61" t="s">
        <v>2459</v>
      </c>
      <c r="V109" t="s">
        <v>867</v>
      </c>
      <c r="W109" t="s">
        <v>610</v>
      </c>
      <c r="Y109" t="s">
        <v>1184</v>
      </c>
      <c r="AA109" t="s">
        <v>1175</v>
      </c>
      <c r="AB109" t="s">
        <v>98</v>
      </c>
      <c r="AC109" t="s">
        <v>611</v>
      </c>
      <c r="AF109" t="s">
        <v>496</v>
      </c>
      <c r="AH109" t="s">
        <v>608</v>
      </c>
      <c r="AJ109" t="s">
        <v>353</v>
      </c>
      <c r="AK109" t="s">
        <v>612</v>
      </c>
      <c r="AL109" t="s">
        <v>868</v>
      </c>
      <c r="AN109" t="s">
        <v>614</v>
      </c>
      <c r="AR109" t="s">
        <v>93</v>
      </c>
    </row>
    <row r="110" spans="1:44" ht="15" customHeight="1">
      <c r="A110">
        <v>856828836</v>
      </c>
      <c r="B110" t="s">
        <v>354</v>
      </c>
      <c r="C110" t="s">
        <v>853</v>
      </c>
      <c r="D110" t="s">
        <v>645</v>
      </c>
      <c r="E110" t="s">
        <v>869</v>
      </c>
      <c r="G110" t="s">
        <v>607</v>
      </c>
      <c r="H110" s="15" t="s">
        <v>2579</v>
      </c>
      <c r="I110">
        <v>57210</v>
      </c>
      <c r="J110">
        <v>0</v>
      </c>
      <c r="K110" t="s">
        <v>98</v>
      </c>
      <c r="O110" t="s">
        <v>2695</v>
      </c>
      <c r="T110" s="3"/>
      <c r="U110" s="61" t="s">
        <v>2459</v>
      </c>
      <c r="V110" t="s">
        <v>870</v>
      </c>
      <c r="W110" t="s">
        <v>610</v>
      </c>
      <c r="Y110" t="s">
        <v>611</v>
      </c>
      <c r="AA110" t="s">
        <v>1175</v>
      </c>
      <c r="AB110" t="s">
        <v>98</v>
      </c>
      <c r="AC110" t="s">
        <v>611</v>
      </c>
      <c r="AF110" t="s">
        <v>496</v>
      </c>
      <c r="AH110" t="s">
        <v>608</v>
      </c>
      <c r="AJ110" t="s">
        <v>354</v>
      </c>
      <c r="AK110" t="s">
        <v>612</v>
      </c>
      <c r="AL110" t="s">
        <v>871</v>
      </c>
      <c r="AN110" t="s">
        <v>614</v>
      </c>
      <c r="AR110" t="s">
        <v>93</v>
      </c>
    </row>
    <row r="111" spans="1:44" ht="15" customHeight="1">
      <c r="A111">
        <v>856828837</v>
      </c>
      <c r="B111" t="s">
        <v>355</v>
      </c>
      <c r="C111" t="s">
        <v>853</v>
      </c>
      <c r="D111" t="s">
        <v>645</v>
      </c>
      <c r="E111" t="s">
        <v>872</v>
      </c>
      <c r="G111" t="s">
        <v>607</v>
      </c>
      <c r="H111" s="15" t="s">
        <v>2579</v>
      </c>
      <c r="I111">
        <v>57842</v>
      </c>
      <c r="J111">
        <v>0</v>
      </c>
      <c r="K111" t="s">
        <v>98</v>
      </c>
      <c r="O111" t="s">
        <v>2696</v>
      </c>
      <c r="T111" s="3"/>
      <c r="U111" s="61" t="s">
        <v>2459</v>
      </c>
      <c r="V111" t="s">
        <v>873</v>
      </c>
      <c r="W111" t="s">
        <v>610</v>
      </c>
      <c r="Y111" t="s">
        <v>611</v>
      </c>
      <c r="AA111" t="s">
        <v>1175</v>
      </c>
      <c r="AB111" t="s">
        <v>98</v>
      </c>
      <c r="AC111" t="s">
        <v>611</v>
      </c>
      <c r="AF111" t="s">
        <v>496</v>
      </c>
      <c r="AH111" t="s">
        <v>608</v>
      </c>
      <c r="AJ111" t="s">
        <v>355</v>
      </c>
      <c r="AK111" t="s">
        <v>612</v>
      </c>
      <c r="AL111" t="s">
        <v>874</v>
      </c>
      <c r="AN111" t="s">
        <v>614</v>
      </c>
      <c r="AR111" t="s">
        <v>93</v>
      </c>
    </row>
    <row r="112" spans="1:44" ht="15" customHeight="1">
      <c r="A112">
        <v>856828838</v>
      </c>
      <c r="B112" t="s">
        <v>356</v>
      </c>
      <c r="C112" t="s">
        <v>853</v>
      </c>
      <c r="D112" t="s">
        <v>645</v>
      </c>
      <c r="E112" t="s">
        <v>875</v>
      </c>
      <c r="G112" t="s">
        <v>607</v>
      </c>
      <c r="H112" s="15" t="s">
        <v>2579</v>
      </c>
      <c r="I112">
        <v>36802</v>
      </c>
      <c r="J112">
        <v>0</v>
      </c>
      <c r="K112" t="s">
        <v>608</v>
      </c>
      <c r="O112" t="s">
        <v>2534</v>
      </c>
      <c r="T112" s="3"/>
      <c r="U112" s="61" t="s">
        <v>2459</v>
      </c>
      <c r="V112" t="s">
        <v>876</v>
      </c>
      <c r="W112" t="s">
        <v>610</v>
      </c>
      <c r="Y112" t="s">
        <v>1184</v>
      </c>
      <c r="AA112" t="s">
        <v>1175</v>
      </c>
      <c r="AB112" t="s">
        <v>98</v>
      </c>
      <c r="AC112" t="s">
        <v>611</v>
      </c>
      <c r="AF112" t="s">
        <v>496</v>
      </c>
      <c r="AH112" t="s">
        <v>608</v>
      </c>
      <c r="AJ112" t="s">
        <v>356</v>
      </c>
      <c r="AK112" t="s">
        <v>612</v>
      </c>
      <c r="AL112" t="s">
        <v>877</v>
      </c>
      <c r="AN112" t="s">
        <v>614</v>
      </c>
      <c r="AR112" t="s">
        <v>93</v>
      </c>
    </row>
    <row r="113" spans="1:44" ht="15" customHeight="1">
      <c r="A113">
        <v>856828839</v>
      </c>
      <c r="B113" t="s">
        <v>357</v>
      </c>
      <c r="C113" t="s">
        <v>853</v>
      </c>
      <c r="D113" t="s">
        <v>645</v>
      </c>
      <c r="E113" t="s">
        <v>878</v>
      </c>
      <c r="G113" t="s">
        <v>607</v>
      </c>
      <c r="H113" s="15" t="s">
        <v>2579</v>
      </c>
      <c r="I113">
        <v>42637</v>
      </c>
      <c r="J113">
        <v>0</v>
      </c>
      <c r="K113" t="s">
        <v>608</v>
      </c>
      <c r="O113" t="s">
        <v>1519</v>
      </c>
      <c r="T113" s="3"/>
      <c r="U113" s="61" t="s">
        <v>2459</v>
      </c>
      <c r="V113" t="s">
        <v>879</v>
      </c>
      <c r="W113" t="s">
        <v>610</v>
      </c>
      <c r="Y113" t="s">
        <v>1185</v>
      </c>
      <c r="AA113" t="s">
        <v>1175</v>
      </c>
      <c r="AB113" t="s">
        <v>98</v>
      </c>
      <c r="AC113" t="s">
        <v>611</v>
      </c>
      <c r="AF113" t="s">
        <v>496</v>
      </c>
      <c r="AH113" t="s">
        <v>608</v>
      </c>
      <c r="AJ113" t="s">
        <v>357</v>
      </c>
      <c r="AK113" t="s">
        <v>612</v>
      </c>
      <c r="AL113" t="s">
        <v>880</v>
      </c>
      <c r="AN113" t="s">
        <v>614</v>
      </c>
      <c r="AR113" t="s">
        <v>93</v>
      </c>
    </row>
    <row r="114" spans="1:44" ht="15" customHeight="1">
      <c r="A114">
        <v>857016376</v>
      </c>
      <c r="B114" t="s">
        <v>337</v>
      </c>
      <c r="C114" t="s">
        <v>1526</v>
      </c>
      <c r="D114" t="s">
        <v>830</v>
      </c>
      <c r="E114" t="s">
        <v>881</v>
      </c>
      <c r="G114" t="s">
        <v>607</v>
      </c>
      <c r="H114" s="15" t="s">
        <v>2579</v>
      </c>
      <c r="I114">
        <v>112747</v>
      </c>
      <c r="J114">
        <v>0</v>
      </c>
      <c r="K114" t="s">
        <v>608</v>
      </c>
      <c r="O114" t="s">
        <v>1532</v>
      </c>
      <c r="T114" s="3"/>
      <c r="U114" s="61" t="s">
        <v>2459</v>
      </c>
      <c r="V114" t="s">
        <v>1527</v>
      </c>
      <c r="W114" t="s">
        <v>610</v>
      </c>
      <c r="Y114" t="s">
        <v>1185</v>
      </c>
      <c r="AA114" t="s">
        <v>1175</v>
      </c>
      <c r="AB114" t="s">
        <v>98</v>
      </c>
      <c r="AC114" t="s">
        <v>611</v>
      </c>
      <c r="AF114" t="s">
        <v>496</v>
      </c>
      <c r="AH114" t="s">
        <v>608</v>
      </c>
      <c r="AJ114" t="s">
        <v>337</v>
      </c>
      <c r="AK114" t="s">
        <v>612</v>
      </c>
      <c r="AL114" t="s">
        <v>882</v>
      </c>
      <c r="AN114" t="s">
        <v>614</v>
      </c>
      <c r="AR114" t="s">
        <v>93</v>
      </c>
    </row>
    <row r="115" spans="1:44" ht="15" customHeight="1">
      <c r="A115">
        <v>871304140</v>
      </c>
      <c r="B115" t="s">
        <v>384</v>
      </c>
      <c r="C115" t="s">
        <v>883</v>
      </c>
      <c r="D115" t="s">
        <v>698</v>
      </c>
      <c r="E115" t="s">
        <v>884</v>
      </c>
      <c r="G115" t="s">
        <v>607</v>
      </c>
      <c r="H115" s="15" t="s">
        <v>2579</v>
      </c>
      <c r="I115">
        <v>11190</v>
      </c>
      <c r="J115">
        <v>0</v>
      </c>
      <c r="K115" t="s">
        <v>98</v>
      </c>
      <c r="O115" t="s">
        <v>2697</v>
      </c>
      <c r="T115" s="3"/>
      <c r="U115" s="61" t="s">
        <v>2459</v>
      </c>
      <c r="V115" t="s">
        <v>885</v>
      </c>
      <c r="W115" t="s">
        <v>610</v>
      </c>
      <c r="Y115" t="s">
        <v>611</v>
      </c>
      <c r="AA115" t="s">
        <v>1175</v>
      </c>
      <c r="AB115" t="s">
        <v>98</v>
      </c>
      <c r="AC115" t="s">
        <v>611</v>
      </c>
      <c r="AF115" t="s">
        <v>496</v>
      </c>
      <c r="AH115" t="s">
        <v>608</v>
      </c>
      <c r="AJ115" t="s">
        <v>384</v>
      </c>
      <c r="AK115" t="s">
        <v>612</v>
      </c>
      <c r="AL115" t="s">
        <v>886</v>
      </c>
      <c r="AN115" t="s">
        <v>614</v>
      </c>
      <c r="AR115" t="s">
        <v>93</v>
      </c>
    </row>
    <row r="116" spans="1:44" ht="15" customHeight="1">
      <c r="A116">
        <v>871304141</v>
      </c>
      <c r="B116" t="s">
        <v>386</v>
      </c>
      <c r="C116" t="s">
        <v>883</v>
      </c>
      <c r="D116" t="s">
        <v>698</v>
      </c>
      <c r="E116" t="s">
        <v>887</v>
      </c>
      <c r="G116" t="s">
        <v>607</v>
      </c>
      <c r="H116" s="15" t="s">
        <v>2579</v>
      </c>
      <c r="I116">
        <v>11234</v>
      </c>
      <c r="J116">
        <v>0</v>
      </c>
      <c r="K116" t="s">
        <v>98</v>
      </c>
      <c r="O116" t="s">
        <v>2698</v>
      </c>
      <c r="T116" s="3"/>
      <c r="U116" s="61" t="s">
        <v>2459</v>
      </c>
      <c r="V116" t="s">
        <v>888</v>
      </c>
      <c r="W116" t="s">
        <v>610</v>
      </c>
      <c r="Y116" t="s">
        <v>611</v>
      </c>
      <c r="AA116" t="s">
        <v>1175</v>
      </c>
      <c r="AB116" t="s">
        <v>98</v>
      </c>
      <c r="AC116" t="s">
        <v>611</v>
      </c>
      <c r="AF116" t="s">
        <v>496</v>
      </c>
      <c r="AH116" t="s">
        <v>608</v>
      </c>
      <c r="AJ116" t="s">
        <v>386</v>
      </c>
      <c r="AK116" t="s">
        <v>612</v>
      </c>
      <c r="AL116" t="s">
        <v>889</v>
      </c>
      <c r="AN116" t="s">
        <v>614</v>
      </c>
      <c r="AR116" t="s">
        <v>93</v>
      </c>
    </row>
    <row r="117" spans="1:44" ht="15" customHeight="1">
      <c r="A117">
        <v>871304142</v>
      </c>
      <c r="B117" t="s">
        <v>387</v>
      </c>
      <c r="C117" t="s">
        <v>883</v>
      </c>
      <c r="D117" t="s">
        <v>698</v>
      </c>
      <c r="E117" t="s">
        <v>890</v>
      </c>
      <c r="G117" t="s">
        <v>607</v>
      </c>
      <c r="H117" s="15" t="s">
        <v>2579</v>
      </c>
      <c r="I117">
        <v>11314</v>
      </c>
      <c r="J117">
        <v>0</v>
      </c>
      <c r="K117" t="s">
        <v>98</v>
      </c>
      <c r="O117" t="s">
        <v>2699</v>
      </c>
      <c r="T117" s="3"/>
      <c r="U117" s="61" t="s">
        <v>2459</v>
      </c>
      <c r="V117" t="s">
        <v>891</v>
      </c>
      <c r="W117" t="s">
        <v>610</v>
      </c>
      <c r="Y117" t="s">
        <v>611</v>
      </c>
      <c r="AA117" t="s">
        <v>1175</v>
      </c>
      <c r="AB117" t="s">
        <v>98</v>
      </c>
      <c r="AC117" t="s">
        <v>611</v>
      </c>
      <c r="AF117" t="s">
        <v>496</v>
      </c>
      <c r="AH117" t="s">
        <v>608</v>
      </c>
      <c r="AJ117" t="s">
        <v>387</v>
      </c>
      <c r="AK117" t="s">
        <v>612</v>
      </c>
      <c r="AL117" t="s">
        <v>892</v>
      </c>
      <c r="AN117" t="s">
        <v>614</v>
      </c>
      <c r="AR117" t="s">
        <v>93</v>
      </c>
    </row>
    <row r="118" spans="1:44" ht="15" customHeight="1">
      <c r="A118">
        <v>871304143</v>
      </c>
      <c r="B118" t="s">
        <v>388</v>
      </c>
      <c r="C118" t="s">
        <v>883</v>
      </c>
      <c r="D118" t="s">
        <v>698</v>
      </c>
      <c r="E118" t="s">
        <v>893</v>
      </c>
      <c r="G118" t="s">
        <v>607</v>
      </c>
      <c r="H118" s="15" t="s">
        <v>2579</v>
      </c>
      <c r="I118">
        <v>11208</v>
      </c>
      <c r="J118">
        <v>0</v>
      </c>
      <c r="K118" t="s">
        <v>98</v>
      </c>
      <c r="O118" t="s">
        <v>2700</v>
      </c>
      <c r="T118" s="3"/>
      <c r="U118" s="61" t="s">
        <v>2459</v>
      </c>
      <c r="V118" t="s">
        <v>894</v>
      </c>
      <c r="W118" t="s">
        <v>610</v>
      </c>
      <c r="Y118" t="s">
        <v>611</v>
      </c>
      <c r="AA118" t="s">
        <v>1175</v>
      </c>
      <c r="AB118" t="s">
        <v>98</v>
      </c>
      <c r="AC118" t="s">
        <v>611</v>
      </c>
      <c r="AF118" t="s">
        <v>496</v>
      </c>
      <c r="AH118" t="s">
        <v>608</v>
      </c>
      <c r="AJ118" t="s">
        <v>388</v>
      </c>
      <c r="AK118" t="s">
        <v>612</v>
      </c>
      <c r="AL118" t="s">
        <v>895</v>
      </c>
      <c r="AN118" t="s">
        <v>614</v>
      </c>
      <c r="AR118" t="s">
        <v>93</v>
      </c>
    </row>
    <row r="119" spans="1:44" ht="15" customHeight="1">
      <c r="A119">
        <v>871304144</v>
      </c>
      <c r="B119" t="s">
        <v>389</v>
      </c>
      <c r="C119" t="s">
        <v>883</v>
      </c>
      <c r="D119" t="s">
        <v>698</v>
      </c>
      <c r="E119" t="s">
        <v>896</v>
      </c>
      <c r="G119" t="s">
        <v>607</v>
      </c>
      <c r="H119" s="15" t="s">
        <v>2579</v>
      </c>
      <c r="I119">
        <v>11179</v>
      </c>
      <c r="J119">
        <v>0</v>
      </c>
      <c r="K119" t="s">
        <v>98</v>
      </c>
      <c r="O119" t="s">
        <v>2701</v>
      </c>
      <c r="T119" s="3"/>
      <c r="U119" s="61" t="s">
        <v>2459</v>
      </c>
      <c r="V119" t="s">
        <v>897</v>
      </c>
      <c r="W119" t="s">
        <v>610</v>
      </c>
      <c r="Y119" t="s">
        <v>611</v>
      </c>
      <c r="AA119" t="s">
        <v>1175</v>
      </c>
      <c r="AB119" t="s">
        <v>98</v>
      </c>
      <c r="AC119" t="s">
        <v>611</v>
      </c>
      <c r="AF119" t="s">
        <v>496</v>
      </c>
      <c r="AH119" t="s">
        <v>608</v>
      </c>
      <c r="AJ119" t="s">
        <v>389</v>
      </c>
      <c r="AK119" t="s">
        <v>612</v>
      </c>
      <c r="AL119" t="s">
        <v>898</v>
      </c>
      <c r="AN119" t="s">
        <v>614</v>
      </c>
      <c r="AR119" t="s">
        <v>93</v>
      </c>
    </row>
    <row r="120" spans="1:44" ht="15" customHeight="1">
      <c r="A120">
        <v>871304145</v>
      </c>
      <c r="B120" t="s">
        <v>390</v>
      </c>
      <c r="C120" t="s">
        <v>883</v>
      </c>
      <c r="D120" t="s">
        <v>698</v>
      </c>
      <c r="E120" t="s">
        <v>1208</v>
      </c>
      <c r="G120" t="s">
        <v>607</v>
      </c>
      <c r="H120" s="15" t="s">
        <v>2579</v>
      </c>
      <c r="I120">
        <v>20615</v>
      </c>
      <c r="J120">
        <v>0</v>
      </c>
      <c r="K120" t="s">
        <v>98</v>
      </c>
      <c r="O120" t="s">
        <v>1515</v>
      </c>
      <c r="T120" s="3"/>
      <c r="U120" s="61" t="s">
        <v>2459</v>
      </c>
      <c r="V120" t="s">
        <v>899</v>
      </c>
      <c r="W120" t="s">
        <v>610</v>
      </c>
      <c r="Y120" t="s">
        <v>1503</v>
      </c>
      <c r="AA120" t="s">
        <v>1175</v>
      </c>
      <c r="AB120" t="s">
        <v>98</v>
      </c>
      <c r="AC120" t="s">
        <v>611</v>
      </c>
      <c r="AF120" t="s">
        <v>496</v>
      </c>
      <c r="AH120" t="s">
        <v>608</v>
      </c>
      <c r="AJ120" t="s">
        <v>390</v>
      </c>
      <c r="AK120" t="s">
        <v>612</v>
      </c>
      <c r="AL120" t="s">
        <v>900</v>
      </c>
      <c r="AN120" t="s">
        <v>614</v>
      </c>
      <c r="AR120" t="s">
        <v>93</v>
      </c>
    </row>
    <row r="121" spans="1:44" ht="15" customHeight="1">
      <c r="A121">
        <v>871304146</v>
      </c>
      <c r="B121" t="s">
        <v>391</v>
      </c>
      <c r="C121" t="s">
        <v>883</v>
      </c>
      <c r="D121" t="s">
        <v>698</v>
      </c>
      <c r="E121" t="s">
        <v>901</v>
      </c>
      <c r="G121" t="s">
        <v>607</v>
      </c>
      <c r="H121" s="15" t="s">
        <v>2579</v>
      </c>
      <c r="I121">
        <v>25538</v>
      </c>
      <c r="J121">
        <v>0</v>
      </c>
      <c r="K121" t="s">
        <v>608</v>
      </c>
      <c r="O121" t="s">
        <v>2463</v>
      </c>
      <c r="T121" s="3"/>
      <c r="U121" s="61" t="s">
        <v>2459</v>
      </c>
      <c r="V121" t="s">
        <v>902</v>
      </c>
      <c r="W121" t="s">
        <v>610</v>
      </c>
      <c r="Y121" t="s">
        <v>1185</v>
      </c>
      <c r="AA121" t="s">
        <v>1175</v>
      </c>
      <c r="AB121" t="s">
        <v>98</v>
      </c>
      <c r="AC121" t="s">
        <v>611</v>
      </c>
      <c r="AF121" t="s">
        <v>496</v>
      </c>
      <c r="AH121" t="s">
        <v>608</v>
      </c>
      <c r="AJ121" t="s">
        <v>391</v>
      </c>
      <c r="AK121" t="s">
        <v>612</v>
      </c>
      <c r="AL121" t="s">
        <v>903</v>
      </c>
      <c r="AN121" t="s">
        <v>614</v>
      </c>
      <c r="AR121" t="s">
        <v>93</v>
      </c>
    </row>
    <row r="122" spans="1:44" ht="15" customHeight="1">
      <c r="A122">
        <v>871304147</v>
      </c>
      <c r="B122" t="s">
        <v>392</v>
      </c>
      <c r="C122" t="s">
        <v>883</v>
      </c>
      <c r="D122" t="s">
        <v>698</v>
      </c>
      <c r="E122" t="s">
        <v>904</v>
      </c>
      <c r="G122" t="s">
        <v>607</v>
      </c>
      <c r="H122" s="15" t="s">
        <v>2579</v>
      </c>
      <c r="I122">
        <v>22092</v>
      </c>
      <c r="J122">
        <v>0</v>
      </c>
      <c r="K122" t="s">
        <v>98</v>
      </c>
      <c r="O122" t="s">
        <v>2552</v>
      </c>
      <c r="T122" s="3"/>
      <c r="U122" s="61" t="s">
        <v>2459</v>
      </c>
      <c r="V122" t="s">
        <v>905</v>
      </c>
      <c r="W122" t="s">
        <v>610</v>
      </c>
      <c r="Y122" t="s">
        <v>611</v>
      </c>
      <c r="AA122" t="s">
        <v>1175</v>
      </c>
      <c r="AB122" t="s">
        <v>98</v>
      </c>
      <c r="AC122" t="s">
        <v>611</v>
      </c>
      <c r="AF122" t="s">
        <v>496</v>
      </c>
      <c r="AH122" t="s">
        <v>608</v>
      </c>
      <c r="AJ122" t="s">
        <v>392</v>
      </c>
      <c r="AK122" t="s">
        <v>612</v>
      </c>
      <c r="AL122" t="s">
        <v>906</v>
      </c>
      <c r="AN122" t="s">
        <v>614</v>
      </c>
      <c r="AR122" t="s">
        <v>93</v>
      </c>
    </row>
    <row r="123" spans="1:44" ht="15" customHeight="1">
      <c r="A123">
        <v>871304148</v>
      </c>
      <c r="B123" t="s">
        <v>393</v>
      </c>
      <c r="C123" t="s">
        <v>883</v>
      </c>
      <c r="D123" t="s">
        <v>698</v>
      </c>
      <c r="E123" t="s">
        <v>1209</v>
      </c>
      <c r="G123" t="s">
        <v>607</v>
      </c>
      <c r="H123" s="15" t="s">
        <v>2579</v>
      </c>
      <c r="I123">
        <v>15432</v>
      </c>
      <c r="J123">
        <v>0</v>
      </c>
      <c r="K123" t="s">
        <v>98</v>
      </c>
      <c r="O123" t="s">
        <v>2702</v>
      </c>
      <c r="T123" s="3"/>
      <c r="U123" s="61" t="s">
        <v>2459</v>
      </c>
      <c r="V123" t="s">
        <v>907</v>
      </c>
      <c r="W123" t="s">
        <v>610</v>
      </c>
      <c r="Y123" t="s">
        <v>1184</v>
      </c>
      <c r="AA123" t="s">
        <v>1175</v>
      </c>
      <c r="AB123" t="s">
        <v>98</v>
      </c>
      <c r="AC123" t="s">
        <v>611</v>
      </c>
      <c r="AF123" t="s">
        <v>496</v>
      </c>
      <c r="AH123" t="s">
        <v>608</v>
      </c>
      <c r="AJ123" t="s">
        <v>393</v>
      </c>
      <c r="AK123" t="s">
        <v>612</v>
      </c>
      <c r="AL123" t="s">
        <v>908</v>
      </c>
      <c r="AN123" t="s">
        <v>614</v>
      </c>
      <c r="AR123" t="s">
        <v>93</v>
      </c>
    </row>
    <row r="124" spans="1:44" ht="15" customHeight="1">
      <c r="A124">
        <v>871304149</v>
      </c>
      <c r="B124" t="s">
        <v>394</v>
      </c>
      <c r="C124" t="s">
        <v>883</v>
      </c>
      <c r="D124" t="s">
        <v>698</v>
      </c>
      <c r="E124" t="s">
        <v>1210</v>
      </c>
      <c r="G124" t="s">
        <v>607</v>
      </c>
      <c r="H124" s="15" t="s">
        <v>2579</v>
      </c>
      <c r="I124">
        <v>14552</v>
      </c>
      <c r="J124">
        <v>0</v>
      </c>
      <c r="K124" t="s">
        <v>98</v>
      </c>
      <c r="O124" t="s">
        <v>2703</v>
      </c>
      <c r="T124" s="3"/>
      <c r="U124" s="61" t="s">
        <v>2459</v>
      </c>
      <c r="V124" t="s">
        <v>909</v>
      </c>
      <c r="W124" t="s">
        <v>610</v>
      </c>
      <c r="Y124" t="s">
        <v>611</v>
      </c>
      <c r="AA124" t="s">
        <v>1175</v>
      </c>
      <c r="AB124" t="s">
        <v>98</v>
      </c>
      <c r="AC124" t="s">
        <v>611</v>
      </c>
      <c r="AF124" t="s">
        <v>496</v>
      </c>
      <c r="AH124" t="s">
        <v>608</v>
      </c>
      <c r="AJ124" t="s">
        <v>394</v>
      </c>
      <c r="AK124" t="s">
        <v>612</v>
      </c>
      <c r="AL124" t="s">
        <v>910</v>
      </c>
      <c r="AN124" t="s">
        <v>614</v>
      </c>
      <c r="AR124" t="s">
        <v>93</v>
      </c>
    </row>
    <row r="125" spans="1:44" ht="15" customHeight="1">
      <c r="A125">
        <v>871304150</v>
      </c>
      <c r="B125" t="s">
        <v>395</v>
      </c>
      <c r="C125" t="s">
        <v>883</v>
      </c>
      <c r="D125" t="s">
        <v>698</v>
      </c>
      <c r="E125" t="s">
        <v>1211</v>
      </c>
      <c r="G125" t="s">
        <v>607</v>
      </c>
      <c r="H125" s="15" t="s">
        <v>2579</v>
      </c>
      <c r="I125">
        <v>18854</v>
      </c>
      <c r="J125">
        <v>0</v>
      </c>
      <c r="K125" t="s">
        <v>98</v>
      </c>
      <c r="O125" t="s">
        <v>2704</v>
      </c>
      <c r="T125" s="3"/>
      <c r="U125" s="61" t="s">
        <v>2459</v>
      </c>
      <c r="V125" t="s">
        <v>911</v>
      </c>
      <c r="W125" t="s">
        <v>610</v>
      </c>
      <c r="Y125" t="s">
        <v>611</v>
      </c>
      <c r="AA125" t="s">
        <v>1175</v>
      </c>
      <c r="AB125" t="s">
        <v>98</v>
      </c>
      <c r="AC125" t="s">
        <v>611</v>
      </c>
      <c r="AF125" t="s">
        <v>496</v>
      </c>
      <c r="AH125" t="s">
        <v>608</v>
      </c>
      <c r="AJ125" t="s">
        <v>395</v>
      </c>
      <c r="AK125" t="s">
        <v>612</v>
      </c>
      <c r="AL125" t="s">
        <v>912</v>
      </c>
      <c r="AN125" t="s">
        <v>614</v>
      </c>
      <c r="AR125" t="s">
        <v>93</v>
      </c>
    </row>
    <row r="126" spans="1:44" ht="15" customHeight="1">
      <c r="A126">
        <v>871304155</v>
      </c>
      <c r="B126" t="s">
        <v>396</v>
      </c>
      <c r="C126" t="s">
        <v>883</v>
      </c>
      <c r="D126" t="s">
        <v>698</v>
      </c>
      <c r="E126" t="s">
        <v>1212</v>
      </c>
      <c r="G126" t="s">
        <v>607</v>
      </c>
      <c r="H126" s="15" t="s">
        <v>2579</v>
      </c>
      <c r="I126">
        <v>15127</v>
      </c>
      <c r="J126">
        <v>0</v>
      </c>
      <c r="K126" t="s">
        <v>98</v>
      </c>
      <c r="O126" t="s">
        <v>2705</v>
      </c>
      <c r="T126" s="3"/>
      <c r="U126" s="61" t="s">
        <v>2459</v>
      </c>
      <c r="V126" t="s">
        <v>913</v>
      </c>
      <c r="W126" t="s">
        <v>610</v>
      </c>
      <c r="Y126" t="s">
        <v>611</v>
      </c>
      <c r="AA126" t="s">
        <v>1175</v>
      </c>
      <c r="AB126" t="s">
        <v>98</v>
      </c>
      <c r="AC126" t="s">
        <v>611</v>
      </c>
      <c r="AF126" t="s">
        <v>496</v>
      </c>
      <c r="AH126" t="s">
        <v>608</v>
      </c>
      <c r="AJ126" t="s">
        <v>396</v>
      </c>
      <c r="AK126" t="s">
        <v>612</v>
      </c>
      <c r="AL126" t="s">
        <v>914</v>
      </c>
      <c r="AN126" t="s">
        <v>614</v>
      </c>
      <c r="AR126" t="s">
        <v>93</v>
      </c>
    </row>
    <row r="127" spans="1:44" ht="15" customHeight="1">
      <c r="A127">
        <v>871304156</v>
      </c>
      <c r="B127" t="s">
        <v>397</v>
      </c>
      <c r="C127" t="s">
        <v>883</v>
      </c>
      <c r="D127" t="s">
        <v>698</v>
      </c>
      <c r="E127" t="s">
        <v>1213</v>
      </c>
      <c r="G127" t="s">
        <v>607</v>
      </c>
      <c r="H127" s="15" t="s">
        <v>2579</v>
      </c>
      <c r="I127">
        <v>23533</v>
      </c>
      <c r="J127">
        <v>0</v>
      </c>
      <c r="K127" t="s">
        <v>608</v>
      </c>
      <c r="O127" t="s">
        <v>1473</v>
      </c>
      <c r="T127" s="3"/>
      <c r="U127" s="61" t="s">
        <v>2459</v>
      </c>
      <c r="V127" t="s">
        <v>915</v>
      </c>
      <c r="W127" t="s">
        <v>610</v>
      </c>
      <c r="Y127" t="s">
        <v>1185</v>
      </c>
      <c r="AA127" t="s">
        <v>1175</v>
      </c>
      <c r="AB127" t="s">
        <v>98</v>
      </c>
      <c r="AC127" t="s">
        <v>611</v>
      </c>
      <c r="AF127" t="s">
        <v>496</v>
      </c>
      <c r="AH127" t="s">
        <v>98</v>
      </c>
      <c r="AJ127" t="s">
        <v>397</v>
      </c>
      <c r="AK127" t="s">
        <v>612</v>
      </c>
      <c r="AL127" t="s">
        <v>916</v>
      </c>
      <c r="AN127" t="s">
        <v>614</v>
      </c>
      <c r="AR127" t="s">
        <v>93</v>
      </c>
    </row>
    <row r="128" spans="1:44" ht="15" customHeight="1">
      <c r="A128">
        <v>871304157</v>
      </c>
      <c r="B128" t="s">
        <v>398</v>
      </c>
      <c r="C128" t="s">
        <v>883</v>
      </c>
      <c r="D128" t="s">
        <v>917</v>
      </c>
      <c r="E128" t="s">
        <v>918</v>
      </c>
      <c r="G128" t="s">
        <v>607</v>
      </c>
      <c r="H128" s="15" t="s">
        <v>2579</v>
      </c>
      <c r="I128">
        <v>8024</v>
      </c>
      <c r="J128">
        <v>0</v>
      </c>
      <c r="K128" t="s">
        <v>608</v>
      </c>
      <c r="O128" t="s">
        <v>1494</v>
      </c>
      <c r="T128" s="3"/>
      <c r="U128" s="61" t="s">
        <v>2459</v>
      </c>
      <c r="V128" t="s">
        <v>919</v>
      </c>
      <c r="W128" t="s">
        <v>610</v>
      </c>
      <c r="Y128" t="s">
        <v>1185</v>
      </c>
      <c r="AA128" t="s">
        <v>1175</v>
      </c>
      <c r="AB128" t="s">
        <v>98</v>
      </c>
      <c r="AC128" t="s">
        <v>611</v>
      </c>
      <c r="AF128" t="s">
        <v>496</v>
      </c>
      <c r="AH128" t="s">
        <v>608</v>
      </c>
      <c r="AJ128" t="s">
        <v>398</v>
      </c>
      <c r="AK128" t="s">
        <v>612</v>
      </c>
      <c r="AL128" t="s">
        <v>920</v>
      </c>
      <c r="AN128" t="s">
        <v>614</v>
      </c>
      <c r="AR128" t="s">
        <v>93</v>
      </c>
    </row>
    <row r="129" spans="1:44" ht="15" customHeight="1">
      <c r="A129">
        <v>871304158</v>
      </c>
      <c r="B129" t="s">
        <v>399</v>
      </c>
      <c r="C129" t="s">
        <v>883</v>
      </c>
      <c r="E129" t="s">
        <v>400</v>
      </c>
      <c r="G129" t="s">
        <v>607</v>
      </c>
      <c r="H129" s="15" t="s">
        <v>2579</v>
      </c>
      <c r="I129">
        <v>11427</v>
      </c>
      <c r="J129">
        <v>0</v>
      </c>
      <c r="K129" t="s">
        <v>608</v>
      </c>
      <c r="O129" t="s">
        <v>2464</v>
      </c>
      <c r="T129" s="3"/>
      <c r="U129" s="61" t="s">
        <v>2459</v>
      </c>
      <c r="V129" t="s">
        <v>921</v>
      </c>
      <c r="W129" t="s">
        <v>610</v>
      </c>
      <c r="Y129" t="s">
        <v>1185</v>
      </c>
      <c r="AA129" t="s">
        <v>1175</v>
      </c>
      <c r="AB129" t="s">
        <v>98</v>
      </c>
      <c r="AC129" t="s">
        <v>611</v>
      </c>
      <c r="AF129" t="s">
        <v>496</v>
      </c>
      <c r="AH129" t="s">
        <v>98</v>
      </c>
      <c r="AJ129" t="s">
        <v>399</v>
      </c>
      <c r="AK129" t="s">
        <v>612</v>
      </c>
      <c r="AL129" t="s">
        <v>922</v>
      </c>
      <c r="AN129" t="s">
        <v>614</v>
      </c>
      <c r="AR129" t="s">
        <v>93</v>
      </c>
    </row>
    <row r="130" spans="1:44" ht="15" customHeight="1">
      <c r="A130">
        <v>871304159</v>
      </c>
      <c r="B130" t="s">
        <v>401</v>
      </c>
      <c r="C130" t="s">
        <v>883</v>
      </c>
      <c r="D130" t="s">
        <v>917</v>
      </c>
      <c r="E130" t="s">
        <v>923</v>
      </c>
      <c r="G130" t="s">
        <v>607</v>
      </c>
      <c r="H130" s="15" t="s">
        <v>2579</v>
      </c>
      <c r="I130">
        <v>6786</v>
      </c>
      <c r="J130">
        <v>0</v>
      </c>
      <c r="K130" t="s">
        <v>608</v>
      </c>
      <c r="O130" t="s">
        <v>1531</v>
      </c>
      <c r="T130" s="3"/>
      <c r="U130" s="61" t="s">
        <v>2459</v>
      </c>
      <c r="V130" t="s">
        <v>924</v>
      </c>
      <c r="W130" t="s">
        <v>610</v>
      </c>
      <c r="Y130" t="s">
        <v>1185</v>
      </c>
      <c r="AA130" t="s">
        <v>1175</v>
      </c>
      <c r="AB130" t="s">
        <v>98</v>
      </c>
      <c r="AC130" t="s">
        <v>611</v>
      </c>
      <c r="AF130" t="s">
        <v>496</v>
      </c>
      <c r="AH130" t="s">
        <v>608</v>
      </c>
      <c r="AJ130" t="s">
        <v>401</v>
      </c>
      <c r="AK130" t="s">
        <v>612</v>
      </c>
      <c r="AL130" t="s">
        <v>925</v>
      </c>
      <c r="AN130" t="s">
        <v>614</v>
      </c>
      <c r="AR130" t="s">
        <v>93</v>
      </c>
    </row>
    <row r="131" spans="1:44" ht="15" customHeight="1">
      <c r="A131">
        <v>871304161</v>
      </c>
      <c r="B131" t="s">
        <v>402</v>
      </c>
      <c r="C131" t="s">
        <v>883</v>
      </c>
      <c r="D131" t="s">
        <v>917</v>
      </c>
      <c r="E131" t="s">
        <v>926</v>
      </c>
      <c r="G131" t="s">
        <v>607</v>
      </c>
      <c r="H131" s="15" t="s">
        <v>2579</v>
      </c>
      <c r="I131">
        <v>7231</v>
      </c>
      <c r="J131">
        <v>0</v>
      </c>
      <c r="K131" t="s">
        <v>608</v>
      </c>
      <c r="O131" t="s">
        <v>1529</v>
      </c>
      <c r="T131" s="3"/>
      <c r="U131" s="61" t="s">
        <v>2459</v>
      </c>
      <c r="V131" t="s">
        <v>927</v>
      </c>
      <c r="W131" t="s">
        <v>610</v>
      </c>
      <c r="Y131" t="s">
        <v>1185</v>
      </c>
      <c r="AA131" t="s">
        <v>1175</v>
      </c>
      <c r="AB131" t="s">
        <v>98</v>
      </c>
      <c r="AC131" t="s">
        <v>611</v>
      </c>
      <c r="AF131" t="s">
        <v>496</v>
      </c>
      <c r="AH131" t="s">
        <v>608</v>
      </c>
      <c r="AJ131" t="s">
        <v>402</v>
      </c>
      <c r="AK131" t="s">
        <v>612</v>
      </c>
      <c r="AL131" t="s">
        <v>928</v>
      </c>
      <c r="AN131" t="s">
        <v>614</v>
      </c>
      <c r="AR131" t="s">
        <v>93</v>
      </c>
    </row>
    <row r="132" spans="1:44" ht="15" customHeight="1">
      <c r="A132">
        <v>871304162</v>
      </c>
      <c r="B132" t="s">
        <v>403</v>
      </c>
      <c r="C132" t="s">
        <v>883</v>
      </c>
      <c r="E132" t="s">
        <v>404</v>
      </c>
      <c r="G132" t="s">
        <v>607</v>
      </c>
      <c r="H132" s="15" t="s">
        <v>2579</v>
      </c>
      <c r="I132">
        <v>11427</v>
      </c>
      <c r="J132">
        <v>0</v>
      </c>
      <c r="K132" t="s">
        <v>98</v>
      </c>
      <c r="O132" t="s">
        <v>2607</v>
      </c>
      <c r="T132" s="3"/>
      <c r="U132" s="61" t="s">
        <v>2459</v>
      </c>
      <c r="V132" t="s">
        <v>929</v>
      </c>
      <c r="W132" t="s">
        <v>610</v>
      </c>
      <c r="Y132" t="s">
        <v>1184</v>
      </c>
      <c r="AA132" t="s">
        <v>1175</v>
      </c>
      <c r="AB132" t="s">
        <v>98</v>
      </c>
      <c r="AC132" t="s">
        <v>611</v>
      </c>
      <c r="AF132" t="s">
        <v>496</v>
      </c>
      <c r="AH132" t="s">
        <v>608</v>
      </c>
      <c r="AJ132" t="s">
        <v>403</v>
      </c>
      <c r="AK132" t="s">
        <v>612</v>
      </c>
      <c r="AL132" t="s">
        <v>930</v>
      </c>
      <c r="AN132" t="s">
        <v>614</v>
      </c>
      <c r="AR132" t="s">
        <v>93</v>
      </c>
    </row>
    <row r="133" spans="1:44" ht="15" customHeight="1">
      <c r="A133">
        <v>871304163</v>
      </c>
      <c r="B133" t="s">
        <v>405</v>
      </c>
      <c r="C133" t="s">
        <v>883</v>
      </c>
      <c r="E133" t="s">
        <v>406</v>
      </c>
      <c r="G133" t="s">
        <v>607</v>
      </c>
      <c r="H133" s="15" t="s">
        <v>2579</v>
      </c>
      <c r="I133">
        <v>15777</v>
      </c>
      <c r="J133">
        <v>0</v>
      </c>
      <c r="K133" t="s">
        <v>98</v>
      </c>
      <c r="O133" t="s">
        <v>1521</v>
      </c>
      <c r="T133" s="3"/>
      <c r="U133" s="61" t="s">
        <v>2459</v>
      </c>
      <c r="V133" t="s">
        <v>931</v>
      </c>
      <c r="W133" t="s">
        <v>610</v>
      </c>
      <c r="Y133" t="s">
        <v>1184</v>
      </c>
      <c r="AA133" t="s">
        <v>1175</v>
      </c>
      <c r="AB133" t="s">
        <v>98</v>
      </c>
      <c r="AC133" t="s">
        <v>611</v>
      </c>
      <c r="AF133" t="s">
        <v>496</v>
      </c>
      <c r="AH133" t="s">
        <v>608</v>
      </c>
      <c r="AJ133" t="s">
        <v>405</v>
      </c>
      <c r="AK133" t="s">
        <v>612</v>
      </c>
      <c r="AL133" t="s">
        <v>932</v>
      </c>
      <c r="AN133" t="s">
        <v>614</v>
      </c>
      <c r="AR133" t="s">
        <v>93</v>
      </c>
    </row>
    <row r="134" spans="1:44" ht="15" customHeight="1">
      <c r="A134">
        <v>871304164</v>
      </c>
      <c r="B134" t="s">
        <v>407</v>
      </c>
      <c r="C134" t="s">
        <v>883</v>
      </c>
      <c r="E134" t="s">
        <v>408</v>
      </c>
      <c r="G134" t="s">
        <v>607</v>
      </c>
      <c r="H134" s="15" t="s">
        <v>2579</v>
      </c>
      <c r="I134">
        <v>11427</v>
      </c>
      <c r="J134">
        <v>0</v>
      </c>
      <c r="K134" t="s">
        <v>608</v>
      </c>
      <c r="O134" t="s">
        <v>2467</v>
      </c>
      <c r="T134" s="3"/>
      <c r="U134" s="61" t="s">
        <v>2459</v>
      </c>
      <c r="V134" t="s">
        <v>933</v>
      </c>
      <c r="W134" t="s">
        <v>610</v>
      </c>
      <c r="Y134" t="s">
        <v>1185</v>
      </c>
      <c r="AA134" t="s">
        <v>1175</v>
      </c>
      <c r="AB134" t="s">
        <v>98</v>
      </c>
      <c r="AC134" t="s">
        <v>611</v>
      </c>
      <c r="AF134" t="s">
        <v>496</v>
      </c>
      <c r="AH134" t="s">
        <v>608</v>
      </c>
      <c r="AJ134" t="s">
        <v>407</v>
      </c>
      <c r="AK134" t="s">
        <v>612</v>
      </c>
      <c r="AL134" t="s">
        <v>934</v>
      </c>
      <c r="AN134" t="s">
        <v>614</v>
      </c>
      <c r="AR134" t="s">
        <v>93</v>
      </c>
    </row>
    <row r="135" spans="1:44" ht="15" customHeight="1">
      <c r="A135">
        <v>871304165</v>
      </c>
      <c r="B135" t="s">
        <v>409</v>
      </c>
      <c r="C135" t="s">
        <v>883</v>
      </c>
      <c r="D135" t="s">
        <v>698</v>
      </c>
      <c r="E135" t="s">
        <v>935</v>
      </c>
      <c r="G135" t="s">
        <v>607</v>
      </c>
      <c r="H135" s="15" t="s">
        <v>2579</v>
      </c>
      <c r="I135">
        <v>17499</v>
      </c>
      <c r="J135">
        <v>0</v>
      </c>
      <c r="K135" t="s">
        <v>608</v>
      </c>
      <c r="O135" t="s">
        <v>1520</v>
      </c>
      <c r="T135" s="3"/>
      <c r="U135" s="61" t="s">
        <v>2459</v>
      </c>
      <c r="V135" t="s">
        <v>936</v>
      </c>
      <c r="W135" t="s">
        <v>610</v>
      </c>
      <c r="Y135" t="s">
        <v>611</v>
      </c>
      <c r="AA135" t="s">
        <v>1175</v>
      </c>
      <c r="AB135" t="s">
        <v>98</v>
      </c>
      <c r="AC135" t="s">
        <v>611</v>
      </c>
      <c r="AF135" t="s">
        <v>496</v>
      </c>
      <c r="AH135" t="s">
        <v>608</v>
      </c>
      <c r="AJ135" t="s">
        <v>409</v>
      </c>
      <c r="AK135" t="s">
        <v>612</v>
      </c>
      <c r="AL135" t="s">
        <v>937</v>
      </c>
      <c r="AN135" t="s">
        <v>614</v>
      </c>
      <c r="AR135" t="s">
        <v>93</v>
      </c>
    </row>
    <row r="136" spans="1:44" ht="15" customHeight="1">
      <c r="A136">
        <v>871304166</v>
      </c>
      <c r="B136" t="s">
        <v>410</v>
      </c>
      <c r="C136" t="s">
        <v>883</v>
      </c>
      <c r="D136" t="s">
        <v>698</v>
      </c>
      <c r="E136" t="s">
        <v>1214</v>
      </c>
      <c r="G136" t="s">
        <v>607</v>
      </c>
      <c r="H136" s="15" t="s">
        <v>2579</v>
      </c>
      <c r="I136">
        <v>14596</v>
      </c>
      <c r="J136">
        <v>0</v>
      </c>
      <c r="K136" t="s">
        <v>608</v>
      </c>
      <c r="O136" t="s">
        <v>1474</v>
      </c>
      <c r="T136" s="3"/>
      <c r="U136" s="61" t="s">
        <v>2459</v>
      </c>
      <c r="V136" t="s">
        <v>938</v>
      </c>
      <c r="W136" t="s">
        <v>610</v>
      </c>
      <c r="Y136" t="s">
        <v>1185</v>
      </c>
      <c r="AA136" t="s">
        <v>1175</v>
      </c>
      <c r="AB136" t="s">
        <v>98</v>
      </c>
      <c r="AC136" t="s">
        <v>611</v>
      </c>
      <c r="AF136" t="s">
        <v>496</v>
      </c>
      <c r="AH136" t="s">
        <v>608</v>
      </c>
      <c r="AJ136" t="s">
        <v>410</v>
      </c>
      <c r="AK136" t="s">
        <v>612</v>
      </c>
      <c r="AL136" t="s">
        <v>939</v>
      </c>
      <c r="AN136" t="s">
        <v>614</v>
      </c>
      <c r="AR136" t="s">
        <v>93</v>
      </c>
    </row>
    <row r="137" spans="1:44" ht="15" customHeight="1">
      <c r="A137">
        <v>871304167</v>
      </c>
      <c r="B137" t="s">
        <v>411</v>
      </c>
      <c r="C137" t="s">
        <v>883</v>
      </c>
      <c r="D137" t="s">
        <v>698</v>
      </c>
      <c r="E137" t="s">
        <v>1227</v>
      </c>
      <c r="G137" t="s">
        <v>607</v>
      </c>
      <c r="H137" s="15" t="s">
        <v>2579</v>
      </c>
      <c r="I137">
        <v>16183</v>
      </c>
      <c r="J137">
        <v>0</v>
      </c>
      <c r="K137" t="s">
        <v>608</v>
      </c>
      <c r="O137" t="s">
        <v>1475</v>
      </c>
      <c r="T137" s="3"/>
      <c r="U137" s="61" t="s">
        <v>2459</v>
      </c>
      <c r="V137" t="s">
        <v>1228</v>
      </c>
      <c r="W137" t="s">
        <v>610</v>
      </c>
      <c r="Y137" t="s">
        <v>1185</v>
      </c>
      <c r="AA137" t="s">
        <v>1175</v>
      </c>
      <c r="AB137" t="s">
        <v>98</v>
      </c>
      <c r="AC137" t="s">
        <v>611</v>
      </c>
      <c r="AF137" t="s">
        <v>496</v>
      </c>
      <c r="AH137" t="s">
        <v>608</v>
      </c>
      <c r="AJ137" t="s">
        <v>411</v>
      </c>
      <c r="AK137" t="s">
        <v>612</v>
      </c>
      <c r="AL137" t="s">
        <v>940</v>
      </c>
      <c r="AN137" t="s">
        <v>614</v>
      </c>
      <c r="AR137" t="s">
        <v>93</v>
      </c>
    </row>
    <row r="138" spans="1:44" ht="15" customHeight="1">
      <c r="A138">
        <v>885796308</v>
      </c>
      <c r="B138" t="s">
        <v>460</v>
      </c>
      <c r="C138" t="s">
        <v>853</v>
      </c>
      <c r="D138" t="s">
        <v>698</v>
      </c>
      <c r="E138" t="s">
        <v>941</v>
      </c>
      <c r="G138" t="s">
        <v>607</v>
      </c>
      <c r="H138" s="15" t="s">
        <v>2579</v>
      </c>
      <c r="I138">
        <v>272305</v>
      </c>
      <c r="J138">
        <v>0</v>
      </c>
      <c r="K138" t="s">
        <v>608</v>
      </c>
      <c r="O138" t="s">
        <v>2706</v>
      </c>
      <c r="T138" s="3"/>
      <c r="U138" s="61" t="s">
        <v>2459</v>
      </c>
      <c r="V138" t="s">
        <v>942</v>
      </c>
      <c r="W138" t="s">
        <v>610</v>
      </c>
      <c r="Y138" t="s">
        <v>1184</v>
      </c>
      <c r="AA138" t="s">
        <v>1175</v>
      </c>
      <c r="AB138" t="s">
        <v>98</v>
      </c>
      <c r="AC138" t="s">
        <v>611</v>
      </c>
      <c r="AF138" t="s">
        <v>496</v>
      </c>
      <c r="AH138" t="s">
        <v>608</v>
      </c>
      <c r="AJ138" t="s">
        <v>460</v>
      </c>
      <c r="AK138" t="s">
        <v>612</v>
      </c>
      <c r="AL138" t="s">
        <v>943</v>
      </c>
      <c r="AN138" t="s">
        <v>614</v>
      </c>
      <c r="AR138" t="s">
        <v>93</v>
      </c>
    </row>
    <row r="139" spans="1:44" ht="15" customHeight="1">
      <c r="A139">
        <v>885796309</v>
      </c>
      <c r="B139" t="s">
        <v>461</v>
      </c>
      <c r="C139" t="s">
        <v>853</v>
      </c>
      <c r="D139" t="s">
        <v>698</v>
      </c>
      <c r="E139" t="s">
        <v>944</v>
      </c>
      <c r="G139" t="s">
        <v>607</v>
      </c>
      <c r="H139" s="15" t="s">
        <v>2579</v>
      </c>
      <c r="I139">
        <v>285976</v>
      </c>
      <c r="J139">
        <v>0</v>
      </c>
      <c r="K139" t="s">
        <v>608</v>
      </c>
      <c r="O139" t="s">
        <v>2472</v>
      </c>
      <c r="T139" s="3"/>
      <c r="U139" s="61" t="s">
        <v>2459</v>
      </c>
      <c r="V139" t="s">
        <v>945</v>
      </c>
      <c r="W139" t="s">
        <v>610</v>
      </c>
      <c r="Y139" t="s">
        <v>1184</v>
      </c>
      <c r="AA139" t="s">
        <v>1175</v>
      </c>
      <c r="AB139" t="s">
        <v>98</v>
      </c>
      <c r="AC139" t="s">
        <v>611</v>
      </c>
      <c r="AF139" t="s">
        <v>496</v>
      </c>
      <c r="AH139" t="s">
        <v>608</v>
      </c>
      <c r="AJ139" t="s">
        <v>461</v>
      </c>
      <c r="AK139" t="s">
        <v>612</v>
      </c>
      <c r="AL139" t="s">
        <v>946</v>
      </c>
      <c r="AN139" t="s">
        <v>614</v>
      </c>
      <c r="AR139" t="s">
        <v>93</v>
      </c>
    </row>
    <row r="140" spans="1:44" ht="15" customHeight="1">
      <c r="A140">
        <v>885796310</v>
      </c>
      <c r="B140" t="s">
        <v>415</v>
      </c>
      <c r="C140" t="s">
        <v>853</v>
      </c>
      <c r="D140" t="s">
        <v>947</v>
      </c>
      <c r="E140" t="s">
        <v>948</v>
      </c>
      <c r="G140" t="s">
        <v>607</v>
      </c>
      <c r="H140" s="15" t="s">
        <v>2579</v>
      </c>
      <c r="I140">
        <v>148051</v>
      </c>
      <c r="J140">
        <v>0</v>
      </c>
      <c r="K140" t="s">
        <v>608</v>
      </c>
      <c r="O140" t="s">
        <v>2707</v>
      </c>
      <c r="T140" s="3"/>
      <c r="U140" s="61" t="s">
        <v>2459</v>
      </c>
      <c r="V140" t="s">
        <v>949</v>
      </c>
      <c r="W140" t="s">
        <v>610</v>
      </c>
      <c r="Y140" t="s">
        <v>1184</v>
      </c>
      <c r="AA140" t="s">
        <v>1175</v>
      </c>
      <c r="AB140" t="s">
        <v>98</v>
      </c>
      <c r="AC140" t="s">
        <v>611</v>
      </c>
      <c r="AF140" t="s">
        <v>496</v>
      </c>
      <c r="AH140" t="s">
        <v>608</v>
      </c>
      <c r="AJ140" t="s">
        <v>415</v>
      </c>
      <c r="AK140" t="s">
        <v>612</v>
      </c>
      <c r="AL140" t="s">
        <v>950</v>
      </c>
      <c r="AN140" t="s">
        <v>614</v>
      </c>
      <c r="AR140" t="s">
        <v>93</v>
      </c>
    </row>
    <row r="141" spans="1:44" ht="15" customHeight="1">
      <c r="A141">
        <v>885796311</v>
      </c>
      <c r="B141" t="s">
        <v>462</v>
      </c>
      <c r="C141" t="s">
        <v>853</v>
      </c>
      <c r="D141" t="s">
        <v>606</v>
      </c>
      <c r="E141" t="s">
        <v>951</v>
      </c>
      <c r="G141" t="s">
        <v>607</v>
      </c>
      <c r="H141" s="15" t="s">
        <v>2579</v>
      </c>
      <c r="I141">
        <v>96633</v>
      </c>
      <c r="J141">
        <v>0</v>
      </c>
      <c r="K141" t="s">
        <v>98</v>
      </c>
      <c r="O141" t="s">
        <v>2708</v>
      </c>
      <c r="T141" s="3"/>
      <c r="U141" s="61" t="s">
        <v>2459</v>
      </c>
      <c r="V141" t="s">
        <v>952</v>
      </c>
      <c r="W141" t="s">
        <v>610</v>
      </c>
      <c r="Y141" t="s">
        <v>611</v>
      </c>
      <c r="AA141" t="s">
        <v>1175</v>
      </c>
      <c r="AB141" t="s">
        <v>98</v>
      </c>
      <c r="AC141" t="s">
        <v>611</v>
      </c>
      <c r="AF141" t="s">
        <v>496</v>
      </c>
      <c r="AH141" t="s">
        <v>608</v>
      </c>
      <c r="AJ141" t="s">
        <v>462</v>
      </c>
      <c r="AK141" t="s">
        <v>612</v>
      </c>
      <c r="AL141" t="s">
        <v>953</v>
      </c>
      <c r="AN141" t="s">
        <v>614</v>
      </c>
      <c r="AR141" t="s">
        <v>93</v>
      </c>
    </row>
    <row r="142" spans="1:44" ht="15" customHeight="1">
      <c r="A142">
        <v>885796312</v>
      </c>
      <c r="B142" t="s">
        <v>463</v>
      </c>
      <c r="C142" t="s">
        <v>853</v>
      </c>
      <c r="D142" t="s">
        <v>606</v>
      </c>
      <c r="E142" t="s">
        <v>954</v>
      </c>
      <c r="G142" t="s">
        <v>607</v>
      </c>
      <c r="H142" s="15" t="s">
        <v>2579</v>
      </c>
      <c r="I142">
        <v>99759</v>
      </c>
      <c r="J142">
        <v>0</v>
      </c>
      <c r="K142" t="s">
        <v>98</v>
      </c>
      <c r="O142" t="s">
        <v>2709</v>
      </c>
      <c r="T142" s="3"/>
      <c r="U142" s="61" t="s">
        <v>2459</v>
      </c>
      <c r="V142" t="s">
        <v>955</v>
      </c>
      <c r="W142" t="s">
        <v>610</v>
      </c>
      <c r="Y142" t="s">
        <v>611</v>
      </c>
      <c r="AA142" t="s">
        <v>1175</v>
      </c>
      <c r="AB142" t="s">
        <v>98</v>
      </c>
      <c r="AC142" t="s">
        <v>611</v>
      </c>
      <c r="AF142" t="s">
        <v>496</v>
      </c>
      <c r="AH142" t="s">
        <v>608</v>
      </c>
      <c r="AJ142" t="s">
        <v>463</v>
      </c>
      <c r="AK142" t="s">
        <v>612</v>
      </c>
      <c r="AL142" t="s">
        <v>956</v>
      </c>
      <c r="AN142" t="s">
        <v>614</v>
      </c>
      <c r="AR142" t="s">
        <v>93</v>
      </c>
    </row>
    <row r="143" spans="1:44" ht="15" customHeight="1">
      <c r="A143">
        <v>885796313</v>
      </c>
      <c r="B143" t="s">
        <v>464</v>
      </c>
      <c r="C143" t="s">
        <v>853</v>
      </c>
      <c r="D143" t="s">
        <v>674</v>
      </c>
      <c r="E143" t="s">
        <v>957</v>
      </c>
      <c r="G143" t="s">
        <v>607</v>
      </c>
      <c r="H143" s="15" t="s">
        <v>2579</v>
      </c>
      <c r="I143">
        <v>87839</v>
      </c>
      <c r="J143">
        <v>0</v>
      </c>
      <c r="K143" t="s">
        <v>98</v>
      </c>
      <c r="O143" t="s">
        <v>2710</v>
      </c>
      <c r="T143" s="3"/>
      <c r="U143" s="61" t="s">
        <v>2459</v>
      </c>
      <c r="V143" t="s">
        <v>958</v>
      </c>
      <c r="W143" t="s">
        <v>610</v>
      </c>
      <c r="Y143" t="s">
        <v>611</v>
      </c>
      <c r="AA143" t="s">
        <v>1175</v>
      </c>
      <c r="AB143" t="s">
        <v>98</v>
      </c>
      <c r="AC143" t="s">
        <v>611</v>
      </c>
      <c r="AF143" t="s">
        <v>496</v>
      </c>
      <c r="AH143" t="s">
        <v>608</v>
      </c>
      <c r="AJ143" t="s">
        <v>464</v>
      </c>
      <c r="AK143" t="s">
        <v>612</v>
      </c>
      <c r="AL143" t="s">
        <v>959</v>
      </c>
      <c r="AN143" t="s">
        <v>614</v>
      </c>
      <c r="AR143" t="s">
        <v>93</v>
      </c>
    </row>
    <row r="144" spans="1:44" ht="15" customHeight="1">
      <c r="A144">
        <v>885796314</v>
      </c>
      <c r="B144" t="s">
        <v>465</v>
      </c>
      <c r="C144" t="s">
        <v>853</v>
      </c>
      <c r="D144" t="s">
        <v>606</v>
      </c>
      <c r="E144" t="s">
        <v>960</v>
      </c>
      <c r="G144" t="s">
        <v>607</v>
      </c>
      <c r="H144" s="15" t="s">
        <v>2579</v>
      </c>
      <c r="I144">
        <v>89372</v>
      </c>
      <c r="J144">
        <v>0</v>
      </c>
      <c r="K144" t="s">
        <v>98</v>
      </c>
      <c r="O144" t="s">
        <v>2711</v>
      </c>
      <c r="T144" s="3"/>
      <c r="U144" s="61" t="s">
        <v>2459</v>
      </c>
      <c r="V144" t="s">
        <v>961</v>
      </c>
      <c r="W144" t="s">
        <v>610</v>
      </c>
      <c r="Y144" t="s">
        <v>611</v>
      </c>
      <c r="AA144" t="s">
        <v>1175</v>
      </c>
      <c r="AB144" t="s">
        <v>98</v>
      </c>
      <c r="AC144" t="s">
        <v>611</v>
      </c>
      <c r="AF144" t="s">
        <v>496</v>
      </c>
      <c r="AH144" t="s">
        <v>608</v>
      </c>
      <c r="AJ144" t="s">
        <v>465</v>
      </c>
      <c r="AK144" t="s">
        <v>612</v>
      </c>
      <c r="AL144" t="s">
        <v>962</v>
      </c>
      <c r="AN144" t="s">
        <v>614</v>
      </c>
      <c r="AR144" t="s">
        <v>93</v>
      </c>
    </row>
    <row r="145" spans="1:44" ht="15" customHeight="1">
      <c r="A145">
        <v>885796315</v>
      </c>
      <c r="B145" t="s">
        <v>466</v>
      </c>
      <c r="C145" t="s">
        <v>853</v>
      </c>
      <c r="D145" t="s">
        <v>606</v>
      </c>
      <c r="E145" t="s">
        <v>963</v>
      </c>
      <c r="G145" t="s">
        <v>607</v>
      </c>
      <c r="H145" s="15" t="s">
        <v>2579</v>
      </c>
      <c r="I145">
        <v>110980</v>
      </c>
      <c r="J145">
        <v>0</v>
      </c>
      <c r="K145" t="s">
        <v>98</v>
      </c>
      <c r="O145" t="s">
        <v>2712</v>
      </c>
      <c r="T145" s="3"/>
      <c r="U145" s="61" t="s">
        <v>2459</v>
      </c>
      <c r="V145" t="s">
        <v>964</v>
      </c>
      <c r="W145" t="s">
        <v>610</v>
      </c>
      <c r="Y145" t="s">
        <v>611</v>
      </c>
      <c r="AA145" t="s">
        <v>1175</v>
      </c>
      <c r="AB145" t="s">
        <v>98</v>
      </c>
      <c r="AC145" t="s">
        <v>611</v>
      </c>
      <c r="AF145" t="s">
        <v>496</v>
      </c>
      <c r="AH145" t="s">
        <v>608</v>
      </c>
      <c r="AJ145" t="s">
        <v>466</v>
      </c>
      <c r="AK145" t="s">
        <v>612</v>
      </c>
      <c r="AL145" t="s">
        <v>965</v>
      </c>
      <c r="AN145" t="s">
        <v>614</v>
      </c>
      <c r="AR145" t="s">
        <v>93</v>
      </c>
    </row>
    <row r="146" spans="1:44" ht="15" customHeight="1">
      <c r="A146">
        <v>885796316</v>
      </c>
      <c r="B146" t="s">
        <v>467</v>
      </c>
      <c r="C146" t="s">
        <v>853</v>
      </c>
      <c r="D146" t="s">
        <v>619</v>
      </c>
      <c r="E146" t="s">
        <v>966</v>
      </c>
      <c r="G146" t="s">
        <v>607</v>
      </c>
      <c r="H146" s="15" t="s">
        <v>2579</v>
      </c>
      <c r="I146">
        <v>59864</v>
      </c>
      <c r="J146">
        <v>0</v>
      </c>
      <c r="K146" t="s">
        <v>608</v>
      </c>
      <c r="O146" t="s">
        <v>2465</v>
      </c>
      <c r="T146" s="3"/>
      <c r="U146" s="61" t="s">
        <v>2459</v>
      </c>
      <c r="V146" t="s">
        <v>967</v>
      </c>
      <c r="W146" t="s">
        <v>610</v>
      </c>
      <c r="Y146" t="s">
        <v>1184</v>
      </c>
      <c r="AA146" t="s">
        <v>1175</v>
      </c>
      <c r="AB146" t="s">
        <v>98</v>
      </c>
      <c r="AC146" t="s">
        <v>611</v>
      </c>
      <c r="AF146" t="s">
        <v>496</v>
      </c>
      <c r="AH146" t="s">
        <v>608</v>
      </c>
      <c r="AJ146" t="s">
        <v>467</v>
      </c>
      <c r="AK146" t="s">
        <v>612</v>
      </c>
      <c r="AL146" t="s">
        <v>968</v>
      </c>
      <c r="AN146" t="s">
        <v>614</v>
      </c>
      <c r="AR146" t="s">
        <v>93</v>
      </c>
    </row>
    <row r="147" spans="1:44" ht="15" customHeight="1">
      <c r="A147">
        <v>885796317</v>
      </c>
      <c r="B147" t="s">
        <v>468</v>
      </c>
      <c r="C147" t="s">
        <v>853</v>
      </c>
      <c r="D147" t="s">
        <v>645</v>
      </c>
      <c r="E147" t="s">
        <v>969</v>
      </c>
      <c r="G147" t="s">
        <v>607</v>
      </c>
      <c r="H147" s="15" t="s">
        <v>2579</v>
      </c>
      <c r="I147">
        <v>39652</v>
      </c>
      <c r="J147">
        <v>0</v>
      </c>
      <c r="K147" t="s">
        <v>608</v>
      </c>
      <c r="O147" t="s">
        <v>1476</v>
      </c>
      <c r="T147" s="3"/>
      <c r="U147" s="61" t="s">
        <v>2459</v>
      </c>
      <c r="V147" t="s">
        <v>970</v>
      </c>
      <c r="W147" t="s">
        <v>610</v>
      </c>
      <c r="Y147" t="s">
        <v>1185</v>
      </c>
      <c r="AA147" t="s">
        <v>1175</v>
      </c>
      <c r="AB147" t="s">
        <v>98</v>
      </c>
      <c r="AC147" t="s">
        <v>611</v>
      </c>
      <c r="AF147" t="s">
        <v>496</v>
      </c>
      <c r="AH147" t="s">
        <v>608</v>
      </c>
      <c r="AJ147" t="s">
        <v>468</v>
      </c>
      <c r="AK147" t="s">
        <v>612</v>
      </c>
      <c r="AL147" t="s">
        <v>971</v>
      </c>
      <c r="AN147" t="s">
        <v>614</v>
      </c>
      <c r="AR147" t="s">
        <v>93</v>
      </c>
    </row>
    <row r="148" spans="1:44" ht="15" customHeight="1">
      <c r="A148">
        <v>885796319</v>
      </c>
      <c r="B148" t="s">
        <v>469</v>
      </c>
      <c r="C148" t="s">
        <v>853</v>
      </c>
      <c r="D148" t="s">
        <v>645</v>
      </c>
      <c r="E148" t="s">
        <v>972</v>
      </c>
      <c r="G148" t="s">
        <v>607</v>
      </c>
      <c r="H148" s="15" t="s">
        <v>2579</v>
      </c>
      <c r="I148">
        <v>47582</v>
      </c>
      <c r="J148">
        <v>0</v>
      </c>
      <c r="K148" t="s">
        <v>608</v>
      </c>
      <c r="O148" t="s">
        <v>1477</v>
      </c>
      <c r="T148" s="3"/>
      <c r="U148" s="61" t="s">
        <v>2459</v>
      </c>
      <c r="V148" t="s">
        <v>973</v>
      </c>
      <c r="W148" t="s">
        <v>610</v>
      </c>
      <c r="Y148" t="s">
        <v>1185</v>
      </c>
      <c r="AA148" t="s">
        <v>1175</v>
      </c>
      <c r="AB148" t="s">
        <v>98</v>
      </c>
      <c r="AC148" t="s">
        <v>611</v>
      </c>
      <c r="AF148" t="s">
        <v>496</v>
      </c>
      <c r="AH148" t="s">
        <v>608</v>
      </c>
      <c r="AJ148" t="s">
        <v>469</v>
      </c>
      <c r="AK148" t="s">
        <v>612</v>
      </c>
      <c r="AL148" t="s">
        <v>974</v>
      </c>
      <c r="AN148" t="s">
        <v>614</v>
      </c>
      <c r="AR148" t="s">
        <v>93</v>
      </c>
    </row>
    <row r="149" spans="1:44" ht="15" customHeight="1">
      <c r="A149">
        <v>885796318</v>
      </c>
      <c r="B149" t="s">
        <v>470</v>
      </c>
      <c r="C149" t="s">
        <v>853</v>
      </c>
      <c r="D149" t="s">
        <v>606</v>
      </c>
      <c r="E149" t="s">
        <v>975</v>
      </c>
      <c r="G149" t="s">
        <v>607</v>
      </c>
      <c r="H149" s="15" t="s">
        <v>2579</v>
      </c>
      <c r="I149">
        <v>44245</v>
      </c>
      <c r="J149">
        <v>0</v>
      </c>
      <c r="K149" t="s">
        <v>608</v>
      </c>
      <c r="O149" t="s">
        <v>2540</v>
      </c>
      <c r="T149" s="3"/>
      <c r="U149" s="61" t="s">
        <v>2459</v>
      </c>
      <c r="V149" t="s">
        <v>976</v>
      </c>
      <c r="W149" t="s">
        <v>610</v>
      </c>
      <c r="Y149" t="s">
        <v>1185</v>
      </c>
      <c r="AA149" t="s">
        <v>1175</v>
      </c>
      <c r="AB149" t="s">
        <v>98</v>
      </c>
      <c r="AC149" t="s">
        <v>611</v>
      </c>
      <c r="AF149" t="s">
        <v>496</v>
      </c>
      <c r="AH149" t="s">
        <v>608</v>
      </c>
      <c r="AJ149" t="s">
        <v>470</v>
      </c>
      <c r="AK149" t="s">
        <v>612</v>
      </c>
      <c r="AL149" t="s">
        <v>977</v>
      </c>
      <c r="AN149" t="s">
        <v>614</v>
      </c>
      <c r="AR149" t="s">
        <v>93</v>
      </c>
    </row>
    <row r="150" spans="1:44" ht="15" customHeight="1">
      <c r="A150">
        <v>885796322</v>
      </c>
      <c r="B150" t="s">
        <v>471</v>
      </c>
      <c r="C150" t="s">
        <v>853</v>
      </c>
      <c r="D150" t="s">
        <v>606</v>
      </c>
      <c r="E150" t="s">
        <v>978</v>
      </c>
      <c r="G150" t="s">
        <v>607</v>
      </c>
      <c r="H150" s="15" t="s">
        <v>2579</v>
      </c>
      <c r="I150">
        <v>34264</v>
      </c>
      <c r="J150">
        <v>0</v>
      </c>
      <c r="K150" t="s">
        <v>608</v>
      </c>
      <c r="O150" t="s">
        <v>1478</v>
      </c>
      <c r="T150" s="3"/>
      <c r="U150" s="61" t="s">
        <v>2459</v>
      </c>
      <c r="V150" t="s">
        <v>979</v>
      </c>
      <c r="W150" t="s">
        <v>610</v>
      </c>
      <c r="Y150" t="s">
        <v>1185</v>
      </c>
      <c r="AA150" t="s">
        <v>1175</v>
      </c>
      <c r="AB150" t="s">
        <v>98</v>
      </c>
      <c r="AC150" t="s">
        <v>611</v>
      </c>
      <c r="AF150" t="s">
        <v>496</v>
      </c>
      <c r="AH150" t="s">
        <v>608</v>
      </c>
      <c r="AJ150" t="s">
        <v>471</v>
      </c>
      <c r="AK150" t="s">
        <v>612</v>
      </c>
      <c r="AL150" t="s">
        <v>980</v>
      </c>
      <c r="AN150" t="s">
        <v>614</v>
      </c>
      <c r="AR150" t="s">
        <v>93</v>
      </c>
    </row>
    <row r="151" spans="1:44" ht="15" customHeight="1">
      <c r="A151">
        <v>885796320</v>
      </c>
      <c r="B151" t="s">
        <v>472</v>
      </c>
      <c r="C151" t="s">
        <v>853</v>
      </c>
      <c r="D151" t="s">
        <v>606</v>
      </c>
      <c r="E151" t="s">
        <v>981</v>
      </c>
      <c r="G151" t="s">
        <v>607</v>
      </c>
      <c r="H151" s="15" t="s">
        <v>2579</v>
      </c>
      <c r="I151">
        <v>32967</v>
      </c>
      <c r="J151">
        <v>0</v>
      </c>
      <c r="K151" t="s">
        <v>608</v>
      </c>
      <c r="O151" t="s">
        <v>1479</v>
      </c>
      <c r="T151" s="3"/>
      <c r="U151" s="61" t="s">
        <v>2459</v>
      </c>
      <c r="V151" t="s">
        <v>982</v>
      </c>
      <c r="W151" t="s">
        <v>610</v>
      </c>
      <c r="Y151" t="s">
        <v>1185</v>
      </c>
      <c r="AA151" t="s">
        <v>1175</v>
      </c>
      <c r="AB151" t="s">
        <v>98</v>
      </c>
      <c r="AC151" t="s">
        <v>611</v>
      </c>
      <c r="AF151" t="s">
        <v>496</v>
      </c>
      <c r="AH151" t="s">
        <v>608</v>
      </c>
      <c r="AJ151" t="s">
        <v>472</v>
      </c>
      <c r="AK151" t="s">
        <v>612</v>
      </c>
      <c r="AL151" t="s">
        <v>983</v>
      </c>
      <c r="AN151" t="s">
        <v>614</v>
      </c>
      <c r="AR151" t="s">
        <v>93</v>
      </c>
    </row>
    <row r="152" spans="1:44" ht="15" customHeight="1">
      <c r="A152">
        <v>885796321</v>
      </c>
      <c r="B152" t="s">
        <v>473</v>
      </c>
      <c r="C152" t="s">
        <v>853</v>
      </c>
      <c r="D152" t="s">
        <v>619</v>
      </c>
      <c r="E152" t="s">
        <v>984</v>
      </c>
      <c r="G152" t="s">
        <v>607</v>
      </c>
      <c r="H152" s="15" t="s">
        <v>2579</v>
      </c>
      <c r="I152">
        <v>75375</v>
      </c>
      <c r="J152">
        <v>0</v>
      </c>
      <c r="K152" t="s">
        <v>608</v>
      </c>
      <c r="O152" t="s">
        <v>2523</v>
      </c>
      <c r="T152" s="3"/>
      <c r="U152" s="61" t="s">
        <v>2459</v>
      </c>
      <c r="V152" t="s">
        <v>985</v>
      </c>
      <c r="W152" t="s">
        <v>610</v>
      </c>
      <c r="Y152" t="s">
        <v>1185</v>
      </c>
      <c r="AA152" t="s">
        <v>1175</v>
      </c>
      <c r="AB152" t="s">
        <v>98</v>
      </c>
      <c r="AC152" t="s">
        <v>611</v>
      </c>
      <c r="AF152" t="s">
        <v>496</v>
      </c>
      <c r="AH152" t="s">
        <v>608</v>
      </c>
      <c r="AJ152" t="s">
        <v>473</v>
      </c>
      <c r="AK152" t="s">
        <v>612</v>
      </c>
      <c r="AL152" t="s">
        <v>986</v>
      </c>
      <c r="AN152" t="s">
        <v>614</v>
      </c>
      <c r="AR152" t="s">
        <v>93</v>
      </c>
    </row>
    <row r="153" spans="1:44" ht="15" customHeight="1">
      <c r="A153">
        <v>885796323</v>
      </c>
      <c r="B153" t="s">
        <v>474</v>
      </c>
      <c r="C153" t="s">
        <v>853</v>
      </c>
      <c r="D153" t="s">
        <v>619</v>
      </c>
      <c r="E153" t="s">
        <v>987</v>
      </c>
      <c r="G153" t="s">
        <v>607</v>
      </c>
      <c r="H153" s="15" t="s">
        <v>2579</v>
      </c>
      <c r="I153">
        <v>60306</v>
      </c>
      <c r="J153">
        <v>0</v>
      </c>
      <c r="K153" t="s">
        <v>608</v>
      </c>
      <c r="O153" t="s">
        <v>2541</v>
      </c>
      <c r="T153" s="3"/>
      <c r="U153" s="61" t="s">
        <v>2459</v>
      </c>
      <c r="V153" t="s">
        <v>988</v>
      </c>
      <c r="W153" t="s">
        <v>610</v>
      </c>
      <c r="Y153" t="s">
        <v>1184</v>
      </c>
      <c r="AA153" t="s">
        <v>1175</v>
      </c>
      <c r="AB153" t="s">
        <v>98</v>
      </c>
      <c r="AC153" t="s">
        <v>611</v>
      </c>
      <c r="AF153" t="s">
        <v>496</v>
      </c>
      <c r="AH153" t="s">
        <v>608</v>
      </c>
      <c r="AJ153" t="s">
        <v>474</v>
      </c>
      <c r="AK153" t="s">
        <v>612</v>
      </c>
      <c r="AL153" t="s">
        <v>989</v>
      </c>
      <c r="AN153" t="s">
        <v>614</v>
      </c>
      <c r="AR153" t="s">
        <v>93</v>
      </c>
    </row>
    <row r="154" spans="1:44" ht="15" customHeight="1">
      <c r="A154">
        <v>885796324</v>
      </c>
      <c r="B154" t="s">
        <v>475</v>
      </c>
      <c r="C154" t="s">
        <v>853</v>
      </c>
      <c r="D154" t="s">
        <v>606</v>
      </c>
      <c r="E154" t="s">
        <v>990</v>
      </c>
      <c r="G154" t="s">
        <v>607</v>
      </c>
      <c r="H154" s="15" t="s">
        <v>2579</v>
      </c>
      <c r="I154">
        <v>56901</v>
      </c>
      <c r="J154">
        <v>0</v>
      </c>
      <c r="K154" t="s">
        <v>608</v>
      </c>
      <c r="O154" t="s">
        <v>2608</v>
      </c>
      <c r="T154" s="3"/>
      <c r="U154" s="61" t="s">
        <v>2459</v>
      </c>
      <c r="V154" t="s">
        <v>991</v>
      </c>
      <c r="W154" t="s">
        <v>610</v>
      </c>
      <c r="Y154" t="s">
        <v>1185</v>
      </c>
      <c r="AA154" t="s">
        <v>1175</v>
      </c>
      <c r="AB154" t="s">
        <v>98</v>
      </c>
      <c r="AC154" t="s">
        <v>611</v>
      </c>
      <c r="AF154" t="s">
        <v>496</v>
      </c>
      <c r="AH154" t="s">
        <v>608</v>
      </c>
      <c r="AJ154" t="s">
        <v>475</v>
      </c>
      <c r="AK154" t="s">
        <v>612</v>
      </c>
      <c r="AL154" t="s">
        <v>992</v>
      </c>
      <c r="AN154" t="s">
        <v>614</v>
      </c>
      <c r="AR154" t="s">
        <v>93</v>
      </c>
    </row>
    <row r="155" spans="1:44" ht="15" customHeight="1">
      <c r="A155">
        <v>885796325</v>
      </c>
      <c r="B155" t="s">
        <v>476</v>
      </c>
      <c r="C155" t="s">
        <v>853</v>
      </c>
      <c r="D155" t="s">
        <v>606</v>
      </c>
      <c r="E155" t="s">
        <v>993</v>
      </c>
      <c r="G155" t="s">
        <v>607</v>
      </c>
      <c r="H155" s="15" t="s">
        <v>2579</v>
      </c>
      <c r="I155">
        <v>51029</v>
      </c>
      <c r="J155">
        <v>0</v>
      </c>
      <c r="K155" t="s">
        <v>98</v>
      </c>
      <c r="O155" t="s">
        <v>2713</v>
      </c>
      <c r="T155" s="3"/>
      <c r="U155" s="61" t="s">
        <v>2459</v>
      </c>
      <c r="V155" t="s">
        <v>994</v>
      </c>
      <c r="W155" t="s">
        <v>610</v>
      </c>
      <c r="Y155" t="s">
        <v>1184</v>
      </c>
      <c r="AA155" t="s">
        <v>1175</v>
      </c>
      <c r="AB155" t="s">
        <v>98</v>
      </c>
      <c r="AC155" t="s">
        <v>611</v>
      </c>
      <c r="AF155" t="s">
        <v>496</v>
      </c>
      <c r="AH155" t="s">
        <v>608</v>
      </c>
      <c r="AJ155" t="s">
        <v>476</v>
      </c>
      <c r="AK155" t="s">
        <v>612</v>
      </c>
      <c r="AL155" t="s">
        <v>995</v>
      </c>
      <c r="AN155" t="s">
        <v>614</v>
      </c>
      <c r="AR155" t="s">
        <v>93</v>
      </c>
    </row>
    <row r="156" spans="1:44" ht="15" customHeight="1">
      <c r="A156">
        <v>885796330</v>
      </c>
      <c r="B156" t="s">
        <v>477</v>
      </c>
      <c r="C156" t="s">
        <v>853</v>
      </c>
      <c r="D156" t="s">
        <v>606</v>
      </c>
      <c r="E156" t="s">
        <v>996</v>
      </c>
      <c r="G156" t="s">
        <v>607</v>
      </c>
      <c r="H156" s="15" t="s">
        <v>2579</v>
      </c>
      <c r="I156">
        <v>51463</v>
      </c>
      <c r="J156">
        <v>0</v>
      </c>
      <c r="K156" t="s">
        <v>98</v>
      </c>
      <c r="O156" t="s">
        <v>2714</v>
      </c>
      <c r="T156" s="3"/>
      <c r="U156" s="61" t="s">
        <v>2459</v>
      </c>
      <c r="V156" t="s">
        <v>997</v>
      </c>
      <c r="W156" t="s">
        <v>610</v>
      </c>
      <c r="Y156" t="s">
        <v>611</v>
      </c>
      <c r="AA156" t="s">
        <v>1175</v>
      </c>
      <c r="AB156" t="s">
        <v>98</v>
      </c>
      <c r="AC156" t="s">
        <v>611</v>
      </c>
      <c r="AF156" t="s">
        <v>496</v>
      </c>
      <c r="AH156" t="s">
        <v>608</v>
      </c>
      <c r="AJ156" t="s">
        <v>477</v>
      </c>
      <c r="AK156" t="s">
        <v>612</v>
      </c>
      <c r="AL156" t="s">
        <v>998</v>
      </c>
      <c r="AN156" t="s">
        <v>614</v>
      </c>
      <c r="AR156" t="s">
        <v>93</v>
      </c>
    </row>
    <row r="157" spans="1:44" ht="15" customHeight="1">
      <c r="A157">
        <v>885796329</v>
      </c>
      <c r="B157" t="s">
        <v>478</v>
      </c>
      <c r="C157" t="s">
        <v>853</v>
      </c>
      <c r="D157" t="s">
        <v>606</v>
      </c>
      <c r="E157" t="s">
        <v>999</v>
      </c>
      <c r="G157" t="s">
        <v>607</v>
      </c>
      <c r="H157" s="15" t="s">
        <v>2579</v>
      </c>
      <c r="I157">
        <v>33374</v>
      </c>
      <c r="J157">
        <v>0</v>
      </c>
      <c r="K157" t="s">
        <v>608</v>
      </c>
      <c r="O157" t="s">
        <v>2473</v>
      </c>
      <c r="T157" s="3"/>
      <c r="U157" s="61" t="s">
        <v>2459</v>
      </c>
      <c r="V157" t="s">
        <v>1000</v>
      </c>
      <c r="W157" t="s">
        <v>610</v>
      </c>
      <c r="Y157" t="s">
        <v>1184</v>
      </c>
      <c r="AA157" t="s">
        <v>1175</v>
      </c>
      <c r="AB157" t="s">
        <v>98</v>
      </c>
      <c r="AC157" t="s">
        <v>611</v>
      </c>
      <c r="AF157" t="s">
        <v>496</v>
      </c>
      <c r="AH157" t="s">
        <v>608</v>
      </c>
      <c r="AJ157" t="s">
        <v>478</v>
      </c>
      <c r="AK157" t="s">
        <v>612</v>
      </c>
      <c r="AL157" t="s">
        <v>1001</v>
      </c>
      <c r="AN157" t="s">
        <v>614</v>
      </c>
      <c r="AR157" t="s">
        <v>93</v>
      </c>
    </row>
    <row r="158" spans="1:44" ht="15" customHeight="1">
      <c r="A158">
        <v>885796326</v>
      </c>
      <c r="B158" t="s">
        <v>479</v>
      </c>
      <c r="C158" t="s">
        <v>853</v>
      </c>
      <c r="D158" t="s">
        <v>606</v>
      </c>
      <c r="E158" t="s">
        <v>1002</v>
      </c>
      <c r="G158" t="s">
        <v>607</v>
      </c>
      <c r="H158" s="15" t="s">
        <v>2579</v>
      </c>
      <c r="I158">
        <v>52610</v>
      </c>
      <c r="J158">
        <v>0</v>
      </c>
      <c r="K158" t="s">
        <v>608</v>
      </c>
      <c r="O158" t="s">
        <v>1480</v>
      </c>
      <c r="T158" s="3"/>
      <c r="U158" s="61" t="s">
        <v>2459</v>
      </c>
      <c r="V158" t="s">
        <v>1003</v>
      </c>
      <c r="W158" t="s">
        <v>610</v>
      </c>
      <c r="Y158" t="s">
        <v>1185</v>
      </c>
      <c r="AA158" t="s">
        <v>1175</v>
      </c>
      <c r="AB158" t="s">
        <v>98</v>
      </c>
      <c r="AC158" t="s">
        <v>611</v>
      </c>
      <c r="AF158" t="s">
        <v>496</v>
      </c>
      <c r="AH158" t="s">
        <v>608</v>
      </c>
      <c r="AJ158" t="s">
        <v>479</v>
      </c>
      <c r="AK158" t="s">
        <v>612</v>
      </c>
      <c r="AL158" t="s">
        <v>1004</v>
      </c>
      <c r="AN158" t="s">
        <v>614</v>
      </c>
      <c r="AR158" t="s">
        <v>93</v>
      </c>
    </row>
    <row r="159" spans="1:44" ht="15" customHeight="1">
      <c r="A159">
        <v>885796327</v>
      </c>
      <c r="B159" t="s">
        <v>480</v>
      </c>
      <c r="C159" t="s">
        <v>853</v>
      </c>
      <c r="D159" t="s">
        <v>606</v>
      </c>
      <c r="E159" t="s">
        <v>1005</v>
      </c>
      <c r="G159" t="s">
        <v>607</v>
      </c>
      <c r="H159" s="15" t="s">
        <v>2579</v>
      </c>
      <c r="I159">
        <v>111538</v>
      </c>
      <c r="J159">
        <v>0</v>
      </c>
      <c r="K159" t="s">
        <v>608</v>
      </c>
      <c r="O159" t="s">
        <v>2535</v>
      </c>
      <c r="T159" s="3"/>
      <c r="U159" s="61" t="s">
        <v>2459</v>
      </c>
      <c r="V159" t="s">
        <v>1006</v>
      </c>
      <c r="W159" t="s">
        <v>610</v>
      </c>
      <c r="Y159" t="s">
        <v>1185</v>
      </c>
      <c r="AA159" t="s">
        <v>1175</v>
      </c>
      <c r="AB159" t="s">
        <v>98</v>
      </c>
      <c r="AC159" t="s">
        <v>611</v>
      </c>
      <c r="AF159" t="s">
        <v>496</v>
      </c>
      <c r="AH159" t="s">
        <v>608</v>
      </c>
      <c r="AJ159" t="s">
        <v>480</v>
      </c>
      <c r="AK159" t="s">
        <v>612</v>
      </c>
      <c r="AL159" t="s">
        <v>1007</v>
      </c>
      <c r="AN159" t="s">
        <v>614</v>
      </c>
      <c r="AR159" t="s">
        <v>93</v>
      </c>
    </row>
    <row r="160" spans="1:44" ht="15" customHeight="1">
      <c r="A160">
        <v>885796328</v>
      </c>
      <c r="B160" t="s">
        <v>481</v>
      </c>
      <c r="C160" t="s">
        <v>853</v>
      </c>
      <c r="D160" t="s">
        <v>645</v>
      </c>
      <c r="E160" t="s">
        <v>1008</v>
      </c>
      <c r="G160" t="s">
        <v>607</v>
      </c>
      <c r="H160" s="15" t="s">
        <v>2579</v>
      </c>
      <c r="I160">
        <v>70110</v>
      </c>
      <c r="J160">
        <v>0</v>
      </c>
      <c r="K160" t="s">
        <v>608</v>
      </c>
      <c r="O160" t="s">
        <v>1514</v>
      </c>
      <c r="T160" s="3"/>
      <c r="U160" s="61" t="s">
        <v>2459</v>
      </c>
      <c r="V160" t="s">
        <v>1009</v>
      </c>
      <c r="W160" t="s">
        <v>610</v>
      </c>
      <c r="Y160" t="s">
        <v>1185</v>
      </c>
      <c r="AA160" t="s">
        <v>1175</v>
      </c>
      <c r="AB160" t="s">
        <v>98</v>
      </c>
      <c r="AC160" t="s">
        <v>611</v>
      </c>
      <c r="AF160" t="s">
        <v>496</v>
      </c>
      <c r="AH160" t="s">
        <v>608</v>
      </c>
      <c r="AJ160" t="s">
        <v>481</v>
      </c>
      <c r="AK160" t="s">
        <v>612</v>
      </c>
      <c r="AL160" t="s">
        <v>1010</v>
      </c>
      <c r="AN160" t="s">
        <v>614</v>
      </c>
      <c r="AR160" t="s">
        <v>93</v>
      </c>
    </row>
    <row r="161" spans="1:44" ht="15" customHeight="1">
      <c r="A161">
        <v>885796331</v>
      </c>
      <c r="B161" t="s">
        <v>482</v>
      </c>
      <c r="C161" t="s">
        <v>853</v>
      </c>
      <c r="D161" t="s">
        <v>645</v>
      </c>
      <c r="E161" t="s">
        <v>1011</v>
      </c>
      <c r="G161" t="s">
        <v>607</v>
      </c>
      <c r="H161" s="15" t="s">
        <v>2579</v>
      </c>
      <c r="I161">
        <v>85495</v>
      </c>
      <c r="J161">
        <v>0</v>
      </c>
      <c r="K161" t="s">
        <v>608</v>
      </c>
      <c r="O161" t="s">
        <v>2609</v>
      </c>
      <c r="T161" s="3"/>
      <c r="U161" s="61" t="s">
        <v>2459</v>
      </c>
      <c r="V161" t="s">
        <v>1012</v>
      </c>
      <c r="W161" t="s">
        <v>610</v>
      </c>
      <c r="Y161" t="s">
        <v>1185</v>
      </c>
      <c r="AA161" t="s">
        <v>1175</v>
      </c>
      <c r="AB161" t="s">
        <v>98</v>
      </c>
      <c r="AC161" t="s">
        <v>611</v>
      </c>
      <c r="AF161" t="s">
        <v>496</v>
      </c>
      <c r="AH161" t="s">
        <v>608</v>
      </c>
      <c r="AJ161" t="s">
        <v>482</v>
      </c>
      <c r="AK161" t="s">
        <v>612</v>
      </c>
      <c r="AL161" t="s">
        <v>1013</v>
      </c>
      <c r="AN161" t="s">
        <v>614</v>
      </c>
      <c r="AR161" t="s">
        <v>93</v>
      </c>
    </row>
    <row r="162" spans="1:44" ht="15" customHeight="1">
      <c r="A162">
        <v>885796332</v>
      </c>
      <c r="B162" t="s">
        <v>483</v>
      </c>
      <c r="C162" t="s">
        <v>853</v>
      </c>
      <c r="D162" t="s">
        <v>606</v>
      </c>
      <c r="E162" t="s">
        <v>1014</v>
      </c>
      <c r="G162" t="s">
        <v>607</v>
      </c>
      <c r="H162" s="15" t="s">
        <v>2579</v>
      </c>
      <c r="I162">
        <v>319780</v>
      </c>
      <c r="J162">
        <v>0</v>
      </c>
      <c r="K162" t="s">
        <v>608</v>
      </c>
      <c r="O162" t="s">
        <v>2610</v>
      </c>
      <c r="T162" s="3"/>
      <c r="U162" s="61" t="s">
        <v>2459</v>
      </c>
      <c r="V162" t="s">
        <v>1015</v>
      </c>
      <c r="W162" t="s">
        <v>610</v>
      </c>
      <c r="Y162" t="s">
        <v>1185</v>
      </c>
      <c r="AA162" t="s">
        <v>1175</v>
      </c>
      <c r="AB162" t="s">
        <v>98</v>
      </c>
      <c r="AC162" t="s">
        <v>611</v>
      </c>
      <c r="AF162" t="s">
        <v>496</v>
      </c>
      <c r="AH162" t="s">
        <v>608</v>
      </c>
      <c r="AJ162" t="s">
        <v>483</v>
      </c>
      <c r="AK162" t="s">
        <v>612</v>
      </c>
      <c r="AL162" t="s">
        <v>1016</v>
      </c>
      <c r="AN162" t="s">
        <v>614</v>
      </c>
      <c r="AR162" t="s">
        <v>93</v>
      </c>
    </row>
    <row r="163" spans="1:44" ht="15" customHeight="1">
      <c r="A163">
        <v>885796333</v>
      </c>
      <c r="B163" t="s">
        <v>484</v>
      </c>
      <c r="C163" t="s">
        <v>853</v>
      </c>
      <c r="D163" t="s">
        <v>619</v>
      </c>
      <c r="E163" t="s">
        <v>1215</v>
      </c>
      <c r="G163" t="s">
        <v>607</v>
      </c>
      <c r="H163" s="15" t="s">
        <v>2579</v>
      </c>
      <c r="I163">
        <v>70803</v>
      </c>
      <c r="J163">
        <v>0</v>
      </c>
      <c r="K163" t="s">
        <v>608</v>
      </c>
      <c r="O163" t="s">
        <v>2583</v>
      </c>
      <c r="T163" s="3"/>
      <c r="U163" s="61" t="s">
        <v>2459</v>
      </c>
      <c r="V163" t="s">
        <v>1017</v>
      </c>
      <c r="W163" t="s">
        <v>610</v>
      </c>
      <c r="Y163" t="s">
        <v>1185</v>
      </c>
      <c r="AA163" t="s">
        <v>1175</v>
      </c>
      <c r="AB163" t="s">
        <v>98</v>
      </c>
      <c r="AC163" t="s">
        <v>611</v>
      </c>
      <c r="AF163" t="s">
        <v>496</v>
      </c>
      <c r="AH163" t="s">
        <v>608</v>
      </c>
      <c r="AJ163" t="s">
        <v>484</v>
      </c>
      <c r="AK163" t="s">
        <v>612</v>
      </c>
      <c r="AL163" t="s">
        <v>1018</v>
      </c>
      <c r="AN163" t="s">
        <v>614</v>
      </c>
      <c r="AR163" t="s">
        <v>93</v>
      </c>
    </row>
    <row r="164" spans="1:44" ht="15" customHeight="1">
      <c r="A164">
        <v>885796334</v>
      </c>
      <c r="B164" t="s">
        <v>485</v>
      </c>
      <c r="C164" t="s">
        <v>853</v>
      </c>
      <c r="D164" t="s">
        <v>645</v>
      </c>
      <c r="E164" t="s">
        <v>1019</v>
      </c>
      <c r="G164" t="s">
        <v>607</v>
      </c>
      <c r="H164" s="15" t="s">
        <v>2579</v>
      </c>
      <c r="I164">
        <v>38019</v>
      </c>
      <c r="J164">
        <v>0</v>
      </c>
      <c r="K164" t="s">
        <v>98</v>
      </c>
      <c r="O164" t="s">
        <v>2715</v>
      </c>
      <c r="T164" s="3"/>
      <c r="U164" s="61" t="s">
        <v>2459</v>
      </c>
      <c r="V164" t="s">
        <v>1020</v>
      </c>
      <c r="W164" t="s">
        <v>610</v>
      </c>
      <c r="Y164" t="s">
        <v>611</v>
      </c>
      <c r="AA164" t="s">
        <v>1175</v>
      </c>
      <c r="AB164" t="s">
        <v>98</v>
      </c>
      <c r="AC164" t="s">
        <v>611</v>
      </c>
      <c r="AF164" t="s">
        <v>496</v>
      </c>
      <c r="AH164" t="s">
        <v>608</v>
      </c>
      <c r="AJ164" t="s">
        <v>485</v>
      </c>
      <c r="AK164" t="s">
        <v>612</v>
      </c>
      <c r="AL164" t="s">
        <v>1021</v>
      </c>
      <c r="AN164" t="s">
        <v>614</v>
      </c>
      <c r="AR164" t="s">
        <v>93</v>
      </c>
    </row>
    <row r="165" spans="1:44" ht="15" customHeight="1">
      <c r="A165">
        <v>885796335</v>
      </c>
      <c r="B165" t="s">
        <v>486</v>
      </c>
      <c r="C165" t="s">
        <v>853</v>
      </c>
      <c r="D165" t="s">
        <v>645</v>
      </c>
      <c r="E165" t="s">
        <v>1022</v>
      </c>
      <c r="G165" t="s">
        <v>607</v>
      </c>
      <c r="H165" s="15" t="s">
        <v>2579</v>
      </c>
      <c r="I165">
        <v>39435</v>
      </c>
      <c r="J165">
        <v>0</v>
      </c>
      <c r="K165" t="s">
        <v>98</v>
      </c>
      <c r="O165" t="s">
        <v>2716</v>
      </c>
      <c r="T165" s="3"/>
      <c r="U165" s="61" t="s">
        <v>2459</v>
      </c>
      <c r="V165" t="s">
        <v>1023</v>
      </c>
      <c r="W165" t="s">
        <v>610</v>
      </c>
      <c r="Y165" t="s">
        <v>611</v>
      </c>
      <c r="AA165" t="s">
        <v>1175</v>
      </c>
      <c r="AB165" t="s">
        <v>98</v>
      </c>
      <c r="AC165" t="s">
        <v>611</v>
      </c>
      <c r="AF165" t="s">
        <v>496</v>
      </c>
      <c r="AH165" t="s">
        <v>608</v>
      </c>
      <c r="AJ165" t="s">
        <v>486</v>
      </c>
      <c r="AK165" t="s">
        <v>612</v>
      </c>
      <c r="AL165" t="s">
        <v>1024</v>
      </c>
      <c r="AN165" t="s">
        <v>614</v>
      </c>
      <c r="AR165" t="s">
        <v>93</v>
      </c>
    </row>
    <row r="166" spans="1:44" ht="15" customHeight="1">
      <c r="A166">
        <v>885796336</v>
      </c>
      <c r="B166" t="s">
        <v>487</v>
      </c>
      <c r="C166" t="s">
        <v>853</v>
      </c>
      <c r="D166" t="s">
        <v>619</v>
      </c>
      <c r="E166" t="s">
        <v>1025</v>
      </c>
      <c r="G166" t="s">
        <v>607</v>
      </c>
      <c r="H166" s="15" t="s">
        <v>2579</v>
      </c>
      <c r="I166">
        <v>134066</v>
      </c>
      <c r="J166">
        <v>0</v>
      </c>
      <c r="K166" t="s">
        <v>608</v>
      </c>
      <c r="O166" t="s">
        <v>1540</v>
      </c>
      <c r="T166" s="3"/>
      <c r="U166" s="61" t="s">
        <v>2459</v>
      </c>
      <c r="V166" t="s">
        <v>1026</v>
      </c>
      <c r="W166" t="s">
        <v>610</v>
      </c>
      <c r="Y166" t="s">
        <v>1185</v>
      </c>
      <c r="AA166" t="s">
        <v>1175</v>
      </c>
      <c r="AB166" t="s">
        <v>98</v>
      </c>
      <c r="AC166" t="s">
        <v>611</v>
      </c>
      <c r="AF166" t="s">
        <v>496</v>
      </c>
      <c r="AH166" t="s">
        <v>608</v>
      </c>
      <c r="AJ166" t="s">
        <v>487</v>
      </c>
      <c r="AK166" t="s">
        <v>612</v>
      </c>
      <c r="AL166" t="s">
        <v>1027</v>
      </c>
      <c r="AN166" t="s">
        <v>614</v>
      </c>
      <c r="AR166" t="s">
        <v>93</v>
      </c>
    </row>
    <row r="167" spans="1:44" ht="15" customHeight="1">
      <c r="A167">
        <v>885796337</v>
      </c>
      <c r="B167" t="s">
        <v>442</v>
      </c>
      <c r="C167" t="s">
        <v>853</v>
      </c>
      <c r="D167" t="s">
        <v>645</v>
      </c>
      <c r="E167" t="s">
        <v>1444</v>
      </c>
      <c r="G167" t="s">
        <v>607</v>
      </c>
      <c r="H167" s="15" t="s">
        <v>2579</v>
      </c>
      <c r="I167">
        <v>35283</v>
      </c>
      <c r="J167">
        <v>0</v>
      </c>
      <c r="K167" t="s">
        <v>98</v>
      </c>
      <c r="O167" t="s">
        <v>2717</v>
      </c>
      <c r="T167" s="3"/>
      <c r="U167" s="61" t="s">
        <v>2459</v>
      </c>
      <c r="V167" t="s">
        <v>1028</v>
      </c>
      <c r="W167" t="s">
        <v>610</v>
      </c>
      <c r="Y167" t="s">
        <v>611</v>
      </c>
      <c r="AA167" t="s">
        <v>1175</v>
      </c>
      <c r="AB167" t="s">
        <v>98</v>
      </c>
      <c r="AC167" t="s">
        <v>611</v>
      </c>
      <c r="AF167" t="s">
        <v>496</v>
      </c>
      <c r="AH167" t="s">
        <v>608</v>
      </c>
      <c r="AJ167" t="s">
        <v>442</v>
      </c>
      <c r="AK167" t="s">
        <v>612</v>
      </c>
      <c r="AL167" t="s">
        <v>1029</v>
      </c>
      <c r="AN167" t="s">
        <v>614</v>
      </c>
      <c r="AR167" t="s">
        <v>93</v>
      </c>
    </row>
    <row r="168" spans="1:44" ht="15" customHeight="1">
      <c r="A168">
        <v>885796338</v>
      </c>
      <c r="B168" t="s">
        <v>488</v>
      </c>
      <c r="C168" t="s">
        <v>853</v>
      </c>
      <c r="D168" t="s">
        <v>645</v>
      </c>
      <c r="E168" t="s">
        <v>1030</v>
      </c>
      <c r="G168" t="s">
        <v>607</v>
      </c>
      <c r="H168" s="15" t="s">
        <v>2579</v>
      </c>
      <c r="I168">
        <v>115486</v>
      </c>
      <c r="J168">
        <v>0</v>
      </c>
      <c r="K168" t="s">
        <v>98</v>
      </c>
      <c r="O168" t="s">
        <v>2388</v>
      </c>
      <c r="T168" s="3"/>
      <c r="U168" s="61" t="s">
        <v>2459</v>
      </c>
      <c r="V168" t="s">
        <v>1031</v>
      </c>
      <c r="W168" t="s">
        <v>610</v>
      </c>
      <c r="Y168" t="s">
        <v>611</v>
      </c>
      <c r="AA168" t="s">
        <v>1175</v>
      </c>
      <c r="AB168" t="s">
        <v>98</v>
      </c>
      <c r="AC168" t="s">
        <v>611</v>
      </c>
      <c r="AF168" t="s">
        <v>496</v>
      </c>
      <c r="AH168" t="s">
        <v>608</v>
      </c>
      <c r="AJ168" t="s">
        <v>488</v>
      </c>
      <c r="AK168" t="s">
        <v>612</v>
      </c>
      <c r="AL168" t="s">
        <v>1032</v>
      </c>
      <c r="AN168" t="s">
        <v>614</v>
      </c>
      <c r="AR168" t="s">
        <v>93</v>
      </c>
    </row>
    <row r="169" spans="1:44" ht="15" customHeight="1">
      <c r="A169">
        <v>885796339</v>
      </c>
      <c r="B169" t="s">
        <v>489</v>
      </c>
      <c r="C169" t="s">
        <v>853</v>
      </c>
      <c r="D169" t="s">
        <v>619</v>
      </c>
      <c r="E169" t="s">
        <v>1033</v>
      </c>
      <c r="G169" t="s">
        <v>607</v>
      </c>
      <c r="H169" s="15" t="s">
        <v>2579</v>
      </c>
      <c r="I169">
        <v>105672</v>
      </c>
      <c r="J169">
        <v>0</v>
      </c>
      <c r="K169" t="s">
        <v>98</v>
      </c>
      <c r="O169" t="s">
        <v>2718</v>
      </c>
      <c r="T169" s="3"/>
      <c r="U169" s="61" t="s">
        <v>2459</v>
      </c>
      <c r="V169" t="s">
        <v>1034</v>
      </c>
      <c r="W169" t="s">
        <v>610</v>
      </c>
      <c r="Y169" t="s">
        <v>611</v>
      </c>
      <c r="AA169" t="s">
        <v>1175</v>
      </c>
      <c r="AB169" t="s">
        <v>98</v>
      </c>
      <c r="AC169" t="s">
        <v>611</v>
      </c>
      <c r="AF169" t="s">
        <v>496</v>
      </c>
      <c r="AH169" t="s">
        <v>608</v>
      </c>
      <c r="AJ169" t="s">
        <v>489</v>
      </c>
      <c r="AK169" t="s">
        <v>612</v>
      </c>
      <c r="AL169" t="s">
        <v>1035</v>
      </c>
      <c r="AN169" t="s">
        <v>614</v>
      </c>
      <c r="AR169" t="s">
        <v>93</v>
      </c>
    </row>
    <row r="170" spans="1:44" ht="15" customHeight="1">
      <c r="A170">
        <v>885796340</v>
      </c>
      <c r="B170" t="s">
        <v>490</v>
      </c>
      <c r="C170" t="s">
        <v>853</v>
      </c>
      <c r="D170" t="s">
        <v>606</v>
      </c>
      <c r="E170" t="s">
        <v>1036</v>
      </c>
      <c r="G170" t="s">
        <v>607</v>
      </c>
      <c r="H170" s="15" t="s">
        <v>2579</v>
      </c>
      <c r="I170">
        <v>55165</v>
      </c>
      <c r="J170">
        <v>0</v>
      </c>
      <c r="K170" t="s">
        <v>608</v>
      </c>
      <c r="O170" t="s">
        <v>1481</v>
      </c>
      <c r="T170" s="3"/>
      <c r="U170" s="61" t="s">
        <v>2459</v>
      </c>
      <c r="V170" t="s">
        <v>1037</v>
      </c>
      <c r="W170" t="s">
        <v>610</v>
      </c>
      <c r="Y170" t="s">
        <v>1185</v>
      </c>
      <c r="AA170" t="s">
        <v>1175</v>
      </c>
      <c r="AB170" t="s">
        <v>98</v>
      </c>
      <c r="AC170" t="s">
        <v>611</v>
      </c>
      <c r="AF170" t="s">
        <v>496</v>
      </c>
      <c r="AH170" t="s">
        <v>608</v>
      </c>
      <c r="AJ170" t="s">
        <v>490</v>
      </c>
      <c r="AK170" t="s">
        <v>612</v>
      </c>
      <c r="AL170" t="s">
        <v>1038</v>
      </c>
      <c r="AN170" t="s">
        <v>614</v>
      </c>
      <c r="AR170" t="s">
        <v>93</v>
      </c>
    </row>
    <row r="171" spans="1:44" ht="15" customHeight="1">
      <c r="A171">
        <v>885796341</v>
      </c>
      <c r="B171" t="s">
        <v>491</v>
      </c>
      <c r="C171" t="s">
        <v>853</v>
      </c>
      <c r="D171" t="s">
        <v>619</v>
      </c>
      <c r="E171" t="s">
        <v>1445</v>
      </c>
      <c r="G171" t="s">
        <v>607</v>
      </c>
      <c r="H171" s="15" t="s">
        <v>2579</v>
      </c>
      <c r="I171">
        <v>104256</v>
      </c>
      <c r="J171">
        <v>0</v>
      </c>
      <c r="K171" t="s">
        <v>608</v>
      </c>
      <c r="O171" t="s">
        <v>2454</v>
      </c>
      <c r="T171" s="3"/>
      <c r="U171" s="61" t="s">
        <v>2459</v>
      </c>
      <c r="V171" t="s">
        <v>1039</v>
      </c>
      <c r="W171" t="s">
        <v>610</v>
      </c>
      <c r="Y171" t="s">
        <v>1184</v>
      </c>
      <c r="AA171" t="s">
        <v>1175</v>
      </c>
      <c r="AB171" t="s">
        <v>98</v>
      </c>
      <c r="AC171" t="s">
        <v>611</v>
      </c>
      <c r="AF171" t="s">
        <v>496</v>
      </c>
      <c r="AH171" t="s">
        <v>608</v>
      </c>
      <c r="AJ171" t="s">
        <v>491</v>
      </c>
      <c r="AK171" t="s">
        <v>612</v>
      </c>
      <c r="AL171" t="s">
        <v>1040</v>
      </c>
      <c r="AN171" t="s">
        <v>614</v>
      </c>
      <c r="AR171" t="s">
        <v>93</v>
      </c>
    </row>
    <row r="172" spans="1:44" ht="15" customHeight="1">
      <c r="A172">
        <v>885796342</v>
      </c>
      <c r="B172" t="s">
        <v>492</v>
      </c>
      <c r="C172" t="s">
        <v>853</v>
      </c>
      <c r="D172" t="s">
        <v>645</v>
      </c>
      <c r="E172" t="s">
        <v>1041</v>
      </c>
      <c r="G172" t="s">
        <v>607</v>
      </c>
      <c r="H172" s="15" t="s">
        <v>2579</v>
      </c>
      <c r="I172">
        <v>136932</v>
      </c>
      <c r="J172">
        <v>0</v>
      </c>
      <c r="K172" t="s">
        <v>98</v>
      </c>
      <c r="O172" t="s">
        <v>2719</v>
      </c>
      <c r="T172" s="3"/>
      <c r="U172" s="61" t="s">
        <v>2459</v>
      </c>
      <c r="V172" t="s">
        <v>1042</v>
      </c>
      <c r="W172" t="s">
        <v>610</v>
      </c>
      <c r="Y172" t="s">
        <v>611</v>
      </c>
      <c r="AA172" t="s">
        <v>1175</v>
      </c>
      <c r="AB172" t="s">
        <v>98</v>
      </c>
      <c r="AC172" t="s">
        <v>611</v>
      </c>
      <c r="AF172" t="s">
        <v>496</v>
      </c>
      <c r="AH172" t="s">
        <v>608</v>
      </c>
      <c r="AJ172" t="s">
        <v>492</v>
      </c>
      <c r="AK172" t="s">
        <v>612</v>
      </c>
      <c r="AL172" t="s">
        <v>1043</v>
      </c>
      <c r="AN172" t="s">
        <v>614</v>
      </c>
      <c r="AR172" t="s">
        <v>93</v>
      </c>
    </row>
    <row r="173" spans="1:44" ht="15" customHeight="1">
      <c r="A173">
        <v>885796343</v>
      </c>
      <c r="B173" t="s">
        <v>493</v>
      </c>
      <c r="C173" t="s">
        <v>853</v>
      </c>
      <c r="E173" t="s">
        <v>494</v>
      </c>
      <c r="G173" t="s">
        <v>607</v>
      </c>
      <c r="H173" s="15" t="s">
        <v>2579</v>
      </c>
      <c r="I173">
        <v>7691</v>
      </c>
      <c r="J173">
        <v>0</v>
      </c>
      <c r="K173" t="s">
        <v>608</v>
      </c>
      <c r="O173" t="s">
        <v>2548</v>
      </c>
      <c r="T173" s="3"/>
      <c r="U173" s="61" t="s">
        <v>2459</v>
      </c>
      <c r="V173" t="s">
        <v>1044</v>
      </c>
      <c r="W173" t="s">
        <v>610</v>
      </c>
      <c r="Y173" t="s">
        <v>1185</v>
      </c>
      <c r="AA173" t="s">
        <v>1175</v>
      </c>
      <c r="AB173" t="s">
        <v>98</v>
      </c>
      <c r="AC173" t="s">
        <v>611</v>
      </c>
      <c r="AF173" t="s">
        <v>496</v>
      </c>
      <c r="AH173" t="s">
        <v>608</v>
      </c>
      <c r="AJ173" t="s">
        <v>493</v>
      </c>
      <c r="AK173" t="s">
        <v>612</v>
      </c>
      <c r="AL173" t="s">
        <v>1045</v>
      </c>
      <c r="AN173" t="s">
        <v>614</v>
      </c>
      <c r="AR173" t="s">
        <v>93</v>
      </c>
    </row>
    <row r="174" spans="1:44" ht="15" customHeight="1">
      <c r="A174">
        <v>885796344</v>
      </c>
      <c r="B174" t="s">
        <v>495</v>
      </c>
      <c r="C174" t="s">
        <v>834</v>
      </c>
      <c r="D174" t="s">
        <v>947</v>
      </c>
      <c r="E174" t="s">
        <v>1046</v>
      </c>
      <c r="G174" t="s">
        <v>607</v>
      </c>
      <c r="H174" s="15" t="s">
        <v>2579</v>
      </c>
      <c r="I174">
        <v>44721</v>
      </c>
      <c r="J174">
        <v>0</v>
      </c>
      <c r="K174" t="s">
        <v>608</v>
      </c>
      <c r="O174" t="s">
        <v>1482</v>
      </c>
      <c r="T174" s="3"/>
      <c r="U174" s="61" t="s">
        <v>2459</v>
      </c>
      <c r="V174" t="s">
        <v>1047</v>
      </c>
      <c r="W174" t="s">
        <v>610</v>
      </c>
      <c r="Y174" t="s">
        <v>1185</v>
      </c>
      <c r="AA174" t="s">
        <v>1175</v>
      </c>
      <c r="AB174" t="s">
        <v>98</v>
      </c>
      <c r="AC174" t="s">
        <v>611</v>
      </c>
      <c r="AF174" t="s">
        <v>496</v>
      </c>
      <c r="AH174" t="s">
        <v>608</v>
      </c>
      <c r="AJ174" t="s">
        <v>495</v>
      </c>
      <c r="AK174" t="s">
        <v>612</v>
      </c>
      <c r="AL174" t="s">
        <v>1048</v>
      </c>
      <c r="AN174" t="s">
        <v>614</v>
      </c>
      <c r="AR174" t="s">
        <v>93</v>
      </c>
    </row>
    <row r="175" spans="1:44" ht="15" customHeight="1">
      <c r="A175">
        <v>885796345</v>
      </c>
      <c r="B175" t="s">
        <v>497</v>
      </c>
      <c r="C175" t="s">
        <v>853</v>
      </c>
      <c r="D175" t="s">
        <v>645</v>
      </c>
      <c r="E175" t="s">
        <v>1049</v>
      </c>
      <c r="G175" t="s">
        <v>607</v>
      </c>
      <c r="H175" s="15" t="s">
        <v>2579</v>
      </c>
      <c r="I175">
        <v>50975</v>
      </c>
      <c r="J175">
        <v>0</v>
      </c>
      <c r="K175" t="s">
        <v>608</v>
      </c>
      <c r="O175" t="s">
        <v>1490</v>
      </c>
      <c r="T175" s="3"/>
      <c r="U175" s="61" t="s">
        <v>2459</v>
      </c>
      <c r="V175" t="s">
        <v>1050</v>
      </c>
      <c r="W175" t="s">
        <v>610</v>
      </c>
      <c r="Y175" t="s">
        <v>1185</v>
      </c>
      <c r="AA175" t="s">
        <v>1175</v>
      </c>
      <c r="AB175" t="s">
        <v>98</v>
      </c>
      <c r="AC175" t="s">
        <v>611</v>
      </c>
      <c r="AF175" t="s">
        <v>496</v>
      </c>
      <c r="AH175" t="s">
        <v>608</v>
      </c>
      <c r="AJ175" t="s">
        <v>497</v>
      </c>
      <c r="AK175" t="s">
        <v>612</v>
      </c>
      <c r="AL175" t="s">
        <v>1051</v>
      </c>
      <c r="AN175" t="s">
        <v>614</v>
      </c>
      <c r="AR175" t="s">
        <v>93</v>
      </c>
    </row>
    <row r="176" spans="1:44" ht="15" customHeight="1">
      <c r="A176">
        <v>885796346</v>
      </c>
      <c r="B176" t="s">
        <v>451</v>
      </c>
      <c r="C176" t="s">
        <v>605</v>
      </c>
      <c r="D176" t="s">
        <v>606</v>
      </c>
      <c r="E176" t="s">
        <v>1052</v>
      </c>
      <c r="G176" t="s">
        <v>607</v>
      </c>
      <c r="H176" s="15" t="s">
        <v>2579</v>
      </c>
      <c r="I176">
        <v>523007</v>
      </c>
      <c r="J176">
        <v>0</v>
      </c>
      <c r="K176" t="s">
        <v>98</v>
      </c>
      <c r="O176" t="s">
        <v>2720</v>
      </c>
      <c r="T176" s="3"/>
      <c r="U176" s="61" t="s">
        <v>2459</v>
      </c>
      <c r="V176" t="s">
        <v>1053</v>
      </c>
      <c r="W176" t="s">
        <v>610</v>
      </c>
      <c r="Y176" t="s">
        <v>611</v>
      </c>
      <c r="AA176" t="s">
        <v>1175</v>
      </c>
      <c r="AB176" t="s">
        <v>98</v>
      </c>
      <c r="AC176" t="s">
        <v>611</v>
      </c>
      <c r="AF176" t="s">
        <v>496</v>
      </c>
      <c r="AH176" t="s">
        <v>608</v>
      </c>
      <c r="AJ176" t="s">
        <v>451</v>
      </c>
      <c r="AK176" t="s">
        <v>612</v>
      </c>
      <c r="AL176" t="s">
        <v>1054</v>
      </c>
      <c r="AN176" t="s">
        <v>614</v>
      </c>
      <c r="AR176" t="s">
        <v>93</v>
      </c>
    </row>
    <row r="177" spans="1:44" ht="15" customHeight="1">
      <c r="A177">
        <v>885796347</v>
      </c>
      <c r="B177" t="s">
        <v>498</v>
      </c>
      <c r="C177" t="s">
        <v>605</v>
      </c>
      <c r="D177" t="s">
        <v>1509</v>
      </c>
      <c r="E177" t="s">
        <v>1506</v>
      </c>
      <c r="G177" t="s">
        <v>607</v>
      </c>
      <c r="H177" s="15" t="s">
        <v>2579</v>
      </c>
      <c r="I177">
        <v>46780</v>
      </c>
      <c r="J177">
        <v>0</v>
      </c>
      <c r="K177" t="s">
        <v>608</v>
      </c>
      <c r="O177" t="s">
        <v>2470</v>
      </c>
      <c r="T177" s="3"/>
      <c r="U177" s="61" t="s">
        <v>2459</v>
      </c>
      <c r="V177" t="s">
        <v>1507</v>
      </c>
      <c r="W177" t="s">
        <v>610</v>
      </c>
      <c r="Y177" t="s">
        <v>1185</v>
      </c>
      <c r="AA177" t="s">
        <v>1175</v>
      </c>
      <c r="AB177" t="s">
        <v>98</v>
      </c>
      <c r="AC177" t="s">
        <v>611</v>
      </c>
      <c r="AF177" t="s">
        <v>496</v>
      </c>
      <c r="AH177" t="s">
        <v>608</v>
      </c>
      <c r="AJ177" t="s">
        <v>498</v>
      </c>
      <c r="AK177" t="s">
        <v>612</v>
      </c>
      <c r="AL177" t="s">
        <v>1055</v>
      </c>
      <c r="AN177" t="s">
        <v>614</v>
      </c>
      <c r="AR177" t="s">
        <v>93</v>
      </c>
    </row>
    <row r="178" spans="1:44" ht="15" customHeight="1">
      <c r="A178">
        <v>885796348</v>
      </c>
      <c r="B178" t="s">
        <v>499</v>
      </c>
      <c r="C178" t="s">
        <v>605</v>
      </c>
      <c r="D178" t="s">
        <v>830</v>
      </c>
      <c r="E178" t="s">
        <v>1056</v>
      </c>
      <c r="G178" t="s">
        <v>607</v>
      </c>
      <c r="H178" s="15" t="s">
        <v>2579</v>
      </c>
      <c r="I178">
        <v>74002</v>
      </c>
      <c r="J178">
        <v>0</v>
      </c>
      <c r="K178" t="s">
        <v>98</v>
      </c>
      <c r="O178" t="s">
        <v>2721</v>
      </c>
      <c r="T178" s="3"/>
      <c r="U178" s="61" t="s">
        <v>2459</v>
      </c>
      <c r="V178" t="s">
        <v>1225</v>
      </c>
      <c r="W178" t="s">
        <v>610</v>
      </c>
      <c r="Y178" t="s">
        <v>611</v>
      </c>
      <c r="AA178" t="s">
        <v>1175</v>
      </c>
      <c r="AB178" t="s">
        <v>98</v>
      </c>
      <c r="AC178" t="s">
        <v>611</v>
      </c>
      <c r="AF178" t="s">
        <v>496</v>
      </c>
      <c r="AH178" t="s">
        <v>608</v>
      </c>
      <c r="AJ178" t="s">
        <v>499</v>
      </c>
      <c r="AK178" t="s">
        <v>612</v>
      </c>
      <c r="AL178" t="s">
        <v>1057</v>
      </c>
      <c r="AN178" t="s">
        <v>614</v>
      </c>
      <c r="AR178" t="s">
        <v>93</v>
      </c>
    </row>
    <row r="179" spans="1:44" ht="15" customHeight="1">
      <c r="A179">
        <v>885796349</v>
      </c>
      <c r="B179" t="s">
        <v>500</v>
      </c>
      <c r="C179" t="s">
        <v>605</v>
      </c>
      <c r="E179" t="s">
        <v>501</v>
      </c>
      <c r="G179" t="s">
        <v>607</v>
      </c>
      <c r="H179" s="15" t="s">
        <v>2579</v>
      </c>
      <c r="I179">
        <v>72370</v>
      </c>
      <c r="J179">
        <v>0</v>
      </c>
      <c r="K179" t="s">
        <v>98</v>
      </c>
      <c r="O179" t="s">
        <v>2722</v>
      </c>
      <c r="T179" s="3"/>
      <c r="U179" s="61" t="s">
        <v>2459</v>
      </c>
      <c r="V179" t="s">
        <v>1058</v>
      </c>
      <c r="W179" t="s">
        <v>610</v>
      </c>
      <c r="Y179" t="s">
        <v>611</v>
      </c>
      <c r="AA179" t="s">
        <v>1175</v>
      </c>
      <c r="AB179" t="s">
        <v>98</v>
      </c>
      <c r="AC179" t="s">
        <v>611</v>
      </c>
      <c r="AF179" t="s">
        <v>496</v>
      </c>
      <c r="AH179" t="s">
        <v>608</v>
      </c>
      <c r="AJ179" t="s">
        <v>500</v>
      </c>
      <c r="AK179" t="s">
        <v>612</v>
      </c>
      <c r="AL179" t="s">
        <v>1059</v>
      </c>
      <c r="AN179" t="s">
        <v>614</v>
      </c>
      <c r="AR179" t="s">
        <v>93</v>
      </c>
    </row>
    <row r="180" spans="1:44" ht="15" customHeight="1">
      <c r="A180">
        <v>885796350</v>
      </c>
      <c r="B180" t="s">
        <v>502</v>
      </c>
      <c r="C180" t="s">
        <v>605</v>
      </c>
      <c r="D180" t="s">
        <v>636</v>
      </c>
      <c r="E180" t="s">
        <v>1161</v>
      </c>
      <c r="G180" t="s">
        <v>607</v>
      </c>
      <c r="H180" s="15" t="s">
        <v>2579</v>
      </c>
      <c r="I180">
        <v>39812</v>
      </c>
      <c r="J180">
        <v>0</v>
      </c>
      <c r="K180" t="s">
        <v>608</v>
      </c>
      <c r="O180" t="s">
        <v>1483</v>
      </c>
      <c r="T180" s="3"/>
      <c r="U180" s="61" t="s">
        <v>2459</v>
      </c>
      <c r="V180" t="s">
        <v>1060</v>
      </c>
      <c r="W180" t="s">
        <v>610</v>
      </c>
      <c r="Y180" t="s">
        <v>1184</v>
      </c>
      <c r="AA180" t="s">
        <v>1175</v>
      </c>
      <c r="AB180" t="s">
        <v>98</v>
      </c>
      <c r="AC180" t="s">
        <v>611</v>
      </c>
      <c r="AF180" t="s">
        <v>496</v>
      </c>
      <c r="AH180" t="s">
        <v>608</v>
      </c>
      <c r="AJ180" t="s">
        <v>502</v>
      </c>
      <c r="AK180" t="s">
        <v>612</v>
      </c>
      <c r="AL180" t="s">
        <v>1061</v>
      </c>
      <c r="AN180" t="s">
        <v>614</v>
      </c>
      <c r="AR180" t="s">
        <v>93</v>
      </c>
    </row>
    <row r="181" spans="1:44" ht="15" customHeight="1">
      <c r="A181">
        <v>885796351</v>
      </c>
      <c r="B181" t="s">
        <v>503</v>
      </c>
      <c r="C181" t="s">
        <v>605</v>
      </c>
      <c r="D181" t="s">
        <v>636</v>
      </c>
      <c r="E181" t="s">
        <v>1062</v>
      </c>
      <c r="G181" t="s">
        <v>607</v>
      </c>
      <c r="H181" s="15" t="s">
        <v>2579</v>
      </c>
      <c r="I181">
        <v>52868</v>
      </c>
      <c r="J181">
        <v>0</v>
      </c>
      <c r="K181" t="s">
        <v>608</v>
      </c>
      <c r="O181" t="s">
        <v>1495</v>
      </c>
      <c r="T181" s="3"/>
      <c r="U181" s="61" t="s">
        <v>2459</v>
      </c>
      <c r="V181" t="s">
        <v>1063</v>
      </c>
      <c r="W181" t="s">
        <v>610</v>
      </c>
      <c r="Y181" t="s">
        <v>1185</v>
      </c>
      <c r="AA181" t="s">
        <v>1175</v>
      </c>
      <c r="AB181" t="s">
        <v>98</v>
      </c>
      <c r="AC181" t="s">
        <v>611</v>
      </c>
      <c r="AF181" t="s">
        <v>496</v>
      </c>
      <c r="AH181" t="s">
        <v>608</v>
      </c>
      <c r="AJ181" t="s">
        <v>503</v>
      </c>
      <c r="AK181" t="s">
        <v>612</v>
      </c>
      <c r="AL181" t="s">
        <v>1064</v>
      </c>
      <c r="AN181" t="s">
        <v>614</v>
      </c>
      <c r="AR181" t="s">
        <v>93</v>
      </c>
    </row>
    <row r="182" spans="1:44" ht="15" customHeight="1">
      <c r="A182">
        <v>885796354</v>
      </c>
      <c r="B182" t="s">
        <v>504</v>
      </c>
      <c r="C182" t="s">
        <v>605</v>
      </c>
      <c r="D182" t="s">
        <v>636</v>
      </c>
      <c r="E182" t="s">
        <v>1065</v>
      </c>
      <c r="G182" t="s">
        <v>607</v>
      </c>
      <c r="H182" s="15" t="s">
        <v>2579</v>
      </c>
      <c r="I182">
        <v>51391</v>
      </c>
      <c r="J182">
        <v>0</v>
      </c>
      <c r="K182" t="s">
        <v>608</v>
      </c>
      <c r="O182" t="s">
        <v>1484</v>
      </c>
      <c r="T182" s="3"/>
      <c r="U182" s="61" t="s">
        <v>2459</v>
      </c>
      <c r="V182" t="s">
        <v>1066</v>
      </c>
      <c r="W182" t="s">
        <v>610</v>
      </c>
      <c r="Y182" t="s">
        <v>1185</v>
      </c>
      <c r="AA182" t="s">
        <v>1175</v>
      </c>
      <c r="AB182" t="s">
        <v>98</v>
      </c>
      <c r="AC182" t="s">
        <v>611</v>
      </c>
      <c r="AF182" t="s">
        <v>496</v>
      </c>
      <c r="AH182" t="s">
        <v>608</v>
      </c>
      <c r="AJ182" t="s">
        <v>504</v>
      </c>
      <c r="AK182" t="s">
        <v>612</v>
      </c>
      <c r="AL182" t="s">
        <v>1067</v>
      </c>
      <c r="AN182" t="s">
        <v>614</v>
      </c>
      <c r="AR182" t="s">
        <v>93</v>
      </c>
    </row>
    <row r="183" spans="1:44" ht="15" customHeight="1">
      <c r="A183">
        <v>885796355</v>
      </c>
      <c r="B183" t="s">
        <v>505</v>
      </c>
      <c r="C183" t="s">
        <v>883</v>
      </c>
      <c r="D183" t="s">
        <v>698</v>
      </c>
      <c r="E183" t="s">
        <v>1068</v>
      </c>
      <c r="G183" t="s">
        <v>607</v>
      </c>
      <c r="H183" s="15" t="s">
        <v>2579</v>
      </c>
      <c r="I183">
        <v>12797</v>
      </c>
      <c r="J183">
        <v>0</v>
      </c>
      <c r="K183" t="s">
        <v>98</v>
      </c>
      <c r="O183" t="s">
        <v>2723</v>
      </c>
      <c r="T183" s="3"/>
      <c r="U183" s="61" t="s">
        <v>2459</v>
      </c>
      <c r="V183" t="s">
        <v>1069</v>
      </c>
      <c r="W183" t="s">
        <v>610</v>
      </c>
      <c r="Y183" t="s">
        <v>611</v>
      </c>
      <c r="AA183" t="s">
        <v>1175</v>
      </c>
      <c r="AB183" t="s">
        <v>98</v>
      </c>
      <c r="AC183" t="s">
        <v>611</v>
      </c>
      <c r="AF183" t="s">
        <v>496</v>
      </c>
      <c r="AH183" t="s">
        <v>608</v>
      </c>
      <c r="AJ183" t="s">
        <v>505</v>
      </c>
      <c r="AK183" t="s">
        <v>612</v>
      </c>
      <c r="AL183" t="s">
        <v>1070</v>
      </c>
      <c r="AN183" t="s">
        <v>614</v>
      </c>
      <c r="AR183" t="s">
        <v>93</v>
      </c>
    </row>
    <row r="184" spans="1:44" ht="15" customHeight="1">
      <c r="A184">
        <v>885796356</v>
      </c>
      <c r="B184" t="s">
        <v>506</v>
      </c>
      <c r="C184" t="s">
        <v>883</v>
      </c>
      <c r="E184" t="s">
        <v>507</v>
      </c>
      <c r="G184" t="s">
        <v>607</v>
      </c>
      <c r="H184" s="15" t="s">
        <v>2579</v>
      </c>
      <c r="I184">
        <v>21768</v>
      </c>
      <c r="J184">
        <v>0</v>
      </c>
      <c r="K184" t="s">
        <v>608</v>
      </c>
      <c r="O184" t="s">
        <v>1485</v>
      </c>
      <c r="T184" s="3"/>
      <c r="U184" s="61" t="s">
        <v>2459</v>
      </c>
      <c r="V184" t="s">
        <v>1071</v>
      </c>
      <c r="W184" t="s">
        <v>610</v>
      </c>
      <c r="Y184" t="s">
        <v>1184</v>
      </c>
      <c r="AA184" t="s">
        <v>1175</v>
      </c>
      <c r="AB184" t="s">
        <v>98</v>
      </c>
      <c r="AC184" t="s">
        <v>611</v>
      </c>
      <c r="AF184" t="s">
        <v>496</v>
      </c>
      <c r="AH184" t="s">
        <v>608</v>
      </c>
      <c r="AJ184" t="s">
        <v>506</v>
      </c>
      <c r="AK184" t="s">
        <v>612</v>
      </c>
      <c r="AL184" t="s">
        <v>1072</v>
      </c>
      <c r="AN184" t="s">
        <v>614</v>
      </c>
      <c r="AR184" t="s">
        <v>93</v>
      </c>
    </row>
    <row r="185" spans="1:44" ht="15" customHeight="1">
      <c r="A185">
        <v>900847896</v>
      </c>
      <c r="B185" t="s">
        <v>532</v>
      </c>
      <c r="C185" t="s">
        <v>652</v>
      </c>
      <c r="D185" t="s">
        <v>674</v>
      </c>
      <c r="E185" t="s">
        <v>1073</v>
      </c>
      <c r="G185" t="s">
        <v>607</v>
      </c>
      <c r="H185" s="15" t="s">
        <v>2579</v>
      </c>
      <c r="I185">
        <v>126298</v>
      </c>
      <c r="J185">
        <v>0</v>
      </c>
      <c r="K185" t="s">
        <v>98</v>
      </c>
      <c r="O185" t="s">
        <v>2724</v>
      </c>
      <c r="P185" t="s">
        <v>1074</v>
      </c>
      <c r="T185" s="3"/>
      <c r="U185" s="61" t="s">
        <v>2459</v>
      </c>
      <c r="V185" t="s">
        <v>1075</v>
      </c>
      <c r="W185" t="s">
        <v>610</v>
      </c>
      <c r="Y185" t="s">
        <v>611</v>
      </c>
      <c r="AA185" t="s">
        <v>1175</v>
      </c>
      <c r="AB185" t="s">
        <v>98</v>
      </c>
      <c r="AC185" t="s">
        <v>611</v>
      </c>
      <c r="AF185" t="s">
        <v>496</v>
      </c>
      <c r="AH185" t="s">
        <v>608</v>
      </c>
      <c r="AJ185" t="s">
        <v>532</v>
      </c>
      <c r="AK185" t="s">
        <v>612</v>
      </c>
      <c r="AL185" t="s">
        <v>1076</v>
      </c>
      <c r="AN185" t="s">
        <v>614</v>
      </c>
      <c r="AR185" t="s">
        <v>93</v>
      </c>
    </row>
    <row r="186" spans="1:44" ht="15" customHeight="1">
      <c r="A186">
        <v>900847897</v>
      </c>
      <c r="B186" t="s">
        <v>533</v>
      </c>
      <c r="C186" t="s">
        <v>652</v>
      </c>
      <c r="D186" t="s">
        <v>674</v>
      </c>
      <c r="E186" t="s">
        <v>1077</v>
      </c>
      <c r="G186" t="s">
        <v>607</v>
      </c>
      <c r="H186" s="15" t="s">
        <v>2579</v>
      </c>
      <c r="I186">
        <v>153765</v>
      </c>
      <c r="J186">
        <v>0</v>
      </c>
      <c r="K186" t="s">
        <v>98</v>
      </c>
      <c r="O186" t="s">
        <v>2725</v>
      </c>
      <c r="P186" t="s">
        <v>2558</v>
      </c>
      <c r="T186" s="3"/>
      <c r="U186" s="61" t="s">
        <v>2459</v>
      </c>
      <c r="V186" t="s">
        <v>1078</v>
      </c>
      <c r="W186" t="s">
        <v>610</v>
      </c>
      <c r="Y186" t="s">
        <v>611</v>
      </c>
      <c r="AA186" t="s">
        <v>1175</v>
      </c>
      <c r="AB186" t="s">
        <v>98</v>
      </c>
      <c r="AC186" t="s">
        <v>611</v>
      </c>
      <c r="AF186" t="s">
        <v>496</v>
      </c>
      <c r="AH186" t="s">
        <v>608</v>
      </c>
      <c r="AJ186" t="s">
        <v>533</v>
      </c>
      <c r="AK186" t="s">
        <v>612</v>
      </c>
      <c r="AL186" t="s">
        <v>1079</v>
      </c>
      <c r="AN186" t="s">
        <v>614</v>
      </c>
      <c r="AR186" t="s">
        <v>93</v>
      </c>
    </row>
    <row r="187" spans="1:44" ht="15" customHeight="1">
      <c r="A187">
        <v>900847898</v>
      </c>
      <c r="B187" t="s">
        <v>534</v>
      </c>
      <c r="C187" t="s">
        <v>652</v>
      </c>
      <c r="D187" t="s">
        <v>674</v>
      </c>
      <c r="E187" t="s">
        <v>1080</v>
      </c>
      <c r="G187" t="s">
        <v>607</v>
      </c>
      <c r="H187" s="15" t="s">
        <v>2579</v>
      </c>
      <c r="I187">
        <v>155287</v>
      </c>
      <c r="J187">
        <v>0</v>
      </c>
      <c r="K187" t="s">
        <v>98</v>
      </c>
      <c r="O187" t="s">
        <v>2726</v>
      </c>
      <c r="P187" t="s">
        <v>2559</v>
      </c>
      <c r="T187" s="3"/>
      <c r="U187" s="61" t="s">
        <v>2459</v>
      </c>
      <c r="V187" t="s">
        <v>1081</v>
      </c>
      <c r="W187" t="s">
        <v>610</v>
      </c>
      <c r="Y187" t="s">
        <v>611</v>
      </c>
      <c r="AA187" t="s">
        <v>1175</v>
      </c>
      <c r="AB187" t="s">
        <v>98</v>
      </c>
      <c r="AC187" t="s">
        <v>611</v>
      </c>
      <c r="AF187" t="s">
        <v>496</v>
      </c>
      <c r="AH187" t="s">
        <v>98</v>
      </c>
      <c r="AJ187" t="s">
        <v>534</v>
      </c>
      <c r="AK187" t="s">
        <v>612</v>
      </c>
      <c r="AL187" t="s">
        <v>1082</v>
      </c>
      <c r="AN187" t="s">
        <v>614</v>
      </c>
      <c r="AR187" t="s">
        <v>93</v>
      </c>
    </row>
    <row r="188" spans="1:44" ht="15" customHeight="1">
      <c r="A188">
        <v>900847899</v>
      </c>
      <c r="B188" t="s">
        <v>535</v>
      </c>
      <c r="C188" t="s">
        <v>652</v>
      </c>
      <c r="D188" t="s">
        <v>665</v>
      </c>
      <c r="E188" t="s">
        <v>1083</v>
      </c>
      <c r="G188" t="s">
        <v>607</v>
      </c>
      <c r="H188" s="15" t="s">
        <v>2579</v>
      </c>
      <c r="I188">
        <v>92213</v>
      </c>
      <c r="J188">
        <v>0</v>
      </c>
      <c r="K188" t="s">
        <v>98</v>
      </c>
      <c r="O188" t="s">
        <v>2727</v>
      </c>
      <c r="P188" t="s">
        <v>1084</v>
      </c>
      <c r="T188" s="3"/>
      <c r="U188" s="61" t="s">
        <v>2459</v>
      </c>
      <c r="V188" t="s">
        <v>1085</v>
      </c>
      <c r="W188" t="s">
        <v>610</v>
      </c>
      <c r="Y188" t="s">
        <v>611</v>
      </c>
      <c r="AA188" t="s">
        <v>1175</v>
      </c>
      <c r="AB188" t="s">
        <v>98</v>
      </c>
      <c r="AC188" t="s">
        <v>611</v>
      </c>
      <c r="AF188" t="s">
        <v>496</v>
      </c>
      <c r="AH188" t="s">
        <v>608</v>
      </c>
      <c r="AJ188" t="s">
        <v>535</v>
      </c>
      <c r="AK188" t="s">
        <v>612</v>
      </c>
      <c r="AL188" t="s">
        <v>1086</v>
      </c>
      <c r="AN188" t="s">
        <v>614</v>
      </c>
      <c r="AR188" t="s">
        <v>93</v>
      </c>
    </row>
    <row r="189" spans="1:44" ht="15" customHeight="1">
      <c r="A189">
        <v>900847900</v>
      </c>
      <c r="B189" t="s">
        <v>536</v>
      </c>
      <c r="C189" t="s">
        <v>652</v>
      </c>
      <c r="D189" t="s">
        <v>665</v>
      </c>
      <c r="E189" t="s">
        <v>1087</v>
      </c>
      <c r="G189" t="s">
        <v>607</v>
      </c>
      <c r="H189" s="15" t="s">
        <v>2579</v>
      </c>
      <c r="I189">
        <v>95815</v>
      </c>
      <c r="J189">
        <v>0</v>
      </c>
      <c r="K189" t="s">
        <v>98</v>
      </c>
      <c r="O189" t="s">
        <v>2728</v>
      </c>
      <c r="P189" t="s">
        <v>1088</v>
      </c>
      <c r="T189" s="3"/>
      <c r="U189" s="61" t="s">
        <v>2459</v>
      </c>
      <c r="V189" t="s">
        <v>1089</v>
      </c>
      <c r="W189" t="s">
        <v>610</v>
      </c>
      <c r="Y189" t="s">
        <v>611</v>
      </c>
      <c r="AA189" t="s">
        <v>1175</v>
      </c>
      <c r="AB189" t="s">
        <v>98</v>
      </c>
      <c r="AC189" t="s">
        <v>611</v>
      </c>
      <c r="AF189" t="s">
        <v>496</v>
      </c>
      <c r="AH189" t="s">
        <v>608</v>
      </c>
      <c r="AJ189" t="s">
        <v>536</v>
      </c>
      <c r="AK189" t="s">
        <v>612</v>
      </c>
      <c r="AL189" t="s">
        <v>1090</v>
      </c>
      <c r="AN189" t="s">
        <v>614</v>
      </c>
      <c r="AR189" t="s">
        <v>93</v>
      </c>
    </row>
    <row r="190" spans="1:44" ht="15" customHeight="1">
      <c r="A190">
        <v>900847901</v>
      </c>
      <c r="B190" t="s">
        <v>537</v>
      </c>
      <c r="C190" t="s">
        <v>652</v>
      </c>
      <c r="D190" t="s">
        <v>665</v>
      </c>
      <c r="E190" t="s">
        <v>1091</v>
      </c>
      <c r="G190" t="s">
        <v>607</v>
      </c>
      <c r="H190" s="15" t="s">
        <v>2579</v>
      </c>
      <c r="I190">
        <v>108924</v>
      </c>
      <c r="J190">
        <v>0</v>
      </c>
      <c r="K190" t="s">
        <v>98</v>
      </c>
      <c r="O190" t="s">
        <v>2729</v>
      </c>
      <c r="P190" t="s">
        <v>1092</v>
      </c>
      <c r="T190" s="3"/>
      <c r="U190" s="61" t="s">
        <v>2459</v>
      </c>
      <c r="V190" t="s">
        <v>1093</v>
      </c>
      <c r="W190" t="s">
        <v>610</v>
      </c>
      <c r="Y190" t="s">
        <v>611</v>
      </c>
      <c r="AA190" t="s">
        <v>1175</v>
      </c>
      <c r="AB190" t="s">
        <v>98</v>
      </c>
      <c r="AC190" t="s">
        <v>611</v>
      </c>
      <c r="AF190" t="s">
        <v>496</v>
      </c>
      <c r="AH190" t="s">
        <v>608</v>
      </c>
      <c r="AJ190" t="s">
        <v>537</v>
      </c>
      <c r="AK190" t="s">
        <v>612</v>
      </c>
      <c r="AL190" t="s">
        <v>1094</v>
      </c>
      <c r="AN190" t="s">
        <v>614</v>
      </c>
      <c r="AR190" t="s">
        <v>93</v>
      </c>
    </row>
    <row r="191" spans="1:44" ht="15" customHeight="1">
      <c r="A191">
        <v>900847902</v>
      </c>
      <c r="B191" t="s">
        <v>538</v>
      </c>
      <c r="C191" t="s">
        <v>652</v>
      </c>
      <c r="D191" t="s">
        <v>665</v>
      </c>
      <c r="E191" t="s">
        <v>1095</v>
      </c>
      <c r="G191" t="s">
        <v>607</v>
      </c>
      <c r="H191" s="15" t="s">
        <v>2579</v>
      </c>
      <c r="I191">
        <v>105501</v>
      </c>
      <c r="J191">
        <v>0</v>
      </c>
      <c r="K191" t="s">
        <v>98</v>
      </c>
      <c r="O191" t="s">
        <v>2730</v>
      </c>
      <c r="P191" t="s">
        <v>1096</v>
      </c>
      <c r="T191" s="3"/>
      <c r="U191" s="61" t="s">
        <v>2459</v>
      </c>
      <c r="V191" t="s">
        <v>1097</v>
      </c>
      <c r="W191" t="s">
        <v>610</v>
      </c>
      <c r="Y191" t="s">
        <v>611</v>
      </c>
      <c r="AA191" t="s">
        <v>1175</v>
      </c>
      <c r="AB191" t="s">
        <v>98</v>
      </c>
      <c r="AC191" t="s">
        <v>611</v>
      </c>
      <c r="AF191" t="s">
        <v>496</v>
      </c>
      <c r="AH191" t="s">
        <v>608</v>
      </c>
      <c r="AJ191" t="s">
        <v>538</v>
      </c>
      <c r="AK191" t="s">
        <v>612</v>
      </c>
      <c r="AL191" t="s">
        <v>1098</v>
      </c>
      <c r="AN191" t="s">
        <v>614</v>
      </c>
      <c r="AR191" t="s">
        <v>93</v>
      </c>
    </row>
    <row r="192" spans="1:44" ht="15" customHeight="1">
      <c r="A192">
        <v>900847903</v>
      </c>
      <c r="B192" t="s">
        <v>539</v>
      </c>
      <c r="C192" t="s">
        <v>652</v>
      </c>
      <c r="D192" t="s">
        <v>619</v>
      </c>
      <c r="E192" t="s">
        <v>1099</v>
      </c>
      <c r="G192" t="s">
        <v>607</v>
      </c>
      <c r="H192" s="15" t="s">
        <v>2579</v>
      </c>
      <c r="I192">
        <v>213461</v>
      </c>
      <c r="J192">
        <v>0</v>
      </c>
      <c r="K192" t="s">
        <v>98</v>
      </c>
      <c r="O192" t="s">
        <v>2731</v>
      </c>
      <c r="P192" t="s">
        <v>2560</v>
      </c>
      <c r="T192" s="3"/>
      <c r="U192" s="61" t="s">
        <v>2459</v>
      </c>
      <c r="V192" t="s">
        <v>1100</v>
      </c>
      <c r="W192" t="s">
        <v>610</v>
      </c>
      <c r="Y192" t="s">
        <v>611</v>
      </c>
      <c r="AA192" t="s">
        <v>1175</v>
      </c>
      <c r="AB192" t="s">
        <v>98</v>
      </c>
      <c r="AC192" t="s">
        <v>611</v>
      </c>
      <c r="AF192" t="s">
        <v>496</v>
      </c>
      <c r="AH192" t="s">
        <v>608</v>
      </c>
      <c r="AJ192" t="s">
        <v>539</v>
      </c>
      <c r="AK192" t="s">
        <v>612</v>
      </c>
      <c r="AL192" t="s">
        <v>1101</v>
      </c>
      <c r="AN192" t="s">
        <v>614</v>
      </c>
      <c r="AR192" t="s">
        <v>93</v>
      </c>
    </row>
    <row r="193" spans="1:44" ht="15" customHeight="1">
      <c r="A193">
        <v>900847904</v>
      </c>
      <c r="B193" t="s">
        <v>540</v>
      </c>
      <c r="C193" t="s">
        <v>652</v>
      </c>
      <c r="D193" t="s">
        <v>619</v>
      </c>
      <c r="E193" t="s">
        <v>1102</v>
      </c>
      <c r="G193" t="s">
        <v>607</v>
      </c>
      <c r="H193" s="15" t="s">
        <v>2579</v>
      </c>
      <c r="I193">
        <v>241885</v>
      </c>
      <c r="J193">
        <v>0</v>
      </c>
      <c r="K193" t="s">
        <v>98</v>
      </c>
      <c r="O193" t="s">
        <v>2732</v>
      </c>
      <c r="P193" t="s">
        <v>2561</v>
      </c>
      <c r="T193" s="3"/>
      <c r="U193" s="61" t="s">
        <v>2459</v>
      </c>
      <c r="V193" t="s">
        <v>1103</v>
      </c>
      <c r="W193" t="s">
        <v>610</v>
      </c>
      <c r="Y193" t="s">
        <v>611</v>
      </c>
      <c r="AA193" t="s">
        <v>1175</v>
      </c>
      <c r="AB193" t="s">
        <v>98</v>
      </c>
      <c r="AC193" t="s">
        <v>611</v>
      </c>
      <c r="AF193" t="s">
        <v>496</v>
      </c>
      <c r="AH193" t="s">
        <v>608</v>
      </c>
      <c r="AJ193" t="s">
        <v>540</v>
      </c>
      <c r="AK193" t="s">
        <v>612</v>
      </c>
      <c r="AL193" t="s">
        <v>1104</v>
      </c>
      <c r="AN193" t="s">
        <v>614</v>
      </c>
      <c r="AR193" t="s">
        <v>93</v>
      </c>
    </row>
    <row r="194" spans="1:44" ht="15" customHeight="1">
      <c r="A194">
        <v>900847905</v>
      </c>
      <c r="B194" t="s">
        <v>541</v>
      </c>
      <c r="C194" t="s">
        <v>652</v>
      </c>
      <c r="D194" t="s">
        <v>606</v>
      </c>
      <c r="E194" t="s">
        <v>1105</v>
      </c>
      <c r="G194" t="s">
        <v>607</v>
      </c>
      <c r="H194" s="15" t="s">
        <v>2579</v>
      </c>
      <c r="I194">
        <v>269946</v>
      </c>
      <c r="J194">
        <v>0</v>
      </c>
      <c r="K194" t="s">
        <v>98</v>
      </c>
      <c r="O194" t="s">
        <v>2733</v>
      </c>
      <c r="P194" t="s">
        <v>2562</v>
      </c>
      <c r="T194" s="3"/>
      <c r="U194" s="61" t="s">
        <v>2459</v>
      </c>
      <c r="V194" t="s">
        <v>1106</v>
      </c>
      <c r="W194" t="s">
        <v>610</v>
      </c>
      <c r="Y194" t="s">
        <v>611</v>
      </c>
      <c r="AA194" t="s">
        <v>1175</v>
      </c>
      <c r="AB194" t="s">
        <v>98</v>
      </c>
      <c r="AC194" t="s">
        <v>611</v>
      </c>
      <c r="AF194" t="s">
        <v>496</v>
      </c>
      <c r="AH194" t="s">
        <v>608</v>
      </c>
      <c r="AJ194" t="s">
        <v>541</v>
      </c>
      <c r="AK194" t="s">
        <v>612</v>
      </c>
      <c r="AL194" t="s">
        <v>1107</v>
      </c>
      <c r="AN194" t="s">
        <v>614</v>
      </c>
      <c r="AR194" t="s">
        <v>93</v>
      </c>
    </row>
    <row r="195" spans="1:44" ht="15" customHeight="1">
      <c r="A195">
        <v>900847906</v>
      </c>
      <c r="B195" t="s">
        <v>542</v>
      </c>
      <c r="C195" t="s">
        <v>652</v>
      </c>
      <c r="D195" t="s">
        <v>606</v>
      </c>
      <c r="E195" t="s">
        <v>1108</v>
      </c>
      <c r="G195" t="s">
        <v>607</v>
      </c>
      <c r="H195" s="15" t="s">
        <v>2579</v>
      </c>
      <c r="I195">
        <v>378239</v>
      </c>
      <c r="J195">
        <v>0</v>
      </c>
      <c r="K195" t="s">
        <v>98</v>
      </c>
      <c r="O195" t="s">
        <v>2734</v>
      </c>
      <c r="P195" t="s">
        <v>2563</v>
      </c>
      <c r="T195" s="3"/>
      <c r="U195" s="61" t="s">
        <v>2459</v>
      </c>
      <c r="V195" t="s">
        <v>1109</v>
      </c>
      <c r="W195" t="s">
        <v>610</v>
      </c>
      <c r="Y195" t="s">
        <v>611</v>
      </c>
      <c r="AA195" t="s">
        <v>1175</v>
      </c>
      <c r="AB195" t="s">
        <v>98</v>
      </c>
      <c r="AC195" t="s">
        <v>611</v>
      </c>
      <c r="AF195" t="s">
        <v>496</v>
      </c>
      <c r="AH195" t="s">
        <v>608</v>
      </c>
      <c r="AJ195" t="s">
        <v>542</v>
      </c>
      <c r="AK195" t="s">
        <v>612</v>
      </c>
      <c r="AL195" t="s">
        <v>1110</v>
      </c>
      <c r="AN195" t="s">
        <v>614</v>
      </c>
      <c r="AR195" t="s">
        <v>93</v>
      </c>
    </row>
    <row r="196" spans="1:44" ht="15" customHeight="1">
      <c r="A196">
        <v>900847907</v>
      </c>
      <c r="B196" t="s">
        <v>543</v>
      </c>
      <c r="C196" t="s">
        <v>652</v>
      </c>
      <c r="D196" t="s">
        <v>661</v>
      </c>
      <c r="E196" t="s">
        <v>1111</v>
      </c>
      <c r="G196" t="s">
        <v>607</v>
      </c>
      <c r="H196" s="15" t="s">
        <v>2579</v>
      </c>
      <c r="I196">
        <v>203550</v>
      </c>
      <c r="J196">
        <v>0</v>
      </c>
      <c r="K196" t="s">
        <v>98</v>
      </c>
      <c r="O196" t="s">
        <v>2735</v>
      </c>
      <c r="T196" s="3"/>
      <c r="U196" s="61" t="s">
        <v>2459</v>
      </c>
      <c r="V196" t="s">
        <v>1112</v>
      </c>
      <c r="W196" t="s">
        <v>610</v>
      </c>
      <c r="Y196" t="s">
        <v>611</v>
      </c>
      <c r="AA196" t="s">
        <v>1175</v>
      </c>
      <c r="AB196" t="s">
        <v>98</v>
      </c>
      <c r="AC196" t="s">
        <v>611</v>
      </c>
      <c r="AF196" t="s">
        <v>496</v>
      </c>
      <c r="AH196" t="s">
        <v>608</v>
      </c>
      <c r="AJ196" t="s">
        <v>543</v>
      </c>
      <c r="AK196" t="s">
        <v>612</v>
      </c>
      <c r="AL196" t="s">
        <v>1113</v>
      </c>
      <c r="AN196" t="s">
        <v>614</v>
      </c>
      <c r="AR196" t="s">
        <v>93</v>
      </c>
    </row>
    <row r="197" spans="1:44" ht="15" customHeight="1">
      <c r="A197">
        <v>900847908</v>
      </c>
      <c r="B197" t="s">
        <v>544</v>
      </c>
      <c r="C197" t="s">
        <v>652</v>
      </c>
      <c r="D197" t="s">
        <v>661</v>
      </c>
      <c r="E197" t="s">
        <v>1114</v>
      </c>
      <c r="G197" t="s">
        <v>607</v>
      </c>
      <c r="H197" s="15" t="s">
        <v>2579</v>
      </c>
      <c r="I197">
        <v>202216</v>
      </c>
      <c r="J197">
        <v>0</v>
      </c>
      <c r="K197" t="s">
        <v>98</v>
      </c>
      <c r="O197" t="s">
        <v>2736</v>
      </c>
      <c r="T197" s="3"/>
      <c r="U197" s="61" t="s">
        <v>2459</v>
      </c>
      <c r="V197" t="s">
        <v>1115</v>
      </c>
      <c r="W197" t="s">
        <v>610</v>
      </c>
      <c r="Y197" t="s">
        <v>611</v>
      </c>
      <c r="AA197" t="s">
        <v>1175</v>
      </c>
      <c r="AB197" t="s">
        <v>98</v>
      </c>
      <c r="AC197" t="s">
        <v>611</v>
      </c>
      <c r="AF197" t="s">
        <v>496</v>
      </c>
      <c r="AH197" t="s">
        <v>608</v>
      </c>
      <c r="AJ197" t="s">
        <v>544</v>
      </c>
      <c r="AK197" t="s">
        <v>612</v>
      </c>
      <c r="AL197" t="s">
        <v>1116</v>
      </c>
      <c r="AN197" t="s">
        <v>614</v>
      </c>
      <c r="AR197" t="s">
        <v>93</v>
      </c>
    </row>
    <row r="198" spans="1:44" ht="15" customHeight="1">
      <c r="A198">
        <v>900847909</v>
      </c>
      <c r="B198" t="s">
        <v>518</v>
      </c>
      <c r="C198" t="s">
        <v>652</v>
      </c>
      <c r="D198" t="s">
        <v>606</v>
      </c>
      <c r="E198" t="s">
        <v>1117</v>
      </c>
      <c r="G198" t="s">
        <v>607</v>
      </c>
      <c r="H198" s="15" t="s">
        <v>2579</v>
      </c>
      <c r="I198">
        <v>792136</v>
      </c>
      <c r="J198">
        <v>0</v>
      </c>
      <c r="K198" t="s">
        <v>98</v>
      </c>
      <c r="O198" t="s">
        <v>2737</v>
      </c>
      <c r="P198" t="s">
        <v>2564</v>
      </c>
      <c r="T198" s="3"/>
      <c r="U198" s="61" t="s">
        <v>2459</v>
      </c>
      <c r="V198" t="s">
        <v>1118</v>
      </c>
      <c r="W198" t="s">
        <v>610</v>
      </c>
      <c r="Y198" t="s">
        <v>611</v>
      </c>
      <c r="AA198" t="s">
        <v>1175</v>
      </c>
      <c r="AB198" t="s">
        <v>98</v>
      </c>
      <c r="AC198" t="s">
        <v>611</v>
      </c>
      <c r="AF198" t="s">
        <v>496</v>
      </c>
      <c r="AH198" t="s">
        <v>608</v>
      </c>
      <c r="AJ198" t="s">
        <v>518</v>
      </c>
      <c r="AK198" t="s">
        <v>612</v>
      </c>
      <c r="AL198" t="s">
        <v>1119</v>
      </c>
      <c r="AN198" t="s">
        <v>614</v>
      </c>
      <c r="AR198" t="s">
        <v>93</v>
      </c>
    </row>
    <row r="199" spans="1:44" ht="15" customHeight="1">
      <c r="A199">
        <v>900847910</v>
      </c>
      <c r="B199" t="s">
        <v>545</v>
      </c>
      <c r="C199" t="s">
        <v>652</v>
      </c>
      <c r="D199" t="s">
        <v>698</v>
      </c>
      <c r="E199" t="s">
        <v>1120</v>
      </c>
      <c r="G199" t="s">
        <v>607</v>
      </c>
      <c r="H199" s="15" t="s">
        <v>2579</v>
      </c>
      <c r="I199">
        <v>157693</v>
      </c>
      <c r="J199">
        <v>0</v>
      </c>
      <c r="K199" t="s">
        <v>608</v>
      </c>
      <c r="O199" t="s">
        <v>1539</v>
      </c>
      <c r="T199" s="3"/>
      <c r="U199" s="61" t="s">
        <v>2459</v>
      </c>
      <c r="V199" t="s">
        <v>1121</v>
      </c>
      <c r="W199" t="s">
        <v>610</v>
      </c>
      <c r="Y199" t="s">
        <v>1185</v>
      </c>
      <c r="AA199" t="s">
        <v>1175</v>
      </c>
      <c r="AB199" t="s">
        <v>98</v>
      </c>
      <c r="AC199" t="s">
        <v>611</v>
      </c>
      <c r="AF199" t="s">
        <v>496</v>
      </c>
      <c r="AH199" t="s">
        <v>608</v>
      </c>
      <c r="AJ199" t="s">
        <v>545</v>
      </c>
      <c r="AK199" t="s">
        <v>612</v>
      </c>
      <c r="AL199" t="s">
        <v>1122</v>
      </c>
      <c r="AN199" t="s">
        <v>614</v>
      </c>
      <c r="AR199" t="s">
        <v>93</v>
      </c>
    </row>
    <row r="200" spans="1:44" ht="15" customHeight="1">
      <c r="A200">
        <v>900847911</v>
      </c>
      <c r="B200" t="s">
        <v>546</v>
      </c>
      <c r="C200" t="s">
        <v>652</v>
      </c>
      <c r="D200" t="s">
        <v>698</v>
      </c>
      <c r="E200" t="s">
        <v>1123</v>
      </c>
      <c r="G200" t="s">
        <v>607</v>
      </c>
      <c r="H200" s="15" t="s">
        <v>2579</v>
      </c>
      <c r="I200">
        <v>160366</v>
      </c>
      <c r="J200">
        <v>0</v>
      </c>
      <c r="K200" t="s">
        <v>608</v>
      </c>
      <c r="O200" t="s">
        <v>2525</v>
      </c>
      <c r="T200" s="3"/>
      <c r="U200" s="61" t="s">
        <v>2459</v>
      </c>
      <c r="V200" t="s">
        <v>1124</v>
      </c>
      <c r="W200" t="s">
        <v>610</v>
      </c>
      <c r="Y200" t="s">
        <v>1184</v>
      </c>
      <c r="AA200" t="s">
        <v>1175</v>
      </c>
      <c r="AB200" t="s">
        <v>98</v>
      </c>
      <c r="AC200" t="s">
        <v>611</v>
      </c>
      <c r="AF200" t="s">
        <v>496</v>
      </c>
      <c r="AH200" t="s">
        <v>608</v>
      </c>
      <c r="AJ200" t="s">
        <v>546</v>
      </c>
      <c r="AK200" t="s">
        <v>612</v>
      </c>
      <c r="AL200" t="s">
        <v>1125</v>
      </c>
      <c r="AN200" t="s">
        <v>614</v>
      </c>
      <c r="AR200" t="s">
        <v>93</v>
      </c>
    </row>
    <row r="201" spans="1:44" ht="15" customHeight="1">
      <c r="A201">
        <v>900847912</v>
      </c>
      <c r="B201" t="s">
        <v>547</v>
      </c>
      <c r="C201" t="s">
        <v>652</v>
      </c>
      <c r="D201" t="s">
        <v>698</v>
      </c>
      <c r="E201" t="s">
        <v>1126</v>
      </c>
      <c r="G201" t="s">
        <v>607</v>
      </c>
      <c r="H201" s="15" t="s">
        <v>2579</v>
      </c>
      <c r="I201">
        <v>129088</v>
      </c>
      <c r="J201">
        <v>0</v>
      </c>
      <c r="K201" t="s">
        <v>608</v>
      </c>
      <c r="O201" t="s">
        <v>1486</v>
      </c>
      <c r="T201" s="3"/>
      <c r="U201" s="61" t="s">
        <v>2459</v>
      </c>
      <c r="V201" t="s">
        <v>1127</v>
      </c>
      <c r="W201" t="s">
        <v>610</v>
      </c>
      <c r="Y201" t="s">
        <v>1185</v>
      </c>
      <c r="AA201" t="s">
        <v>1175</v>
      </c>
      <c r="AB201" t="s">
        <v>98</v>
      </c>
      <c r="AC201" t="s">
        <v>611</v>
      </c>
      <c r="AF201" t="s">
        <v>496</v>
      </c>
      <c r="AH201" t="s">
        <v>98</v>
      </c>
      <c r="AJ201" t="s">
        <v>547</v>
      </c>
      <c r="AK201" t="s">
        <v>612</v>
      </c>
      <c r="AL201" t="s">
        <v>1128</v>
      </c>
      <c r="AN201" t="s">
        <v>614</v>
      </c>
      <c r="AR201" t="s">
        <v>93</v>
      </c>
    </row>
    <row r="202" spans="1:44" ht="15" customHeight="1">
      <c r="A202">
        <v>900847913</v>
      </c>
      <c r="B202" t="s">
        <v>548</v>
      </c>
      <c r="C202" t="s">
        <v>652</v>
      </c>
      <c r="D202" t="s">
        <v>698</v>
      </c>
      <c r="E202" t="s">
        <v>1129</v>
      </c>
      <c r="G202" t="s">
        <v>607</v>
      </c>
      <c r="H202" s="15" t="s">
        <v>2579</v>
      </c>
      <c r="I202">
        <v>152444</v>
      </c>
      <c r="J202">
        <v>0</v>
      </c>
      <c r="K202" t="s">
        <v>608</v>
      </c>
      <c r="O202" t="s">
        <v>1487</v>
      </c>
      <c r="T202" s="3"/>
      <c r="U202" s="61" t="s">
        <v>2459</v>
      </c>
      <c r="V202" t="s">
        <v>1130</v>
      </c>
      <c r="W202" t="s">
        <v>610</v>
      </c>
      <c r="Y202" t="s">
        <v>1185</v>
      </c>
      <c r="AA202" t="s">
        <v>1175</v>
      </c>
      <c r="AB202" t="s">
        <v>98</v>
      </c>
      <c r="AC202" t="s">
        <v>611</v>
      </c>
      <c r="AF202" t="s">
        <v>496</v>
      </c>
      <c r="AH202" t="s">
        <v>98</v>
      </c>
      <c r="AJ202" t="s">
        <v>548</v>
      </c>
      <c r="AK202" t="s">
        <v>612</v>
      </c>
      <c r="AL202" t="s">
        <v>1131</v>
      </c>
      <c r="AN202" t="s">
        <v>614</v>
      </c>
      <c r="AR202" t="s">
        <v>93</v>
      </c>
    </row>
    <row r="203" spans="1:44" ht="15" customHeight="1">
      <c r="A203">
        <v>900847914</v>
      </c>
      <c r="B203" t="s">
        <v>549</v>
      </c>
      <c r="C203" t="s">
        <v>652</v>
      </c>
      <c r="D203" t="s">
        <v>698</v>
      </c>
      <c r="E203" t="s">
        <v>1132</v>
      </c>
      <c r="G203" t="s">
        <v>607</v>
      </c>
      <c r="H203" s="15" t="s">
        <v>2579</v>
      </c>
      <c r="I203">
        <v>345356</v>
      </c>
      <c r="J203">
        <v>0</v>
      </c>
      <c r="K203" t="s">
        <v>98</v>
      </c>
      <c r="O203" t="s">
        <v>2738</v>
      </c>
      <c r="P203" t="s">
        <v>1133</v>
      </c>
      <c r="T203" s="3"/>
      <c r="U203" s="61" t="s">
        <v>2459</v>
      </c>
      <c r="V203" t="s">
        <v>1134</v>
      </c>
      <c r="W203" t="s">
        <v>610</v>
      </c>
      <c r="Y203" t="s">
        <v>611</v>
      </c>
      <c r="AA203" t="s">
        <v>1175</v>
      </c>
      <c r="AB203" t="s">
        <v>98</v>
      </c>
      <c r="AC203" t="s">
        <v>611</v>
      </c>
      <c r="AF203" t="s">
        <v>496</v>
      </c>
      <c r="AH203" t="s">
        <v>608</v>
      </c>
      <c r="AJ203" t="s">
        <v>549</v>
      </c>
      <c r="AK203" t="s">
        <v>612</v>
      </c>
      <c r="AL203" t="s">
        <v>1135</v>
      </c>
      <c r="AN203" t="s">
        <v>614</v>
      </c>
      <c r="AR203" t="s">
        <v>93</v>
      </c>
    </row>
    <row r="204" spans="1:44" ht="15" customHeight="1">
      <c r="A204">
        <v>900847915</v>
      </c>
      <c r="B204" t="s">
        <v>550</v>
      </c>
      <c r="C204" t="s">
        <v>652</v>
      </c>
      <c r="D204" t="s">
        <v>698</v>
      </c>
      <c r="E204" t="s">
        <v>1136</v>
      </c>
      <c r="G204" t="s">
        <v>607</v>
      </c>
      <c r="H204" s="15" t="s">
        <v>2579</v>
      </c>
      <c r="I204">
        <v>250330</v>
      </c>
      <c r="J204">
        <v>0</v>
      </c>
      <c r="K204" t="s">
        <v>608</v>
      </c>
      <c r="O204" t="s">
        <v>1488</v>
      </c>
      <c r="P204" t="s">
        <v>2565</v>
      </c>
      <c r="T204" s="3"/>
      <c r="U204" s="61" t="s">
        <v>2459</v>
      </c>
      <c r="V204" t="s">
        <v>1137</v>
      </c>
      <c r="W204" t="s">
        <v>610</v>
      </c>
      <c r="Y204" t="s">
        <v>1184</v>
      </c>
      <c r="AA204" t="s">
        <v>1175</v>
      </c>
      <c r="AB204" t="s">
        <v>98</v>
      </c>
      <c r="AC204" t="s">
        <v>611</v>
      </c>
      <c r="AF204" t="s">
        <v>496</v>
      </c>
      <c r="AH204" t="s">
        <v>608</v>
      </c>
      <c r="AJ204" t="s">
        <v>550</v>
      </c>
      <c r="AK204" t="s">
        <v>612</v>
      </c>
      <c r="AL204" t="s">
        <v>1138</v>
      </c>
      <c r="AN204" t="s">
        <v>614</v>
      </c>
      <c r="AR204" t="s">
        <v>93</v>
      </c>
    </row>
    <row r="205" spans="1:44" ht="15" customHeight="1">
      <c r="A205">
        <v>900847916</v>
      </c>
      <c r="B205" t="s">
        <v>551</v>
      </c>
      <c r="C205" t="s">
        <v>652</v>
      </c>
      <c r="D205" t="s">
        <v>674</v>
      </c>
      <c r="E205" t="s">
        <v>1139</v>
      </c>
      <c r="G205" t="s">
        <v>607</v>
      </c>
      <c r="H205" s="15" t="s">
        <v>2579</v>
      </c>
      <c r="I205">
        <v>398239</v>
      </c>
      <c r="J205">
        <v>0</v>
      </c>
      <c r="K205" t="s">
        <v>98</v>
      </c>
      <c r="O205" t="s">
        <v>2739</v>
      </c>
      <c r="P205" t="s">
        <v>1140</v>
      </c>
      <c r="T205" s="3"/>
      <c r="U205" s="61" t="s">
        <v>2459</v>
      </c>
      <c r="V205" t="s">
        <v>1141</v>
      </c>
      <c r="W205" t="s">
        <v>610</v>
      </c>
      <c r="Y205" t="s">
        <v>611</v>
      </c>
      <c r="AA205" t="s">
        <v>1175</v>
      </c>
      <c r="AB205" t="s">
        <v>98</v>
      </c>
      <c r="AC205" t="s">
        <v>611</v>
      </c>
      <c r="AF205" t="s">
        <v>496</v>
      </c>
      <c r="AH205" t="s">
        <v>608</v>
      </c>
      <c r="AJ205" t="s">
        <v>551</v>
      </c>
      <c r="AK205" t="s">
        <v>612</v>
      </c>
      <c r="AL205" t="s">
        <v>1142</v>
      </c>
      <c r="AN205" t="s">
        <v>614</v>
      </c>
      <c r="AR205" t="s">
        <v>93</v>
      </c>
    </row>
    <row r="206" spans="1:44" ht="15" customHeight="1">
      <c r="A206">
        <v>900847917</v>
      </c>
      <c r="B206" t="s">
        <v>526</v>
      </c>
      <c r="C206" t="s">
        <v>652</v>
      </c>
      <c r="D206" t="s">
        <v>752</v>
      </c>
      <c r="E206" t="s">
        <v>1143</v>
      </c>
      <c r="G206" t="s">
        <v>607</v>
      </c>
      <c r="H206" s="15" t="s">
        <v>2579</v>
      </c>
      <c r="I206">
        <v>279287</v>
      </c>
      <c r="J206">
        <v>0</v>
      </c>
      <c r="K206" t="s">
        <v>98</v>
      </c>
      <c r="O206" t="s">
        <v>2740</v>
      </c>
      <c r="P206" t="s">
        <v>1144</v>
      </c>
      <c r="T206" s="3"/>
      <c r="U206" s="61" t="s">
        <v>2459</v>
      </c>
      <c r="V206" t="s">
        <v>1145</v>
      </c>
      <c r="W206" t="s">
        <v>610</v>
      </c>
      <c r="Y206" t="s">
        <v>611</v>
      </c>
      <c r="AA206" t="s">
        <v>1175</v>
      </c>
      <c r="AB206" t="s">
        <v>98</v>
      </c>
      <c r="AC206" t="s">
        <v>611</v>
      </c>
      <c r="AF206" t="s">
        <v>496</v>
      </c>
      <c r="AH206" t="s">
        <v>608</v>
      </c>
      <c r="AJ206" t="s">
        <v>526</v>
      </c>
      <c r="AK206" t="s">
        <v>612</v>
      </c>
      <c r="AL206" t="s">
        <v>1146</v>
      </c>
      <c r="AN206" t="s">
        <v>614</v>
      </c>
      <c r="AR206" t="s">
        <v>93</v>
      </c>
    </row>
    <row r="207" spans="1:44" ht="15" customHeight="1">
      <c r="A207">
        <v>900847918</v>
      </c>
      <c r="B207" t="s">
        <v>552</v>
      </c>
      <c r="C207" t="s">
        <v>652</v>
      </c>
      <c r="D207" t="s">
        <v>752</v>
      </c>
      <c r="E207" t="s">
        <v>1508</v>
      </c>
      <c r="G207" t="s">
        <v>607</v>
      </c>
      <c r="H207" s="15" t="s">
        <v>2579</v>
      </c>
      <c r="I207">
        <v>331522</v>
      </c>
      <c r="J207">
        <v>0</v>
      </c>
      <c r="K207" t="s">
        <v>98</v>
      </c>
      <c r="O207" t="s">
        <v>2741</v>
      </c>
      <c r="P207" t="s">
        <v>1147</v>
      </c>
      <c r="T207" s="3"/>
      <c r="U207" s="61" t="s">
        <v>2459</v>
      </c>
      <c r="V207" t="s">
        <v>1148</v>
      </c>
      <c r="W207" t="s">
        <v>610</v>
      </c>
      <c r="Y207" t="s">
        <v>611</v>
      </c>
      <c r="AA207" t="s">
        <v>1175</v>
      </c>
      <c r="AB207" t="s">
        <v>98</v>
      </c>
      <c r="AC207" t="s">
        <v>611</v>
      </c>
      <c r="AF207" t="s">
        <v>496</v>
      </c>
      <c r="AH207" t="s">
        <v>98</v>
      </c>
      <c r="AJ207" t="s">
        <v>552</v>
      </c>
      <c r="AK207" t="s">
        <v>612</v>
      </c>
      <c r="AL207" t="s">
        <v>1149</v>
      </c>
      <c r="AN207" t="s">
        <v>614</v>
      </c>
      <c r="AR207" t="s">
        <v>93</v>
      </c>
    </row>
    <row r="208" spans="1:44" ht="15" customHeight="1">
      <c r="A208">
        <v>900847919</v>
      </c>
      <c r="B208" t="s">
        <v>553</v>
      </c>
      <c r="C208" t="s">
        <v>652</v>
      </c>
      <c r="D208" t="s">
        <v>645</v>
      </c>
      <c r="E208" t="s">
        <v>1150</v>
      </c>
      <c r="G208" t="s">
        <v>607</v>
      </c>
      <c r="H208" s="15" t="s">
        <v>2579</v>
      </c>
      <c r="I208">
        <v>88165</v>
      </c>
      <c r="J208">
        <v>0</v>
      </c>
      <c r="K208" t="s">
        <v>608</v>
      </c>
      <c r="O208" t="s">
        <v>1528</v>
      </c>
      <c r="T208" s="3"/>
      <c r="U208" s="61" t="s">
        <v>2459</v>
      </c>
      <c r="V208" t="s">
        <v>1151</v>
      </c>
      <c r="W208" t="s">
        <v>610</v>
      </c>
      <c r="Y208" t="s">
        <v>1184</v>
      </c>
      <c r="AA208" t="s">
        <v>1175</v>
      </c>
      <c r="AB208" t="s">
        <v>98</v>
      </c>
      <c r="AC208" t="s">
        <v>611</v>
      </c>
      <c r="AF208" t="s">
        <v>496</v>
      </c>
      <c r="AH208" t="s">
        <v>608</v>
      </c>
      <c r="AJ208" t="s">
        <v>553</v>
      </c>
      <c r="AK208" t="s">
        <v>612</v>
      </c>
      <c r="AL208" t="s">
        <v>1152</v>
      </c>
      <c r="AN208" t="s">
        <v>614</v>
      </c>
      <c r="AR208" t="s">
        <v>93</v>
      </c>
    </row>
    <row r="209" spans="1:44" ht="15" customHeight="1">
      <c r="A209">
        <v>900847920</v>
      </c>
      <c r="B209" t="s">
        <v>554</v>
      </c>
      <c r="C209" t="s">
        <v>652</v>
      </c>
      <c r="D209" t="s">
        <v>645</v>
      </c>
      <c r="E209" t="s">
        <v>1153</v>
      </c>
      <c r="G209" t="s">
        <v>607</v>
      </c>
      <c r="H209" s="15" t="s">
        <v>2579</v>
      </c>
      <c r="I209">
        <v>104557</v>
      </c>
      <c r="J209">
        <v>0</v>
      </c>
      <c r="K209" t="s">
        <v>608</v>
      </c>
      <c r="O209" t="s">
        <v>2453</v>
      </c>
      <c r="T209" s="3"/>
      <c r="U209" s="61" t="s">
        <v>2459</v>
      </c>
      <c r="V209" t="s">
        <v>1154</v>
      </c>
      <c r="W209" t="s">
        <v>610</v>
      </c>
      <c r="Y209" t="s">
        <v>1185</v>
      </c>
      <c r="AA209" t="s">
        <v>1175</v>
      </c>
      <c r="AB209" t="s">
        <v>98</v>
      </c>
      <c r="AC209" t="s">
        <v>611</v>
      </c>
      <c r="AF209" t="s">
        <v>496</v>
      </c>
      <c r="AH209" t="s">
        <v>608</v>
      </c>
      <c r="AJ209" t="s">
        <v>554</v>
      </c>
      <c r="AK209" t="s">
        <v>612</v>
      </c>
      <c r="AL209" t="s">
        <v>1155</v>
      </c>
      <c r="AN209" t="s">
        <v>614</v>
      </c>
      <c r="AR209" t="s">
        <v>93</v>
      </c>
    </row>
    <row r="210" spans="1:44" ht="15" customHeight="1">
      <c r="A210">
        <v>900847921</v>
      </c>
      <c r="B210" t="s">
        <v>555</v>
      </c>
      <c r="C210" t="s">
        <v>652</v>
      </c>
      <c r="D210" t="s">
        <v>645</v>
      </c>
      <c r="E210" t="s">
        <v>530</v>
      </c>
      <c r="G210" t="s">
        <v>607</v>
      </c>
      <c r="H210" s="15" t="s">
        <v>2579</v>
      </c>
      <c r="I210">
        <v>121259</v>
      </c>
      <c r="J210">
        <v>0</v>
      </c>
      <c r="K210" t="s">
        <v>98</v>
      </c>
      <c r="O210" t="s">
        <v>2742</v>
      </c>
      <c r="T210" s="3"/>
      <c r="U210" s="61" t="s">
        <v>2459</v>
      </c>
      <c r="V210" t="s">
        <v>1156</v>
      </c>
      <c r="W210" t="s">
        <v>610</v>
      </c>
      <c r="Y210" t="s">
        <v>611</v>
      </c>
      <c r="AA210" t="s">
        <v>1175</v>
      </c>
      <c r="AB210" t="s">
        <v>98</v>
      </c>
      <c r="AC210" t="s">
        <v>611</v>
      </c>
      <c r="AF210" t="s">
        <v>496</v>
      </c>
      <c r="AH210" t="s">
        <v>608</v>
      </c>
      <c r="AJ210" t="s">
        <v>555</v>
      </c>
      <c r="AK210" t="s">
        <v>612</v>
      </c>
      <c r="AL210" t="s">
        <v>1157</v>
      </c>
      <c r="AN210" t="s">
        <v>614</v>
      </c>
      <c r="AR210" t="s">
        <v>93</v>
      </c>
    </row>
    <row r="211" spans="1:44" ht="15" customHeight="1">
      <c r="A211">
        <v>900847922</v>
      </c>
      <c r="B211" t="s">
        <v>556</v>
      </c>
      <c r="C211" t="s">
        <v>652</v>
      </c>
      <c r="D211" t="s">
        <v>645</v>
      </c>
      <c r="E211" t="s">
        <v>531</v>
      </c>
      <c r="G211" t="s">
        <v>607</v>
      </c>
      <c r="H211" s="15" t="s">
        <v>2579</v>
      </c>
      <c r="I211">
        <v>115887</v>
      </c>
      <c r="J211">
        <v>0</v>
      </c>
      <c r="K211" t="s">
        <v>98</v>
      </c>
      <c r="O211" t="s">
        <v>2743</v>
      </c>
      <c r="T211" s="3"/>
      <c r="U211" s="61" t="s">
        <v>2459</v>
      </c>
      <c r="V211" t="s">
        <v>1158</v>
      </c>
      <c r="W211" t="s">
        <v>610</v>
      </c>
      <c r="Y211" t="s">
        <v>611</v>
      </c>
      <c r="AA211" t="s">
        <v>1175</v>
      </c>
      <c r="AB211" t="s">
        <v>98</v>
      </c>
      <c r="AC211" t="s">
        <v>611</v>
      </c>
      <c r="AF211" t="s">
        <v>496</v>
      </c>
      <c r="AH211" t="s">
        <v>98</v>
      </c>
      <c r="AJ211" t="s">
        <v>556</v>
      </c>
      <c r="AK211" t="s">
        <v>612</v>
      </c>
      <c r="AL211" t="s">
        <v>1159</v>
      </c>
      <c r="AN211" t="s">
        <v>614</v>
      </c>
      <c r="AR211" t="s">
        <v>93</v>
      </c>
    </row>
    <row r="212" spans="1:44" ht="15" customHeight="1">
      <c r="A212">
        <v>1020959541</v>
      </c>
      <c r="B212" t="s">
        <v>1594</v>
      </c>
      <c r="C212" t="s">
        <v>644</v>
      </c>
      <c r="E212" t="s">
        <v>1620</v>
      </c>
      <c r="G212" t="s">
        <v>607</v>
      </c>
      <c r="H212" t="s">
        <v>2579</v>
      </c>
      <c r="I212">
        <v>163097</v>
      </c>
      <c r="J212">
        <v>0</v>
      </c>
      <c r="K212" t="s">
        <v>98</v>
      </c>
      <c r="O212" t="s">
        <v>2744</v>
      </c>
      <c r="T212" s="3"/>
      <c r="U212" s="61"/>
      <c r="V212" t="s">
        <v>2460</v>
      </c>
      <c r="W212" t="s">
        <v>610</v>
      </c>
      <c r="Y212" t="s">
        <v>611</v>
      </c>
      <c r="AB212" t="s">
        <v>98</v>
      </c>
      <c r="AC212" t="s">
        <v>611</v>
      </c>
      <c r="AF212" t="s">
        <v>496</v>
      </c>
      <c r="AH212" t="s">
        <v>608</v>
      </c>
      <c r="AJ212" t="s">
        <v>1594</v>
      </c>
      <c r="AK212" t="s">
        <v>612</v>
      </c>
      <c r="AL212" t="s">
        <v>1621</v>
      </c>
      <c r="AN212" t="s">
        <v>614</v>
      </c>
      <c r="AR212" t="s">
        <v>93</v>
      </c>
    </row>
    <row r="213" spans="1:44" ht="15" customHeight="1">
      <c r="A213">
        <v>1020959542</v>
      </c>
      <c r="B213" t="s">
        <v>1595</v>
      </c>
      <c r="C213" t="s">
        <v>644</v>
      </c>
      <c r="E213" t="s">
        <v>1622</v>
      </c>
      <c r="G213" t="s">
        <v>607</v>
      </c>
      <c r="H213" t="s">
        <v>2579</v>
      </c>
      <c r="I213">
        <v>181000</v>
      </c>
      <c r="J213">
        <v>0</v>
      </c>
      <c r="K213" t="s">
        <v>608</v>
      </c>
      <c r="O213" t="s">
        <v>1623</v>
      </c>
      <c r="T213" s="3"/>
      <c r="U213" s="61"/>
      <c r="V213" t="s">
        <v>2461</v>
      </c>
      <c r="W213" t="s">
        <v>610</v>
      </c>
      <c r="Y213" t="s">
        <v>611</v>
      </c>
      <c r="AB213" t="s">
        <v>98</v>
      </c>
      <c r="AC213" t="s">
        <v>611</v>
      </c>
      <c r="AF213" t="s">
        <v>496</v>
      </c>
      <c r="AH213" t="s">
        <v>608</v>
      </c>
      <c r="AJ213" t="s">
        <v>1595</v>
      </c>
      <c r="AK213" t="s">
        <v>612</v>
      </c>
      <c r="AL213" t="s">
        <v>1624</v>
      </c>
      <c r="AN213" t="s">
        <v>614</v>
      </c>
      <c r="AR213" t="s">
        <v>93</v>
      </c>
    </row>
    <row r="214" spans="1:44" ht="15" customHeight="1">
      <c r="A214">
        <v>1020959543</v>
      </c>
      <c r="B214" t="s">
        <v>1596</v>
      </c>
      <c r="C214" t="s">
        <v>644</v>
      </c>
      <c r="E214" t="s">
        <v>1625</v>
      </c>
      <c r="G214" t="s">
        <v>607</v>
      </c>
      <c r="H214" t="s">
        <v>2579</v>
      </c>
      <c r="I214">
        <v>191966</v>
      </c>
      <c r="J214">
        <v>0</v>
      </c>
      <c r="K214" t="s">
        <v>98</v>
      </c>
      <c r="O214" t="s">
        <v>2745</v>
      </c>
      <c r="T214" s="3"/>
      <c r="U214" s="61" t="s">
        <v>2459</v>
      </c>
      <c r="V214" t="s">
        <v>2383</v>
      </c>
      <c r="W214" t="s">
        <v>610</v>
      </c>
      <c r="Y214" t="s">
        <v>611</v>
      </c>
      <c r="AB214" t="s">
        <v>98</v>
      </c>
      <c r="AC214" t="s">
        <v>611</v>
      </c>
      <c r="AF214" t="s">
        <v>496</v>
      </c>
      <c r="AH214" t="s">
        <v>608</v>
      </c>
      <c r="AJ214" t="s">
        <v>1596</v>
      </c>
      <c r="AK214" t="s">
        <v>612</v>
      </c>
      <c r="AL214" t="s">
        <v>1626</v>
      </c>
      <c r="AN214" t="s">
        <v>614</v>
      </c>
      <c r="AR214" t="s">
        <v>93</v>
      </c>
    </row>
    <row r="215" spans="1:44" ht="15" customHeight="1">
      <c r="A215">
        <v>1020959544</v>
      </c>
      <c r="B215" t="s">
        <v>1597</v>
      </c>
      <c r="C215" t="s">
        <v>644</v>
      </c>
      <c r="E215" t="s">
        <v>1627</v>
      </c>
      <c r="G215" t="s">
        <v>607</v>
      </c>
      <c r="H215" t="s">
        <v>2579</v>
      </c>
      <c r="I215">
        <v>194711</v>
      </c>
      <c r="J215">
        <v>0</v>
      </c>
      <c r="K215" t="s">
        <v>98</v>
      </c>
      <c r="O215" t="s">
        <v>2746</v>
      </c>
      <c r="T215" s="3"/>
      <c r="U215" s="61" t="s">
        <v>2459</v>
      </c>
      <c r="V215" t="s">
        <v>2384</v>
      </c>
      <c r="W215" t="s">
        <v>610</v>
      </c>
      <c r="Y215" t="s">
        <v>611</v>
      </c>
      <c r="AB215" t="s">
        <v>98</v>
      </c>
      <c r="AC215" t="s">
        <v>611</v>
      </c>
      <c r="AF215" t="s">
        <v>496</v>
      </c>
      <c r="AH215" t="s">
        <v>608</v>
      </c>
      <c r="AJ215" t="s">
        <v>1597</v>
      </c>
      <c r="AK215" t="s">
        <v>612</v>
      </c>
      <c r="AL215" t="s">
        <v>1628</v>
      </c>
      <c r="AN215" t="s">
        <v>614</v>
      </c>
      <c r="AR215" t="s">
        <v>93</v>
      </c>
    </row>
    <row r="216" spans="1:44" ht="15" customHeight="1">
      <c r="A216">
        <v>1020959546</v>
      </c>
      <c r="B216" t="s">
        <v>1598</v>
      </c>
      <c r="C216" t="s">
        <v>644</v>
      </c>
      <c r="E216" t="s">
        <v>1629</v>
      </c>
      <c r="G216" t="s">
        <v>607</v>
      </c>
      <c r="H216" t="s">
        <v>2579</v>
      </c>
      <c r="I216">
        <v>198445</v>
      </c>
      <c r="J216">
        <v>0</v>
      </c>
      <c r="K216" t="s">
        <v>608</v>
      </c>
      <c r="O216" t="s">
        <v>2526</v>
      </c>
      <c r="T216" s="3"/>
      <c r="U216" s="61" t="s">
        <v>2459</v>
      </c>
      <c r="V216" t="s">
        <v>2385</v>
      </c>
      <c r="W216" t="s">
        <v>610</v>
      </c>
      <c r="Y216" t="s">
        <v>1184</v>
      </c>
      <c r="AB216" t="s">
        <v>98</v>
      </c>
      <c r="AC216" t="s">
        <v>611</v>
      </c>
      <c r="AF216" t="s">
        <v>496</v>
      </c>
      <c r="AH216" t="s">
        <v>608</v>
      </c>
      <c r="AJ216" t="s">
        <v>1598</v>
      </c>
      <c r="AK216" t="s">
        <v>612</v>
      </c>
      <c r="AL216" t="s">
        <v>1630</v>
      </c>
      <c r="AN216" t="s">
        <v>614</v>
      </c>
      <c r="AR216" t="s">
        <v>93</v>
      </c>
    </row>
    <row r="217" spans="1:44" ht="15" customHeight="1">
      <c r="A217">
        <v>1020959547</v>
      </c>
      <c r="B217" t="s">
        <v>1599</v>
      </c>
      <c r="C217" t="s">
        <v>644</v>
      </c>
      <c r="E217" t="s">
        <v>1631</v>
      </c>
      <c r="G217" t="s">
        <v>607</v>
      </c>
      <c r="H217" t="s">
        <v>2579</v>
      </c>
      <c r="I217">
        <v>221758</v>
      </c>
      <c r="J217">
        <v>0</v>
      </c>
      <c r="K217" t="s">
        <v>608</v>
      </c>
      <c r="O217" t="s">
        <v>2455</v>
      </c>
      <c r="T217" s="3"/>
      <c r="U217" s="61"/>
      <c r="V217" t="s">
        <v>2386</v>
      </c>
      <c r="W217" t="s">
        <v>610</v>
      </c>
      <c r="Y217" t="s">
        <v>1185</v>
      </c>
      <c r="AB217" t="s">
        <v>98</v>
      </c>
      <c r="AC217" t="s">
        <v>611</v>
      </c>
      <c r="AF217" t="s">
        <v>496</v>
      </c>
      <c r="AH217" t="s">
        <v>608</v>
      </c>
      <c r="AJ217" t="s">
        <v>1599</v>
      </c>
      <c r="AK217" t="s">
        <v>612</v>
      </c>
      <c r="AL217" t="s">
        <v>1632</v>
      </c>
      <c r="AN217" t="s">
        <v>614</v>
      </c>
      <c r="AR217" t="s">
        <v>93</v>
      </c>
    </row>
    <row r="218" spans="1:44" ht="15" customHeight="1">
      <c r="A218">
        <v>1020959548</v>
      </c>
      <c r="B218" t="s">
        <v>1600</v>
      </c>
      <c r="C218" t="s">
        <v>644</v>
      </c>
      <c r="D218" t="s">
        <v>698</v>
      </c>
      <c r="E218" t="s">
        <v>1633</v>
      </c>
      <c r="G218" t="s">
        <v>607</v>
      </c>
      <c r="H218" t="s">
        <v>2579</v>
      </c>
      <c r="I218">
        <v>275066</v>
      </c>
      <c r="J218">
        <v>0</v>
      </c>
      <c r="K218" t="s">
        <v>608</v>
      </c>
      <c r="O218" t="s">
        <v>2456</v>
      </c>
      <c r="P218" t="s">
        <v>2566</v>
      </c>
      <c r="T218" s="3"/>
      <c r="U218" s="61"/>
      <c r="V218" t="s">
        <v>1634</v>
      </c>
      <c r="W218" t="s">
        <v>610</v>
      </c>
      <c r="Y218" t="s">
        <v>1185</v>
      </c>
      <c r="AB218" t="s">
        <v>98</v>
      </c>
      <c r="AC218" t="s">
        <v>611</v>
      </c>
      <c r="AF218" t="s">
        <v>496</v>
      </c>
      <c r="AH218" t="s">
        <v>608</v>
      </c>
      <c r="AJ218" t="s">
        <v>1600</v>
      </c>
      <c r="AK218" t="s">
        <v>612</v>
      </c>
      <c r="AL218" t="s">
        <v>1635</v>
      </c>
      <c r="AN218" t="s">
        <v>614</v>
      </c>
      <c r="AR218" t="s">
        <v>93</v>
      </c>
    </row>
    <row r="219" spans="1:44" ht="15" customHeight="1">
      <c r="A219">
        <v>1020959550</v>
      </c>
      <c r="B219" t="s">
        <v>1601</v>
      </c>
      <c r="C219" t="s">
        <v>644</v>
      </c>
      <c r="D219" t="s">
        <v>698</v>
      </c>
      <c r="E219" t="s">
        <v>1636</v>
      </c>
      <c r="G219" t="s">
        <v>607</v>
      </c>
      <c r="H219" t="s">
        <v>2579</v>
      </c>
      <c r="I219">
        <v>291648</v>
      </c>
      <c r="J219">
        <v>0</v>
      </c>
      <c r="K219" t="s">
        <v>608</v>
      </c>
      <c r="O219" t="s">
        <v>2457</v>
      </c>
      <c r="P219" t="s">
        <v>2567</v>
      </c>
      <c r="T219" s="3"/>
      <c r="U219" s="61"/>
      <c r="V219" t="s">
        <v>1637</v>
      </c>
      <c r="W219" t="s">
        <v>610</v>
      </c>
      <c r="Y219" t="s">
        <v>1185</v>
      </c>
      <c r="AB219" t="s">
        <v>98</v>
      </c>
      <c r="AC219" t="s">
        <v>611</v>
      </c>
      <c r="AF219" t="s">
        <v>496</v>
      </c>
      <c r="AH219" t="s">
        <v>608</v>
      </c>
      <c r="AJ219" t="s">
        <v>1601</v>
      </c>
      <c r="AK219" t="s">
        <v>612</v>
      </c>
      <c r="AL219" t="s">
        <v>1638</v>
      </c>
      <c r="AN219" t="s">
        <v>614</v>
      </c>
      <c r="AR219" t="s">
        <v>93</v>
      </c>
    </row>
    <row r="220" spans="1:44" ht="15" customHeight="1">
      <c r="A220">
        <v>1020959551</v>
      </c>
      <c r="B220" t="s">
        <v>1602</v>
      </c>
      <c r="C220" t="s">
        <v>644</v>
      </c>
      <c r="D220" t="s">
        <v>698</v>
      </c>
      <c r="E220" t="s">
        <v>1639</v>
      </c>
      <c r="G220" t="s">
        <v>607</v>
      </c>
      <c r="H220" t="s">
        <v>2579</v>
      </c>
      <c r="I220">
        <v>318253</v>
      </c>
      <c r="J220">
        <v>0</v>
      </c>
      <c r="K220" t="s">
        <v>608</v>
      </c>
      <c r="O220" t="s">
        <v>2549</v>
      </c>
      <c r="P220" t="s">
        <v>2568</v>
      </c>
      <c r="T220" s="3"/>
      <c r="U220" s="61" t="s">
        <v>2459</v>
      </c>
      <c r="V220" t="s">
        <v>1640</v>
      </c>
      <c r="W220" t="s">
        <v>610</v>
      </c>
      <c r="Y220" t="s">
        <v>1184</v>
      </c>
      <c r="AB220" t="s">
        <v>98</v>
      </c>
      <c r="AC220" t="s">
        <v>611</v>
      </c>
      <c r="AF220" t="s">
        <v>496</v>
      </c>
      <c r="AH220" t="s">
        <v>608</v>
      </c>
      <c r="AJ220" t="s">
        <v>1602</v>
      </c>
      <c r="AK220" t="s">
        <v>612</v>
      </c>
      <c r="AL220" t="s">
        <v>1641</v>
      </c>
      <c r="AN220" t="s">
        <v>614</v>
      </c>
      <c r="AR220" t="s">
        <v>93</v>
      </c>
    </row>
    <row r="221" spans="1:44" ht="15" customHeight="1">
      <c r="A221">
        <v>1020959552</v>
      </c>
      <c r="B221" t="s">
        <v>1603</v>
      </c>
      <c r="C221" t="s">
        <v>644</v>
      </c>
      <c r="D221" t="s">
        <v>698</v>
      </c>
      <c r="E221" t="s">
        <v>1642</v>
      </c>
      <c r="G221" t="s">
        <v>607</v>
      </c>
      <c r="H221" t="s">
        <v>2579</v>
      </c>
      <c r="I221">
        <v>336264</v>
      </c>
      <c r="J221">
        <v>0</v>
      </c>
      <c r="K221" t="s">
        <v>608</v>
      </c>
      <c r="O221" t="s">
        <v>2569</v>
      </c>
      <c r="P221" t="s">
        <v>2570</v>
      </c>
      <c r="T221" s="3"/>
      <c r="U221" s="61" t="s">
        <v>2459</v>
      </c>
      <c r="V221" t="s">
        <v>1643</v>
      </c>
      <c r="W221" t="s">
        <v>610</v>
      </c>
      <c r="Y221" t="s">
        <v>1185</v>
      </c>
      <c r="AB221" t="s">
        <v>98</v>
      </c>
      <c r="AC221" t="s">
        <v>611</v>
      </c>
      <c r="AF221" t="s">
        <v>496</v>
      </c>
      <c r="AH221" t="s">
        <v>608</v>
      </c>
      <c r="AJ221" t="s">
        <v>1603</v>
      </c>
      <c r="AK221" t="s">
        <v>612</v>
      </c>
      <c r="AL221" t="s">
        <v>1644</v>
      </c>
      <c r="AN221" t="s">
        <v>614</v>
      </c>
      <c r="AR221" t="s">
        <v>93</v>
      </c>
    </row>
    <row r="222" spans="1:44" ht="15" customHeight="1">
      <c r="A222">
        <v>1020959553</v>
      </c>
      <c r="B222" t="s">
        <v>1604</v>
      </c>
      <c r="C222" t="s">
        <v>644</v>
      </c>
      <c r="D222" t="s">
        <v>698</v>
      </c>
      <c r="E222" t="s">
        <v>1645</v>
      </c>
      <c r="G222" t="s">
        <v>607</v>
      </c>
      <c r="H222" t="s">
        <v>2579</v>
      </c>
      <c r="I222">
        <v>327912</v>
      </c>
      <c r="J222">
        <v>0</v>
      </c>
      <c r="K222" t="s">
        <v>608</v>
      </c>
      <c r="O222" t="s">
        <v>2466</v>
      </c>
      <c r="T222" s="3"/>
      <c r="U222" s="61" t="s">
        <v>2459</v>
      </c>
      <c r="V222" t="s">
        <v>1646</v>
      </c>
      <c r="W222" t="s">
        <v>610</v>
      </c>
      <c r="Y222" t="s">
        <v>1185</v>
      </c>
      <c r="AB222" t="s">
        <v>98</v>
      </c>
      <c r="AC222" t="s">
        <v>611</v>
      </c>
      <c r="AF222" t="s">
        <v>496</v>
      </c>
      <c r="AH222" t="s">
        <v>608</v>
      </c>
      <c r="AJ222" t="s">
        <v>1604</v>
      </c>
      <c r="AK222" t="s">
        <v>612</v>
      </c>
      <c r="AL222" t="s">
        <v>1647</v>
      </c>
      <c r="AN222" t="s">
        <v>614</v>
      </c>
      <c r="AR222" t="s">
        <v>93</v>
      </c>
    </row>
    <row r="223" spans="1:44" ht="15" customHeight="1">
      <c r="A223">
        <v>1020959554</v>
      </c>
      <c r="B223" t="s">
        <v>1605</v>
      </c>
      <c r="C223" t="s">
        <v>644</v>
      </c>
      <c r="D223" t="s">
        <v>698</v>
      </c>
      <c r="E223" t="s">
        <v>1648</v>
      </c>
      <c r="G223" t="s">
        <v>607</v>
      </c>
      <c r="H223" t="s">
        <v>2579</v>
      </c>
      <c r="I223">
        <v>348611</v>
      </c>
      <c r="J223">
        <v>0</v>
      </c>
      <c r="K223" t="s">
        <v>98</v>
      </c>
      <c r="O223" t="s">
        <v>2747</v>
      </c>
      <c r="P223" t="s">
        <v>1649</v>
      </c>
      <c r="T223" s="3"/>
      <c r="U223" s="61" t="s">
        <v>2459</v>
      </c>
      <c r="V223" t="s">
        <v>1650</v>
      </c>
      <c r="W223" t="s">
        <v>610</v>
      </c>
      <c r="Y223" t="s">
        <v>611</v>
      </c>
      <c r="AB223" t="s">
        <v>98</v>
      </c>
      <c r="AC223" t="s">
        <v>611</v>
      </c>
      <c r="AF223" t="s">
        <v>496</v>
      </c>
      <c r="AH223" t="s">
        <v>608</v>
      </c>
      <c r="AJ223" t="s">
        <v>1605</v>
      </c>
      <c r="AK223" t="s">
        <v>612</v>
      </c>
      <c r="AL223" t="s">
        <v>1651</v>
      </c>
      <c r="AN223" t="s">
        <v>614</v>
      </c>
      <c r="AR223" t="s">
        <v>93</v>
      </c>
    </row>
    <row r="224" spans="1:44" ht="15" customHeight="1">
      <c r="A224">
        <v>1020959555</v>
      </c>
      <c r="B224" t="s">
        <v>1606</v>
      </c>
      <c r="C224" t="s">
        <v>644</v>
      </c>
      <c r="D224" t="s">
        <v>606</v>
      </c>
      <c r="E224" t="s">
        <v>1652</v>
      </c>
      <c r="G224" t="s">
        <v>607</v>
      </c>
      <c r="H224" t="s">
        <v>2579</v>
      </c>
      <c r="I224">
        <v>510943</v>
      </c>
      <c r="J224">
        <v>0</v>
      </c>
      <c r="K224" t="s">
        <v>98</v>
      </c>
      <c r="O224" t="s">
        <v>2748</v>
      </c>
      <c r="P224" t="s">
        <v>2571</v>
      </c>
      <c r="T224" s="3"/>
      <c r="U224" s="61" t="s">
        <v>2459</v>
      </c>
      <c r="V224" t="s">
        <v>1653</v>
      </c>
      <c r="W224" t="s">
        <v>610</v>
      </c>
      <c r="Y224" t="s">
        <v>611</v>
      </c>
      <c r="AB224" t="s">
        <v>98</v>
      </c>
      <c r="AC224" t="s">
        <v>611</v>
      </c>
      <c r="AF224" t="s">
        <v>496</v>
      </c>
      <c r="AH224" t="s">
        <v>608</v>
      </c>
      <c r="AJ224" t="s">
        <v>1606</v>
      </c>
      <c r="AK224" t="s">
        <v>612</v>
      </c>
      <c r="AL224" t="s">
        <v>1654</v>
      </c>
      <c r="AN224" t="s">
        <v>614</v>
      </c>
      <c r="AR224" t="s">
        <v>93</v>
      </c>
    </row>
    <row r="225" spans="1:44" ht="15" customHeight="1">
      <c r="A225">
        <v>1020959556</v>
      </c>
      <c r="B225" t="s">
        <v>1607</v>
      </c>
      <c r="C225" t="s">
        <v>644</v>
      </c>
      <c r="D225" t="s">
        <v>645</v>
      </c>
      <c r="E225" t="s">
        <v>1655</v>
      </c>
      <c r="G225" t="s">
        <v>607</v>
      </c>
      <c r="H225" t="s">
        <v>2579</v>
      </c>
      <c r="I225">
        <v>378029</v>
      </c>
      <c r="J225">
        <v>0</v>
      </c>
      <c r="K225" t="s">
        <v>98</v>
      </c>
      <c r="O225" t="s">
        <v>2749</v>
      </c>
      <c r="P225" t="s">
        <v>2572</v>
      </c>
      <c r="T225" s="3"/>
      <c r="U225" s="61"/>
      <c r="V225" t="s">
        <v>1656</v>
      </c>
      <c r="W225" t="s">
        <v>610</v>
      </c>
      <c r="Y225" t="s">
        <v>611</v>
      </c>
      <c r="AB225" t="s">
        <v>98</v>
      </c>
      <c r="AC225" t="s">
        <v>611</v>
      </c>
      <c r="AF225" t="s">
        <v>496</v>
      </c>
      <c r="AH225" t="s">
        <v>608</v>
      </c>
      <c r="AJ225" t="s">
        <v>1607</v>
      </c>
      <c r="AK225" t="s">
        <v>612</v>
      </c>
      <c r="AL225" t="s">
        <v>1657</v>
      </c>
      <c r="AN225" t="s">
        <v>614</v>
      </c>
      <c r="AR225" t="s">
        <v>93</v>
      </c>
    </row>
    <row r="226" spans="1:44" ht="15" customHeight="1">
      <c r="A226">
        <v>1020959557</v>
      </c>
      <c r="B226" t="s">
        <v>1608</v>
      </c>
      <c r="C226" t="s">
        <v>644</v>
      </c>
      <c r="D226" t="s">
        <v>645</v>
      </c>
      <c r="E226" t="s">
        <v>1658</v>
      </c>
      <c r="G226" t="s">
        <v>607</v>
      </c>
      <c r="H226" t="s">
        <v>2579</v>
      </c>
      <c r="I226">
        <v>429931</v>
      </c>
      <c r="J226">
        <v>0</v>
      </c>
      <c r="K226" t="s">
        <v>98</v>
      </c>
      <c r="O226" t="s">
        <v>2750</v>
      </c>
      <c r="T226" s="3"/>
      <c r="U226" s="61"/>
      <c r="V226" t="s">
        <v>1659</v>
      </c>
      <c r="W226" t="s">
        <v>610</v>
      </c>
      <c r="Y226" t="s">
        <v>611</v>
      </c>
      <c r="AB226" t="s">
        <v>98</v>
      </c>
      <c r="AC226" t="s">
        <v>611</v>
      </c>
      <c r="AF226" t="s">
        <v>496</v>
      </c>
      <c r="AH226" t="s">
        <v>608</v>
      </c>
      <c r="AJ226" t="s">
        <v>1608</v>
      </c>
      <c r="AK226" t="s">
        <v>612</v>
      </c>
      <c r="AL226" t="s">
        <v>1660</v>
      </c>
      <c r="AN226" t="s">
        <v>614</v>
      </c>
      <c r="AR226" t="s">
        <v>93</v>
      </c>
    </row>
    <row r="227" spans="1:44" ht="15" customHeight="1">
      <c r="A227">
        <v>1020959558</v>
      </c>
      <c r="B227" t="s">
        <v>1609</v>
      </c>
      <c r="C227" t="s">
        <v>644</v>
      </c>
      <c r="D227" t="s">
        <v>645</v>
      </c>
      <c r="E227" t="s">
        <v>1661</v>
      </c>
      <c r="G227" t="s">
        <v>607</v>
      </c>
      <c r="H227" t="s">
        <v>2579</v>
      </c>
      <c r="I227">
        <v>574409</v>
      </c>
      <c r="J227">
        <v>0</v>
      </c>
      <c r="K227" t="s">
        <v>608</v>
      </c>
      <c r="O227" t="s">
        <v>2553</v>
      </c>
      <c r="T227" s="3"/>
      <c r="U227" s="61"/>
      <c r="V227" t="s">
        <v>1662</v>
      </c>
      <c r="W227" t="s">
        <v>610</v>
      </c>
      <c r="Y227" t="s">
        <v>1184</v>
      </c>
      <c r="AB227" t="s">
        <v>98</v>
      </c>
      <c r="AC227" t="s">
        <v>611</v>
      </c>
      <c r="AF227" t="s">
        <v>496</v>
      </c>
      <c r="AH227" t="s">
        <v>608</v>
      </c>
      <c r="AJ227" t="s">
        <v>1609</v>
      </c>
      <c r="AK227" t="s">
        <v>612</v>
      </c>
      <c r="AL227" t="s">
        <v>1663</v>
      </c>
      <c r="AN227" t="s">
        <v>614</v>
      </c>
      <c r="AR227" t="s">
        <v>93</v>
      </c>
    </row>
    <row r="228" spans="1:44" ht="15" customHeight="1">
      <c r="A228">
        <v>1020959560</v>
      </c>
      <c r="B228" t="s">
        <v>1610</v>
      </c>
      <c r="C228" t="s">
        <v>644</v>
      </c>
      <c r="D228" t="s">
        <v>674</v>
      </c>
      <c r="E228" t="s">
        <v>1664</v>
      </c>
      <c r="G228" t="s">
        <v>607</v>
      </c>
      <c r="H228" t="s">
        <v>2579</v>
      </c>
      <c r="I228">
        <v>273413</v>
      </c>
      <c r="J228">
        <v>0</v>
      </c>
      <c r="K228" t="s">
        <v>98</v>
      </c>
      <c r="O228" t="s">
        <v>2751</v>
      </c>
      <c r="P228" t="s">
        <v>1665</v>
      </c>
      <c r="T228" s="3"/>
      <c r="U228" s="61"/>
      <c r="V228" t="s">
        <v>1666</v>
      </c>
      <c r="W228" t="s">
        <v>610</v>
      </c>
      <c r="Y228" t="s">
        <v>611</v>
      </c>
      <c r="AB228" t="s">
        <v>98</v>
      </c>
      <c r="AC228" t="s">
        <v>611</v>
      </c>
      <c r="AF228" t="s">
        <v>496</v>
      </c>
      <c r="AH228" t="s">
        <v>608</v>
      </c>
      <c r="AJ228" t="s">
        <v>1610</v>
      </c>
      <c r="AK228" t="s">
        <v>612</v>
      </c>
      <c r="AL228" t="s">
        <v>1667</v>
      </c>
      <c r="AN228" t="s">
        <v>614</v>
      </c>
      <c r="AR228" t="s">
        <v>93</v>
      </c>
    </row>
    <row r="229" spans="1:44" ht="15" customHeight="1">
      <c r="A229">
        <v>1020959561</v>
      </c>
      <c r="B229" t="s">
        <v>1611</v>
      </c>
      <c r="C229" t="s">
        <v>644</v>
      </c>
      <c r="D229" t="s">
        <v>661</v>
      </c>
      <c r="E229" t="s">
        <v>1668</v>
      </c>
      <c r="G229" t="s">
        <v>607</v>
      </c>
      <c r="H229" t="s">
        <v>2579</v>
      </c>
      <c r="I229">
        <v>118409</v>
      </c>
      <c r="J229">
        <v>0</v>
      </c>
      <c r="K229" t="s">
        <v>98</v>
      </c>
      <c r="O229" t="s">
        <v>2752</v>
      </c>
      <c r="P229" t="s">
        <v>1669</v>
      </c>
      <c r="T229" s="3"/>
      <c r="U229" s="61" t="s">
        <v>2459</v>
      </c>
      <c r="V229" t="s">
        <v>1670</v>
      </c>
      <c r="W229" t="s">
        <v>610</v>
      </c>
      <c r="Y229" t="s">
        <v>611</v>
      </c>
      <c r="AB229" t="s">
        <v>98</v>
      </c>
      <c r="AC229" t="s">
        <v>611</v>
      </c>
      <c r="AF229" t="s">
        <v>496</v>
      </c>
      <c r="AH229" t="s">
        <v>608</v>
      </c>
      <c r="AJ229" t="s">
        <v>1611</v>
      </c>
      <c r="AK229" t="s">
        <v>612</v>
      </c>
      <c r="AL229" t="s">
        <v>1671</v>
      </c>
      <c r="AN229" t="s">
        <v>614</v>
      </c>
      <c r="AR229" t="s">
        <v>93</v>
      </c>
    </row>
    <row r="230" spans="1:44" ht="15" customHeight="1">
      <c r="A230">
        <v>1020959563</v>
      </c>
      <c r="B230" t="s">
        <v>1612</v>
      </c>
      <c r="C230" t="s">
        <v>644</v>
      </c>
      <c r="D230" t="s">
        <v>661</v>
      </c>
      <c r="E230" t="s">
        <v>1672</v>
      </c>
      <c r="G230" t="s">
        <v>607</v>
      </c>
      <c r="H230" t="s">
        <v>2579</v>
      </c>
      <c r="I230">
        <v>138261</v>
      </c>
      <c r="J230">
        <v>0</v>
      </c>
      <c r="K230" t="s">
        <v>98</v>
      </c>
      <c r="O230" t="s">
        <v>2753</v>
      </c>
      <c r="P230" t="s">
        <v>2573</v>
      </c>
      <c r="T230" s="3"/>
      <c r="U230" s="61" t="s">
        <v>2459</v>
      </c>
      <c r="V230" t="s">
        <v>1673</v>
      </c>
      <c r="W230" t="s">
        <v>610</v>
      </c>
      <c r="Y230" t="s">
        <v>611</v>
      </c>
      <c r="AB230" t="s">
        <v>98</v>
      </c>
      <c r="AC230" t="s">
        <v>611</v>
      </c>
      <c r="AF230" t="s">
        <v>496</v>
      </c>
      <c r="AH230" t="s">
        <v>608</v>
      </c>
      <c r="AJ230" t="s">
        <v>1612</v>
      </c>
      <c r="AK230" t="s">
        <v>612</v>
      </c>
      <c r="AL230" t="s">
        <v>1674</v>
      </c>
      <c r="AN230" t="s">
        <v>614</v>
      </c>
      <c r="AR230" t="s">
        <v>93</v>
      </c>
    </row>
    <row r="231" spans="1:44" ht="15" customHeight="1">
      <c r="A231">
        <v>1020959564</v>
      </c>
      <c r="B231" t="s">
        <v>1613</v>
      </c>
      <c r="C231" t="s">
        <v>644</v>
      </c>
      <c r="D231" t="s">
        <v>665</v>
      </c>
      <c r="E231" t="s">
        <v>1675</v>
      </c>
      <c r="G231" t="s">
        <v>607</v>
      </c>
      <c r="H231" t="s">
        <v>2579</v>
      </c>
      <c r="I231">
        <v>120454</v>
      </c>
      <c r="J231">
        <v>0</v>
      </c>
      <c r="K231" t="s">
        <v>98</v>
      </c>
      <c r="O231" t="s">
        <v>2754</v>
      </c>
      <c r="P231" t="s">
        <v>1676</v>
      </c>
      <c r="T231" s="3"/>
      <c r="U231" s="61" t="s">
        <v>2459</v>
      </c>
      <c r="V231" t="s">
        <v>1677</v>
      </c>
      <c r="W231" t="s">
        <v>610</v>
      </c>
      <c r="Y231" t="s">
        <v>611</v>
      </c>
      <c r="AB231" t="s">
        <v>98</v>
      </c>
      <c r="AC231" t="s">
        <v>611</v>
      </c>
      <c r="AF231" t="s">
        <v>496</v>
      </c>
      <c r="AH231" t="s">
        <v>608</v>
      </c>
      <c r="AJ231" t="s">
        <v>1613</v>
      </c>
      <c r="AK231" t="s">
        <v>612</v>
      </c>
      <c r="AL231" t="s">
        <v>1678</v>
      </c>
      <c r="AN231" t="s">
        <v>614</v>
      </c>
      <c r="AR231" t="s">
        <v>93</v>
      </c>
    </row>
    <row r="232" spans="1:44" ht="15" customHeight="1">
      <c r="A232">
        <v>1020959565</v>
      </c>
      <c r="B232" t="s">
        <v>1614</v>
      </c>
      <c r="C232" t="s">
        <v>644</v>
      </c>
      <c r="D232" t="s">
        <v>665</v>
      </c>
      <c r="E232" t="s">
        <v>1679</v>
      </c>
      <c r="G232" t="s">
        <v>607</v>
      </c>
      <c r="H232" t="s">
        <v>2579</v>
      </c>
      <c r="I232">
        <v>122739</v>
      </c>
      <c r="J232">
        <v>0</v>
      </c>
      <c r="K232" t="s">
        <v>98</v>
      </c>
      <c r="O232" t="s">
        <v>2755</v>
      </c>
      <c r="T232" s="3"/>
      <c r="U232" s="61" t="s">
        <v>2459</v>
      </c>
      <c r="V232" t="s">
        <v>1680</v>
      </c>
      <c r="W232" t="s">
        <v>610</v>
      </c>
      <c r="Y232" t="s">
        <v>611</v>
      </c>
      <c r="AB232" t="s">
        <v>98</v>
      </c>
      <c r="AC232" t="s">
        <v>611</v>
      </c>
      <c r="AF232" t="s">
        <v>496</v>
      </c>
      <c r="AH232" t="s">
        <v>608</v>
      </c>
      <c r="AJ232" t="s">
        <v>1614</v>
      </c>
      <c r="AK232" t="s">
        <v>612</v>
      </c>
      <c r="AL232" t="s">
        <v>1681</v>
      </c>
      <c r="AN232" t="s">
        <v>614</v>
      </c>
      <c r="AR232" t="s">
        <v>93</v>
      </c>
    </row>
    <row r="233" spans="1:44" ht="15" customHeight="1">
      <c r="A233">
        <v>1020959566</v>
      </c>
      <c r="B233" t="s">
        <v>1615</v>
      </c>
      <c r="C233" t="s">
        <v>644</v>
      </c>
      <c r="D233" t="s">
        <v>619</v>
      </c>
      <c r="E233" t="s">
        <v>1682</v>
      </c>
      <c r="G233" t="s">
        <v>607</v>
      </c>
      <c r="H233" t="s">
        <v>2579</v>
      </c>
      <c r="I233">
        <v>111957</v>
      </c>
      <c r="J233">
        <v>0</v>
      </c>
      <c r="K233" t="s">
        <v>98</v>
      </c>
      <c r="O233" t="s">
        <v>2756</v>
      </c>
      <c r="T233" s="3"/>
      <c r="U233" s="61" t="s">
        <v>2459</v>
      </c>
      <c r="V233" t="s">
        <v>1683</v>
      </c>
      <c r="W233" t="s">
        <v>610</v>
      </c>
      <c r="Y233" t="s">
        <v>611</v>
      </c>
      <c r="AB233" t="s">
        <v>98</v>
      </c>
      <c r="AC233" t="s">
        <v>611</v>
      </c>
      <c r="AF233" t="s">
        <v>496</v>
      </c>
      <c r="AH233" t="s">
        <v>608</v>
      </c>
      <c r="AJ233" t="s">
        <v>1615</v>
      </c>
      <c r="AK233" t="s">
        <v>612</v>
      </c>
      <c r="AL233" t="s">
        <v>1684</v>
      </c>
      <c r="AN233" t="s">
        <v>614</v>
      </c>
      <c r="AR233" t="s">
        <v>93</v>
      </c>
    </row>
    <row r="234" spans="1:44" ht="15" customHeight="1">
      <c r="A234">
        <v>1020959567</v>
      </c>
      <c r="B234" t="s">
        <v>1616</v>
      </c>
      <c r="C234" t="s">
        <v>644</v>
      </c>
      <c r="D234" t="s">
        <v>619</v>
      </c>
      <c r="E234" t="s">
        <v>1685</v>
      </c>
      <c r="G234" t="s">
        <v>607</v>
      </c>
      <c r="H234" t="s">
        <v>2579</v>
      </c>
      <c r="I234">
        <v>152975</v>
      </c>
      <c r="J234">
        <v>0</v>
      </c>
      <c r="K234" t="s">
        <v>98</v>
      </c>
      <c r="O234" t="s">
        <v>2757</v>
      </c>
      <c r="P234" t="s">
        <v>1686</v>
      </c>
      <c r="T234" s="3"/>
      <c r="U234" s="61" t="s">
        <v>2459</v>
      </c>
      <c r="V234" t="s">
        <v>1687</v>
      </c>
      <c r="W234" t="s">
        <v>610</v>
      </c>
      <c r="Y234" t="s">
        <v>611</v>
      </c>
      <c r="AB234" t="s">
        <v>98</v>
      </c>
      <c r="AC234" t="s">
        <v>611</v>
      </c>
      <c r="AF234" t="s">
        <v>496</v>
      </c>
      <c r="AH234" t="s">
        <v>608</v>
      </c>
      <c r="AJ234" t="s">
        <v>1616</v>
      </c>
      <c r="AK234" t="s">
        <v>612</v>
      </c>
      <c r="AL234" t="s">
        <v>1688</v>
      </c>
      <c r="AN234" t="s">
        <v>614</v>
      </c>
      <c r="AR234" t="s">
        <v>93</v>
      </c>
    </row>
    <row r="235" spans="1:44" ht="15" customHeight="1">
      <c r="A235">
        <v>1020959568</v>
      </c>
      <c r="B235" t="s">
        <v>1617</v>
      </c>
      <c r="C235" t="s">
        <v>644</v>
      </c>
      <c r="D235" t="s">
        <v>674</v>
      </c>
      <c r="E235" t="s">
        <v>1689</v>
      </c>
      <c r="G235" t="s">
        <v>607</v>
      </c>
      <c r="H235" t="s">
        <v>2579</v>
      </c>
      <c r="I235">
        <v>99165</v>
      </c>
      <c r="J235">
        <v>0</v>
      </c>
      <c r="K235" t="s">
        <v>98</v>
      </c>
      <c r="O235" t="s">
        <v>2758</v>
      </c>
      <c r="P235" t="s">
        <v>1690</v>
      </c>
      <c r="T235" s="3"/>
      <c r="U235" s="61" t="s">
        <v>2459</v>
      </c>
      <c r="V235" t="s">
        <v>1691</v>
      </c>
      <c r="W235" t="s">
        <v>610</v>
      </c>
      <c r="Y235" t="s">
        <v>611</v>
      </c>
      <c r="AB235" t="s">
        <v>98</v>
      </c>
      <c r="AC235" t="s">
        <v>611</v>
      </c>
      <c r="AF235" t="s">
        <v>496</v>
      </c>
      <c r="AH235" t="s">
        <v>608</v>
      </c>
      <c r="AJ235" t="s">
        <v>1617</v>
      </c>
      <c r="AK235" t="s">
        <v>612</v>
      </c>
      <c r="AL235" t="s">
        <v>1692</v>
      </c>
      <c r="AN235" t="s">
        <v>614</v>
      </c>
      <c r="AR235" t="s">
        <v>93</v>
      </c>
    </row>
    <row r="236" spans="1:44" ht="15" customHeight="1">
      <c r="A236">
        <v>1020959569</v>
      </c>
      <c r="B236" t="s">
        <v>1618</v>
      </c>
      <c r="C236" t="s">
        <v>644</v>
      </c>
      <c r="D236" t="s">
        <v>674</v>
      </c>
      <c r="E236" t="s">
        <v>1693</v>
      </c>
      <c r="G236" t="s">
        <v>607</v>
      </c>
      <c r="H236" t="s">
        <v>2579</v>
      </c>
      <c r="I236">
        <v>148622</v>
      </c>
      <c r="J236">
        <v>0</v>
      </c>
      <c r="K236" t="s">
        <v>98</v>
      </c>
      <c r="O236" t="s">
        <v>2759</v>
      </c>
      <c r="P236" t="s">
        <v>2574</v>
      </c>
      <c r="T236" s="3"/>
      <c r="U236" s="61" t="s">
        <v>2459</v>
      </c>
      <c r="V236" t="s">
        <v>1694</v>
      </c>
      <c r="W236" t="s">
        <v>610</v>
      </c>
      <c r="Y236" t="s">
        <v>611</v>
      </c>
      <c r="AB236" t="s">
        <v>98</v>
      </c>
      <c r="AC236" t="s">
        <v>611</v>
      </c>
      <c r="AF236" t="s">
        <v>496</v>
      </c>
      <c r="AH236" t="s">
        <v>608</v>
      </c>
      <c r="AJ236" t="s">
        <v>1618</v>
      </c>
      <c r="AK236" t="s">
        <v>612</v>
      </c>
      <c r="AL236" t="s">
        <v>1695</v>
      </c>
      <c r="AN236" t="s">
        <v>614</v>
      </c>
      <c r="AR236" t="s">
        <v>93</v>
      </c>
    </row>
    <row r="237" spans="1:44" ht="15" customHeight="1">
      <c r="A237">
        <v>1020959570</v>
      </c>
      <c r="B237" t="s">
        <v>1619</v>
      </c>
      <c r="C237" t="s">
        <v>644</v>
      </c>
      <c r="D237" t="s">
        <v>674</v>
      </c>
      <c r="E237" t="s">
        <v>1696</v>
      </c>
      <c r="G237" t="s">
        <v>607</v>
      </c>
      <c r="H237" t="s">
        <v>2579</v>
      </c>
      <c r="I237">
        <v>123756</v>
      </c>
      <c r="J237">
        <v>0</v>
      </c>
      <c r="K237" t="s">
        <v>98</v>
      </c>
      <c r="O237" t="s">
        <v>2760</v>
      </c>
      <c r="P237" t="s">
        <v>2575</v>
      </c>
      <c r="T237" s="3"/>
      <c r="U237" s="61" t="s">
        <v>2459</v>
      </c>
      <c r="V237" t="s">
        <v>1697</v>
      </c>
      <c r="W237" t="s">
        <v>610</v>
      </c>
      <c r="Y237" t="s">
        <v>611</v>
      </c>
      <c r="AB237" t="s">
        <v>98</v>
      </c>
      <c r="AC237" t="s">
        <v>611</v>
      </c>
      <c r="AF237" t="s">
        <v>496</v>
      </c>
      <c r="AH237" t="s">
        <v>608</v>
      </c>
      <c r="AJ237" t="s">
        <v>1619</v>
      </c>
      <c r="AK237" t="s">
        <v>612</v>
      </c>
      <c r="AL237" t="s">
        <v>1698</v>
      </c>
      <c r="AN237" t="s">
        <v>614</v>
      </c>
      <c r="AR237" t="s">
        <v>93</v>
      </c>
    </row>
    <row r="238" spans="1:44" ht="15" customHeight="1">
      <c r="A238">
        <v>820590214</v>
      </c>
      <c r="B238" t="s">
        <v>2481</v>
      </c>
      <c r="C238" t="s">
        <v>644</v>
      </c>
      <c r="D238" t="s">
        <v>606</v>
      </c>
      <c r="E238" t="s">
        <v>2482</v>
      </c>
      <c r="G238" t="s">
        <v>607</v>
      </c>
      <c r="H238" t="s">
        <v>2579</v>
      </c>
      <c r="I238">
        <v>229658</v>
      </c>
      <c r="J238">
        <v>0</v>
      </c>
      <c r="K238" t="s">
        <v>98</v>
      </c>
      <c r="O238" t="s">
        <v>2761</v>
      </c>
      <c r="V238" t="s">
        <v>2505</v>
      </c>
      <c r="W238" t="s">
        <v>610</v>
      </c>
      <c r="Y238" t="s">
        <v>611</v>
      </c>
      <c r="AA238" t="s">
        <v>1175</v>
      </c>
      <c r="AB238" t="s">
        <v>98</v>
      </c>
      <c r="AC238" t="s">
        <v>611</v>
      </c>
      <c r="AF238" t="s">
        <v>496</v>
      </c>
      <c r="AH238" t="s">
        <v>608</v>
      </c>
      <c r="AJ238" t="s">
        <v>2481</v>
      </c>
      <c r="AK238" t="s">
        <v>612</v>
      </c>
      <c r="AL238" t="s">
        <v>2483</v>
      </c>
      <c r="AN238" t="s">
        <v>614</v>
      </c>
      <c r="AR238" t="s">
        <v>93</v>
      </c>
    </row>
    <row r="239" spans="1:44" ht="15" customHeight="1">
      <c r="A239">
        <v>820590215</v>
      </c>
      <c r="B239" t="s">
        <v>2485</v>
      </c>
      <c r="C239" t="s">
        <v>644</v>
      </c>
      <c r="D239" t="s">
        <v>606</v>
      </c>
      <c r="E239" t="s">
        <v>2486</v>
      </c>
      <c r="G239" t="s">
        <v>607</v>
      </c>
      <c r="H239" t="s">
        <v>2579</v>
      </c>
      <c r="I239">
        <v>228008</v>
      </c>
      <c r="J239">
        <v>0</v>
      </c>
      <c r="K239" t="s">
        <v>98</v>
      </c>
      <c r="O239" t="s">
        <v>2762</v>
      </c>
      <c r="V239" t="s">
        <v>2506</v>
      </c>
      <c r="W239" t="s">
        <v>610</v>
      </c>
      <c r="Y239" t="s">
        <v>611</v>
      </c>
      <c r="AA239" t="s">
        <v>1175</v>
      </c>
      <c r="AB239" t="s">
        <v>98</v>
      </c>
      <c r="AC239" t="s">
        <v>611</v>
      </c>
      <c r="AF239" t="s">
        <v>496</v>
      </c>
      <c r="AH239" t="s">
        <v>608</v>
      </c>
      <c r="AJ239" t="s">
        <v>2485</v>
      </c>
      <c r="AK239" t="s">
        <v>612</v>
      </c>
      <c r="AL239" t="s">
        <v>2487</v>
      </c>
      <c r="AN239" t="s">
        <v>614</v>
      </c>
      <c r="AR239" t="s">
        <v>93</v>
      </c>
    </row>
    <row r="240" spans="1:44" ht="15" customHeight="1">
      <c r="A240">
        <v>820590216</v>
      </c>
      <c r="B240" t="s">
        <v>2489</v>
      </c>
      <c r="C240" t="s">
        <v>644</v>
      </c>
      <c r="D240" t="s">
        <v>606</v>
      </c>
      <c r="E240" t="s">
        <v>2490</v>
      </c>
      <c r="G240" t="s">
        <v>607</v>
      </c>
      <c r="H240" t="s">
        <v>2579</v>
      </c>
      <c r="I240">
        <v>264977</v>
      </c>
      <c r="J240">
        <v>0</v>
      </c>
      <c r="K240" t="s">
        <v>98</v>
      </c>
      <c r="O240" t="s">
        <v>2763</v>
      </c>
      <c r="V240" t="s">
        <v>2507</v>
      </c>
      <c r="W240" t="s">
        <v>610</v>
      </c>
      <c r="Y240" t="s">
        <v>611</v>
      </c>
      <c r="AA240" t="s">
        <v>1175</v>
      </c>
      <c r="AB240" t="s">
        <v>98</v>
      </c>
      <c r="AC240" t="s">
        <v>611</v>
      </c>
      <c r="AF240" t="s">
        <v>496</v>
      </c>
      <c r="AH240" t="s">
        <v>98</v>
      </c>
      <c r="AJ240" t="s">
        <v>2489</v>
      </c>
      <c r="AK240" t="s">
        <v>612</v>
      </c>
      <c r="AL240" t="s">
        <v>2491</v>
      </c>
      <c r="AN240" t="s">
        <v>614</v>
      </c>
      <c r="AR240" t="s">
        <v>93</v>
      </c>
    </row>
    <row r="241" spans="1:44" ht="15" customHeight="1">
      <c r="A241">
        <v>820590217</v>
      </c>
      <c r="B241" t="s">
        <v>2493</v>
      </c>
      <c r="C241" t="s">
        <v>644</v>
      </c>
      <c r="D241" t="s">
        <v>606</v>
      </c>
      <c r="E241" t="s">
        <v>2494</v>
      </c>
      <c r="G241" t="s">
        <v>607</v>
      </c>
      <c r="H241" t="s">
        <v>2579</v>
      </c>
      <c r="I241">
        <v>273248</v>
      </c>
      <c r="J241">
        <v>0</v>
      </c>
      <c r="K241" t="s">
        <v>98</v>
      </c>
      <c r="O241" t="s">
        <v>2764</v>
      </c>
      <c r="V241" t="s">
        <v>2508</v>
      </c>
      <c r="W241" t="s">
        <v>610</v>
      </c>
      <c r="Y241" t="s">
        <v>611</v>
      </c>
      <c r="AA241" t="s">
        <v>1175</v>
      </c>
      <c r="AB241" t="s">
        <v>98</v>
      </c>
      <c r="AC241" t="s">
        <v>611</v>
      </c>
      <c r="AF241" t="s">
        <v>496</v>
      </c>
      <c r="AH241" t="s">
        <v>608</v>
      </c>
      <c r="AJ241" t="s">
        <v>2493</v>
      </c>
      <c r="AK241" t="s">
        <v>612</v>
      </c>
      <c r="AL241" t="s">
        <v>2495</v>
      </c>
      <c r="AN241" t="s">
        <v>614</v>
      </c>
      <c r="AR241" t="s">
        <v>93</v>
      </c>
    </row>
    <row r="242" spans="1:44" ht="15" customHeight="1">
      <c r="A242">
        <v>856828817</v>
      </c>
      <c r="B242" t="s">
        <v>2497</v>
      </c>
      <c r="C242" t="s">
        <v>652</v>
      </c>
      <c r="D242" t="s">
        <v>606</v>
      </c>
      <c r="E242" t="s">
        <v>2498</v>
      </c>
      <c r="G242" t="s">
        <v>607</v>
      </c>
      <c r="H242" t="s">
        <v>2579</v>
      </c>
      <c r="I242">
        <v>137990</v>
      </c>
      <c r="J242">
        <v>0</v>
      </c>
      <c r="K242" t="s">
        <v>98</v>
      </c>
      <c r="O242" t="s">
        <v>2765</v>
      </c>
      <c r="V242" t="s">
        <v>2509</v>
      </c>
      <c r="W242" t="s">
        <v>610</v>
      </c>
      <c r="Y242" t="s">
        <v>1184</v>
      </c>
      <c r="AA242" t="s">
        <v>1175</v>
      </c>
      <c r="AB242" t="s">
        <v>98</v>
      </c>
      <c r="AC242" t="s">
        <v>611</v>
      </c>
      <c r="AF242" t="s">
        <v>496</v>
      </c>
      <c r="AH242" t="s">
        <v>608</v>
      </c>
      <c r="AJ242" t="s">
        <v>2497</v>
      </c>
      <c r="AK242" t="s">
        <v>612</v>
      </c>
      <c r="AL242" t="s">
        <v>2499</v>
      </c>
      <c r="AN242" t="s">
        <v>614</v>
      </c>
      <c r="AR242" t="s">
        <v>93</v>
      </c>
    </row>
    <row r="243" spans="1:44" ht="15" customHeight="1">
      <c r="A243">
        <v>856828818</v>
      </c>
      <c r="B243" t="s">
        <v>2501</v>
      </c>
      <c r="C243" t="s">
        <v>652</v>
      </c>
      <c r="D243" t="s">
        <v>606</v>
      </c>
      <c r="E243" t="s">
        <v>2502</v>
      </c>
      <c r="G243" t="s">
        <v>607</v>
      </c>
      <c r="H243" t="s">
        <v>2579</v>
      </c>
      <c r="I243">
        <v>122253</v>
      </c>
      <c r="J243">
        <v>0</v>
      </c>
      <c r="K243" t="s">
        <v>98</v>
      </c>
      <c r="O243" t="s">
        <v>2766</v>
      </c>
      <c r="V243" t="s">
        <v>2510</v>
      </c>
      <c r="W243" t="s">
        <v>610</v>
      </c>
      <c r="Y243" t="s">
        <v>611</v>
      </c>
      <c r="AA243" t="s">
        <v>1175</v>
      </c>
      <c r="AB243" t="s">
        <v>98</v>
      </c>
      <c r="AC243" t="s">
        <v>611</v>
      </c>
      <c r="AF243" t="s">
        <v>496</v>
      </c>
      <c r="AH243" t="s">
        <v>608</v>
      </c>
      <c r="AJ243" t="s">
        <v>2501</v>
      </c>
      <c r="AK243" t="s">
        <v>612</v>
      </c>
      <c r="AL243" t="s">
        <v>2503</v>
      </c>
      <c r="AN243" t="s">
        <v>614</v>
      </c>
      <c r="AR243" t="s">
        <v>93</v>
      </c>
    </row>
  </sheetData>
  <phoneticPr fontId="4"/>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Sheet1</vt:lpstr>
      <vt:lpstr>Sheet2</vt:lpstr>
      <vt:lpstr>源</vt:lpstr>
      <vt:lpstr>Sheet3</vt:lpstr>
      <vt:lpstr>Sheet4</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2015-06-05T18:19:34Z</dcterms:created>
  <dcterms:modified xsi:type="dcterms:W3CDTF">2023-02-22T10:15:17Z</dcterms:modified>
</cp:coreProperties>
</file>